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es M. Garcia\OneDrive - Universidad de la Costa - CUC\Escritorio\"/>
    </mc:Choice>
  </mc:AlternateContent>
  <xr:revisionPtr revIDLastSave="0" documentId="8_{A4D44504-8C90-4261-A1EB-8D88C5F94A9E}" xr6:coauthVersionLast="47" xr6:coauthVersionMax="47" xr10:uidLastSave="{00000000-0000-0000-0000-000000000000}"/>
  <bookViews>
    <workbookView xWindow="-108" yWindow="-108" windowWidth="23256" windowHeight="12456" tabRatio="773" xr2:uid="{00000000-000D-0000-FFFF-FFFF00000000}"/>
  </bookViews>
  <sheets>
    <sheet name="ACTA ADICIONAL OBRA " sheetId="24" r:id="rId1"/>
    <sheet name="M.C PPTO ORIGINAL" sheetId="54" r:id="rId2"/>
    <sheet name="M.C ITEMS ADICIONALES" sheetId="47" r:id="rId3"/>
    <sheet name="MC CONEXION ALCANTARILLADO " sheetId="50" r:id="rId4"/>
    <sheet name="APU ITEMS ADICIONALES" sheetId="48" r:id="rId5"/>
    <sheet name="12.4.1" sheetId="55" r:id="rId6"/>
    <sheet name="12.4.2" sheetId="56" r:id="rId7"/>
    <sheet name="12.4.3" sheetId="57" r:id="rId8"/>
    <sheet name="12.4.4" sheetId="58" r:id="rId9"/>
    <sheet name="12.4.5" sheetId="59" r:id="rId10"/>
    <sheet name="12.4.6" sheetId="60" r:id="rId11"/>
    <sheet name="12.4.7" sheetId="61" r:id="rId12"/>
    <sheet name="12.4.8" sheetId="62" r:id="rId13"/>
    <sheet name="12.4.9" sheetId="63" r:id="rId14"/>
    <sheet name="12.4.10" sheetId="64" r:id="rId15"/>
    <sheet name="CUADRILLAS " sheetId="51" r:id="rId16"/>
    <sheet name="CONCRETOS Y MORTEROS" sheetId="52" r:id="rId17"/>
    <sheet name="FP" sheetId="53" r:id="rId18"/>
    <sheet name="Puente Cra.5ta" sheetId="20" state="hidden" r:id="rId19"/>
    <sheet name="Puente Cra.4ta" sheetId="21" state="hidden" r:id="rId20"/>
    <sheet name="Puente Cra.19" sheetId="22" state="hidden" r:id="rId21"/>
    <sheet name="Ambiental" sheetId="23" state="hidden" r:id="rId22"/>
  </sheets>
  <definedNames>
    <definedName name="\0" localSheetId="4">#REF!</definedName>
    <definedName name="\0" localSheetId="16">#REF!</definedName>
    <definedName name="\0" localSheetId="15">#REF!</definedName>
    <definedName name="\0" localSheetId="17">#REF!</definedName>
    <definedName name="\0" localSheetId="2">#REF!</definedName>
    <definedName name="\0" localSheetId="1">#REF!</definedName>
    <definedName name="\0">#REF!</definedName>
    <definedName name="\a" localSheetId="17">#REF!</definedName>
    <definedName name="\a">#REF!</definedName>
    <definedName name="\b" localSheetId="17">#REF!</definedName>
    <definedName name="\b">#REF!</definedName>
    <definedName name="\c" localSheetId="17">#REF!</definedName>
    <definedName name="\c">#REF!</definedName>
    <definedName name="\D">#REF!</definedName>
    <definedName name="\e">#REF!</definedName>
    <definedName name="\eliminar">#REF!</definedName>
    <definedName name="\eliminar1">#REF!</definedName>
    <definedName name="\i" localSheetId="17">#REF!</definedName>
    <definedName name="\i">#REF!</definedName>
    <definedName name="\L" localSheetId="17">#REF!</definedName>
    <definedName name="\L">#REF!</definedName>
    <definedName name="\m" localSheetId="17">#REF!</definedName>
    <definedName name="\m">#REF!</definedName>
    <definedName name="\o">#REF!</definedName>
    <definedName name="\P" localSheetId="17">#REF!</definedName>
    <definedName name="\P">#REF!</definedName>
    <definedName name="\q">#REF!</definedName>
    <definedName name="\r" localSheetId="17">#REF!</definedName>
    <definedName name="\r">#REF!</definedName>
    <definedName name="\sa">#REF!</definedName>
    <definedName name="\t" localSheetId="17">#REF!</definedName>
    <definedName name="\t">#REF!</definedName>
    <definedName name="\w">#N/A</definedName>
    <definedName name="\x" localSheetId="17">#REF!</definedName>
    <definedName name="\x">#REF!</definedName>
    <definedName name="\z" localSheetId="17">#REF!</definedName>
    <definedName name="\z">#REF!</definedName>
    <definedName name="_">#REF!</definedName>
    <definedName name="_??" localSheetId="4">{"'?????10.27??????'!$Q$16"}</definedName>
    <definedName name="_??" localSheetId="16">{"'?????10.27??????'!$Q$16"}</definedName>
    <definedName name="_??" localSheetId="15">{"'?????10.27??????'!$Q$16"}</definedName>
    <definedName name="_??" localSheetId="17">{"'?????10.27??????'!$Q$16"}</definedName>
    <definedName name="_??" localSheetId="2">{"'?????10.27??????'!$Q$16"}</definedName>
    <definedName name="_??" localSheetId="1">{"'?????10.27??????'!$Q$16"}</definedName>
    <definedName name="_??">{"'?????10.27??????'!$Q$16"}</definedName>
    <definedName name="_????" localSheetId="4">{"'?????10.27??????'!$Q$16"}</definedName>
    <definedName name="_????" localSheetId="16">{"'?????10.27??????'!$Q$16"}</definedName>
    <definedName name="_????" localSheetId="15">{"'?????10.27??????'!$Q$16"}</definedName>
    <definedName name="_????" localSheetId="17">{"'?????10.27??????'!$Q$16"}</definedName>
    <definedName name="_????" localSheetId="2">{"'?????10.27??????'!$Q$16"}</definedName>
    <definedName name="_????" localSheetId="1">{"'?????10.27??????'!$Q$16"}</definedName>
    <definedName name="_????">{"'?????10.27??????'!$Q$16"}</definedName>
    <definedName name="_?????" localSheetId="4">{"DCF-???",#N/A,TRUE,"???";"DCF-??",#N/A,TRUE,"??";"DCF-??",#N/A,TRUE,"??";"DCF-??",#N/A,TRUE,"??";"DCF-??",#N/A,TRUE,"??";"DCF-??",#N/A,TRUE,"??";"DCF-??",#N/A,TRUE,"??";"DCF-??",#N/A,TRUE,"??";"DCF-??",#N/A,TRUE,"??"}</definedName>
    <definedName name="_?????" localSheetId="16">{"DCF-???",#N/A,TRUE,"???";"DCF-??",#N/A,TRUE,"??";"DCF-??",#N/A,TRUE,"??";"DCF-??",#N/A,TRUE,"??";"DCF-??",#N/A,TRUE,"??";"DCF-??",#N/A,TRUE,"??";"DCF-??",#N/A,TRUE,"??";"DCF-??",#N/A,TRUE,"??";"DCF-??",#N/A,TRUE,"??"}</definedName>
    <definedName name="_?????" localSheetId="15">{"DCF-???",#N/A,TRUE,"???";"DCF-??",#N/A,TRUE,"??";"DCF-??",#N/A,TRUE,"??";"DCF-??",#N/A,TRUE,"??";"DCF-??",#N/A,TRUE,"??";"DCF-??",#N/A,TRUE,"??";"DCF-??",#N/A,TRUE,"??";"DCF-??",#N/A,TRUE,"??";"DCF-??",#N/A,TRUE,"??"}</definedName>
    <definedName name="_?????" localSheetId="17">{"DCF-???",#N/A,TRUE,"???";"DCF-??",#N/A,TRUE,"??";"DCF-??",#N/A,TRUE,"??";"DCF-??",#N/A,TRUE,"??";"DCF-??",#N/A,TRUE,"??";"DCF-??",#N/A,TRUE,"??";"DCF-??",#N/A,TRUE,"??";"DCF-??",#N/A,TRUE,"??";"DCF-??",#N/A,TRUE,"??"}</definedName>
    <definedName name="_?????" localSheetId="2">{"DCF-???",#N/A,TRUE,"???";"DCF-??",#N/A,TRUE,"??";"DCF-??",#N/A,TRUE,"??";"DCF-??",#N/A,TRUE,"??";"DCF-??",#N/A,TRUE,"??";"DCF-??",#N/A,TRUE,"??";"DCF-??",#N/A,TRUE,"??";"DCF-??",#N/A,TRUE,"??";"DCF-??",#N/A,TRUE,"??"}</definedName>
    <definedName name="_?????" localSheetId="1">{"DCF-???",#N/A,TRUE,"???";"DCF-??",#N/A,TRUE,"??";"DCF-??",#N/A,TRUE,"??";"DCF-??",#N/A,TRUE,"??";"DCF-??",#N/A,TRUE,"??";"DCF-??",#N/A,TRUE,"??";"DCF-??",#N/A,TRUE,"??";"DCF-??",#N/A,TRUE,"??";"DCF-??",#N/A,TRUE,"??"}</definedName>
    <definedName name="_?????">{"DCF-???",#N/A,TRUE,"???";"DCF-??",#N/A,TRUE,"??";"DCF-??",#N/A,TRUE,"??";"DCF-??",#N/A,TRUE,"??";"DCF-??",#N/A,TRUE,"??";"DCF-??",#N/A,TRUE,"??";"DCF-??",#N/A,TRUE,"??";"DCF-??",#N/A,TRUE,"??";"DCF-??",#N/A,TRUE,"??"}</definedName>
    <definedName name="_??????" localSheetId="4">{"'?????10.27??????'!$Q$16"}</definedName>
    <definedName name="_??????" localSheetId="16">{"'?????10.27??????'!$Q$16"}</definedName>
    <definedName name="_??????" localSheetId="15">{"'?????10.27??????'!$Q$16"}</definedName>
    <definedName name="_??????" localSheetId="17">{"'?????10.27??????'!$Q$16"}</definedName>
    <definedName name="_??????" localSheetId="2">{"'?????10.27??????'!$Q$16"}</definedName>
    <definedName name="_??????" localSheetId="1">{"'?????10.27??????'!$Q$16"}</definedName>
    <definedName name="_??????">{"'?????10.27??????'!$Q$16"}</definedName>
    <definedName name="_???????" localSheetId="4">{"'?????10.27??????'!$Q$16"}</definedName>
    <definedName name="_???????" localSheetId="16">{"'?????10.27??????'!$Q$16"}</definedName>
    <definedName name="_???????" localSheetId="15">{"'?????10.27??????'!$Q$16"}</definedName>
    <definedName name="_???????" localSheetId="17">{"'?????10.27??????'!$Q$16"}</definedName>
    <definedName name="_???????" localSheetId="2">{"'?????10.27??????'!$Q$16"}</definedName>
    <definedName name="_???????" localSheetId="1">{"'?????10.27??????'!$Q$16"}</definedName>
    <definedName name="_???????">{"'?????10.27??????'!$Q$16"}</definedName>
    <definedName name="_??06" localSheetId="4">{"'?????10.27??????'!$Q$16"}</definedName>
    <definedName name="_??06" localSheetId="16">{"'?????10.27??????'!$Q$16"}</definedName>
    <definedName name="_??06" localSheetId="15">{"'?????10.27??????'!$Q$16"}</definedName>
    <definedName name="_??06" localSheetId="17">{"'?????10.27??????'!$Q$16"}</definedName>
    <definedName name="_??06" localSheetId="2">{"'?????10.27??????'!$Q$16"}</definedName>
    <definedName name="_??06" localSheetId="1">{"'?????10.27??????'!$Q$16"}</definedName>
    <definedName name="_??06">{"'?????10.27??????'!$Q$16"}</definedName>
    <definedName name="_?16??" localSheetId="4">{"'????'!$A$1:$C$37"}</definedName>
    <definedName name="_?16??" localSheetId="16">{"'????'!$A$1:$C$37"}</definedName>
    <definedName name="_?16??" localSheetId="15">{"'????'!$A$1:$C$37"}</definedName>
    <definedName name="_?16??" localSheetId="17">{"'????'!$A$1:$C$37"}</definedName>
    <definedName name="_?16??" localSheetId="2">{"'????'!$A$1:$C$37"}</definedName>
    <definedName name="_?16??" localSheetId="1">{"'????'!$A$1:$C$37"}</definedName>
    <definedName name="_?16??">{"'????'!$A$1:$C$37"}</definedName>
    <definedName name="_____________________________________________________i1">#REF!</definedName>
    <definedName name="__________________________________________________i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apu1">#REF!</definedName>
    <definedName name="_________________________________i1">#REF!</definedName>
    <definedName name="________________________________apu1">#REF!</definedName>
    <definedName name="________________________________i1">#REF!</definedName>
    <definedName name="_______________________________apu1">#REF!</definedName>
    <definedName name="_______________________________i1">#REF!</definedName>
    <definedName name="______________________________apu1">#REF!</definedName>
    <definedName name="______________________________i1">#REF!</definedName>
    <definedName name="_____________________________i1">#REF!</definedName>
    <definedName name="____________________________apu1">#REF!</definedName>
    <definedName name="____________________________i1">#REF!</definedName>
    <definedName name="___________________________apu1">#REF!</definedName>
    <definedName name="___________________________i1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apu1" localSheetId="17">#REF!</definedName>
    <definedName name="__________________________apu1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i1">#REF!</definedName>
    <definedName name="__________________________rc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apu1" localSheetId="17">#REF!</definedName>
    <definedName name="_________________________apu1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i1">#REF!</definedName>
    <definedName name="_________________________rc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apu1" localSheetId="17">#REF!</definedName>
    <definedName name="________________________apu1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i1">#REF!</definedName>
    <definedName name="________________________rc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apu1" localSheetId="17">#REF!</definedName>
    <definedName name="_______________________apu1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Cod1" localSheetId="17">#REF!</definedName>
    <definedName name="_______________________Cod1">#REF!</definedName>
    <definedName name="_______________________i1">#REF!</definedName>
    <definedName name="_______________________Pa2">#REF!</definedName>
    <definedName name="_______________________Pa3">#REF!</definedName>
    <definedName name="_______________________Pa4">#REF!</definedName>
    <definedName name="_______________________rc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Cod1" localSheetId="17">#REF!</definedName>
    <definedName name="______________________Cod1">#REF!</definedName>
    <definedName name="______________________i1">#REF!</definedName>
    <definedName name="______________________Pa1">#REF!</definedName>
    <definedName name="______________________Pa2">#REF!</definedName>
    <definedName name="______________________Pa3">#REF!</definedName>
    <definedName name="______________________Pa4">#REF!</definedName>
    <definedName name="______________________Po2" localSheetId="17">#REF!</definedName>
    <definedName name="______________________Po2">#REF!</definedName>
    <definedName name="______________________rc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apu1" localSheetId="17">#REF!</definedName>
    <definedName name="_____________________apu1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Cod1" localSheetId="17">#REF!</definedName>
    <definedName name="_____________________Cod1">#REF!</definedName>
    <definedName name="_____________________i1">#REF!</definedName>
    <definedName name="_____________________Pa1">#REF!</definedName>
    <definedName name="_____________________Pa2">#REF!</definedName>
    <definedName name="_____________________Pa3">#REF!</definedName>
    <definedName name="_____________________Pa4">#REF!</definedName>
    <definedName name="_____________________Po2" localSheetId="17">#REF!</definedName>
    <definedName name="_____________________Po2">#REF!</definedName>
    <definedName name="_____________________rc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apu1" localSheetId="17">#REF!</definedName>
    <definedName name="____________________apu1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i1">#REF!</definedName>
    <definedName name="____________________Pa2">#REF!</definedName>
    <definedName name="____________________Pa3">#REF!</definedName>
    <definedName name="____________________Pa4">#REF!</definedName>
    <definedName name="____________________Po2" localSheetId="17">#REF!</definedName>
    <definedName name="____________________Po2">#REF!</definedName>
    <definedName name="____________________rc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apu1" localSheetId="17">#REF!</definedName>
    <definedName name="___________________apu1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Cod1" localSheetId="17">#REF!</definedName>
    <definedName name="___________________Cod1">#REF!</definedName>
    <definedName name="___________________i1">#REF!</definedName>
    <definedName name="___________________Pa1">#REF!</definedName>
    <definedName name="___________________Pa2">#REF!</definedName>
    <definedName name="___________________Pa3">#REF!</definedName>
    <definedName name="___________________Pa4">#REF!</definedName>
    <definedName name="___________________Po2" localSheetId="17">#REF!</definedName>
    <definedName name="___________________Po2">#REF!</definedName>
    <definedName name="___________________rc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apu1" localSheetId="17">#REF!</definedName>
    <definedName name="__________________apu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FS01">#REF!</definedName>
    <definedName name="__________________i1">#REF!</definedName>
    <definedName name="__________________MA2">#REF!</definedName>
    <definedName name="__________________Pa2">#REF!</definedName>
    <definedName name="__________________Pa3">#REF!</definedName>
    <definedName name="__________________Pa4">#REF!</definedName>
    <definedName name="__________________Po2" localSheetId="17">#REF!</definedName>
    <definedName name="__________________Po2">#REF!</definedName>
    <definedName name="__________________rc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apu1" localSheetId="17">#REF!</definedName>
    <definedName name="_________________apu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Cod1" localSheetId="17">#REF!</definedName>
    <definedName name="_________________Cod1">#REF!</definedName>
    <definedName name="_________________i1">#REF!</definedName>
    <definedName name="_________________MA2">#REF!</definedName>
    <definedName name="_________________Pa1">#REF!</definedName>
    <definedName name="_________________Pa2">#REF!</definedName>
    <definedName name="_________________Pa3">#REF!</definedName>
    <definedName name="_________________Pa4">#REF!</definedName>
    <definedName name="_________________Po2" localSheetId="17">#REF!</definedName>
    <definedName name="_________________Po2">#REF!</definedName>
    <definedName name="_________________rc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apu1" localSheetId="17">#REF!</definedName>
    <definedName name="________________apu1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i1">#REF!</definedName>
    <definedName name="________________MA2">#REF!</definedName>
    <definedName name="________________Pa2">#REF!</definedName>
    <definedName name="________________Pa3">#REF!</definedName>
    <definedName name="________________Pa4">#REF!</definedName>
    <definedName name="________________Po2" localSheetId="17">#REF!</definedName>
    <definedName name="________________Po2">#REF!</definedName>
    <definedName name="________________rc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apu1" localSheetId="17">#REF!</definedName>
    <definedName name="_______________apu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Cod1" localSheetId="17">#REF!</definedName>
    <definedName name="_______________Cod1">#REF!</definedName>
    <definedName name="_______________EST1" localSheetId="17">#REF!</definedName>
    <definedName name="_______________EST1">#REF!</definedName>
    <definedName name="_______________EST10" localSheetId="17">#REF!</definedName>
    <definedName name="_______________EST10">#REF!</definedName>
    <definedName name="_______________EST11" localSheetId="17">#REF!</definedName>
    <definedName name="_______________EST11">#REF!</definedName>
    <definedName name="_______________EST12" localSheetId="17">#REF!</definedName>
    <definedName name="_______________EST12">#REF!</definedName>
    <definedName name="_______________EST13" localSheetId="17">#REF!</definedName>
    <definedName name="_______________EST13">#REF!</definedName>
    <definedName name="_______________EST14" localSheetId="17">#REF!</definedName>
    <definedName name="_______________EST14">#REF!</definedName>
    <definedName name="_______________EST15" localSheetId="17">#REF!</definedName>
    <definedName name="_______________EST15">#REF!</definedName>
    <definedName name="_______________EST16" localSheetId="17">#REF!</definedName>
    <definedName name="_______________EST16">#REF!</definedName>
    <definedName name="_______________EST17" localSheetId="17">#REF!</definedName>
    <definedName name="_______________EST17">#REF!</definedName>
    <definedName name="_______________EST18" localSheetId="17">#REF!</definedName>
    <definedName name="_______________EST18">#REF!</definedName>
    <definedName name="_______________EST19" localSheetId="17">#REF!</definedName>
    <definedName name="_______________EST19">#REF!</definedName>
    <definedName name="_______________EST2" localSheetId="17">#REF!</definedName>
    <definedName name="_______________EST2">#REF!</definedName>
    <definedName name="_______________EST3" localSheetId="17">#REF!</definedName>
    <definedName name="_______________EST3">#REF!</definedName>
    <definedName name="_______________EST4" localSheetId="17">#REF!</definedName>
    <definedName name="_______________EST4">#REF!</definedName>
    <definedName name="_______________EST5" localSheetId="17">#REF!</definedName>
    <definedName name="_______________EST5">#REF!</definedName>
    <definedName name="_______________EST6" localSheetId="17">#REF!</definedName>
    <definedName name="_______________EST6">#REF!</definedName>
    <definedName name="_______________EST7" localSheetId="17">#REF!</definedName>
    <definedName name="_______________EST7">#REF!</definedName>
    <definedName name="_______________EST8" localSheetId="17">#REF!</definedName>
    <definedName name="_______________EST8">#REF!</definedName>
    <definedName name="_______________EST9" localSheetId="17">#REF!</definedName>
    <definedName name="_______________EST9">#REF!</definedName>
    <definedName name="_______________EXC1" localSheetId="17">#REF!</definedName>
    <definedName name="_______________EXC1">#REF!</definedName>
    <definedName name="_______________EXC10" localSheetId="17">#REF!</definedName>
    <definedName name="_______________EXC10">#REF!</definedName>
    <definedName name="_______________EXC11" localSheetId="17">#REF!</definedName>
    <definedName name="_______________EXC11">#REF!</definedName>
    <definedName name="_______________EXC12" localSheetId="17">#REF!</definedName>
    <definedName name="_______________EXC12">#REF!</definedName>
    <definedName name="_______________EXC2" localSheetId="17">#REF!</definedName>
    <definedName name="_______________EXC2">#REF!</definedName>
    <definedName name="_______________EXC3" localSheetId="17">#REF!</definedName>
    <definedName name="_______________EXC3">#REF!</definedName>
    <definedName name="_______________EXC4" localSheetId="17">#REF!</definedName>
    <definedName name="_______________EXC4">#REF!</definedName>
    <definedName name="_______________EXC5" localSheetId="17">#REF!</definedName>
    <definedName name="_______________EXC5">#REF!</definedName>
    <definedName name="_______________EXC6" localSheetId="17">#REF!</definedName>
    <definedName name="_______________EXC6">#REF!</definedName>
    <definedName name="_______________EXC7" localSheetId="17">#REF!</definedName>
    <definedName name="_______________EXC7">#REF!</definedName>
    <definedName name="_______________EXC8" localSheetId="17">#REF!</definedName>
    <definedName name="_______________EXC8">#REF!</definedName>
    <definedName name="_______________EXC9" localSheetId="17">#REF!</definedName>
    <definedName name="_______________EXC9">#REF!</definedName>
    <definedName name="_______________i1">#REF!</definedName>
    <definedName name="_______________MA2">#REF!</definedName>
    <definedName name="_______________oa55">#REF!</definedName>
    <definedName name="_______________Pa1">#REF!</definedName>
    <definedName name="_______________Pa2">#REF!</definedName>
    <definedName name="_______________Pa3">#REF!</definedName>
    <definedName name="_______________Pa4">#REF!</definedName>
    <definedName name="_______________Po2" localSheetId="17">#REF!</definedName>
    <definedName name="_______________Po2">#REF!</definedName>
    <definedName name="_______________rc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apu1" localSheetId="17">#REF!</definedName>
    <definedName name="______________apu1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i1">#REF!</definedName>
    <definedName name="______________MA2">#REF!</definedName>
    <definedName name="______________oa55">#REF!</definedName>
    <definedName name="______________Pa2">#REF!</definedName>
    <definedName name="______________Pa3">#REF!</definedName>
    <definedName name="______________Pa4">#REF!</definedName>
    <definedName name="______________Po2" localSheetId="17">#REF!</definedName>
    <definedName name="______________Po2">#REF!</definedName>
    <definedName name="______________rc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apu1" localSheetId="17">#REF!</definedName>
    <definedName name="_____________apu1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Cod1" localSheetId="17">#REF!</definedName>
    <definedName name="_____________Cod1">#REF!</definedName>
    <definedName name="_____________cua1">#REF!</definedName>
    <definedName name="_____________DMD1">#REF!</definedName>
    <definedName name="_____________EST1" localSheetId="17">#REF!</definedName>
    <definedName name="_____________EST1">#REF!</definedName>
    <definedName name="_____________EST10" localSheetId="17">#REF!</definedName>
    <definedName name="_____________EST10">#REF!</definedName>
    <definedName name="_____________EST11" localSheetId="17">#REF!</definedName>
    <definedName name="_____________EST11">#REF!</definedName>
    <definedName name="_____________EST12" localSheetId="17">#REF!</definedName>
    <definedName name="_____________EST12">#REF!</definedName>
    <definedName name="_____________EST13" localSheetId="17">#REF!</definedName>
    <definedName name="_____________EST13">#REF!</definedName>
    <definedName name="_____________EST14" localSheetId="17">#REF!</definedName>
    <definedName name="_____________EST14">#REF!</definedName>
    <definedName name="_____________EST15" localSheetId="17">#REF!</definedName>
    <definedName name="_____________EST15">#REF!</definedName>
    <definedName name="_____________EST16" localSheetId="17">#REF!</definedName>
    <definedName name="_____________EST16">#REF!</definedName>
    <definedName name="_____________EST17" localSheetId="17">#REF!</definedName>
    <definedName name="_____________EST17">#REF!</definedName>
    <definedName name="_____________EST18" localSheetId="17">#REF!</definedName>
    <definedName name="_____________EST18">#REF!</definedName>
    <definedName name="_____________EST19" localSheetId="17">#REF!</definedName>
    <definedName name="_____________EST19">#REF!</definedName>
    <definedName name="_____________EST2" localSheetId="17">#REF!</definedName>
    <definedName name="_____________EST2">#REF!</definedName>
    <definedName name="_____________EST3" localSheetId="17">#REF!</definedName>
    <definedName name="_____________EST3">#REF!</definedName>
    <definedName name="_____________EST4" localSheetId="17">#REF!</definedName>
    <definedName name="_____________EST4">#REF!</definedName>
    <definedName name="_____________EST5" localSheetId="17">#REF!</definedName>
    <definedName name="_____________EST5">#REF!</definedName>
    <definedName name="_____________EST6" localSheetId="17">#REF!</definedName>
    <definedName name="_____________EST6">#REF!</definedName>
    <definedName name="_____________EST7" localSheetId="17">#REF!</definedName>
    <definedName name="_____________EST7">#REF!</definedName>
    <definedName name="_____________EST8" localSheetId="17">#REF!</definedName>
    <definedName name="_____________EST8">#REF!</definedName>
    <definedName name="_____________EST9" localSheetId="17">#REF!</definedName>
    <definedName name="_____________EST9">#REF!</definedName>
    <definedName name="_____________EXC1" localSheetId="17">#REF!</definedName>
    <definedName name="_____________EXC1">#REF!</definedName>
    <definedName name="_____________EXC10" localSheetId="17">#REF!</definedName>
    <definedName name="_____________EXC10">#REF!</definedName>
    <definedName name="_____________EXC11" localSheetId="17">#REF!</definedName>
    <definedName name="_____________EXC11">#REF!</definedName>
    <definedName name="_____________EXC12" localSheetId="17">#REF!</definedName>
    <definedName name="_____________EXC12">#REF!</definedName>
    <definedName name="_____________EXC2" localSheetId="17">#REF!</definedName>
    <definedName name="_____________EXC2">#REF!</definedName>
    <definedName name="_____________EXC3" localSheetId="17">#REF!</definedName>
    <definedName name="_____________EXC3">#REF!</definedName>
    <definedName name="_____________EXC4" localSheetId="17">#REF!</definedName>
    <definedName name="_____________EXC4">#REF!</definedName>
    <definedName name="_____________EXC5" localSheetId="17">#REF!</definedName>
    <definedName name="_____________EXC5">#REF!</definedName>
    <definedName name="_____________EXC8" localSheetId="17">#REF!</definedName>
    <definedName name="_____________EXC8">#REF!</definedName>
    <definedName name="_____________EXC9" localSheetId="17">#REF!</definedName>
    <definedName name="_____________EXC9">#REF!</definedName>
    <definedName name="_____________i1">#REF!</definedName>
    <definedName name="_____________MA2">#REF!</definedName>
    <definedName name="_____________oa55">#REF!</definedName>
    <definedName name="_____________ORO10" localSheetId="17">#REF!</definedName>
    <definedName name="_____________ORO10">#REF!</definedName>
    <definedName name="_____________ORO11" localSheetId="17">#REF!</definedName>
    <definedName name="_____________ORO11">#REF!</definedName>
    <definedName name="_____________ORO12" localSheetId="17">#REF!</definedName>
    <definedName name="_____________ORO12">#REF!</definedName>
    <definedName name="_____________ORO13" localSheetId="17">#REF!</definedName>
    <definedName name="_____________ORO13">#REF!</definedName>
    <definedName name="_____________ORO14" localSheetId="17">#REF!</definedName>
    <definedName name="_____________ORO14">#REF!</definedName>
    <definedName name="_____________ORO15" localSheetId="17">#REF!</definedName>
    <definedName name="_____________ORO15">#REF!</definedName>
    <definedName name="_____________ORO16" localSheetId="17">#REF!</definedName>
    <definedName name="_____________ORO16">#REF!</definedName>
    <definedName name="_____________ORO17" localSheetId="17">#REF!</definedName>
    <definedName name="_____________ORO17">#REF!</definedName>
    <definedName name="_____________ORO18" localSheetId="17">#REF!</definedName>
    <definedName name="_____________ORO18">#REF!</definedName>
    <definedName name="_____________ORO19" localSheetId="17">#REF!</definedName>
    <definedName name="_____________ORO19">#REF!</definedName>
    <definedName name="_____________Pa1">#REF!</definedName>
    <definedName name="_____________Pa2">#REF!</definedName>
    <definedName name="_____________Pa3">#REF!</definedName>
    <definedName name="_____________Pa4">#REF!</definedName>
    <definedName name="_____________rc">#REF!</definedName>
    <definedName name="_____________SBC1">#REF!</definedName>
    <definedName name="_____________SBC3">#REF!</definedName>
    <definedName name="_____________SBC5">#REF!</definedName>
    <definedName name="_____________VPD1">#REF!</definedName>
    <definedName name="_____________VPI1">#REF!</definedName>
    <definedName name="_____________VRA1">#REF!</definedName>
    <definedName name="____________AFC1">#REF!</definedName>
    <definedName name="____________AFC3">#REF!</definedName>
    <definedName name="____________AFC5">#REF!</definedName>
    <definedName name="____________apu1" localSheetId="17">#REF!</definedName>
    <definedName name="____________apu1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Cod1">#REF!</definedName>
    <definedName name="____________cua1">#REF!</definedName>
    <definedName name="____________DMD1">#REF!</definedName>
    <definedName name="____________EXC6" localSheetId="17">#REF!</definedName>
    <definedName name="____________EXC6">#REF!</definedName>
    <definedName name="____________EXC7" localSheetId="17">#REF!</definedName>
    <definedName name="____________EXC7">#REF!</definedName>
    <definedName name="____________i1">#REF!</definedName>
    <definedName name="____________MA2">#REF!</definedName>
    <definedName name="____________oa55">#REF!</definedName>
    <definedName name="____________Pa1" localSheetId="17">#REF!</definedName>
    <definedName name="____________Pa1">#REF!</definedName>
    <definedName name="____________Pa2" localSheetId="17">#REF!</definedName>
    <definedName name="____________Pa2">#REF!</definedName>
    <definedName name="____________Pa3" localSheetId="17">#REF!</definedName>
    <definedName name="____________Pa3">#REF!</definedName>
    <definedName name="____________Pa4" localSheetId="17">#REF!</definedName>
    <definedName name="____________Pa4">#REF!</definedName>
    <definedName name="____________PJ50">#REF!</definedName>
    <definedName name="____________Po2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_VPD1">#REF!</definedName>
    <definedName name="____________VPI1">#REF!</definedName>
    <definedName name="____________VRA1">#REF!</definedName>
    <definedName name="___________AFC1">#REF!</definedName>
    <definedName name="___________AFC3">#REF!</definedName>
    <definedName name="___________AFC5">#REF!</definedName>
    <definedName name="___________apu1" localSheetId="17">#REF!</definedName>
    <definedName name="___________apu1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Cod1">#REF!</definedName>
    <definedName name="___________cua1">#REF!</definedName>
    <definedName name="___________DMD1">#REF!</definedName>
    <definedName name="___________fei1">#REF!</definedName>
    <definedName name="___________fei10">#REF!</definedName>
    <definedName name="___________fei11">#REF!</definedName>
    <definedName name="___________fei12">#REF!</definedName>
    <definedName name="___________fei13">#REF!</definedName>
    <definedName name="___________fei14">#REF!</definedName>
    <definedName name="___________fei15">#REF!</definedName>
    <definedName name="___________fei16">#REF!</definedName>
    <definedName name="___________fei17">#REF!</definedName>
    <definedName name="___________fei18">#REF!</definedName>
    <definedName name="___________fei19">#REF!</definedName>
    <definedName name="___________fei2">#REF!</definedName>
    <definedName name="___________fei3">#REF!</definedName>
    <definedName name="___________fei4">#REF!</definedName>
    <definedName name="___________fei5">#REF!</definedName>
    <definedName name="___________fei6">#REF!</definedName>
    <definedName name="___________fei7">#REF!</definedName>
    <definedName name="___________fei8">#REF!</definedName>
    <definedName name="___________fei9">#REF!</definedName>
    <definedName name="___________i1">#REF!</definedName>
    <definedName name="___________MA2">#REF!</definedName>
    <definedName name="___________oa55">#REF!</definedName>
    <definedName name="___________Pa1" localSheetId="17">#REF!</definedName>
    <definedName name="___________Pa1">#REF!</definedName>
    <definedName name="___________Pa2" localSheetId="17">#REF!</definedName>
    <definedName name="___________Pa2">#REF!</definedName>
    <definedName name="___________Pa3" localSheetId="17">#REF!</definedName>
    <definedName name="___________Pa3">#REF!</definedName>
    <definedName name="___________Pa4" localSheetId="17">#REF!</definedName>
    <definedName name="___________Pa4">#REF!</definedName>
    <definedName name="___________PJ50">#REF!</definedName>
    <definedName name="___________Po2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_tab1" localSheetId="17">#REF!</definedName>
    <definedName name="___________tab1">#REF!</definedName>
    <definedName name="___________tab2" localSheetId="17">#REF!</definedName>
    <definedName name="___________tab2">#REF!</definedName>
    <definedName name="___________tab3" localSheetId="17">#REF!</definedName>
    <definedName name="___________tab3">#REF!</definedName>
    <definedName name="___________TAB4" localSheetId="17">#REF!</definedName>
    <definedName name="___________TAB4">#REF!</definedName>
    <definedName name="___________VPD1">#REF!</definedName>
    <definedName name="___________VPI1">#REF!</definedName>
    <definedName name="___________VRA1">#REF!</definedName>
    <definedName name="__________AFC1">#REF!</definedName>
    <definedName name="__________AFC3">#REF!</definedName>
    <definedName name="__________AFC5">#REF!</definedName>
    <definedName name="__________apu1" localSheetId="17">#REF!</definedName>
    <definedName name="__________apu1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Cod1">#REF!</definedName>
    <definedName name="__________cua1">#REF!</definedName>
    <definedName name="__________DMD1">#REF!</definedName>
    <definedName name="__________fei1">#REF!</definedName>
    <definedName name="__________fei10">#REF!</definedName>
    <definedName name="__________fei11">#REF!</definedName>
    <definedName name="__________fei12">#REF!</definedName>
    <definedName name="__________fei13">#REF!</definedName>
    <definedName name="__________fei14">#REF!</definedName>
    <definedName name="__________fei15">#REF!</definedName>
    <definedName name="__________fei16">#REF!</definedName>
    <definedName name="__________fei17">#REF!</definedName>
    <definedName name="__________fei18">#REF!</definedName>
    <definedName name="__________fei19">#REF!</definedName>
    <definedName name="__________fei2">#REF!</definedName>
    <definedName name="__________fei3">#REF!</definedName>
    <definedName name="__________fei4">#REF!</definedName>
    <definedName name="__________fei5">#REF!</definedName>
    <definedName name="__________fei6">#REF!</definedName>
    <definedName name="__________fei7">#REF!</definedName>
    <definedName name="__________fei8">#REF!</definedName>
    <definedName name="__________fei9">#REF!</definedName>
    <definedName name="__________i1">#REF!</definedName>
    <definedName name="__________MA2">#REF!</definedName>
    <definedName name="__________oa55">#REF!</definedName>
    <definedName name="__________ORO10" localSheetId="17">#REF!</definedName>
    <definedName name="__________ORO10">#REF!</definedName>
    <definedName name="__________ORO11" localSheetId="17">#REF!</definedName>
    <definedName name="__________ORO11">#REF!</definedName>
    <definedName name="__________ORO12" localSheetId="17">#REF!</definedName>
    <definedName name="__________ORO12">#REF!</definedName>
    <definedName name="__________ORO13" localSheetId="17">#REF!</definedName>
    <definedName name="__________ORO13">#REF!</definedName>
    <definedName name="__________ORO14" localSheetId="17">#REF!</definedName>
    <definedName name="__________ORO14">#REF!</definedName>
    <definedName name="__________ORO15" localSheetId="17">#REF!</definedName>
    <definedName name="__________ORO15">#REF!</definedName>
    <definedName name="__________ORO16" localSheetId="17">#REF!</definedName>
    <definedName name="__________ORO16">#REF!</definedName>
    <definedName name="__________ORO17" localSheetId="17">#REF!</definedName>
    <definedName name="__________ORO17">#REF!</definedName>
    <definedName name="__________ORO18" localSheetId="17">#REF!</definedName>
    <definedName name="__________ORO18">#REF!</definedName>
    <definedName name="__________ORO19" localSheetId="17">#REF!</definedName>
    <definedName name="__________ORO19">#REF!</definedName>
    <definedName name="__________Pa1" localSheetId="17">#REF!</definedName>
    <definedName name="__________Pa1">#REF!</definedName>
    <definedName name="__________Pa2" localSheetId="17">#REF!</definedName>
    <definedName name="__________Pa2">#REF!</definedName>
    <definedName name="__________Pa3" localSheetId="17">#REF!</definedName>
    <definedName name="__________Pa3">#REF!</definedName>
    <definedName name="__________Pa4" localSheetId="17">#REF!</definedName>
    <definedName name="__________Pa4">#REF!</definedName>
    <definedName name="__________PJ50">#REF!</definedName>
    <definedName name="__________Po2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tab1" localSheetId="17">#REF!</definedName>
    <definedName name="__________tab1">#REF!</definedName>
    <definedName name="__________tab2" localSheetId="17">#REF!</definedName>
    <definedName name="__________tab2">#REF!</definedName>
    <definedName name="__________tab3" localSheetId="17">#REF!</definedName>
    <definedName name="__________tab3">#REF!</definedName>
    <definedName name="__________TAB4" localSheetId="17">#REF!</definedName>
    <definedName name="__________TAB4">#REF!</definedName>
    <definedName name="__________VPD1">#REF!</definedName>
    <definedName name="__________VPI1">#REF!</definedName>
    <definedName name="__________VRA1">#REF!</definedName>
    <definedName name="_________AFC1">#REF!</definedName>
    <definedName name="_________AFC3">#REF!</definedName>
    <definedName name="_________AFC5">#REF!</definedName>
    <definedName name="_________apu1" localSheetId="17">#REF!</definedName>
    <definedName name="_________apu1">#REF!</definedName>
    <definedName name="_________APU221" localSheetId="17">#REF!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d1">#REF!</definedName>
    <definedName name="_________cua1">#REF!</definedName>
    <definedName name="_________DMD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8">#REF!</definedName>
    <definedName name="_________EXC9">#REF!</definedName>
    <definedName name="_________fei1" localSheetId="17">#REF!</definedName>
    <definedName name="_________fei1">#REF!</definedName>
    <definedName name="_________fei10" localSheetId="17">#REF!</definedName>
    <definedName name="_________fei10">#REF!</definedName>
    <definedName name="_________fei11" localSheetId="17">#REF!</definedName>
    <definedName name="_________fei11">#REF!</definedName>
    <definedName name="_________fei12" localSheetId="17">#REF!</definedName>
    <definedName name="_________fei12">#REF!</definedName>
    <definedName name="_________fei13" localSheetId="17">#REF!</definedName>
    <definedName name="_________fei13">#REF!</definedName>
    <definedName name="_________fei14" localSheetId="17">#REF!</definedName>
    <definedName name="_________fei14">#REF!</definedName>
    <definedName name="_________fei15" localSheetId="17">#REF!</definedName>
    <definedName name="_________fei15">#REF!</definedName>
    <definedName name="_________fei16" localSheetId="17">#REF!</definedName>
    <definedName name="_________fei16">#REF!</definedName>
    <definedName name="_________fei17" localSheetId="17">#REF!</definedName>
    <definedName name="_________fei17">#REF!</definedName>
    <definedName name="_________fei18" localSheetId="17">#REF!</definedName>
    <definedName name="_________fei18">#REF!</definedName>
    <definedName name="_________fei19" localSheetId="17">#REF!</definedName>
    <definedName name="_________fei19">#REF!</definedName>
    <definedName name="_________fei2" localSheetId="17">#REF!</definedName>
    <definedName name="_________fei2">#REF!</definedName>
    <definedName name="_________fei3" localSheetId="17">#REF!</definedName>
    <definedName name="_________fei3">#REF!</definedName>
    <definedName name="_________fei4" localSheetId="17">#REF!</definedName>
    <definedName name="_________fei4">#REF!</definedName>
    <definedName name="_________fei5" localSheetId="17">#REF!</definedName>
    <definedName name="_________fei5">#REF!</definedName>
    <definedName name="_________fei6" localSheetId="17">#REF!</definedName>
    <definedName name="_________fei6">#REF!</definedName>
    <definedName name="_________fei7" localSheetId="17">#REF!</definedName>
    <definedName name="_________fei7">#REF!</definedName>
    <definedName name="_________fei8" localSheetId="17">#REF!</definedName>
    <definedName name="_________fei8">#REF!</definedName>
    <definedName name="_________fei9" localSheetId="17">#REF!</definedName>
    <definedName name="_________fei9">#REF!</definedName>
    <definedName name="_________i1">#REF!</definedName>
    <definedName name="_________MA2">#REF!</definedName>
    <definedName name="_________oa55">#REF!</definedName>
    <definedName name="_________Pa1" localSheetId="17">#REF!</definedName>
    <definedName name="_________Pa1">#REF!</definedName>
    <definedName name="_________Pa2" localSheetId="17">#REF!</definedName>
    <definedName name="_________Pa2">#REF!</definedName>
    <definedName name="_________Pa3" localSheetId="17">#REF!</definedName>
    <definedName name="_________Pa3">#REF!</definedName>
    <definedName name="_________Pa4" localSheetId="17">#REF!</definedName>
    <definedName name="_________Pa4">#REF!</definedName>
    <definedName name="_________PJ50" localSheetId="17">#REF!</definedName>
    <definedName name="_________PJ50">#REF!</definedName>
    <definedName name="_________pj51" localSheetId="17">#REF!</definedName>
    <definedName name="_________pj51">#REF!</definedName>
    <definedName name="_________PMT5671" localSheetId="17">#REF!</definedName>
    <definedName name="_________PMT5671">#REF!</definedName>
    <definedName name="_________PMT5805" localSheetId="17">#REF!</definedName>
    <definedName name="_________PMT5805">#REF!</definedName>
    <definedName name="_________PMT5806" localSheetId="17">#REF!</definedName>
    <definedName name="_________PMT5806">#REF!</definedName>
    <definedName name="_________PMT5815" localSheetId="17">#REF!</definedName>
    <definedName name="_________PMT5815">#REF!</definedName>
    <definedName name="_________PMT5820" localSheetId="17">#REF!</definedName>
    <definedName name="_________PMT5820">#REF!</definedName>
    <definedName name="_________Po2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VPD1">#REF!</definedName>
    <definedName name="_________VPI1">#REF!</definedName>
    <definedName name="_________VRA1">#REF!</definedName>
    <definedName name="________A115042">#REF!</definedName>
    <definedName name="________AFC1">#REF!</definedName>
    <definedName name="________AFC3">#REF!</definedName>
    <definedName name="________AFC5">#REF!</definedName>
    <definedName name="________aiu2" localSheetId="17">#REF!</definedName>
    <definedName name="________aiu2">#REF!</definedName>
    <definedName name="________apu1" localSheetId="17">#REF!</definedName>
    <definedName name="________apu1">#REF!</definedName>
    <definedName name="________APU221" localSheetId="17">#REF!</definedName>
    <definedName name="________APU221">#REF!</definedName>
    <definedName name="________APU465">#REF!</definedName>
    <definedName name="________B110111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d1">#REF!</definedName>
    <definedName name="________cua1">#REF!</definedName>
    <definedName name="________DMD1">#REF!</definedName>
    <definedName name="________E113701">#REF!</definedName>
    <definedName name="________EST1">#REF!</definedName>
    <definedName name="________EST10" localSheetId="17">#REF!</definedName>
    <definedName name="________EST10">#REF!</definedName>
    <definedName name="________EST11" localSheetId="17">#REF!</definedName>
    <definedName name="________EST11">#REF!</definedName>
    <definedName name="________EST12" localSheetId="17">#REF!</definedName>
    <definedName name="________EST12">#REF!</definedName>
    <definedName name="________EST13" localSheetId="17">#REF!</definedName>
    <definedName name="________EST13">#REF!</definedName>
    <definedName name="________EST14" localSheetId="17">#REF!</definedName>
    <definedName name="________EST14">#REF!</definedName>
    <definedName name="________EST15">#REF!</definedName>
    <definedName name="________EST16" localSheetId="17">#REF!</definedName>
    <definedName name="________EST16">#REF!</definedName>
    <definedName name="________EST17" localSheetId="17">#REF!</definedName>
    <definedName name="________EST17">#REF!</definedName>
    <definedName name="________EST18" localSheetId="17">#REF!</definedName>
    <definedName name="________EST18">#REF!</definedName>
    <definedName name="________EST19" localSheetId="17">#REF!</definedName>
    <definedName name="________EST19">#REF!</definedName>
    <definedName name="________EST2" localSheetId="17">#REF!</definedName>
    <definedName name="________EST2">#REF!</definedName>
    <definedName name="________EST3" localSheetId="17">#REF!</definedName>
    <definedName name="________EST3">#REF!</definedName>
    <definedName name="________EST4" localSheetId="17">#REF!</definedName>
    <definedName name="________EST4">#REF!</definedName>
    <definedName name="________EST5" localSheetId="17">#REF!</definedName>
    <definedName name="________EST5">#REF!</definedName>
    <definedName name="________EST6" localSheetId="17">#REF!</definedName>
    <definedName name="________EST6">#REF!</definedName>
    <definedName name="________EST7" localSheetId="17">#REF!</definedName>
    <definedName name="________EST7">#REF!</definedName>
    <definedName name="________EST8" localSheetId="17">#REF!</definedName>
    <definedName name="________EST8">#REF!</definedName>
    <definedName name="________EST9" localSheetId="17">#REF!</definedName>
    <definedName name="________EST9">#REF!</definedName>
    <definedName name="________EXC1" localSheetId="17">#REF!</definedName>
    <definedName name="________EXC1">#REF!</definedName>
    <definedName name="________EXC10" localSheetId="17">#REF!</definedName>
    <definedName name="________EXC10">#REF!</definedName>
    <definedName name="________EXC11" localSheetId="17">#REF!</definedName>
    <definedName name="________EXC11">#REF!</definedName>
    <definedName name="________EXC12" localSheetId="17">#REF!</definedName>
    <definedName name="________EXC12">#REF!</definedName>
    <definedName name="________EXC2" localSheetId="17">#REF!</definedName>
    <definedName name="________EXC2">#REF!</definedName>
    <definedName name="________EXC3" localSheetId="17">#REF!</definedName>
    <definedName name="________EXC3">#REF!</definedName>
    <definedName name="________EXC4" localSheetId="17">#REF!</definedName>
    <definedName name="________EXC4">#REF!</definedName>
    <definedName name="________EXC5" localSheetId="17">#REF!</definedName>
    <definedName name="________EXC5">#REF!</definedName>
    <definedName name="________EXC6">#REF!</definedName>
    <definedName name="________EXC7">#REF!</definedName>
    <definedName name="________EXC8" localSheetId="17">#REF!</definedName>
    <definedName name="________EXC8">#REF!</definedName>
    <definedName name="________EXC9" localSheetId="17">#REF!</definedName>
    <definedName name="________EXC9">#REF!</definedName>
    <definedName name="________fei1" localSheetId="17">#REF!</definedName>
    <definedName name="________fei1">#REF!</definedName>
    <definedName name="________fei10" localSheetId="17">#REF!</definedName>
    <definedName name="________fei10">#REF!</definedName>
    <definedName name="________fei11" localSheetId="17">#REF!</definedName>
    <definedName name="________fei11">#REF!</definedName>
    <definedName name="________fei12" localSheetId="17">#REF!</definedName>
    <definedName name="________fei12">#REF!</definedName>
    <definedName name="________fei13" localSheetId="17">#REF!</definedName>
    <definedName name="________fei13">#REF!</definedName>
    <definedName name="________fei14" localSheetId="17">#REF!</definedName>
    <definedName name="________fei14">#REF!</definedName>
    <definedName name="________fei15" localSheetId="17">#REF!</definedName>
    <definedName name="________fei15">#REF!</definedName>
    <definedName name="________fei16" localSheetId="17">#REF!</definedName>
    <definedName name="________fei16">#REF!</definedName>
    <definedName name="________fei17" localSheetId="17">#REF!</definedName>
    <definedName name="________fei17">#REF!</definedName>
    <definedName name="________fei18" localSheetId="17">#REF!</definedName>
    <definedName name="________fei18">#REF!</definedName>
    <definedName name="________fei19" localSheetId="17">#REF!</definedName>
    <definedName name="________fei19">#REF!</definedName>
    <definedName name="________fei2" localSheetId="17">#REF!</definedName>
    <definedName name="________fei2">#REF!</definedName>
    <definedName name="________fei3" localSheetId="17">#REF!</definedName>
    <definedName name="________fei3">#REF!</definedName>
    <definedName name="________fei4" localSheetId="17">#REF!</definedName>
    <definedName name="________fei4">#REF!</definedName>
    <definedName name="________fei5" localSheetId="17">#REF!</definedName>
    <definedName name="________fei5">#REF!</definedName>
    <definedName name="________fei6" localSheetId="17">#REF!</definedName>
    <definedName name="________fei6">#REF!</definedName>
    <definedName name="________fei7" localSheetId="17">#REF!</definedName>
    <definedName name="________fei7">#REF!</definedName>
    <definedName name="________fei8" localSheetId="17">#REF!</definedName>
    <definedName name="________fei8">#REF!</definedName>
    <definedName name="________fei9" localSheetId="17">#REF!</definedName>
    <definedName name="________fei9">#REF!</definedName>
    <definedName name="________G118050">#REF!</definedName>
    <definedName name="________H191456">#REF!</definedName>
    <definedName name="________i1">#REF!</definedName>
    <definedName name="________MA2">#REF!</definedName>
    <definedName name="________o1" localSheetId="4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__o1" localSheetId="16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__o1" localSheetId="15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__o1" localSheetId="17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__o1" localSheetId="2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__o1" localSheetId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__o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__oa55">#REF!</definedName>
    <definedName name="________Pa1" localSheetId="17">#REF!</definedName>
    <definedName name="________Pa1">#REF!</definedName>
    <definedName name="________Pa2" localSheetId="17">#REF!</definedName>
    <definedName name="________Pa2">#REF!</definedName>
    <definedName name="________Pa3" localSheetId="17">#REF!</definedName>
    <definedName name="________Pa3">#REF!</definedName>
    <definedName name="________Pa4" localSheetId="17">#REF!</definedName>
    <definedName name="________Pa4">#REF!</definedName>
    <definedName name="________PJ50" localSheetId="17">#REF!</definedName>
    <definedName name="________PJ50">#REF!</definedName>
    <definedName name="________pj51" localSheetId="17">#REF!</definedName>
    <definedName name="________pj51">#REF!</definedName>
    <definedName name="________Po2">#REF!</definedName>
    <definedName name="________rc" localSheetId="17">#REF!</definedName>
    <definedName name="________rc">#REF!</definedName>
    <definedName name="________SBC1">#REF!</definedName>
    <definedName name="________SBC3">#REF!</definedName>
    <definedName name="________SBC5">#REF!</definedName>
    <definedName name="________VPD1">#REF!</definedName>
    <definedName name="________VPI1">#REF!</definedName>
    <definedName name="________VRA1">#REF!</definedName>
    <definedName name="_______a1" localSheetId="4">{"TAB1",#N/A,TRUE,"GENERAL";"TAB2",#N/A,TRUE,"GENERAL";"TAB3",#N/A,TRUE,"GENERAL";"TAB4",#N/A,TRUE,"GENERAL";"TAB5",#N/A,TRUE,"GENERAL"}</definedName>
    <definedName name="_______a1" localSheetId="16">{"TAB1",#N/A,TRUE,"GENERAL";"TAB2",#N/A,TRUE,"GENERAL";"TAB3",#N/A,TRUE,"GENERAL";"TAB4",#N/A,TRUE,"GENERAL";"TAB5",#N/A,TRUE,"GENERAL"}</definedName>
    <definedName name="_______a1" localSheetId="15">{"TAB1",#N/A,TRUE,"GENERAL";"TAB2",#N/A,TRUE,"GENERAL";"TAB3",#N/A,TRUE,"GENERAL";"TAB4",#N/A,TRUE,"GENERAL";"TAB5",#N/A,TRUE,"GENERAL"}</definedName>
    <definedName name="_______a1" localSheetId="17">{"TAB1",#N/A,TRUE,"GENERAL";"TAB2",#N/A,TRUE,"GENERAL";"TAB3",#N/A,TRUE,"GENERAL";"TAB4",#N/A,TRUE,"GENERAL";"TAB5",#N/A,TRUE,"GENERAL"}</definedName>
    <definedName name="_______a1" localSheetId="2">{"TAB1",#N/A,TRUE,"GENERAL";"TAB2",#N/A,TRUE,"GENERAL";"TAB3",#N/A,TRUE,"GENERAL";"TAB4",#N/A,TRUE,"GENERAL";"TAB5",#N/A,TRUE,"GENERAL"}</definedName>
    <definedName name="_______a1" localSheetId="1">{"TAB1",#N/A,TRUE,"GENERAL";"TAB2",#N/A,TRUE,"GENERAL";"TAB3",#N/A,TRUE,"GENERAL";"TAB4",#N/A,TRUE,"GENERAL";"TAB5",#N/A,TRUE,"GENERAL"}</definedName>
    <definedName name="_______a1">{"TAB1",#N/A,TRUE,"GENERAL";"TAB2",#N/A,TRUE,"GENERAL";"TAB3",#N/A,TRUE,"GENERAL";"TAB4",#N/A,TRUE,"GENERAL";"TAB5",#N/A,TRUE,"GENERAL"}</definedName>
    <definedName name="_______A115042">#REF!</definedName>
    <definedName name="_______a3" localSheetId="4">{"TAB1",#N/A,TRUE,"GENERAL";"TAB2",#N/A,TRUE,"GENERAL";"TAB3",#N/A,TRUE,"GENERAL";"TAB4",#N/A,TRUE,"GENERAL";"TAB5",#N/A,TRUE,"GENERAL"}</definedName>
    <definedName name="_______a3" localSheetId="16">{"TAB1",#N/A,TRUE,"GENERAL";"TAB2",#N/A,TRUE,"GENERAL";"TAB3",#N/A,TRUE,"GENERAL";"TAB4",#N/A,TRUE,"GENERAL";"TAB5",#N/A,TRUE,"GENERAL"}</definedName>
    <definedName name="_______a3" localSheetId="15">{"TAB1",#N/A,TRUE,"GENERAL";"TAB2",#N/A,TRUE,"GENERAL";"TAB3",#N/A,TRUE,"GENERAL";"TAB4",#N/A,TRUE,"GENERAL";"TAB5",#N/A,TRUE,"GENERAL"}</definedName>
    <definedName name="_______a3" localSheetId="17">{"TAB1",#N/A,TRUE,"GENERAL";"TAB2",#N/A,TRUE,"GENERAL";"TAB3",#N/A,TRUE,"GENERAL";"TAB4",#N/A,TRUE,"GENERAL";"TAB5",#N/A,TRUE,"GENERAL"}</definedName>
    <definedName name="_______a3" localSheetId="2">{"TAB1",#N/A,TRUE,"GENERAL";"TAB2",#N/A,TRUE,"GENERAL";"TAB3",#N/A,TRUE,"GENERAL";"TAB4",#N/A,TRUE,"GENERAL";"TAB5",#N/A,TRUE,"GENERAL"}</definedName>
    <definedName name="_______a3" localSheetId="1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 localSheetId="4">{"via1",#N/A,TRUE,"general";"via2",#N/A,TRUE,"general";"via3",#N/A,TRUE,"general"}</definedName>
    <definedName name="_______a4" localSheetId="16">{"via1",#N/A,TRUE,"general";"via2",#N/A,TRUE,"general";"via3",#N/A,TRUE,"general"}</definedName>
    <definedName name="_______a4" localSheetId="15">{"via1",#N/A,TRUE,"general";"via2",#N/A,TRUE,"general";"via3",#N/A,TRUE,"general"}</definedName>
    <definedName name="_______a4" localSheetId="17">{"via1",#N/A,TRUE,"general";"via2",#N/A,TRUE,"general";"via3",#N/A,TRUE,"general"}</definedName>
    <definedName name="_______a4" localSheetId="2">{"via1",#N/A,TRUE,"general";"via2",#N/A,TRUE,"general";"via3",#N/A,TRUE,"general"}</definedName>
    <definedName name="_______a4" localSheetId="1">{"via1",#N/A,TRUE,"general";"via2",#N/A,TRUE,"general";"via3",#N/A,TRUE,"general"}</definedName>
    <definedName name="_______a4">{"via1",#N/A,TRUE,"general";"via2",#N/A,TRUE,"general";"via3",#N/A,TRUE,"general"}</definedName>
    <definedName name="_______a5" localSheetId="4">{"TAB1",#N/A,TRUE,"GENERAL";"TAB2",#N/A,TRUE,"GENERAL";"TAB3",#N/A,TRUE,"GENERAL";"TAB4",#N/A,TRUE,"GENERAL";"TAB5",#N/A,TRUE,"GENERAL"}</definedName>
    <definedName name="_______a5" localSheetId="16">{"TAB1",#N/A,TRUE,"GENERAL";"TAB2",#N/A,TRUE,"GENERAL";"TAB3",#N/A,TRUE,"GENERAL";"TAB4",#N/A,TRUE,"GENERAL";"TAB5",#N/A,TRUE,"GENERAL"}</definedName>
    <definedName name="_______a5" localSheetId="15">{"TAB1",#N/A,TRUE,"GENERAL";"TAB2",#N/A,TRUE,"GENERAL";"TAB3",#N/A,TRUE,"GENERAL";"TAB4",#N/A,TRUE,"GENERAL";"TAB5",#N/A,TRUE,"GENERAL"}</definedName>
    <definedName name="_______a5" localSheetId="17">{"TAB1",#N/A,TRUE,"GENERAL";"TAB2",#N/A,TRUE,"GENERAL";"TAB3",#N/A,TRUE,"GENERAL";"TAB4",#N/A,TRUE,"GENERAL";"TAB5",#N/A,TRUE,"GENERAL"}</definedName>
    <definedName name="_______a5" localSheetId="2">{"TAB1",#N/A,TRUE,"GENERAL";"TAB2",#N/A,TRUE,"GENERAL";"TAB3",#N/A,TRUE,"GENERAL";"TAB4",#N/A,TRUE,"GENERAL";"TAB5",#N/A,TRUE,"GENERAL"}</definedName>
    <definedName name="_______a5" localSheetId="1">{"TAB1",#N/A,TRUE,"GENERAL";"TAB2",#N/A,TRUE,"GENERAL";"TAB3",#N/A,TRUE,"GENERAL";"TAB4",#N/A,TRUE,"GENERAL";"TAB5",#N/A,TRUE,"GENERAL"}</definedName>
    <definedName name="_______a5">{"TAB1",#N/A,TRUE,"GENERAL";"TAB2",#N/A,TRUE,"GENERAL";"TAB3",#N/A,TRUE,"GENERAL";"TAB4",#N/A,TRUE,"GENERAL";"TAB5",#N/A,TRUE,"GENERAL"}</definedName>
    <definedName name="_______a6" localSheetId="4">{"TAB1",#N/A,TRUE,"GENERAL";"TAB2",#N/A,TRUE,"GENERAL";"TAB3",#N/A,TRUE,"GENERAL";"TAB4",#N/A,TRUE,"GENERAL";"TAB5",#N/A,TRUE,"GENERAL"}</definedName>
    <definedName name="_______a6" localSheetId="16">{"TAB1",#N/A,TRUE,"GENERAL";"TAB2",#N/A,TRUE,"GENERAL";"TAB3",#N/A,TRUE,"GENERAL";"TAB4",#N/A,TRUE,"GENERAL";"TAB5",#N/A,TRUE,"GENERAL"}</definedName>
    <definedName name="_______a6" localSheetId="15">{"TAB1",#N/A,TRUE,"GENERAL";"TAB2",#N/A,TRUE,"GENERAL";"TAB3",#N/A,TRUE,"GENERAL";"TAB4",#N/A,TRUE,"GENERAL";"TAB5",#N/A,TRUE,"GENERAL"}</definedName>
    <definedName name="_______a6" localSheetId="17">{"TAB1",#N/A,TRUE,"GENERAL";"TAB2",#N/A,TRUE,"GENERAL";"TAB3",#N/A,TRUE,"GENERAL";"TAB4",#N/A,TRUE,"GENERAL";"TAB5",#N/A,TRUE,"GENERAL"}</definedName>
    <definedName name="_______a6" localSheetId="2">{"TAB1",#N/A,TRUE,"GENERAL";"TAB2",#N/A,TRUE,"GENERAL";"TAB3",#N/A,TRUE,"GENERAL";"TAB4",#N/A,TRUE,"GENERAL";"TAB5",#N/A,TRUE,"GENERAL"}</definedName>
    <definedName name="_______a6" localSheetId="1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LL4">#REF!</definedName>
    <definedName name="_______apu1" localSheetId="17">#REF!</definedName>
    <definedName name="_______apu1">#REF!</definedName>
    <definedName name="_______APU221" localSheetId="17">#REF!</definedName>
    <definedName name="_______APU221">#REF!</definedName>
    <definedName name="_______APU465">#REF!</definedName>
    <definedName name="_______B110111">#REF!</definedName>
    <definedName name="_______b2" localSheetId="4">{"TAB1",#N/A,TRUE,"GENERAL";"TAB2",#N/A,TRUE,"GENERAL";"TAB3",#N/A,TRUE,"GENERAL";"TAB4",#N/A,TRUE,"GENERAL";"TAB5",#N/A,TRUE,"GENERAL"}</definedName>
    <definedName name="_______b2" localSheetId="16">{"TAB1",#N/A,TRUE,"GENERAL";"TAB2",#N/A,TRUE,"GENERAL";"TAB3",#N/A,TRUE,"GENERAL";"TAB4",#N/A,TRUE,"GENERAL";"TAB5",#N/A,TRUE,"GENERAL"}</definedName>
    <definedName name="_______b2" localSheetId="15">{"TAB1",#N/A,TRUE,"GENERAL";"TAB2",#N/A,TRUE,"GENERAL";"TAB3",#N/A,TRUE,"GENERAL";"TAB4",#N/A,TRUE,"GENERAL";"TAB5",#N/A,TRUE,"GENERAL"}</definedName>
    <definedName name="_______b2" localSheetId="17">{"TAB1",#N/A,TRUE,"GENERAL";"TAB2",#N/A,TRUE,"GENERAL";"TAB3",#N/A,TRUE,"GENERAL";"TAB4",#N/A,TRUE,"GENERAL";"TAB5",#N/A,TRUE,"GENERAL"}</definedName>
    <definedName name="_______b2" localSheetId="2">{"TAB1",#N/A,TRUE,"GENERAL";"TAB2",#N/A,TRUE,"GENERAL";"TAB3",#N/A,TRUE,"GENERAL";"TAB4",#N/A,TRUE,"GENERAL";"TAB5",#N/A,TRUE,"GENERAL"}</definedName>
    <definedName name="_______b2" localSheetId="1">{"TAB1",#N/A,TRUE,"GENERAL";"TAB2",#N/A,TRUE,"GENERAL";"TAB3",#N/A,TRUE,"GENERAL";"TAB4",#N/A,TRUE,"GENERAL";"TAB5",#N/A,TRUE,"GENERAL"}</definedName>
    <definedName name="_______b2">{"TAB1",#N/A,TRUE,"GENERAL";"TAB2",#N/A,TRUE,"GENERAL";"TAB3",#N/A,TRUE,"GENERAL";"TAB4",#N/A,TRUE,"GENERAL";"TAB5",#N/A,TRUE,"GENERAL"}</definedName>
    <definedName name="_______b3" localSheetId="4">{"TAB1",#N/A,TRUE,"GENERAL";"TAB2",#N/A,TRUE,"GENERAL";"TAB3",#N/A,TRUE,"GENERAL";"TAB4",#N/A,TRUE,"GENERAL";"TAB5",#N/A,TRUE,"GENERAL"}</definedName>
    <definedName name="_______b3" localSheetId="16">{"TAB1",#N/A,TRUE,"GENERAL";"TAB2",#N/A,TRUE,"GENERAL";"TAB3",#N/A,TRUE,"GENERAL";"TAB4",#N/A,TRUE,"GENERAL";"TAB5",#N/A,TRUE,"GENERAL"}</definedName>
    <definedName name="_______b3" localSheetId="15">{"TAB1",#N/A,TRUE,"GENERAL";"TAB2",#N/A,TRUE,"GENERAL";"TAB3",#N/A,TRUE,"GENERAL";"TAB4",#N/A,TRUE,"GENERAL";"TAB5",#N/A,TRUE,"GENERAL"}</definedName>
    <definedName name="_______b3" localSheetId="17">{"TAB1",#N/A,TRUE,"GENERAL";"TAB2",#N/A,TRUE,"GENERAL";"TAB3",#N/A,TRUE,"GENERAL";"TAB4",#N/A,TRUE,"GENERAL";"TAB5",#N/A,TRUE,"GENERAL"}</definedName>
    <definedName name="_______b3" localSheetId="2">{"TAB1",#N/A,TRUE,"GENERAL";"TAB2",#N/A,TRUE,"GENERAL";"TAB3",#N/A,TRUE,"GENERAL";"TAB4",#N/A,TRUE,"GENERAL";"TAB5",#N/A,TRUE,"GENERAL"}</definedName>
    <definedName name="_______b3" localSheetId="1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 localSheetId="4">{"TAB1",#N/A,TRUE,"GENERAL";"TAB2",#N/A,TRUE,"GENERAL";"TAB3",#N/A,TRUE,"GENERAL";"TAB4",#N/A,TRUE,"GENERAL";"TAB5",#N/A,TRUE,"GENERAL"}</definedName>
    <definedName name="_______b4" localSheetId="16">{"TAB1",#N/A,TRUE,"GENERAL";"TAB2",#N/A,TRUE,"GENERAL";"TAB3",#N/A,TRUE,"GENERAL";"TAB4",#N/A,TRUE,"GENERAL";"TAB5",#N/A,TRUE,"GENERAL"}</definedName>
    <definedName name="_______b4" localSheetId="15">{"TAB1",#N/A,TRUE,"GENERAL";"TAB2",#N/A,TRUE,"GENERAL";"TAB3",#N/A,TRUE,"GENERAL";"TAB4",#N/A,TRUE,"GENERAL";"TAB5",#N/A,TRUE,"GENERAL"}</definedName>
    <definedName name="_______b4" localSheetId="17">{"TAB1",#N/A,TRUE,"GENERAL";"TAB2",#N/A,TRUE,"GENERAL";"TAB3",#N/A,TRUE,"GENERAL";"TAB4",#N/A,TRUE,"GENERAL";"TAB5",#N/A,TRUE,"GENERAL"}</definedName>
    <definedName name="_______b4" localSheetId="2">{"TAB1",#N/A,TRUE,"GENERAL";"TAB2",#N/A,TRUE,"GENERAL";"TAB3",#N/A,TRUE,"GENERAL";"TAB4",#N/A,TRUE,"GENERAL";"TAB5",#N/A,TRUE,"GENERAL"}</definedName>
    <definedName name="_______b4" localSheetId="1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 localSheetId="4">{"TAB1",#N/A,TRUE,"GENERAL";"TAB2",#N/A,TRUE,"GENERAL";"TAB3",#N/A,TRUE,"GENERAL";"TAB4",#N/A,TRUE,"GENERAL";"TAB5",#N/A,TRUE,"GENERAL"}</definedName>
    <definedName name="_______b5" localSheetId="16">{"TAB1",#N/A,TRUE,"GENERAL";"TAB2",#N/A,TRUE,"GENERAL";"TAB3",#N/A,TRUE,"GENERAL";"TAB4",#N/A,TRUE,"GENERAL";"TAB5",#N/A,TRUE,"GENERAL"}</definedName>
    <definedName name="_______b5" localSheetId="15">{"TAB1",#N/A,TRUE,"GENERAL";"TAB2",#N/A,TRUE,"GENERAL";"TAB3",#N/A,TRUE,"GENERAL";"TAB4",#N/A,TRUE,"GENERAL";"TAB5",#N/A,TRUE,"GENERAL"}</definedName>
    <definedName name="_______b5" localSheetId="17">{"TAB1",#N/A,TRUE,"GENERAL";"TAB2",#N/A,TRUE,"GENERAL";"TAB3",#N/A,TRUE,"GENERAL";"TAB4",#N/A,TRUE,"GENERAL";"TAB5",#N/A,TRUE,"GENERAL"}</definedName>
    <definedName name="_______b5" localSheetId="2">{"TAB1",#N/A,TRUE,"GENERAL";"TAB2",#N/A,TRUE,"GENERAL";"TAB3",#N/A,TRUE,"GENERAL";"TAB4",#N/A,TRUE,"GENERAL";"TAB5",#N/A,TRUE,"GENERAL"}</definedName>
    <definedName name="_______b5" localSheetId="1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 localSheetId="4">{"TAB1",#N/A,TRUE,"GENERAL";"TAB2",#N/A,TRUE,"GENERAL";"TAB3",#N/A,TRUE,"GENERAL";"TAB4",#N/A,TRUE,"GENERAL";"TAB5",#N/A,TRUE,"GENERAL"}</definedName>
    <definedName name="_______b6" localSheetId="16">{"TAB1",#N/A,TRUE,"GENERAL";"TAB2",#N/A,TRUE,"GENERAL";"TAB3",#N/A,TRUE,"GENERAL";"TAB4",#N/A,TRUE,"GENERAL";"TAB5",#N/A,TRUE,"GENERAL"}</definedName>
    <definedName name="_______b6" localSheetId="15">{"TAB1",#N/A,TRUE,"GENERAL";"TAB2",#N/A,TRUE,"GENERAL";"TAB3",#N/A,TRUE,"GENERAL";"TAB4",#N/A,TRUE,"GENERAL";"TAB5",#N/A,TRUE,"GENERAL"}</definedName>
    <definedName name="_______b6" localSheetId="17">{"TAB1",#N/A,TRUE,"GENERAL";"TAB2",#N/A,TRUE,"GENERAL";"TAB3",#N/A,TRUE,"GENERAL";"TAB4",#N/A,TRUE,"GENERAL";"TAB5",#N/A,TRUE,"GENERAL"}</definedName>
    <definedName name="_______b6" localSheetId="2">{"TAB1",#N/A,TRUE,"GENERAL";"TAB2",#N/A,TRUE,"GENERAL";"TAB3",#N/A,TRUE,"GENERAL";"TAB4",#N/A,TRUE,"GENERAL";"TAB5",#N/A,TRUE,"GENERAL"}</definedName>
    <definedName name="_______b6" localSheetId="1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 localSheetId="4">{"via1",#N/A,TRUE,"general";"via2",#N/A,TRUE,"general";"via3",#N/A,TRUE,"general"}</definedName>
    <definedName name="_______b7" localSheetId="16">{"via1",#N/A,TRUE,"general";"via2",#N/A,TRUE,"general";"via3",#N/A,TRUE,"general"}</definedName>
    <definedName name="_______b7" localSheetId="15">{"via1",#N/A,TRUE,"general";"via2",#N/A,TRUE,"general";"via3",#N/A,TRUE,"general"}</definedName>
    <definedName name="_______b7" localSheetId="17">{"via1",#N/A,TRUE,"general";"via2",#N/A,TRUE,"general";"via3",#N/A,TRUE,"general"}</definedName>
    <definedName name="_______b7" localSheetId="2">{"via1",#N/A,TRUE,"general";"via2",#N/A,TRUE,"general";"via3",#N/A,TRUE,"general"}</definedName>
    <definedName name="_______b7" localSheetId="1">{"via1",#N/A,TRUE,"general";"via2",#N/A,TRUE,"general";"via3",#N/A,TRUE,"general"}</definedName>
    <definedName name="_______b7">{"via1",#N/A,TRUE,"general";"via2",#N/A,TRUE,"general";"via3",#N/A,TRUE,"general"}</definedName>
    <definedName name="_______b8" localSheetId="4">{"via1",#N/A,TRUE,"general";"via2",#N/A,TRUE,"general";"via3",#N/A,TRUE,"general"}</definedName>
    <definedName name="_______b8" localSheetId="16">{"via1",#N/A,TRUE,"general";"via2",#N/A,TRUE,"general";"via3",#N/A,TRUE,"general"}</definedName>
    <definedName name="_______b8" localSheetId="15">{"via1",#N/A,TRUE,"general";"via2",#N/A,TRUE,"general";"via3",#N/A,TRUE,"general"}</definedName>
    <definedName name="_______b8" localSheetId="17">{"via1",#N/A,TRUE,"general";"via2",#N/A,TRUE,"general";"via3",#N/A,TRUE,"general"}</definedName>
    <definedName name="_______b8" localSheetId="2">{"via1",#N/A,TRUE,"general";"via2",#N/A,TRUE,"general";"via3",#N/A,TRUE,"general"}</definedName>
    <definedName name="_______b8" localSheetId="1">{"via1",#N/A,TRUE,"general";"via2",#N/A,TRUE,"general";"via3",#N/A,TRUE,"general"}</definedName>
    <definedName name="_______b8">{"via1",#N/A,TRUE,"general";"via2",#N/A,TRUE,"general";"via3",#N/A,TRUE,"general"}</definedName>
    <definedName name="_______bb9" localSheetId="4">{"TAB1",#N/A,TRUE,"GENERAL";"TAB2",#N/A,TRUE,"GENERAL";"TAB3",#N/A,TRUE,"GENERAL";"TAB4",#N/A,TRUE,"GENERAL";"TAB5",#N/A,TRUE,"GENERAL"}</definedName>
    <definedName name="_______bb9" localSheetId="16">{"TAB1",#N/A,TRUE,"GENERAL";"TAB2",#N/A,TRUE,"GENERAL";"TAB3",#N/A,TRUE,"GENERAL";"TAB4",#N/A,TRUE,"GENERAL";"TAB5",#N/A,TRUE,"GENERAL"}</definedName>
    <definedName name="_______bb9" localSheetId="15">{"TAB1",#N/A,TRUE,"GENERAL";"TAB2",#N/A,TRUE,"GENERAL";"TAB3",#N/A,TRUE,"GENERAL";"TAB4",#N/A,TRUE,"GENERAL";"TAB5",#N/A,TRUE,"GENERAL"}</definedName>
    <definedName name="_______bb9" localSheetId="17">{"TAB1",#N/A,TRUE,"GENERAL";"TAB2",#N/A,TRUE,"GENERAL";"TAB3",#N/A,TRUE,"GENERAL";"TAB4",#N/A,TRUE,"GENERAL";"TAB5",#N/A,TRUE,"GENERAL"}</definedName>
    <definedName name="_______bb9" localSheetId="2">{"TAB1",#N/A,TRUE,"GENERAL";"TAB2",#N/A,TRUE,"GENERAL";"TAB3",#N/A,TRUE,"GENERAL";"TAB4",#N/A,TRUE,"GENERAL";"TAB5",#N/A,TRUE,"GENERAL"}</definedName>
    <definedName name="_______bb9" localSheetId="1">{"TAB1",#N/A,TRUE,"GENERAL";"TAB2",#N/A,TRUE,"GENERAL";"TAB3",#N/A,TRUE,"GENERAL";"TAB4",#N/A,TRUE,"GENERAL";"TAB5",#N/A,TRUE,"GENERAL"}</definedName>
    <definedName name="_______bb9">{"TAB1",#N/A,TRUE,"GENERAL";"TAB2",#N/A,TRUE,"GENERAL";"TAB3",#N/A,TRUE,"GENERAL";"TAB4",#N/A,TRUE,"GENERAL";"TAB5",#N/A,TRUE,"GENERAL"}</definedName>
    <definedName name="_______bgb5" localSheetId="4">{"TAB1",#N/A,TRUE,"GENERAL";"TAB2",#N/A,TRUE,"GENERAL";"TAB3",#N/A,TRUE,"GENERAL";"TAB4",#N/A,TRUE,"GENERAL";"TAB5",#N/A,TRUE,"GENERAL"}</definedName>
    <definedName name="_______bgb5" localSheetId="16">{"TAB1",#N/A,TRUE,"GENERAL";"TAB2",#N/A,TRUE,"GENERAL";"TAB3",#N/A,TRUE,"GENERAL";"TAB4",#N/A,TRUE,"GENERAL";"TAB5",#N/A,TRUE,"GENERAL"}</definedName>
    <definedName name="_______bgb5" localSheetId="15">{"TAB1",#N/A,TRUE,"GENERAL";"TAB2",#N/A,TRUE,"GENERAL";"TAB3",#N/A,TRUE,"GENERAL";"TAB4",#N/A,TRUE,"GENERAL";"TAB5",#N/A,TRUE,"GENERAL"}</definedName>
    <definedName name="_______bgb5" localSheetId="17">{"TAB1",#N/A,TRUE,"GENERAL";"TAB2",#N/A,TRUE,"GENERAL";"TAB3",#N/A,TRUE,"GENERAL";"TAB4",#N/A,TRUE,"GENERAL";"TAB5",#N/A,TRUE,"GENERAL"}</definedName>
    <definedName name="_______bgb5" localSheetId="2">{"TAB1",#N/A,TRUE,"GENERAL";"TAB2",#N/A,TRUE,"GENERAL";"TAB3",#N/A,TRUE,"GENERAL";"TAB4",#N/A,TRUE,"GENERAL";"TAB5",#N/A,TRUE,"GENERAL"}</definedName>
    <definedName name="_______bgb5" localSheetId="1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d1" localSheetId="17">#REF!</definedName>
    <definedName name="_______Cod1">#REF!</definedName>
    <definedName name="_______cua1">#REF!</definedName>
    <definedName name="_______DF4">#REF!</definedName>
    <definedName name="_______DMD1" localSheetId="17">#REF!</definedName>
    <definedName name="_______DMD1">#REF!</definedName>
    <definedName name="_______E113701">#REF!</definedName>
    <definedName name="_______EST1" localSheetId="17">#REF!</definedName>
    <definedName name="_______EST1">#REF!</definedName>
    <definedName name="_______EST10" localSheetId="17">#REF!</definedName>
    <definedName name="_______EST10">#REF!</definedName>
    <definedName name="_______EST11" localSheetId="17">#REF!</definedName>
    <definedName name="_______EST11">#REF!</definedName>
    <definedName name="_______EST12" localSheetId="17">#REF!</definedName>
    <definedName name="_______EST12">#REF!</definedName>
    <definedName name="_______EST13" localSheetId="17">#REF!</definedName>
    <definedName name="_______EST13">#REF!</definedName>
    <definedName name="_______EST14" localSheetId="17">#REF!</definedName>
    <definedName name="_______EST14">#REF!</definedName>
    <definedName name="_______EST15" localSheetId="17">#REF!</definedName>
    <definedName name="_______EST15">#REF!</definedName>
    <definedName name="_______EST16" localSheetId="17">#REF!</definedName>
    <definedName name="_______EST16">#REF!</definedName>
    <definedName name="_______EST17" localSheetId="17">#REF!</definedName>
    <definedName name="_______EST17">#REF!</definedName>
    <definedName name="_______EST18" localSheetId="17">#REF!</definedName>
    <definedName name="_______EST18">#REF!</definedName>
    <definedName name="_______EST19" localSheetId="17">#REF!</definedName>
    <definedName name="_______EST19">#REF!</definedName>
    <definedName name="_______EST2" localSheetId="17">#REF!</definedName>
    <definedName name="_______EST2">#REF!</definedName>
    <definedName name="_______EST3" localSheetId="17">#REF!</definedName>
    <definedName name="_______EST3">#REF!</definedName>
    <definedName name="_______EST4" localSheetId="17">#REF!</definedName>
    <definedName name="_______EST4">#REF!</definedName>
    <definedName name="_______EST5" localSheetId="17">#REF!</definedName>
    <definedName name="_______EST5">#REF!</definedName>
    <definedName name="_______EST6" localSheetId="17">#REF!</definedName>
    <definedName name="_______EST6">#REF!</definedName>
    <definedName name="_______EST7" localSheetId="17">#REF!</definedName>
    <definedName name="_______EST7">#REF!</definedName>
    <definedName name="_______EST8" localSheetId="17">#REF!</definedName>
    <definedName name="_______EST8">#REF!</definedName>
    <definedName name="_______EST9" localSheetId="17">#REF!</definedName>
    <definedName name="_______EST9">#REF!</definedName>
    <definedName name="_______EXC1" localSheetId="17">#REF!</definedName>
    <definedName name="_______EXC1">#REF!</definedName>
    <definedName name="_______EXC10" localSheetId="17">#REF!</definedName>
    <definedName name="_______EXC10">#REF!</definedName>
    <definedName name="_______EXC11" localSheetId="17">#REF!</definedName>
    <definedName name="_______EXC11">#REF!</definedName>
    <definedName name="_______EXC12" localSheetId="17">#REF!</definedName>
    <definedName name="_______EXC12">#REF!</definedName>
    <definedName name="_______EXC2" localSheetId="17">#REF!</definedName>
    <definedName name="_______EXC2">#REF!</definedName>
    <definedName name="_______EXC3" localSheetId="17">#REF!</definedName>
    <definedName name="_______EXC3">#REF!</definedName>
    <definedName name="_______EXC4" localSheetId="17">#REF!</definedName>
    <definedName name="_______EXC4">#REF!</definedName>
    <definedName name="_______EXC5" localSheetId="17">#REF!</definedName>
    <definedName name="_______EXC5">#REF!</definedName>
    <definedName name="_______EXC6" localSheetId="17">#REF!</definedName>
    <definedName name="_______EXC6">#REF!</definedName>
    <definedName name="_______EXC7" localSheetId="17">#REF!</definedName>
    <definedName name="_______EXC7">#REF!</definedName>
    <definedName name="_______EXC8" localSheetId="17">#REF!</definedName>
    <definedName name="_______EXC8">#REF!</definedName>
    <definedName name="_______EXC9" localSheetId="17">#REF!</definedName>
    <definedName name="_______EXC9">#REF!</definedName>
    <definedName name="_______fei1" localSheetId="17">#REF!</definedName>
    <definedName name="_______fei1">#REF!</definedName>
    <definedName name="_______fei10" localSheetId="17">#REF!</definedName>
    <definedName name="_______fei10">#REF!</definedName>
    <definedName name="_______fei11" localSheetId="17">#REF!</definedName>
    <definedName name="_______fei11">#REF!</definedName>
    <definedName name="_______fei12" localSheetId="17">#REF!</definedName>
    <definedName name="_______fei12">#REF!</definedName>
    <definedName name="_______fei13" localSheetId="17">#REF!</definedName>
    <definedName name="_______fei13">#REF!</definedName>
    <definedName name="_______fei14" localSheetId="17">#REF!</definedName>
    <definedName name="_______fei14">#REF!</definedName>
    <definedName name="_______fei15" localSheetId="17">#REF!</definedName>
    <definedName name="_______fei15">#REF!</definedName>
    <definedName name="_______fei16" localSheetId="17">#REF!</definedName>
    <definedName name="_______fei16">#REF!</definedName>
    <definedName name="_______fei17" localSheetId="17">#REF!</definedName>
    <definedName name="_______fei17">#REF!</definedName>
    <definedName name="_______fei18" localSheetId="17">#REF!</definedName>
    <definedName name="_______fei18">#REF!</definedName>
    <definedName name="_______fei19" localSheetId="17">#REF!</definedName>
    <definedName name="_______fei19">#REF!</definedName>
    <definedName name="_______fei2" localSheetId="17">#REF!</definedName>
    <definedName name="_______fei2">#REF!</definedName>
    <definedName name="_______fei3" localSheetId="17">#REF!</definedName>
    <definedName name="_______fei3">#REF!</definedName>
    <definedName name="_______fei4" localSheetId="17">#REF!</definedName>
    <definedName name="_______fei4">#REF!</definedName>
    <definedName name="_______fei5" localSheetId="17">#REF!</definedName>
    <definedName name="_______fei5">#REF!</definedName>
    <definedName name="_______fei6" localSheetId="17">#REF!</definedName>
    <definedName name="_______fei6">#REF!</definedName>
    <definedName name="_______fei7" localSheetId="17">#REF!</definedName>
    <definedName name="_______fei7">#REF!</definedName>
    <definedName name="_______fei8" localSheetId="17">#REF!</definedName>
    <definedName name="_______fei8">#REF!</definedName>
    <definedName name="_______fei9" localSheetId="17">#REF!</definedName>
    <definedName name="_______fei9">#REF!</definedName>
    <definedName name="_______FS01">#NAME?</definedName>
    <definedName name="_______G118050">#REF!</definedName>
    <definedName name="_______g2" localSheetId="4">{"TAB1",#N/A,TRUE,"GENERAL";"TAB2",#N/A,TRUE,"GENERAL";"TAB3",#N/A,TRUE,"GENERAL";"TAB4",#N/A,TRUE,"GENERAL";"TAB5",#N/A,TRUE,"GENERAL"}</definedName>
    <definedName name="_______g2" localSheetId="16">{"TAB1",#N/A,TRUE,"GENERAL";"TAB2",#N/A,TRUE,"GENERAL";"TAB3",#N/A,TRUE,"GENERAL";"TAB4",#N/A,TRUE,"GENERAL";"TAB5",#N/A,TRUE,"GENERAL"}</definedName>
    <definedName name="_______g2" localSheetId="15">{"TAB1",#N/A,TRUE,"GENERAL";"TAB2",#N/A,TRUE,"GENERAL";"TAB3",#N/A,TRUE,"GENERAL";"TAB4",#N/A,TRUE,"GENERAL";"TAB5",#N/A,TRUE,"GENERAL"}</definedName>
    <definedName name="_______g2" localSheetId="17">{"TAB1",#N/A,TRUE,"GENERAL";"TAB2",#N/A,TRUE,"GENERAL";"TAB3",#N/A,TRUE,"GENERAL";"TAB4",#N/A,TRUE,"GENERAL";"TAB5",#N/A,TRUE,"GENERAL"}</definedName>
    <definedName name="_______g2" localSheetId="2">{"TAB1",#N/A,TRUE,"GENERAL";"TAB2",#N/A,TRUE,"GENERAL";"TAB3",#N/A,TRUE,"GENERAL";"TAB4",#N/A,TRUE,"GENERAL";"TAB5",#N/A,TRUE,"GENERAL"}</definedName>
    <definedName name="_______g2" localSheetId="1">{"TAB1",#N/A,TRUE,"GENERAL";"TAB2",#N/A,TRUE,"GENERAL";"TAB3",#N/A,TRUE,"GENERAL";"TAB4",#N/A,TRUE,"GENERAL";"TAB5",#N/A,TRUE,"GENERAL"}</definedName>
    <definedName name="_______g2">{"TAB1",#N/A,TRUE,"GENERAL";"TAB2",#N/A,TRUE,"GENERAL";"TAB3",#N/A,TRUE,"GENERAL";"TAB4",#N/A,TRUE,"GENERAL";"TAB5",#N/A,TRUE,"GENERAL"}</definedName>
    <definedName name="_______g3" localSheetId="4">{"via1",#N/A,TRUE,"general";"via2",#N/A,TRUE,"general";"via3",#N/A,TRUE,"general"}</definedName>
    <definedName name="_______g3" localSheetId="16">{"via1",#N/A,TRUE,"general";"via2",#N/A,TRUE,"general";"via3",#N/A,TRUE,"general"}</definedName>
    <definedName name="_______g3" localSheetId="15">{"via1",#N/A,TRUE,"general";"via2",#N/A,TRUE,"general";"via3",#N/A,TRUE,"general"}</definedName>
    <definedName name="_______g3" localSheetId="17">{"via1",#N/A,TRUE,"general";"via2",#N/A,TRUE,"general";"via3",#N/A,TRUE,"general"}</definedName>
    <definedName name="_______g3" localSheetId="2">{"via1",#N/A,TRUE,"general";"via2",#N/A,TRUE,"general";"via3",#N/A,TRUE,"general"}</definedName>
    <definedName name="_______g3" localSheetId="1">{"via1",#N/A,TRUE,"general";"via2",#N/A,TRUE,"general";"via3",#N/A,TRUE,"general"}</definedName>
    <definedName name="_______g3">{"via1",#N/A,TRUE,"general";"via2",#N/A,TRUE,"general";"via3",#N/A,TRUE,"general"}</definedName>
    <definedName name="_______g4" localSheetId="4">{"via1",#N/A,TRUE,"general";"via2",#N/A,TRUE,"general";"via3",#N/A,TRUE,"general"}</definedName>
    <definedName name="_______g4" localSheetId="16">{"via1",#N/A,TRUE,"general";"via2",#N/A,TRUE,"general";"via3",#N/A,TRUE,"general"}</definedName>
    <definedName name="_______g4" localSheetId="15">{"via1",#N/A,TRUE,"general";"via2",#N/A,TRUE,"general";"via3",#N/A,TRUE,"general"}</definedName>
    <definedName name="_______g4" localSheetId="17">{"via1",#N/A,TRUE,"general";"via2",#N/A,TRUE,"general";"via3",#N/A,TRUE,"general"}</definedName>
    <definedName name="_______g4" localSheetId="2">{"via1",#N/A,TRUE,"general";"via2",#N/A,TRUE,"general";"via3",#N/A,TRUE,"general"}</definedName>
    <definedName name="_______g4" localSheetId="1">{"via1",#N/A,TRUE,"general";"via2",#N/A,TRUE,"general";"via3",#N/A,TRUE,"general"}</definedName>
    <definedName name="_______g4">{"via1",#N/A,TRUE,"general";"via2",#N/A,TRUE,"general";"via3",#N/A,TRUE,"general"}</definedName>
    <definedName name="_______g5" localSheetId="4">{"via1",#N/A,TRUE,"general";"via2",#N/A,TRUE,"general";"via3",#N/A,TRUE,"general"}</definedName>
    <definedName name="_______g5" localSheetId="16">{"via1",#N/A,TRUE,"general";"via2",#N/A,TRUE,"general";"via3",#N/A,TRUE,"general"}</definedName>
    <definedName name="_______g5" localSheetId="15">{"via1",#N/A,TRUE,"general";"via2",#N/A,TRUE,"general";"via3",#N/A,TRUE,"general"}</definedName>
    <definedName name="_______g5" localSheetId="17">{"via1",#N/A,TRUE,"general";"via2",#N/A,TRUE,"general";"via3",#N/A,TRUE,"general"}</definedName>
    <definedName name="_______g5" localSheetId="2">{"via1",#N/A,TRUE,"general";"via2",#N/A,TRUE,"general";"via3",#N/A,TRUE,"general"}</definedName>
    <definedName name="_______g5" localSheetId="1">{"via1",#N/A,TRUE,"general";"via2",#N/A,TRUE,"general";"via3",#N/A,TRUE,"general"}</definedName>
    <definedName name="_______g5">{"via1",#N/A,TRUE,"general";"via2",#N/A,TRUE,"general";"via3",#N/A,TRUE,"general"}</definedName>
    <definedName name="_______g6" localSheetId="4">{"via1",#N/A,TRUE,"general";"via2",#N/A,TRUE,"general";"via3",#N/A,TRUE,"general"}</definedName>
    <definedName name="_______g6" localSheetId="16">{"via1",#N/A,TRUE,"general";"via2",#N/A,TRUE,"general";"via3",#N/A,TRUE,"general"}</definedName>
    <definedName name="_______g6" localSheetId="15">{"via1",#N/A,TRUE,"general";"via2",#N/A,TRUE,"general";"via3",#N/A,TRUE,"general"}</definedName>
    <definedName name="_______g6" localSheetId="17">{"via1",#N/A,TRUE,"general";"via2",#N/A,TRUE,"general";"via3",#N/A,TRUE,"general"}</definedName>
    <definedName name="_______g6" localSheetId="2">{"via1",#N/A,TRUE,"general";"via2",#N/A,TRUE,"general";"via3",#N/A,TRUE,"general"}</definedName>
    <definedName name="_______g6" localSheetId="1">{"via1",#N/A,TRUE,"general";"via2",#N/A,TRUE,"general";"via3",#N/A,TRUE,"general"}</definedName>
    <definedName name="_______g6">{"via1",#N/A,TRUE,"general";"via2",#N/A,TRUE,"general";"via3",#N/A,TRUE,"general"}</definedName>
    <definedName name="_______g7" localSheetId="4">{"TAB1",#N/A,TRUE,"GENERAL";"TAB2",#N/A,TRUE,"GENERAL";"TAB3",#N/A,TRUE,"GENERAL";"TAB4",#N/A,TRUE,"GENERAL";"TAB5",#N/A,TRUE,"GENERAL"}</definedName>
    <definedName name="_______g7" localSheetId="16">{"TAB1",#N/A,TRUE,"GENERAL";"TAB2",#N/A,TRUE,"GENERAL";"TAB3",#N/A,TRUE,"GENERAL";"TAB4",#N/A,TRUE,"GENERAL";"TAB5",#N/A,TRUE,"GENERAL"}</definedName>
    <definedName name="_______g7" localSheetId="15">{"TAB1",#N/A,TRUE,"GENERAL";"TAB2",#N/A,TRUE,"GENERAL";"TAB3",#N/A,TRUE,"GENERAL";"TAB4",#N/A,TRUE,"GENERAL";"TAB5",#N/A,TRUE,"GENERAL"}</definedName>
    <definedName name="_______g7" localSheetId="17">{"TAB1",#N/A,TRUE,"GENERAL";"TAB2",#N/A,TRUE,"GENERAL";"TAB3",#N/A,TRUE,"GENERAL";"TAB4",#N/A,TRUE,"GENERAL";"TAB5",#N/A,TRUE,"GENERAL"}</definedName>
    <definedName name="_______g7" localSheetId="2">{"TAB1",#N/A,TRUE,"GENERAL";"TAB2",#N/A,TRUE,"GENERAL";"TAB3",#N/A,TRUE,"GENERAL";"TAB4",#N/A,TRUE,"GENERAL";"TAB5",#N/A,TRUE,"GENERAL"}</definedName>
    <definedName name="_______g7" localSheetId="1">{"TAB1",#N/A,TRUE,"GENERAL";"TAB2",#N/A,TRUE,"GENERAL";"TAB3",#N/A,TRUE,"GENERAL";"TAB4",#N/A,TRUE,"GENERAL";"TAB5",#N/A,TRUE,"GENERAL"}</definedName>
    <definedName name="_______g7">{"TAB1",#N/A,TRUE,"GENERAL";"TAB2",#N/A,TRUE,"GENERAL";"TAB3",#N/A,TRUE,"GENERAL";"TAB4",#N/A,TRUE,"GENERAL";"TAB5",#N/A,TRUE,"GENERAL"}</definedName>
    <definedName name="_______GR1" localSheetId="4">{"TAB1",#N/A,TRUE,"GENERAL";"TAB2",#N/A,TRUE,"GENERAL";"TAB3",#N/A,TRUE,"GENERAL";"TAB4",#N/A,TRUE,"GENERAL";"TAB5",#N/A,TRUE,"GENERAL"}</definedName>
    <definedName name="_______GR1" localSheetId="16">{"TAB1",#N/A,TRUE,"GENERAL";"TAB2",#N/A,TRUE,"GENERAL";"TAB3",#N/A,TRUE,"GENERAL";"TAB4",#N/A,TRUE,"GENERAL";"TAB5",#N/A,TRUE,"GENERAL"}</definedName>
    <definedName name="_______GR1" localSheetId="15">{"TAB1",#N/A,TRUE,"GENERAL";"TAB2",#N/A,TRUE,"GENERAL";"TAB3",#N/A,TRUE,"GENERAL";"TAB4",#N/A,TRUE,"GENERAL";"TAB5",#N/A,TRUE,"GENERAL"}</definedName>
    <definedName name="_______GR1" localSheetId="17">{"TAB1",#N/A,TRUE,"GENERAL";"TAB2",#N/A,TRUE,"GENERAL";"TAB3",#N/A,TRUE,"GENERAL";"TAB4",#N/A,TRUE,"GENERAL";"TAB5",#N/A,TRUE,"GENERAL"}</definedName>
    <definedName name="_______GR1" localSheetId="2">{"TAB1",#N/A,TRUE,"GENERAL";"TAB2",#N/A,TRUE,"GENERAL";"TAB3",#N/A,TRUE,"GENERAL";"TAB4",#N/A,TRUE,"GENERAL";"TAB5",#N/A,TRUE,"GENERAL"}</definedName>
    <definedName name="_______GR1" localSheetId="1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 localSheetId="4">{"via1",#N/A,TRUE,"general";"via2",#N/A,TRUE,"general";"via3",#N/A,TRUE,"general"}</definedName>
    <definedName name="_______gtr4" localSheetId="16">{"via1",#N/A,TRUE,"general";"via2",#N/A,TRUE,"general";"via3",#N/A,TRUE,"general"}</definedName>
    <definedName name="_______gtr4" localSheetId="15">{"via1",#N/A,TRUE,"general";"via2",#N/A,TRUE,"general";"via3",#N/A,TRUE,"general"}</definedName>
    <definedName name="_______gtr4" localSheetId="17">{"via1",#N/A,TRUE,"general";"via2",#N/A,TRUE,"general";"via3",#N/A,TRUE,"general"}</definedName>
    <definedName name="_______gtr4" localSheetId="2">{"via1",#N/A,TRUE,"general";"via2",#N/A,TRUE,"general";"via3",#N/A,TRUE,"general"}</definedName>
    <definedName name="_______gtr4" localSheetId="1">{"via1",#N/A,TRUE,"general";"via2",#N/A,TRUE,"general";"via3",#N/A,TRUE,"general"}</definedName>
    <definedName name="_______gtr4">{"via1",#N/A,TRUE,"general";"via2",#N/A,TRUE,"general";"via3",#N/A,TRUE,"general"}</definedName>
    <definedName name="_______H191456">#REF!</definedName>
    <definedName name="_______h2" localSheetId="4">{"via1",#N/A,TRUE,"general";"via2",#N/A,TRUE,"general";"via3",#N/A,TRUE,"general"}</definedName>
    <definedName name="_______h2" localSheetId="16">{"via1",#N/A,TRUE,"general";"via2",#N/A,TRUE,"general";"via3",#N/A,TRUE,"general"}</definedName>
    <definedName name="_______h2" localSheetId="15">{"via1",#N/A,TRUE,"general";"via2",#N/A,TRUE,"general";"via3",#N/A,TRUE,"general"}</definedName>
    <definedName name="_______h2" localSheetId="17">{"via1",#N/A,TRUE,"general";"via2",#N/A,TRUE,"general";"via3",#N/A,TRUE,"general"}</definedName>
    <definedName name="_______h2" localSheetId="2">{"via1",#N/A,TRUE,"general";"via2",#N/A,TRUE,"general";"via3",#N/A,TRUE,"general"}</definedName>
    <definedName name="_______h2" localSheetId="1">{"via1",#N/A,TRUE,"general";"via2",#N/A,TRUE,"general";"via3",#N/A,TRUE,"general"}</definedName>
    <definedName name="_______h2">{"via1",#N/A,TRUE,"general";"via2",#N/A,TRUE,"general";"via3",#N/A,TRUE,"general"}</definedName>
    <definedName name="_______h3" localSheetId="4">{"via1",#N/A,TRUE,"general";"via2",#N/A,TRUE,"general";"via3",#N/A,TRUE,"general"}</definedName>
    <definedName name="_______h3" localSheetId="16">{"via1",#N/A,TRUE,"general";"via2",#N/A,TRUE,"general";"via3",#N/A,TRUE,"general"}</definedName>
    <definedName name="_______h3" localSheetId="15">{"via1",#N/A,TRUE,"general";"via2",#N/A,TRUE,"general";"via3",#N/A,TRUE,"general"}</definedName>
    <definedName name="_______h3" localSheetId="17">{"via1",#N/A,TRUE,"general";"via2",#N/A,TRUE,"general";"via3",#N/A,TRUE,"general"}</definedName>
    <definedName name="_______h3" localSheetId="2">{"via1",#N/A,TRUE,"general";"via2",#N/A,TRUE,"general";"via3",#N/A,TRUE,"general"}</definedName>
    <definedName name="_______h3" localSheetId="1">{"via1",#N/A,TRUE,"general";"via2",#N/A,TRUE,"general";"via3",#N/A,TRUE,"general"}</definedName>
    <definedName name="_______h3">{"via1",#N/A,TRUE,"general";"via2",#N/A,TRUE,"general";"via3",#N/A,TRUE,"general"}</definedName>
    <definedName name="_______h4" localSheetId="4">{"TAB1",#N/A,TRUE,"GENERAL";"TAB2",#N/A,TRUE,"GENERAL";"TAB3",#N/A,TRUE,"GENERAL";"TAB4",#N/A,TRUE,"GENERAL";"TAB5",#N/A,TRUE,"GENERAL"}</definedName>
    <definedName name="_______h4" localSheetId="16">{"TAB1",#N/A,TRUE,"GENERAL";"TAB2",#N/A,TRUE,"GENERAL";"TAB3",#N/A,TRUE,"GENERAL";"TAB4",#N/A,TRUE,"GENERAL";"TAB5",#N/A,TRUE,"GENERAL"}</definedName>
    <definedName name="_______h4" localSheetId="15">{"TAB1",#N/A,TRUE,"GENERAL";"TAB2",#N/A,TRUE,"GENERAL";"TAB3",#N/A,TRUE,"GENERAL";"TAB4",#N/A,TRUE,"GENERAL";"TAB5",#N/A,TRUE,"GENERAL"}</definedName>
    <definedName name="_______h4" localSheetId="17">{"TAB1",#N/A,TRUE,"GENERAL";"TAB2",#N/A,TRUE,"GENERAL";"TAB3",#N/A,TRUE,"GENERAL";"TAB4",#N/A,TRUE,"GENERAL";"TAB5",#N/A,TRUE,"GENERAL"}</definedName>
    <definedName name="_______h4" localSheetId="2">{"TAB1",#N/A,TRUE,"GENERAL";"TAB2",#N/A,TRUE,"GENERAL";"TAB3",#N/A,TRUE,"GENERAL";"TAB4",#N/A,TRUE,"GENERAL";"TAB5",#N/A,TRUE,"GENERAL"}</definedName>
    <definedName name="_______h4" localSheetId="1">{"TAB1",#N/A,TRUE,"GENERAL";"TAB2",#N/A,TRUE,"GENERAL";"TAB3",#N/A,TRUE,"GENERAL";"TAB4",#N/A,TRUE,"GENERAL";"TAB5",#N/A,TRUE,"GENERAL"}</definedName>
    <definedName name="_______h4">{"TAB1",#N/A,TRUE,"GENERAL";"TAB2",#N/A,TRUE,"GENERAL";"TAB3",#N/A,TRUE,"GENERAL";"TAB4",#N/A,TRUE,"GENERAL";"TAB5",#N/A,TRUE,"GENERAL"}</definedName>
    <definedName name="_______h5" localSheetId="4">{"TAB1",#N/A,TRUE,"GENERAL";"TAB2",#N/A,TRUE,"GENERAL";"TAB3",#N/A,TRUE,"GENERAL";"TAB4",#N/A,TRUE,"GENERAL";"TAB5",#N/A,TRUE,"GENERAL"}</definedName>
    <definedName name="_______h5" localSheetId="16">{"TAB1",#N/A,TRUE,"GENERAL";"TAB2",#N/A,TRUE,"GENERAL";"TAB3",#N/A,TRUE,"GENERAL";"TAB4",#N/A,TRUE,"GENERAL";"TAB5",#N/A,TRUE,"GENERAL"}</definedName>
    <definedName name="_______h5" localSheetId="15">{"TAB1",#N/A,TRUE,"GENERAL";"TAB2",#N/A,TRUE,"GENERAL";"TAB3",#N/A,TRUE,"GENERAL";"TAB4",#N/A,TRUE,"GENERAL";"TAB5",#N/A,TRUE,"GENERAL"}</definedName>
    <definedName name="_______h5" localSheetId="17">{"TAB1",#N/A,TRUE,"GENERAL";"TAB2",#N/A,TRUE,"GENERAL";"TAB3",#N/A,TRUE,"GENERAL";"TAB4",#N/A,TRUE,"GENERAL";"TAB5",#N/A,TRUE,"GENERAL"}</definedName>
    <definedName name="_______h5" localSheetId="2">{"TAB1",#N/A,TRUE,"GENERAL";"TAB2",#N/A,TRUE,"GENERAL";"TAB3",#N/A,TRUE,"GENERAL";"TAB4",#N/A,TRUE,"GENERAL";"TAB5",#N/A,TRUE,"GENERAL"}</definedName>
    <definedName name="_______h5" localSheetId="1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 localSheetId="4">{"via1",#N/A,TRUE,"general";"via2",#N/A,TRUE,"general";"via3",#N/A,TRUE,"general"}</definedName>
    <definedName name="_______h6" localSheetId="16">{"via1",#N/A,TRUE,"general";"via2",#N/A,TRUE,"general";"via3",#N/A,TRUE,"general"}</definedName>
    <definedName name="_______h6" localSheetId="15">{"via1",#N/A,TRUE,"general";"via2",#N/A,TRUE,"general";"via3",#N/A,TRUE,"general"}</definedName>
    <definedName name="_______h6" localSheetId="17">{"via1",#N/A,TRUE,"general";"via2",#N/A,TRUE,"general";"via3",#N/A,TRUE,"general"}</definedName>
    <definedName name="_______h6" localSheetId="2">{"via1",#N/A,TRUE,"general";"via2",#N/A,TRUE,"general";"via3",#N/A,TRUE,"general"}</definedName>
    <definedName name="_______h6" localSheetId="1">{"via1",#N/A,TRUE,"general";"via2",#N/A,TRUE,"general";"via3",#N/A,TRUE,"general"}</definedName>
    <definedName name="_______h6">{"via1",#N/A,TRUE,"general";"via2",#N/A,TRUE,"general";"via3",#N/A,TRUE,"general"}</definedName>
    <definedName name="_______h7" localSheetId="4">{"TAB1",#N/A,TRUE,"GENERAL";"TAB2",#N/A,TRUE,"GENERAL";"TAB3",#N/A,TRUE,"GENERAL";"TAB4",#N/A,TRUE,"GENERAL";"TAB5",#N/A,TRUE,"GENERAL"}</definedName>
    <definedName name="_______h7" localSheetId="16">{"TAB1",#N/A,TRUE,"GENERAL";"TAB2",#N/A,TRUE,"GENERAL";"TAB3",#N/A,TRUE,"GENERAL";"TAB4",#N/A,TRUE,"GENERAL";"TAB5",#N/A,TRUE,"GENERAL"}</definedName>
    <definedName name="_______h7" localSheetId="15">{"TAB1",#N/A,TRUE,"GENERAL";"TAB2",#N/A,TRUE,"GENERAL";"TAB3",#N/A,TRUE,"GENERAL";"TAB4",#N/A,TRUE,"GENERAL";"TAB5",#N/A,TRUE,"GENERAL"}</definedName>
    <definedName name="_______h7" localSheetId="17">{"TAB1",#N/A,TRUE,"GENERAL";"TAB2",#N/A,TRUE,"GENERAL";"TAB3",#N/A,TRUE,"GENERAL";"TAB4",#N/A,TRUE,"GENERAL";"TAB5",#N/A,TRUE,"GENERAL"}</definedName>
    <definedName name="_______h7" localSheetId="2">{"TAB1",#N/A,TRUE,"GENERAL";"TAB2",#N/A,TRUE,"GENERAL";"TAB3",#N/A,TRUE,"GENERAL";"TAB4",#N/A,TRUE,"GENERAL";"TAB5",#N/A,TRUE,"GENERAL"}</definedName>
    <definedName name="_______h7" localSheetId="1">{"TAB1",#N/A,TRUE,"GENERAL";"TAB2",#N/A,TRUE,"GENERAL";"TAB3",#N/A,TRUE,"GENERAL";"TAB4",#N/A,TRUE,"GENERAL";"TAB5",#N/A,TRUE,"GENERAL"}</definedName>
    <definedName name="_______h7">{"TAB1",#N/A,TRUE,"GENERAL";"TAB2",#N/A,TRUE,"GENERAL";"TAB3",#N/A,TRUE,"GENERAL";"TAB4",#N/A,TRUE,"GENERAL";"TAB5",#N/A,TRUE,"GENERAL"}</definedName>
    <definedName name="_______h8" localSheetId="4">{"via1",#N/A,TRUE,"general";"via2",#N/A,TRUE,"general";"via3",#N/A,TRUE,"general"}</definedName>
    <definedName name="_______h8" localSheetId="16">{"via1",#N/A,TRUE,"general";"via2",#N/A,TRUE,"general";"via3",#N/A,TRUE,"general"}</definedName>
    <definedName name="_______h8" localSheetId="15">{"via1",#N/A,TRUE,"general";"via2",#N/A,TRUE,"general";"via3",#N/A,TRUE,"general"}</definedName>
    <definedName name="_______h8" localSheetId="17">{"via1",#N/A,TRUE,"general";"via2",#N/A,TRUE,"general";"via3",#N/A,TRUE,"general"}</definedName>
    <definedName name="_______h8" localSheetId="2">{"via1",#N/A,TRUE,"general";"via2",#N/A,TRUE,"general";"via3",#N/A,TRUE,"general"}</definedName>
    <definedName name="_______h8" localSheetId="1">{"via1",#N/A,TRUE,"general";"via2",#N/A,TRUE,"general";"via3",#N/A,TRUE,"general"}</definedName>
    <definedName name="_______h8">{"via1",#N/A,TRUE,"general";"via2",#N/A,TRUE,"general";"via3",#N/A,TRUE,"general"}</definedName>
    <definedName name="_______hfh7" localSheetId="4">{"via1",#N/A,TRUE,"general";"via2",#N/A,TRUE,"general";"via3",#N/A,TRUE,"general"}</definedName>
    <definedName name="_______hfh7" localSheetId="16">{"via1",#N/A,TRUE,"general";"via2",#N/A,TRUE,"general";"via3",#N/A,TRUE,"general"}</definedName>
    <definedName name="_______hfh7" localSheetId="15">{"via1",#N/A,TRUE,"general";"via2",#N/A,TRUE,"general";"via3",#N/A,TRUE,"general"}</definedName>
    <definedName name="_______hfh7" localSheetId="17">{"via1",#N/A,TRUE,"general";"via2",#N/A,TRUE,"general";"via3",#N/A,TRUE,"general"}</definedName>
    <definedName name="_______hfh7" localSheetId="2">{"via1",#N/A,TRUE,"general";"via2",#N/A,TRUE,"general";"via3",#N/A,TRUE,"general"}</definedName>
    <definedName name="_______hfh7" localSheetId="1">{"via1",#N/A,TRUE,"general";"via2",#N/A,TRUE,"general";"via3",#N/A,TRUE,"general"}</definedName>
    <definedName name="_______hfh7">{"via1",#N/A,TRUE,"general";"via2",#N/A,TRUE,"general";"via3",#N/A,TRUE,"general"}</definedName>
    <definedName name="_______i1">#REF!</definedName>
    <definedName name="_______i4" localSheetId="4">{"via1",#N/A,TRUE,"general";"via2",#N/A,TRUE,"general";"via3",#N/A,TRUE,"general"}</definedName>
    <definedName name="_______i4" localSheetId="16">{"via1",#N/A,TRUE,"general";"via2",#N/A,TRUE,"general";"via3",#N/A,TRUE,"general"}</definedName>
    <definedName name="_______i4" localSheetId="15">{"via1",#N/A,TRUE,"general";"via2",#N/A,TRUE,"general";"via3",#N/A,TRUE,"general"}</definedName>
    <definedName name="_______i4" localSheetId="17">{"via1",#N/A,TRUE,"general";"via2",#N/A,TRUE,"general";"via3",#N/A,TRUE,"general"}</definedName>
    <definedName name="_______i4" localSheetId="2">{"via1",#N/A,TRUE,"general";"via2",#N/A,TRUE,"general";"via3",#N/A,TRUE,"general"}</definedName>
    <definedName name="_______i4" localSheetId="1">{"via1",#N/A,TRUE,"general";"via2",#N/A,TRUE,"general";"via3",#N/A,TRUE,"general"}</definedName>
    <definedName name="_______i4">{"via1",#N/A,TRUE,"general";"via2",#N/A,TRUE,"general";"via3",#N/A,TRUE,"general"}</definedName>
    <definedName name="_______i5" localSheetId="4">{"TAB1",#N/A,TRUE,"GENERAL";"TAB2",#N/A,TRUE,"GENERAL";"TAB3",#N/A,TRUE,"GENERAL";"TAB4",#N/A,TRUE,"GENERAL";"TAB5",#N/A,TRUE,"GENERAL"}</definedName>
    <definedName name="_______i5" localSheetId="16">{"TAB1",#N/A,TRUE,"GENERAL";"TAB2",#N/A,TRUE,"GENERAL";"TAB3",#N/A,TRUE,"GENERAL";"TAB4",#N/A,TRUE,"GENERAL";"TAB5",#N/A,TRUE,"GENERAL"}</definedName>
    <definedName name="_______i5" localSheetId="15">{"TAB1",#N/A,TRUE,"GENERAL";"TAB2",#N/A,TRUE,"GENERAL";"TAB3",#N/A,TRUE,"GENERAL";"TAB4",#N/A,TRUE,"GENERAL";"TAB5",#N/A,TRUE,"GENERAL"}</definedName>
    <definedName name="_______i5" localSheetId="17">{"TAB1",#N/A,TRUE,"GENERAL";"TAB2",#N/A,TRUE,"GENERAL";"TAB3",#N/A,TRUE,"GENERAL";"TAB4",#N/A,TRUE,"GENERAL";"TAB5",#N/A,TRUE,"GENERAL"}</definedName>
    <definedName name="_______i5" localSheetId="2">{"TAB1",#N/A,TRUE,"GENERAL";"TAB2",#N/A,TRUE,"GENERAL";"TAB3",#N/A,TRUE,"GENERAL";"TAB4",#N/A,TRUE,"GENERAL";"TAB5",#N/A,TRUE,"GENERAL"}</definedName>
    <definedName name="_______i5" localSheetId="1">{"TAB1",#N/A,TRUE,"GENERAL";"TAB2",#N/A,TRUE,"GENERAL";"TAB3",#N/A,TRUE,"GENERAL";"TAB4",#N/A,TRUE,"GENERAL";"TAB5",#N/A,TRUE,"GENERAL"}</definedName>
    <definedName name="_______i5">{"TAB1",#N/A,TRUE,"GENERAL";"TAB2",#N/A,TRUE,"GENERAL";"TAB3",#N/A,TRUE,"GENERAL";"TAB4",#N/A,TRUE,"GENERAL";"TAB5",#N/A,TRUE,"GENERAL"}</definedName>
    <definedName name="_______i6" localSheetId="4">{"TAB1",#N/A,TRUE,"GENERAL";"TAB2",#N/A,TRUE,"GENERAL";"TAB3",#N/A,TRUE,"GENERAL";"TAB4",#N/A,TRUE,"GENERAL";"TAB5",#N/A,TRUE,"GENERAL"}</definedName>
    <definedName name="_______i6" localSheetId="16">{"TAB1",#N/A,TRUE,"GENERAL";"TAB2",#N/A,TRUE,"GENERAL";"TAB3",#N/A,TRUE,"GENERAL";"TAB4",#N/A,TRUE,"GENERAL";"TAB5",#N/A,TRUE,"GENERAL"}</definedName>
    <definedName name="_______i6" localSheetId="15">{"TAB1",#N/A,TRUE,"GENERAL";"TAB2",#N/A,TRUE,"GENERAL";"TAB3",#N/A,TRUE,"GENERAL";"TAB4",#N/A,TRUE,"GENERAL";"TAB5",#N/A,TRUE,"GENERAL"}</definedName>
    <definedName name="_______i6" localSheetId="17">{"TAB1",#N/A,TRUE,"GENERAL";"TAB2",#N/A,TRUE,"GENERAL";"TAB3",#N/A,TRUE,"GENERAL";"TAB4",#N/A,TRUE,"GENERAL";"TAB5",#N/A,TRUE,"GENERAL"}</definedName>
    <definedName name="_______i6" localSheetId="2">{"TAB1",#N/A,TRUE,"GENERAL";"TAB2",#N/A,TRUE,"GENERAL";"TAB3",#N/A,TRUE,"GENERAL";"TAB4",#N/A,TRUE,"GENERAL";"TAB5",#N/A,TRUE,"GENERAL"}</definedName>
    <definedName name="_______i6" localSheetId="1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 localSheetId="4">{"via1",#N/A,TRUE,"general";"via2",#N/A,TRUE,"general";"via3",#N/A,TRUE,"general"}</definedName>
    <definedName name="_______i7" localSheetId="16">{"via1",#N/A,TRUE,"general";"via2",#N/A,TRUE,"general";"via3",#N/A,TRUE,"general"}</definedName>
    <definedName name="_______i7" localSheetId="15">{"via1",#N/A,TRUE,"general";"via2",#N/A,TRUE,"general";"via3",#N/A,TRUE,"general"}</definedName>
    <definedName name="_______i7" localSheetId="17">{"via1",#N/A,TRUE,"general";"via2",#N/A,TRUE,"general";"via3",#N/A,TRUE,"general"}</definedName>
    <definedName name="_______i7" localSheetId="2">{"via1",#N/A,TRUE,"general";"via2",#N/A,TRUE,"general";"via3",#N/A,TRUE,"general"}</definedName>
    <definedName name="_______i7" localSheetId="1">{"via1",#N/A,TRUE,"general";"via2",#N/A,TRUE,"general";"via3",#N/A,TRUE,"general"}</definedName>
    <definedName name="_______i7">{"via1",#N/A,TRUE,"general";"via2",#N/A,TRUE,"general";"via3",#N/A,TRUE,"general"}</definedName>
    <definedName name="_______i77" localSheetId="4">{"TAB1",#N/A,TRUE,"GENERAL";"TAB2",#N/A,TRUE,"GENERAL";"TAB3",#N/A,TRUE,"GENERAL";"TAB4",#N/A,TRUE,"GENERAL";"TAB5",#N/A,TRUE,"GENERAL"}</definedName>
    <definedName name="_______i77" localSheetId="16">{"TAB1",#N/A,TRUE,"GENERAL";"TAB2",#N/A,TRUE,"GENERAL";"TAB3",#N/A,TRUE,"GENERAL";"TAB4",#N/A,TRUE,"GENERAL";"TAB5",#N/A,TRUE,"GENERAL"}</definedName>
    <definedName name="_______i77" localSheetId="15">{"TAB1",#N/A,TRUE,"GENERAL";"TAB2",#N/A,TRUE,"GENERAL";"TAB3",#N/A,TRUE,"GENERAL";"TAB4",#N/A,TRUE,"GENERAL";"TAB5",#N/A,TRUE,"GENERAL"}</definedName>
    <definedName name="_______i77" localSheetId="17">{"TAB1",#N/A,TRUE,"GENERAL";"TAB2",#N/A,TRUE,"GENERAL";"TAB3",#N/A,TRUE,"GENERAL";"TAB4",#N/A,TRUE,"GENERAL";"TAB5",#N/A,TRUE,"GENERAL"}</definedName>
    <definedName name="_______i77" localSheetId="2">{"TAB1",#N/A,TRUE,"GENERAL";"TAB2",#N/A,TRUE,"GENERAL";"TAB3",#N/A,TRUE,"GENERAL";"TAB4",#N/A,TRUE,"GENERAL";"TAB5",#N/A,TRUE,"GENERAL"}</definedName>
    <definedName name="_______i77" localSheetId="1">{"TAB1",#N/A,TRUE,"GENERAL";"TAB2",#N/A,TRUE,"GENERAL";"TAB3",#N/A,TRUE,"GENERAL";"TAB4",#N/A,TRUE,"GENERAL";"TAB5",#N/A,TRUE,"GENERAL"}</definedName>
    <definedName name="_______i77">{"TAB1",#N/A,TRUE,"GENERAL";"TAB2",#N/A,TRUE,"GENERAL";"TAB3",#N/A,TRUE,"GENERAL";"TAB4",#N/A,TRUE,"GENERAL";"TAB5",#N/A,TRUE,"GENERAL"}</definedName>
    <definedName name="_______i8" localSheetId="4">{"via1",#N/A,TRUE,"general";"via2",#N/A,TRUE,"general";"via3",#N/A,TRUE,"general"}</definedName>
    <definedName name="_______i8" localSheetId="16">{"via1",#N/A,TRUE,"general";"via2",#N/A,TRUE,"general";"via3",#N/A,TRUE,"general"}</definedName>
    <definedName name="_______i8" localSheetId="15">{"via1",#N/A,TRUE,"general";"via2",#N/A,TRUE,"general";"via3",#N/A,TRUE,"general"}</definedName>
    <definedName name="_______i8" localSheetId="17">{"via1",#N/A,TRUE,"general";"via2",#N/A,TRUE,"general";"via3",#N/A,TRUE,"general"}</definedName>
    <definedName name="_______i8" localSheetId="2">{"via1",#N/A,TRUE,"general";"via2",#N/A,TRUE,"general";"via3",#N/A,TRUE,"general"}</definedName>
    <definedName name="_______i8" localSheetId="1">{"via1",#N/A,TRUE,"general";"via2",#N/A,TRUE,"general";"via3",#N/A,TRUE,"general"}</definedName>
    <definedName name="_______i8">{"via1",#N/A,TRUE,"general";"via2",#N/A,TRUE,"general";"via3",#N/A,TRUE,"general"}</definedName>
    <definedName name="_______i9" localSheetId="4">{"TAB1",#N/A,TRUE,"GENERAL";"TAB2",#N/A,TRUE,"GENERAL";"TAB3",#N/A,TRUE,"GENERAL";"TAB4",#N/A,TRUE,"GENERAL";"TAB5",#N/A,TRUE,"GENERAL"}</definedName>
    <definedName name="_______i9" localSheetId="16">{"TAB1",#N/A,TRUE,"GENERAL";"TAB2",#N/A,TRUE,"GENERAL";"TAB3",#N/A,TRUE,"GENERAL";"TAB4",#N/A,TRUE,"GENERAL";"TAB5",#N/A,TRUE,"GENERAL"}</definedName>
    <definedName name="_______i9" localSheetId="15">{"TAB1",#N/A,TRUE,"GENERAL";"TAB2",#N/A,TRUE,"GENERAL";"TAB3",#N/A,TRUE,"GENERAL";"TAB4",#N/A,TRUE,"GENERAL";"TAB5",#N/A,TRUE,"GENERAL"}</definedName>
    <definedName name="_______i9" localSheetId="17">{"TAB1",#N/A,TRUE,"GENERAL";"TAB2",#N/A,TRUE,"GENERAL";"TAB3",#N/A,TRUE,"GENERAL";"TAB4",#N/A,TRUE,"GENERAL";"TAB5",#N/A,TRUE,"GENERAL"}</definedName>
    <definedName name="_______i9" localSheetId="2">{"TAB1",#N/A,TRUE,"GENERAL";"TAB2",#N/A,TRUE,"GENERAL";"TAB3",#N/A,TRUE,"GENERAL";"TAB4",#N/A,TRUE,"GENERAL";"TAB5",#N/A,TRUE,"GENERAL"}</definedName>
    <definedName name="_______i9" localSheetId="1">{"TAB1",#N/A,TRUE,"GENERAL";"TAB2",#N/A,TRUE,"GENERAL";"TAB3",#N/A,TRUE,"GENERAL";"TAB4",#N/A,TRUE,"GENERAL";"TAB5",#N/A,TRUE,"GENERAL"}</definedName>
    <definedName name="_______i9">{"TAB1",#N/A,TRUE,"GENERAL";"TAB2",#N/A,TRUE,"GENERAL";"TAB3",#N/A,TRUE,"GENERAL";"TAB4",#N/A,TRUE,"GENERAL";"TAB5",#N/A,TRUE,"GENERAL"}</definedName>
    <definedName name="_______k3" localSheetId="4">{"TAB1",#N/A,TRUE,"GENERAL";"TAB2",#N/A,TRUE,"GENERAL";"TAB3",#N/A,TRUE,"GENERAL";"TAB4",#N/A,TRUE,"GENERAL";"TAB5",#N/A,TRUE,"GENERAL"}</definedName>
    <definedName name="_______k3" localSheetId="16">{"TAB1",#N/A,TRUE,"GENERAL";"TAB2",#N/A,TRUE,"GENERAL";"TAB3",#N/A,TRUE,"GENERAL";"TAB4",#N/A,TRUE,"GENERAL";"TAB5",#N/A,TRUE,"GENERAL"}</definedName>
    <definedName name="_______k3" localSheetId="15">{"TAB1",#N/A,TRUE,"GENERAL";"TAB2",#N/A,TRUE,"GENERAL";"TAB3",#N/A,TRUE,"GENERAL";"TAB4",#N/A,TRUE,"GENERAL";"TAB5",#N/A,TRUE,"GENERAL"}</definedName>
    <definedName name="_______k3" localSheetId="17">{"TAB1",#N/A,TRUE,"GENERAL";"TAB2",#N/A,TRUE,"GENERAL";"TAB3",#N/A,TRUE,"GENERAL";"TAB4",#N/A,TRUE,"GENERAL";"TAB5",#N/A,TRUE,"GENERAL"}</definedName>
    <definedName name="_______k3" localSheetId="2">{"TAB1",#N/A,TRUE,"GENERAL";"TAB2",#N/A,TRUE,"GENERAL";"TAB3",#N/A,TRUE,"GENERAL";"TAB4",#N/A,TRUE,"GENERAL";"TAB5",#N/A,TRUE,"GENERAL"}</definedName>
    <definedName name="_______k3" localSheetId="1">{"TAB1",#N/A,TRUE,"GENERAL";"TAB2",#N/A,TRUE,"GENERAL";"TAB3",#N/A,TRUE,"GENERAL";"TAB4",#N/A,TRUE,"GENERAL";"TAB5",#N/A,TRUE,"GENERAL"}</definedName>
    <definedName name="_______k3">{"TAB1",#N/A,TRUE,"GENERAL";"TAB2",#N/A,TRUE,"GENERAL";"TAB3",#N/A,TRUE,"GENERAL";"TAB4",#N/A,TRUE,"GENERAL";"TAB5",#N/A,TRUE,"GENERAL"}</definedName>
    <definedName name="_______k4" localSheetId="4">{"via1",#N/A,TRUE,"general";"via2",#N/A,TRUE,"general";"via3",#N/A,TRUE,"general"}</definedName>
    <definedName name="_______k4" localSheetId="16">{"via1",#N/A,TRUE,"general";"via2",#N/A,TRUE,"general";"via3",#N/A,TRUE,"general"}</definedName>
    <definedName name="_______k4" localSheetId="15">{"via1",#N/A,TRUE,"general";"via2",#N/A,TRUE,"general";"via3",#N/A,TRUE,"general"}</definedName>
    <definedName name="_______k4" localSheetId="17">{"via1",#N/A,TRUE,"general";"via2",#N/A,TRUE,"general";"via3",#N/A,TRUE,"general"}</definedName>
    <definedName name="_______k4" localSheetId="2">{"via1",#N/A,TRUE,"general";"via2",#N/A,TRUE,"general";"via3",#N/A,TRUE,"general"}</definedName>
    <definedName name="_______k4" localSheetId="1">{"via1",#N/A,TRUE,"general";"via2",#N/A,TRUE,"general";"via3",#N/A,TRUE,"general"}</definedName>
    <definedName name="_______k4">{"via1",#N/A,TRUE,"general";"via2",#N/A,TRUE,"general";"via3",#N/A,TRUE,"general"}</definedName>
    <definedName name="_______k5" localSheetId="4">{"via1",#N/A,TRUE,"general";"via2",#N/A,TRUE,"general";"via3",#N/A,TRUE,"general"}</definedName>
    <definedName name="_______k5" localSheetId="16">{"via1",#N/A,TRUE,"general";"via2",#N/A,TRUE,"general";"via3",#N/A,TRUE,"general"}</definedName>
    <definedName name="_______k5" localSheetId="15">{"via1",#N/A,TRUE,"general";"via2",#N/A,TRUE,"general";"via3",#N/A,TRUE,"general"}</definedName>
    <definedName name="_______k5" localSheetId="17">{"via1",#N/A,TRUE,"general";"via2",#N/A,TRUE,"general";"via3",#N/A,TRUE,"general"}</definedName>
    <definedName name="_______k5" localSheetId="2">{"via1",#N/A,TRUE,"general";"via2",#N/A,TRUE,"general";"via3",#N/A,TRUE,"general"}</definedName>
    <definedName name="_______k5" localSheetId="1">{"via1",#N/A,TRUE,"general";"via2",#N/A,TRUE,"general";"via3",#N/A,TRUE,"general"}</definedName>
    <definedName name="_______k5">{"via1",#N/A,TRUE,"general";"via2",#N/A,TRUE,"general";"via3",#N/A,TRUE,"general"}</definedName>
    <definedName name="_______k6" localSheetId="4">{"TAB1",#N/A,TRUE,"GENERAL";"TAB2",#N/A,TRUE,"GENERAL";"TAB3",#N/A,TRUE,"GENERAL";"TAB4",#N/A,TRUE,"GENERAL";"TAB5",#N/A,TRUE,"GENERAL"}</definedName>
    <definedName name="_______k6" localSheetId="16">{"TAB1",#N/A,TRUE,"GENERAL";"TAB2",#N/A,TRUE,"GENERAL";"TAB3",#N/A,TRUE,"GENERAL";"TAB4",#N/A,TRUE,"GENERAL";"TAB5",#N/A,TRUE,"GENERAL"}</definedName>
    <definedName name="_______k6" localSheetId="15">{"TAB1",#N/A,TRUE,"GENERAL";"TAB2",#N/A,TRUE,"GENERAL";"TAB3",#N/A,TRUE,"GENERAL";"TAB4",#N/A,TRUE,"GENERAL";"TAB5",#N/A,TRUE,"GENERAL"}</definedName>
    <definedName name="_______k6" localSheetId="17">{"TAB1",#N/A,TRUE,"GENERAL";"TAB2",#N/A,TRUE,"GENERAL";"TAB3",#N/A,TRUE,"GENERAL";"TAB4",#N/A,TRUE,"GENERAL";"TAB5",#N/A,TRUE,"GENERAL"}</definedName>
    <definedName name="_______k6" localSheetId="2">{"TAB1",#N/A,TRUE,"GENERAL";"TAB2",#N/A,TRUE,"GENERAL";"TAB3",#N/A,TRUE,"GENERAL";"TAB4",#N/A,TRUE,"GENERAL";"TAB5",#N/A,TRUE,"GENERAL"}</definedName>
    <definedName name="_______k6" localSheetId="1">{"TAB1",#N/A,TRUE,"GENERAL";"TAB2",#N/A,TRUE,"GENERAL";"TAB3",#N/A,TRUE,"GENERAL";"TAB4",#N/A,TRUE,"GENERAL";"TAB5",#N/A,TRUE,"GENERAL"}</definedName>
    <definedName name="_______k6">{"TAB1",#N/A,TRUE,"GENERAL";"TAB2",#N/A,TRUE,"GENERAL";"TAB3",#N/A,TRUE,"GENERAL";"TAB4",#N/A,TRUE,"GENERAL";"TAB5",#N/A,TRUE,"GENERAL"}</definedName>
    <definedName name="_______k7" localSheetId="4">{"via1",#N/A,TRUE,"general";"via2",#N/A,TRUE,"general";"via3",#N/A,TRUE,"general"}</definedName>
    <definedName name="_______k7" localSheetId="16">{"via1",#N/A,TRUE,"general";"via2",#N/A,TRUE,"general";"via3",#N/A,TRUE,"general"}</definedName>
    <definedName name="_______k7" localSheetId="15">{"via1",#N/A,TRUE,"general";"via2",#N/A,TRUE,"general";"via3",#N/A,TRUE,"general"}</definedName>
    <definedName name="_______k7" localSheetId="17">{"via1",#N/A,TRUE,"general";"via2",#N/A,TRUE,"general";"via3",#N/A,TRUE,"general"}</definedName>
    <definedName name="_______k7" localSheetId="2">{"via1",#N/A,TRUE,"general";"via2",#N/A,TRUE,"general";"via3",#N/A,TRUE,"general"}</definedName>
    <definedName name="_______k7" localSheetId="1">{"via1",#N/A,TRUE,"general";"via2",#N/A,TRUE,"general";"via3",#N/A,TRUE,"general"}</definedName>
    <definedName name="_______k7">{"via1",#N/A,TRUE,"general";"via2",#N/A,TRUE,"general";"via3",#N/A,TRUE,"general"}</definedName>
    <definedName name="_______k8" localSheetId="4">{"via1",#N/A,TRUE,"general";"via2",#N/A,TRUE,"general";"via3",#N/A,TRUE,"general"}</definedName>
    <definedName name="_______k8" localSheetId="16">{"via1",#N/A,TRUE,"general";"via2",#N/A,TRUE,"general";"via3",#N/A,TRUE,"general"}</definedName>
    <definedName name="_______k8" localSheetId="15">{"via1",#N/A,TRUE,"general";"via2",#N/A,TRUE,"general";"via3",#N/A,TRUE,"general"}</definedName>
    <definedName name="_______k8" localSheetId="17">{"via1",#N/A,TRUE,"general";"via2",#N/A,TRUE,"general";"via3",#N/A,TRUE,"general"}</definedName>
    <definedName name="_______k8" localSheetId="2">{"via1",#N/A,TRUE,"general";"via2",#N/A,TRUE,"general";"via3",#N/A,TRUE,"general"}</definedName>
    <definedName name="_______k8" localSheetId="1">{"via1",#N/A,TRUE,"general";"via2",#N/A,TRUE,"general";"via3",#N/A,TRUE,"general"}</definedName>
    <definedName name="_______k8">{"via1",#N/A,TRUE,"general";"via2",#N/A,TRUE,"general";"via3",#N/A,TRUE,"general"}</definedName>
    <definedName name="_______k9" localSheetId="4">{"TAB1",#N/A,TRUE,"GENERAL";"TAB2",#N/A,TRUE,"GENERAL";"TAB3",#N/A,TRUE,"GENERAL";"TAB4",#N/A,TRUE,"GENERAL";"TAB5",#N/A,TRUE,"GENERAL"}</definedName>
    <definedName name="_______k9" localSheetId="16">{"TAB1",#N/A,TRUE,"GENERAL";"TAB2",#N/A,TRUE,"GENERAL";"TAB3",#N/A,TRUE,"GENERAL";"TAB4",#N/A,TRUE,"GENERAL";"TAB5",#N/A,TRUE,"GENERAL"}</definedName>
    <definedName name="_______k9" localSheetId="15">{"TAB1",#N/A,TRUE,"GENERAL";"TAB2",#N/A,TRUE,"GENERAL";"TAB3",#N/A,TRUE,"GENERAL";"TAB4",#N/A,TRUE,"GENERAL";"TAB5",#N/A,TRUE,"GENERAL"}</definedName>
    <definedName name="_______k9" localSheetId="17">{"TAB1",#N/A,TRUE,"GENERAL";"TAB2",#N/A,TRUE,"GENERAL";"TAB3",#N/A,TRUE,"GENERAL";"TAB4",#N/A,TRUE,"GENERAL";"TAB5",#N/A,TRUE,"GENERAL"}</definedName>
    <definedName name="_______k9" localSheetId="2">{"TAB1",#N/A,TRUE,"GENERAL";"TAB2",#N/A,TRUE,"GENERAL";"TAB3",#N/A,TRUE,"GENERAL";"TAB4",#N/A,TRUE,"GENERAL";"TAB5",#N/A,TRUE,"GENERAL"}</definedName>
    <definedName name="_______k9" localSheetId="1">{"TAB1",#N/A,TRUE,"GENERAL";"TAB2",#N/A,TRUE,"GENERAL";"TAB3",#N/A,TRUE,"GENERAL";"TAB4",#N/A,TRUE,"GENERAL";"TAB5",#N/A,TRUE,"GENERAL"}</definedName>
    <definedName name="_______k9">{"TAB1",#N/A,TRUE,"GENERAL";"TAB2",#N/A,TRUE,"GENERAL";"TAB3",#N/A,TRUE,"GENERAL";"TAB4",#N/A,TRUE,"GENERAL";"TAB5",#N/A,TRUE,"GENERAL"}</definedName>
    <definedName name="_______kjk6" localSheetId="4">{"TAB1",#N/A,TRUE,"GENERAL";"TAB2",#N/A,TRUE,"GENERAL";"TAB3",#N/A,TRUE,"GENERAL";"TAB4",#N/A,TRUE,"GENERAL";"TAB5",#N/A,TRUE,"GENERAL"}</definedName>
    <definedName name="_______kjk6" localSheetId="16">{"TAB1",#N/A,TRUE,"GENERAL";"TAB2",#N/A,TRUE,"GENERAL";"TAB3",#N/A,TRUE,"GENERAL";"TAB4",#N/A,TRUE,"GENERAL";"TAB5",#N/A,TRUE,"GENERAL"}</definedName>
    <definedName name="_______kjk6" localSheetId="15">{"TAB1",#N/A,TRUE,"GENERAL";"TAB2",#N/A,TRUE,"GENERAL";"TAB3",#N/A,TRUE,"GENERAL";"TAB4",#N/A,TRUE,"GENERAL";"TAB5",#N/A,TRUE,"GENERAL"}</definedName>
    <definedName name="_______kjk6" localSheetId="17">{"TAB1",#N/A,TRUE,"GENERAL";"TAB2",#N/A,TRUE,"GENERAL";"TAB3",#N/A,TRUE,"GENERAL";"TAB4",#N/A,TRUE,"GENERAL";"TAB5",#N/A,TRUE,"GENERAL"}</definedName>
    <definedName name="_______kjk6" localSheetId="2">{"TAB1",#N/A,TRUE,"GENERAL";"TAB2",#N/A,TRUE,"GENERAL";"TAB3",#N/A,TRUE,"GENERAL";"TAB4",#N/A,TRUE,"GENERAL";"TAB5",#N/A,TRUE,"GENERAL"}</definedName>
    <definedName name="_______kjk6" localSheetId="1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 localSheetId="4">{"via1",#N/A,TRUE,"general";"via2",#N/A,TRUE,"general";"via3",#N/A,TRUE,"general"}</definedName>
    <definedName name="_______m3" localSheetId="16">{"via1",#N/A,TRUE,"general";"via2",#N/A,TRUE,"general";"via3",#N/A,TRUE,"general"}</definedName>
    <definedName name="_______m3" localSheetId="15">{"via1",#N/A,TRUE,"general";"via2",#N/A,TRUE,"general";"via3",#N/A,TRUE,"general"}</definedName>
    <definedName name="_______m3" localSheetId="17">{"via1",#N/A,TRUE,"general";"via2",#N/A,TRUE,"general";"via3",#N/A,TRUE,"general"}</definedName>
    <definedName name="_______m3" localSheetId="2">{"via1",#N/A,TRUE,"general";"via2",#N/A,TRUE,"general";"via3",#N/A,TRUE,"general"}</definedName>
    <definedName name="_______m3" localSheetId="1">{"via1",#N/A,TRUE,"general";"via2",#N/A,TRUE,"general";"via3",#N/A,TRUE,"general"}</definedName>
    <definedName name="_______m3">{"via1",#N/A,TRUE,"general";"via2",#N/A,TRUE,"general";"via3",#N/A,TRUE,"general"}</definedName>
    <definedName name="_______m4" localSheetId="4">{"TAB1",#N/A,TRUE,"GENERAL";"TAB2",#N/A,TRUE,"GENERAL";"TAB3",#N/A,TRUE,"GENERAL";"TAB4",#N/A,TRUE,"GENERAL";"TAB5",#N/A,TRUE,"GENERAL"}</definedName>
    <definedName name="_______m4" localSheetId="16">{"TAB1",#N/A,TRUE,"GENERAL";"TAB2",#N/A,TRUE,"GENERAL";"TAB3",#N/A,TRUE,"GENERAL";"TAB4",#N/A,TRUE,"GENERAL";"TAB5",#N/A,TRUE,"GENERAL"}</definedName>
    <definedName name="_______m4" localSheetId="15">{"TAB1",#N/A,TRUE,"GENERAL";"TAB2",#N/A,TRUE,"GENERAL";"TAB3",#N/A,TRUE,"GENERAL";"TAB4",#N/A,TRUE,"GENERAL";"TAB5",#N/A,TRUE,"GENERAL"}</definedName>
    <definedName name="_______m4" localSheetId="17">{"TAB1",#N/A,TRUE,"GENERAL";"TAB2",#N/A,TRUE,"GENERAL";"TAB3",#N/A,TRUE,"GENERAL";"TAB4",#N/A,TRUE,"GENERAL";"TAB5",#N/A,TRUE,"GENERAL"}</definedName>
    <definedName name="_______m4" localSheetId="2">{"TAB1",#N/A,TRUE,"GENERAL";"TAB2",#N/A,TRUE,"GENERAL";"TAB3",#N/A,TRUE,"GENERAL";"TAB4",#N/A,TRUE,"GENERAL";"TAB5",#N/A,TRUE,"GENERAL"}</definedName>
    <definedName name="_______m4" localSheetId="1">{"TAB1",#N/A,TRUE,"GENERAL";"TAB2",#N/A,TRUE,"GENERAL";"TAB3",#N/A,TRUE,"GENERAL";"TAB4",#N/A,TRUE,"GENERAL";"TAB5",#N/A,TRUE,"GENERAL"}</definedName>
    <definedName name="_______m4">{"TAB1",#N/A,TRUE,"GENERAL";"TAB2",#N/A,TRUE,"GENERAL";"TAB3",#N/A,TRUE,"GENERAL";"TAB4",#N/A,TRUE,"GENERAL";"TAB5",#N/A,TRUE,"GENERAL"}</definedName>
    <definedName name="_______m5" localSheetId="4">{"via1",#N/A,TRUE,"general";"via2",#N/A,TRUE,"general";"via3",#N/A,TRUE,"general"}</definedName>
    <definedName name="_______m5" localSheetId="16">{"via1",#N/A,TRUE,"general";"via2",#N/A,TRUE,"general";"via3",#N/A,TRUE,"general"}</definedName>
    <definedName name="_______m5" localSheetId="15">{"via1",#N/A,TRUE,"general";"via2",#N/A,TRUE,"general";"via3",#N/A,TRUE,"general"}</definedName>
    <definedName name="_______m5" localSheetId="17">{"via1",#N/A,TRUE,"general";"via2",#N/A,TRUE,"general";"via3",#N/A,TRUE,"general"}</definedName>
    <definedName name="_______m5" localSheetId="2">{"via1",#N/A,TRUE,"general";"via2",#N/A,TRUE,"general";"via3",#N/A,TRUE,"general"}</definedName>
    <definedName name="_______m5" localSheetId="1">{"via1",#N/A,TRUE,"general";"via2",#N/A,TRUE,"general";"via3",#N/A,TRUE,"general"}</definedName>
    <definedName name="_______m5">{"via1",#N/A,TRUE,"general";"via2",#N/A,TRUE,"general";"via3",#N/A,TRUE,"general"}</definedName>
    <definedName name="_______m6" localSheetId="4">{"TAB1",#N/A,TRUE,"GENERAL";"TAB2",#N/A,TRUE,"GENERAL";"TAB3",#N/A,TRUE,"GENERAL";"TAB4",#N/A,TRUE,"GENERAL";"TAB5",#N/A,TRUE,"GENERAL"}</definedName>
    <definedName name="_______m6" localSheetId="16">{"TAB1",#N/A,TRUE,"GENERAL";"TAB2",#N/A,TRUE,"GENERAL";"TAB3",#N/A,TRUE,"GENERAL";"TAB4",#N/A,TRUE,"GENERAL";"TAB5",#N/A,TRUE,"GENERAL"}</definedName>
    <definedName name="_______m6" localSheetId="15">{"TAB1",#N/A,TRUE,"GENERAL";"TAB2",#N/A,TRUE,"GENERAL";"TAB3",#N/A,TRUE,"GENERAL";"TAB4",#N/A,TRUE,"GENERAL";"TAB5",#N/A,TRUE,"GENERAL"}</definedName>
    <definedName name="_______m6" localSheetId="17">{"TAB1",#N/A,TRUE,"GENERAL";"TAB2",#N/A,TRUE,"GENERAL";"TAB3",#N/A,TRUE,"GENERAL";"TAB4",#N/A,TRUE,"GENERAL";"TAB5",#N/A,TRUE,"GENERAL"}</definedName>
    <definedName name="_______m6" localSheetId="2">{"TAB1",#N/A,TRUE,"GENERAL";"TAB2",#N/A,TRUE,"GENERAL";"TAB3",#N/A,TRUE,"GENERAL";"TAB4",#N/A,TRUE,"GENERAL";"TAB5",#N/A,TRUE,"GENERAL"}</definedName>
    <definedName name="_______m6" localSheetId="1">{"TAB1",#N/A,TRUE,"GENERAL";"TAB2",#N/A,TRUE,"GENERAL";"TAB3",#N/A,TRUE,"GENERAL";"TAB4",#N/A,TRUE,"GENERAL";"TAB5",#N/A,TRUE,"GENERAL"}</definedName>
    <definedName name="_______m6">{"TAB1",#N/A,TRUE,"GENERAL";"TAB2",#N/A,TRUE,"GENERAL";"TAB3",#N/A,TRUE,"GENERAL";"TAB4",#N/A,TRUE,"GENERAL";"TAB5",#N/A,TRUE,"GENERAL"}</definedName>
    <definedName name="_______m7" localSheetId="4">{"TAB1",#N/A,TRUE,"GENERAL";"TAB2",#N/A,TRUE,"GENERAL";"TAB3",#N/A,TRUE,"GENERAL";"TAB4",#N/A,TRUE,"GENERAL";"TAB5",#N/A,TRUE,"GENERAL"}</definedName>
    <definedName name="_______m7" localSheetId="16">{"TAB1",#N/A,TRUE,"GENERAL";"TAB2",#N/A,TRUE,"GENERAL";"TAB3",#N/A,TRUE,"GENERAL";"TAB4",#N/A,TRUE,"GENERAL";"TAB5",#N/A,TRUE,"GENERAL"}</definedName>
    <definedName name="_______m7" localSheetId="15">{"TAB1",#N/A,TRUE,"GENERAL";"TAB2",#N/A,TRUE,"GENERAL";"TAB3",#N/A,TRUE,"GENERAL";"TAB4",#N/A,TRUE,"GENERAL";"TAB5",#N/A,TRUE,"GENERAL"}</definedName>
    <definedName name="_______m7" localSheetId="17">{"TAB1",#N/A,TRUE,"GENERAL";"TAB2",#N/A,TRUE,"GENERAL";"TAB3",#N/A,TRUE,"GENERAL";"TAB4",#N/A,TRUE,"GENERAL";"TAB5",#N/A,TRUE,"GENERAL"}</definedName>
    <definedName name="_______m7" localSheetId="2">{"TAB1",#N/A,TRUE,"GENERAL";"TAB2",#N/A,TRUE,"GENERAL";"TAB3",#N/A,TRUE,"GENERAL";"TAB4",#N/A,TRUE,"GENERAL";"TAB5",#N/A,TRUE,"GENERAL"}</definedName>
    <definedName name="_______m7" localSheetId="1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 localSheetId="4">{"via1",#N/A,TRUE,"general";"via2",#N/A,TRUE,"general";"via3",#N/A,TRUE,"general"}</definedName>
    <definedName name="_______m8" localSheetId="16">{"via1",#N/A,TRUE,"general";"via2",#N/A,TRUE,"general";"via3",#N/A,TRUE,"general"}</definedName>
    <definedName name="_______m8" localSheetId="15">{"via1",#N/A,TRUE,"general";"via2",#N/A,TRUE,"general";"via3",#N/A,TRUE,"general"}</definedName>
    <definedName name="_______m8" localSheetId="17">{"via1",#N/A,TRUE,"general";"via2",#N/A,TRUE,"general";"via3",#N/A,TRUE,"general"}</definedName>
    <definedName name="_______m8" localSheetId="2">{"via1",#N/A,TRUE,"general";"via2",#N/A,TRUE,"general";"via3",#N/A,TRUE,"general"}</definedName>
    <definedName name="_______m8" localSheetId="1">{"via1",#N/A,TRUE,"general";"via2",#N/A,TRUE,"general";"via3",#N/A,TRUE,"general"}</definedName>
    <definedName name="_______m8">{"via1",#N/A,TRUE,"general";"via2",#N/A,TRUE,"general";"via3",#N/A,TRUE,"general"}</definedName>
    <definedName name="_______m9" localSheetId="4">{"via1",#N/A,TRUE,"general";"via2",#N/A,TRUE,"general";"via3",#N/A,TRUE,"general"}</definedName>
    <definedName name="_______m9" localSheetId="16">{"via1",#N/A,TRUE,"general";"via2",#N/A,TRUE,"general";"via3",#N/A,TRUE,"general"}</definedName>
    <definedName name="_______m9" localSheetId="15">{"via1",#N/A,TRUE,"general";"via2",#N/A,TRUE,"general";"via3",#N/A,TRUE,"general"}</definedName>
    <definedName name="_______m9" localSheetId="17">{"via1",#N/A,TRUE,"general";"via2",#N/A,TRUE,"general";"via3",#N/A,TRUE,"general"}</definedName>
    <definedName name="_______m9" localSheetId="2">{"via1",#N/A,TRUE,"general";"via2",#N/A,TRUE,"general";"via3",#N/A,TRUE,"general"}</definedName>
    <definedName name="_______m9" localSheetId="1">{"via1",#N/A,TRUE,"general";"via2",#N/A,TRUE,"general";"via3",#N/A,TRUE,"general"}</definedName>
    <definedName name="_______m9">{"via1",#N/A,TRUE,"general";"via2",#N/A,TRUE,"general";"via3",#N/A,TRUE,"general"}</definedName>
    <definedName name="_______MA2">#REF!</definedName>
    <definedName name="_______mor15">#REF!</definedName>
    <definedName name="_______n3" localSheetId="4">{"TAB1",#N/A,TRUE,"GENERAL";"TAB2",#N/A,TRUE,"GENERAL";"TAB3",#N/A,TRUE,"GENERAL";"TAB4",#N/A,TRUE,"GENERAL";"TAB5",#N/A,TRUE,"GENERAL"}</definedName>
    <definedName name="_______n3" localSheetId="16">{"TAB1",#N/A,TRUE,"GENERAL";"TAB2",#N/A,TRUE,"GENERAL";"TAB3",#N/A,TRUE,"GENERAL";"TAB4",#N/A,TRUE,"GENERAL";"TAB5",#N/A,TRUE,"GENERAL"}</definedName>
    <definedName name="_______n3" localSheetId="15">{"TAB1",#N/A,TRUE,"GENERAL";"TAB2",#N/A,TRUE,"GENERAL";"TAB3",#N/A,TRUE,"GENERAL";"TAB4",#N/A,TRUE,"GENERAL";"TAB5",#N/A,TRUE,"GENERAL"}</definedName>
    <definedName name="_______n3" localSheetId="17">{"TAB1",#N/A,TRUE,"GENERAL";"TAB2",#N/A,TRUE,"GENERAL";"TAB3",#N/A,TRUE,"GENERAL";"TAB4",#N/A,TRUE,"GENERAL";"TAB5",#N/A,TRUE,"GENERAL"}</definedName>
    <definedName name="_______n3" localSheetId="2">{"TAB1",#N/A,TRUE,"GENERAL";"TAB2",#N/A,TRUE,"GENERAL";"TAB3",#N/A,TRUE,"GENERAL";"TAB4",#N/A,TRUE,"GENERAL";"TAB5",#N/A,TRUE,"GENERAL"}</definedName>
    <definedName name="_______n3" localSheetId="1">{"TAB1",#N/A,TRUE,"GENERAL";"TAB2",#N/A,TRUE,"GENERAL";"TAB3",#N/A,TRUE,"GENERAL";"TAB4",#N/A,TRUE,"GENERAL";"TAB5",#N/A,TRUE,"GENERAL"}</definedName>
    <definedName name="_______n3">{"TAB1",#N/A,TRUE,"GENERAL";"TAB2",#N/A,TRUE,"GENERAL";"TAB3",#N/A,TRUE,"GENERAL";"TAB4",#N/A,TRUE,"GENERAL";"TAB5",#N/A,TRUE,"GENERAL"}</definedName>
    <definedName name="_______n4" localSheetId="4">{"via1",#N/A,TRUE,"general";"via2",#N/A,TRUE,"general";"via3",#N/A,TRUE,"general"}</definedName>
    <definedName name="_______n4" localSheetId="16">{"via1",#N/A,TRUE,"general";"via2",#N/A,TRUE,"general";"via3",#N/A,TRUE,"general"}</definedName>
    <definedName name="_______n4" localSheetId="15">{"via1",#N/A,TRUE,"general";"via2",#N/A,TRUE,"general";"via3",#N/A,TRUE,"general"}</definedName>
    <definedName name="_______n4" localSheetId="17">{"via1",#N/A,TRUE,"general";"via2",#N/A,TRUE,"general";"via3",#N/A,TRUE,"general"}</definedName>
    <definedName name="_______n4" localSheetId="2">{"via1",#N/A,TRUE,"general";"via2",#N/A,TRUE,"general";"via3",#N/A,TRUE,"general"}</definedName>
    <definedName name="_______n4" localSheetId="1">{"via1",#N/A,TRUE,"general";"via2",#N/A,TRUE,"general";"via3",#N/A,TRUE,"general"}</definedName>
    <definedName name="_______n4">{"via1",#N/A,TRUE,"general";"via2",#N/A,TRUE,"general";"via3",#N/A,TRUE,"general"}</definedName>
    <definedName name="_______n5" localSheetId="4">{"TAB1",#N/A,TRUE,"GENERAL";"TAB2",#N/A,TRUE,"GENERAL";"TAB3",#N/A,TRUE,"GENERAL";"TAB4",#N/A,TRUE,"GENERAL";"TAB5",#N/A,TRUE,"GENERAL"}</definedName>
    <definedName name="_______n5" localSheetId="16">{"TAB1",#N/A,TRUE,"GENERAL";"TAB2",#N/A,TRUE,"GENERAL";"TAB3",#N/A,TRUE,"GENERAL";"TAB4",#N/A,TRUE,"GENERAL";"TAB5",#N/A,TRUE,"GENERAL"}</definedName>
    <definedName name="_______n5" localSheetId="15">{"TAB1",#N/A,TRUE,"GENERAL";"TAB2",#N/A,TRUE,"GENERAL";"TAB3",#N/A,TRUE,"GENERAL";"TAB4",#N/A,TRUE,"GENERAL";"TAB5",#N/A,TRUE,"GENERAL"}</definedName>
    <definedName name="_______n5" localSheetId="17">{"TAB1",#N/A,TRUE,"GENERAL";"TAB2",#N/A,TRUE,"GENERAL";"TAB3",#N/A,TRUE,"GENERAL";"TAB4",#N/A,TRUE,"GENERAL";"TAB5",#N/A,TRUE,"GENERAL"}</definedName>
    <definedName name="_______n5" localSheetId="2">{"TAB1",#N/A,TRUE,"GENERAL";"TAB2",#N/A,TRUE,"GENERAL";"TAB3",#N/A,TRUE,"GENERAL";"TAB4",#N/A,TRUE,"GENERAL";"TAB5",#N/A,TRUE,"GENERAL"}</definedName>
    <definedName name="_______n5" localSheetId="1">{"TAB1",#N/A,TRUE,"GENERAL";"TAB2",#N/A,TRUE,"GENERAL";"TAB3",#N/A,TRUE,"GENERAL";"TAB4",#N/A,TRUE,"GENERAL";"TAB5",#N/A,TRUE,"GENERAL"}</definedName>
    <definedName name="_______n5">{"TAB1",#N/A,TRUE,"GENERAL";"TAB2",#N/A,TRUE,"GENERAL";"TAB3",#N/A,TRUE,"GENERAL";"TAB4",#N/A,TRUE,"GENERAL";"TAB5",#N/A,TRUE,"GENERAL"}</definedName>
    <definedName name="_______nyn7" localSheetId="4">{"via1",#N/A,TRUE,"general";"via2",#N/A,TRUE,"general";"via3",#N/A,TRUE,"general"}</definedName>
    <definedName name="_______nyn7" localSheetId="16">{"via1",#N/A,TRUE,"general";"via2",#N/A,TRUE,"general";"via3",#N/A,TRUE,"general"}</definedName>
    <definedName name="_______nyn7" localSheetId="15">{"via1",#N/A,TRUE,"general";"via2",#N/A,TRUE,"general";"via3",#N/A,TRUE,"general"}</definedName>
    <definedName name="_______nyn7" localSheetId="17">{"via1",#N/A,TRUE,"general";"via2",#N/A,TRUE,"general";"via3",#N/A,TRUE,"general"}</definedName>
    <definedName name="_______nyn7" localSheetId="2">{"via1",#N/A,TRUE,"general";"via2",#N/A,TRUE,"general";"via3",#N/A,TRUE,"general"}</definedName>
    <definedName name="_______nyn7" localSheetId="1">{"via1",#N/A,TRUE,"general";"via2",#N/A,TRUE,"general";"via3",#N/A,TRUE,"general"}</definedName>
    <definedName name="_______nyn7">{"via1",#N/A,TRUE,"general";"via2",#N/A,TRUE,"general";"via3",#N/A,TRUE,"general"}</definedName>
    <definedName name="_______o4" localSheetId="4">{"via1",#N/A,TRUE,"general";"via2",#N/A,TRUE,"general";"via3",#N/A,TRUE,"general"}</definedName>
    <definedName name="_______o4" localSheetId="16">{"via1",#N/A,TRUE,"general";"via2",#N/A,TRUE,"general";"via3",#N/A,TRUE,"general"}</definedName>
    <definedName name="_______o4" localSheetId="15">{"via1",#N/A,TRUE,"general";"via2",#N/A,TRUE,"general";"via3",#N/A,TRUE,"general"}</definedName>
    <definedName name="_______o4" localSheetId="17">{"via1",#N/A,TRUE,"general";"via2",#N/A,TRUE,"general";"via3",#N/A,TRUE,"general"}</definedName>
    <definedName name="_______o4" localSheetId="2">{"via1",#N/A,TRUE,"general";"via2",#N/A,TRUE,"general";"via3",#N/A,TRUE,"general"}</definedName>
    <definedName name="_______o4" localSheetId="1">{"via1",#N/A,TRUE,"general";"via2",#N/A,TRUE,"general";"via3",#N/A,TRUE,"general"}</definedName>
    <definedName name="_______o4">{"via1",#N/A,TRUE,"general";"via2",#N/A,TRUE,"general";"via3",#N/A,TRUE,"general"}</definedName>
    <definedName name="_______o5" localSheetId="4">{"TAB1",#N/A,TRUE,"GENERAL";"TAB2",#N/A,TRUE,"GENERAL";"TAB3",#N/A,TRUE,"GENERAL";"TAB4",#N/A,TRUE,"GENERAL";"TAB5",#N/A,TRUE,"GENERAL"}</definedName>
    <definedName name="_______o5" localSheetId="16">{"TAB1",#N/A,TRUE,"GENERAL";"TAB2",#N/A,TRUE,"GENERAL";"TAB3",#N/A,TRUE,"GENERAL";"TAB4",#N/A,TRUE,"GENERAL";"TAB5",#N/A,TRUE,"GENERAL"}</definedName>
    <definedName name="_______o5" localSheetId="15">{"TAB1",#N/A,TRUE,"GENERAL";"TAB2",#N/A,TRUE,"GENERAL";"TAB3",#N/A,TRUE,"GENERAL";"TAB4",#N/A,TRUE,"GENERAL";"TAB5",#N/A,TRUE,"GENERAL"}</definedName>
    <definedName name="_______o5" localSheetId="17">{"TAB1",#N/A,TRUE,"GENERAL";"TAB2",#N/A,TRUE,"GENERAL";"TAB3",#N/A,TRUE,"GENERAL";"TAB4",#N/A,TRUE,"GENERAL";"TAB5",#N/A,TRUE,"GENERAL"}</definedName>
    <definedName name="_______o5" localSheetId="2">{"TAB1",#N/A,TRUE,"GENERAL";"TAB2",#N/A,TRUE,"GENERAL";"TAB3",#N/A,TRUE,"GENERAL";"TAB4",#N/A,TRUE,"GENERAL";"TAB5",#N/A,TRUE,"GENERAL"}</definedName>
    <definedName name="_______o5" localSheetId="1">{"TAB1",#N/A,TRUE,"GENERAL";"TAB2",#N/A,TRUE,"GENERAL";"TAB3",#N/A,TRUE,"GENERAL";"TAB4",#N/A,TRUE,"GENERAL";"TAB5",#N/A,TRUE,"GENERAL"}</definedName>
    <definedName name="_______o5">{"TAB1",#N/A,TRUE,"GENERAL";"TAB2",#N/A,TRUE,"GENERAL";"TAB3",#N/A,TRUE,"GENERAL";"TAB4",#N/A,TRUE,"GENERAL";"TAB5",#N/A,TRUE,"GENERAL"}</definedName>
    <definedName name="_______o6" localSheetId="4">{"TAB1",#N/A,TRUE,"GENERAL";"TAB2",#N/A,TRUE,"GENERAL";"TAB3",#N/A,TRUE,"GENERAL";"TAB4",#N/A,TRUE,"GENERAL";"TAB5",#N/A,TRUE,"GENERAL"}</definedName>
    <definedName name="_______o6" localSheetId="16">{"TAB1",#N/A,TRUE,"GENERAL";"TAB2",#N/A,TRUE,"GENERAL";"TAB3",#N/A,TRUE,"GENERAL";"TAB4",#N/A,TRUE,"GENERAL";"TAB5",#N/A,TRUE,"GENERAL"}</definedName>
    <definedName name="_______o6" localSheetId="15">{"TAB1",#N/A,TRUE,"GENERAL";"TAB2",#N/A,TRUE,"GENERAL";"TAB3",#N/A,TRUE,"GENERAL";"TAB4",#N/A,TRUE,"GENERAL";"TAB5",#N/A,TRUE,"GENERAL"}</definedName>
    <definedName name="_______o6" localSheetId="17">{"TAB1",#N/A,TRUE,"GENERAL";"TAB2",#N/A,TRUE,"GENERAL";"TAB3",#N/A,TRUE,"GENERAL";"TAB4",#N/A,TRUE,"GENERAL";"TAB5",#N/A,TRUE,"GENERAL"}</definedName>
    <definedName name="_______o6" localSheetId="2">{"TAB1",#N/A,TRUE,"GENERAL";"TAB2",#N/A,TRUE,"GENERAL";"TAB3",#N/A,TRUE,"GENERAL";"TAB4",#N/A,TRUE,"GENERAL";"TAB5",#N/A,TRUE,"GENERAL"}</definedName>
    <definedName name="_______o6" localSheetId="1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 localSheetId="4">{"TAB1",#N/A,TRUE,"GENERAL";"TAB2",#N/A,TRUE,"GENERAL";"TAB3",#N/A,TRUE,"GENERAL";"TAB4",#N/A,TRUE,"GENERAL";"TAB5",#N/A,TRUE,"GENERAL"}</definedName>
    <definedName name="_______o7" localSheetId="16">{"TAB1",#N/A,TRUE,"GENERAL";"TAB2",#N/A,TRUE,"GENERAL";"TAB3",#N/A,TRUE,"GENERAL";"TAB4",#N/A,TRUE,"GENERAL";"TAB5",#N/A,TRUE,"GENERAL"}</definedName>
    <definedName name="_______o7" localSheetId="15">{"TAB1",#N/A,TRUE,"GENERAL";"TAB2",#N/A,TRUE,"GENERAL";"TAB3",#N/A,TRUE,"GENERAL";"TAB4",#N/A,TRUE,"GENERAL";"TAB5",#N/A,TRUE,"GENERAL"}</definedName>
    <definedName name="_______o7" localSheetId="17">{"TAB1",#N/A,TRUE,"GENERAL";"TAB2",#N/A,TRUE,"GENERAL";"TAB3",#N/A,TRUE,"GENERAL";"TAB4",#N/A,TRUE,"GENERAL";"TAB5",#N/A,TRUE,"GENERAL"}</definedName>
    <definedName name="_______o7" localSheetId="2">{"TAB1",#N/A,TRUE,"GENERAL";"TAB2",#N/A,TRUE,"GENERAL";"TAB3",#N/A,TRUE,"GENERAL";"TAB4",#N/A,TRUE,"GENERAL";"TAB5",#N/A,TRUE,"GENERAL"}</definedName>
    <definedName name="_______o7" localSheetId="1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 localSheetId="4">{"via1",#N/A,TRUE,"general";"via2",#N/A,TRUE,"general";"via3",#N/A,TRUE,"general"}</definedName>
    <definedName name="_______o8" localSheetId="16">{"via1",#N/A,TRUE,"general";"via2",#N/A,TRUE,"general";"via3",#N/A,TRUE,"general"}</definedName>
    <definedName name="_______o8" localSheetId="15">{"via1",#N/A,TRUE,"general";"via2",#N/A,TRUE,"general";"via3",#N/A,TRUE,"general"}</definedName>
    <definedName name="_______o8" localSheetId="17">{"via1",#N/A,TRUE,"general";"via2",#N/A,TRUE,"general";"via3",#N/A,TRUE,"general"}</definedName>
    <definedName name="_______o8" localSheetId="2">{"via1",#N/A,TRUE,"general";"via2",#N/A,TRUE,"general";"via3",#N/A,TRUE,"general"}</definedName>
    <definedName name="_______o8" localSheetId="1">{"via1",#N/A,TRUE,"general";"via2",#N/A,TRUE,"general";"via3",#N/A,TRUE,"general"}</definedName>
    <definedName name="_______o8">{"via1",#N/A,TRUE,"general";"via2",#N/A,TRUE,"general";"via3",#N/A,TRUE,"general"}</definedName>
    <definedName name="_______o9" localSheetId="4">{"TAB1",#N/A,TRUE,"GENERAL";"TAB2",#N/A,TRUE,"GENERAL";"TAB3",#N/A,TRUE,"GENERAL";"TAB4",#N/A,TRUE,"GENERAL";"TAB5",#N/A,TRUE,"GENERAL"}</definedName>
    <definedName name="_______o9" localSheetId="16">{"TAB1",#N/A,TRUE,"GENERAL";"TAB2",#N/A,TRUE,"GENERAL";"TAB3",#N/A,TRUE,"GENERAL";"TAB4",#N/A,TRUE,"GENERAL";"TAB5",#N/A,TRUE,"GENERAL"}</definedName>
    <definedName name="_______o9" localSheetId="15">{"TAB1",#N/A,TRUE,"GENERAL";"TAB2",#N/A,TRUE,"GENERAL";"TAB3",#N/A,TRUE,"GENERAL";"TAB4",#N/A,TRUE,"GENERAL";"TAB5",#N/A,TRUE,"GENERAL"}</definedName>
    <definedName name="_______o9" localSheetId="17">{"TAB1",#N/A,TRUE,"GENERAL";"TAB2",#N/A,TRUE,"GENERAL";"TAB3",#N/A,TRUE,"GENERAL";"TAB4",#N/A,TRUE,"GENERAL";"TAB5",#N/A,TRUE,"GENERAL"}</definedName>
    <definedName name="_______o9" localSheetId="2">{"TAB1",#N/A,TRUE,"GENERAL";"TAB2",#N/A,TRUE,"GENERAL";"TAB3",#N/A,TRUE,"GENERAL";"TAB4",#N/A,TRUE,"GENERAL";"TAB5",#N/A,TRUE,"GENERAL"}</definedName>
    <definedName name="_______o9" localSheetId="1">{"TAB1",#N/A,TRUE,"GENERAL";"TAB2",#N/A,TRUE,"GENERAL";"TAB3",#N/A,TRUE,"GENERAL";"TAB4",#N/A,TRUE,"GENERAL";"TAB5",#N/A,TRUE,"GENERAL"}</definedName>
    <definedName name="_______o9">{"TAB1",#N/A,TRUE,"GENERAL";"TAB2",#N/A,TRUE,"GENERAL";"TAB3",#N/A,TRUE,"GENERAL";"TAB4",#N/A,TRUE,"GENERAL";"TAB5",#N/A,TRUE,"GENERAL"}</definedName>
    <definedName name="_______oa55">#REF!</definedName>
    <definedName name="_______p6" localSheetId="4">{"via1",#N/A,TRUE,"general";"via2",#N/A,TRUE,"general";"via3",#N/A,TRUE,"general"}</definedName>
    <definedName name="_______p6" localSheetId="16">{"via1",#N/A,TRUE,"general";"via2",#N/A,TRUE,"general";"via3",#N/A,TRUE,"general"}</definedName>
    <definedName name="_______p6" localSheetId="15">{"via1",#N/A,TRUE,"general";"via2",#N/A,TRUE,"general";"via3",#N/A,TRUE,"general"}</definedName>
    <definedName name="_______p6" localSheetId="17">{"via1",#N/A,TRUE,"general";"via2",#N/A,TRUE,"general";"via3",#N/A,TRUE,"general"}</definedName>
    <definedName name="_______p6" localSheetId="2">{"via1",#N/A,TRUE,"general";"via2",#N/A,TRUE,"general";"via3",#N/A,TRUE,"general"}</definedName>
    <definedName name="_______p6" localSheetId="1">{"via1",#N/A,TRUE,"general";"via2",#N/A,TRUE,"general";"via3",#N/A,TRUE,"general"}</definedName>
    <definedName name="_______p6">{"via1",#N/A,TRUE,"general";"via2",#N/A,TRUE,"general";"via3",#N/A,TRUE,"general"}</definedName>
    <definedName name="_______p7" localSheetId="4">{"via1",#N/A,TRUE,"general";"via2",#N/A,TRUE,"general";"via3",#N/A,TRUE,"general"}</definedName>
    <definedName name="_______p7" localSheetId="16">{"via1",#N/A,TRUE,"general";"via2",#N/A,TRUE,"general";"via3",#N/A,TRUE,"general"}</definedName>
    <definedName name="_______p7" localSheetId="15">{"via1",#N/A,TRUE,"general";"via2",#N/A,TRUE,"general";"via3",#N/A,TRUE,"general"}</definedName>
    <definedName name="_______p7" localSheetId="17">{"via1",#N/A,TRUE,"general";"via2",#N/A,TRUE,"general";"via3",#N/A,TRUE,"general"}</definedName>
    <definedName name="_______p7" localSheetId="2">{"via1",#N/A,TRUE,"general";"via2",#N/A,TRUE,"general";"via3",#N/A,TRUE,"general"}</definedName>
    <definedName name="_______p7" localSheetId="1">{"via1",#N/A,TRUE,"general";"via2",#N/A,TRUE,"general";"via3",#N/A,TRUE,"general"}</definedName>
    <definedName name="_______p7">{"via1",#N/A,TRUE,"general";"via2",#N/A,TRUE,"general";"via3",#N/A,TRUE,"general"}</definedName>
    <definedName name="_______p8" localSheetId="4">{"TAB1",#N/A,TRUE,"GENERAL";"TAB2",#N/A,TRUE,"GENERAL";"TAB3",#N/A,TRUE,"GENERAL";"TAB4",#N/A,TRUE,"GENERAL";"TAB5",#N/A,TRUE,"GENERAL"}</definedName>
    <definedName name="_______p8" localSheetId="16">{"TAB1",#N/A,TRUE,"GENERAL";"TAB2",#N/A,TRUE,"GENERAL";"TAB3",#N/A,TRUE,"GENERAL";"TAB4",#N/A,TRUE,"GENERAL";"TAB5",#N/A,TRUE,"GENERAL"}</definedName>
    <definedName name="_______p8" localSheetId="15">{"TAB1",#N/A,TRUE,"GENERAL";"TAB2",#N/A,TRUE,"GENERAL";"TAB3",#N/A,TRUE,"GENERAL";"TAB4",#N/A,TRUE,"GENERAL";"TAB5",#N/A,TRUE,"GENERAL"}</definedName>
    <definedName name="_______p8" localSheetId="17">{"TAB1",#N/A,TRUE,"GENERAL";"TAB2",#N/A,TRUE,"GENERAL";"TAB3",#N/A,TRUE,"GENERAL";"TAB4",#N/A,TRUE,"GENERAL";"TAB5",#N/A,TRUE,"GENERAL"}</definedName>
    <definedName name="_______p8" localSheetId="2">{"TAB1",#N/A,TRUE,"GENERAL";"TAB2",#N/A,TRUE,"GENERAL";"TAB3",#N/A,TRUE,"GENERAL";"TAB4",#N/A,TRUE,"GENERAL";"TAB5",#N/A,TRUE,"GENERAL"}</definedName>
    <definedName name="_______p8" localSheetId="1">{"TAB1",#N/A,TRUE,"GENERAL";"TAB2",#N/A,TRUE,"GENERAL";"TAB3",#N/A,TRUE,"GENERAL";"TAB4",#N/A,TRUE,"GENERAL";"TAB5",#N/A,TRUE,"GENERAL"}</definedName>
    <definedName name="_______p8">{"TAB1",#N/A,TRUE,"GENERAL";"TAB2",#N/A,TRUE,"GENERAL";"TAB3",#N/A,TRUE,"GENERAL";"TAB4",#N/A,TRUE,"GENERAL";"TAB5",#N/A,TRUE,"GENERAL"}</definedName>
    <definedName name="_______Pa1" localSheetId="17">#REF!</definedName>
    <definedName name="_______Pa1">#REF!</definedName>
    <definedName name="_______Pa2" localSheetId="17">#REF!</definedName>
    <definedName name="_______Pa2">#REF!</definedName>
    <definedName name="_______Pa3" localSheetId="17">#REF!</definedName>
    <definedName name="_______Pa3">#REF!</definedName>
    <definedName name="_______Pa4" localSheetId="17">#REF!</definedName>
    <definedName name="_______Pa4">#REF!</definedName>
    <definedName name="_______PJ50" localSheetId="17">#REF!</definedName>
    <definedName name="_______PJ50">#REF!</definedName>
    <definedName name="_______pj51" localSheetId="17">#REF!</definedName>
    <definedName name="_______pj51">#REF!</definedName>
    <definedName name="_______Po2" localSheetId="17">#REF!</definedName>
    <definedName name="_______Po2">#REF!</definedName>
    <definedName name="_______PRE12">#REF!</definedName>
    <definedName name="_______r" localSheetId="4">{"TAB1",#N/A,TRUE,"GENERAL";"TAB2",#N/A,TRUE,"GENERAL";"TAB3",#N/A,TRUE,"GENERAL";"TAB4",#N/A,TRUE,"GENERAL";"TAB5",#N/A,TRUE,"GENERAL"}</definedName>
    <definedName name="_______r" localSheetId="16">{"TAB1",#N/A,TRUE,"GENERAL";"TAB2",#N/A,TRUE,"GENERAL";"TAB3",#N/A,TRUE,"GENERAL";"TAB4",#N/A,TRUE,"GENERAL";"TAB5",#N/A,TRUE,"GENERAL"}</definedName>
    <definedName name="_______r" localSheetId="15">{"TAB1",#N/A,TRUE,"GENERAL";"TAB2",#N/A,TRUE,"GENERAL";"TAB3",#N/A,TRUE,"GENERAL";"TAB4",#N/A,TRUE,"GENERAL";"TAB5",#N/A,TRUE,"GENERAL"}</definedName>
    <definedName name="_______r" localSheetId="17">{"TAB1",#N/A,TRUE,"GENERAL";"TAB2",#N/A,TRUE,"GENERAL";"TAB3",#N/A,TRUE,"GENERAL";"TAB4",#N/A,TRUE,"GENERAL";"TAB5",#N/A,TRUE,"GENERAL"}</definedName>
    <definedName name="_______r" localSheetId="2">{"TAB1",#N/A,TRUE,"GENERAL";"TAB2",#N/A,TRUE,"GENERAL";"TAB3",#N/A,TRUE,"GENERAL";"TAB4",#N/A,TRUE,"GENERAL";"TAB5",#N/A,TRUE,"GENERAL"}</definedName>
    <definedName name="_______r" localSheetId="1">{"TAB1",#N/A,TRUE,"GENERAL";"TAB2",#N/A,TRUE,"GENERAL";"TAB3",#N/A,TRUE,"GENERAL";"TAB4",#N/A,TRUE,"GENERAL";"TAB5",#N/A,TRUE,"GENERAL"}</definedName>
    <definedName name="_______r">{"TAB1",#N/A,TRUE,"GENERAL";"TAB2",#N/A,TRUE,"GENERAL";"TAB3",#N/A,TRUE,"GENERAL";"TAB4",#N/A,TRUE,"GENERAL";"TAB5",#N/A,TRUE,"GENERAL"}</definedName>
    <definedName name="_______r4r" localSheetId="4">{"via1",#N/A,TRUE,"general";"via2",#N/A,TRUE,"general";"via3",#N/A,TRUE,"general"}</definedName>
    <definedName name="_______r4r" localSheetId="16">{"via1",#N/A,TRUE,"general";"via2",#N/A,TRUE,"general";"via3",#N/A,TRUE,"general"}</definedName>
    <definedName name="_______r4r" localSheetId="15">{"via1",#N/A,TRUE,"general";"via2",#N/A,TRUE,"general";"via3",#N/A,TRUE,"general"}</definedName>
    <definedName name="_______r4r" localSheetId="17">{"via1",#N/A,TRUE,"general";"via2",#N/A,TRUE,"general";"via3",#N/A,TRUE,"general"}</definedName>
    <definedName name="_______r4r" localSheetId="2">{"via1",#N/A,TRUE,"general";"via2",#N/A,TRUE,"general";"via3",#N/A,TRUE,"general"}</definedName>
    <definedName name="_______r4r" localSheetId="1">{"via1",#N/A,TRUE,"general";"via2",#N/A,TRUE,"general";"via3",#N/A,TRUE,"general"}</definedName>
    <definedName name="_______r4r">{"via1",#N/A,TRUE,"general";"via2",#N/A,TRUE,"general";"via3",#N/A,TRUE,"general"}</definedName>
    <definedName name="_______rc" localSheetId="17">#REF!</definedName>
    <definedName name="_______rc">#REF!</definedName>
    <definedName name="_______rtu6" localSheetId="4">{"via1",#N/A,TRUE,"general";"via2",#N/A,TRUE,"general";"via3",#N/A,TRUE,"general"}</definedName>
    <definedName name="_______rtu6" localSheetId="16">{"via1",#N/A,TRUE,"general";"via2",#N/A,TRUE,"general";"via3",#N/A,TRUE,"general"}</definedName>
    <definedName name="_______rtu6" localSheetId="15">{"via1",#N/A,TRUE,"general";"via2",#N/A,TRUE,"general";"via3",#N/A,TRUE,"general"}</definedName>
    <definedName name="_______rtu6" localSheetId="17">{"via1",#N/A,TRUE,"general";"via2",#N/A,TRUE,"general";"via3",#N/A,TRUE,"general"}</definedName>
    <definedName name="_______rtu6" localSheetId="2">{"via1",#N/A,TRUE,"general";"via2",#N/A,TRUE,"general";"via3",#N/A,TRUE,"general"}</definedName>
    <definedName name="_______rtu6" localSheetId="1">{"via1",#N/A,TRUE,"general";"via2",#N/A,TRUE,"general";"via3",#N/A,TRUE,"general"}</definedName>
    <definedName name="_______rtu6">{"via1",#N/A,TRUE,"general";"via2",#N/A,TRUE,"general";"via3",#N/A,TRUE,"general"}</definedName>
    <definedName name="_______s1" localSheetId="4">{"via1",#N/A,TRUE,"general";"via2",#N/A,TRUE,"general";"via3",#N/A,TRUE,"general"}</definedName>
    <definedName name="_______s1" localSheetId="16">{"via1",#N/A,TRUE,"general";"via2",#N/A,TRUE,"general";"via3",#N/A,TRUE,"general"}</definedName>
    <definedName name="_______s1" localSheetId="15">{"via1",#N/A,TRUE,"general";"via2",#N/A,TRUE,"general";"via3",#N/A,TRUE,"general"}</definedName>
    <definedName name="_______s1" localSheetId="17">{"via1",#N/A,TRUE,"general";"via2",#N/A,TRUE,"general";"via3",#N/A,TRUE,"general"}</definedName>
    <definedName name="_______s1" localSheetId="2">{"via1",#N/A,TRUE,"general";"via2",#N/A,TRUE,"general";"via3",#N/A,TRUE,"general"}</definedName>
    <definedName name="_______s1" localSheetId="1">{"via1",#N/A,TRUE,"general";"via2",#N/A,TRUE,"general";"via3",#N/A,TRUE,"general"}</definedName>
    <definedName name="_______s1">{"via1",#N/A,TRUE,"general";"via2",#N/A,TRUE,"general";"via3",#N/A,TRUE,"general"}</definedName>
    <definedName name="_______s2" localSheetId="4">{"TAB1",#N/A,TRUE,"GENERAL";"TAB2",#N/A,TRUE,"GENERAL";"TAB3",#N/A,TRUE,"GENERAL";"TAB4",#N/A,TRUE,"GENERAL";"TAB5",#N/A,TRUE,"GENERAL"}</definedName>
    <definedName name="_______s2" localSheetId="16">{"TAB1",#N/A,TRUE,"GENERAL";"TAB2",#N/A,TRUE,"GENERAL";"TAB3",#N/A,TRUE,"GENERAL";"TAB4",#N/A,TRUE,"GENERAL";"TAB5",#N/A,TRUE,"GENERAL"}</definedName>
    <definedName name="_______s2" localSheetId="15">{"TAB1",#N/A,TRUE,"GENERAL";"TAB2",#N/A,TRUE,"GENERAL";"TAB3",#N/A,TRUE,"GENERAL";"TAB4",#N/A,TRUE,"GENERAL";"TAB5",#N/A,TRUE,"GENERAL"}</definedName>
    <definedName name="_______s2" localSheetId="17">{"TAB1",#N/A,TRUE,"GENERAL";"TAB2",#N/A,TRUE,"GENERAL";"TAB3",#N/A,TRUE,"GENERAL";"TAB4",#N/A,TRUE,"GENERAL";"TAB5",#N/A,TRUE,"GENERAL"}</definedName>
    <definedName name="_______s2" localSheetId="2">{"TAB1",#N/A,TRUE,"GENERAL";"TAB2",#N/A,TRUE,"GENERAL";"TAB3",#N/A,TRUE,"GENERAL";"TAB4",#N/A,TRUE,"GENERAL";"TAB5",#N/A,TRUE,"GENERAL"}</definedName>
    <definedName name="_______s2" localSheetId="1">{"TAB1",#N/A,TRUE,"GENERAL";"TAB2",#N/A,TRUE,"GENERAL";"TAB3",#N/A,TRUE,"GENERAL";"TAB4",#N/A,TRUE,"GENERAL";"TAB5",#N/A,TRUE,"GENERAL"}</definedName>
    <definedName name="_______s2">{"TAB1",#N/A,TRUE,"GENERAL";"TAB2",#N/A,TRUE,"GENERAL";"TAB3",#N/A,TRUE,"GENERAL";"TAB4",#N/A,TRUE,"GENERAL";"TAB5",#N/A,TRUE,"GENERAL"}</definedName>
    <definedName name="_______s3" localSheetId="4">{"TAB1",#N/A,TRUE,"GENERAL";"TAB2",#N/A,TRUE,"GENERAL";"TAB3",#N/A,TRUE,"GENERAL";"TAB4",#N/A,TRUE,"GENERAL";"TAB5",#N/A,TRUE,"GENERAL"}</definedName>
    <definedName name="_______s3" localSheetId="16">{"TAB1",#N/A,TRUE,"GENERAL";"TAB2",#N/A,TRUE,"GENERAL";"TAB3",#N/A,TRUE,"GENERAL";"TAB4",#N/A,TRUE,"GENERAL";"TAB5",#N/A,TRUE,"GENERAL"}</definedName>
    <definedName name="_______s3" localSheetId="15">{"TAB1",#N/A,TRUE,"GENERAL";"TAB2",#N/A,TRUE,"GENERAL";"TAB3",#N/A,TRUE,"GENERAL";"TAB4",#N/A,TRUE,"GENERAL";"TAB5",#N/A,TRUE,"GENERAL"}</definedName>
    <definedName name="_______s3" localSheetId="17">{"TAB1",#N/A,TRUE,"GENERAL";"TAB2",#N/A,TRUE,"GENERAL";"TAB3",#N/A,TRUE,"GENERAL";"TAB4",#N/A,TRUE,"GENERAL";"TAB5",#N/A,TRUE,"GENERAL"}</definedName>
    <definedName name="_______s3" localSheetId="2">{"TAB1",#N/A,TRUE,"GENERAL";"TAB2",#N/A,TRUE,"GENERAL";"TAB3",#N/A,TRUE,"GENERAL";"TAB4",#N/A,TRUE,"GENERAL";"TAB5",#N/A,TRUE,"GENERAL"}</definedName>
    <definedName name="_______s3" localSheetId="1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 localSheetId="4">{"via1",#N/A,TRUE,"general";"via2",#N/A,TRUE,"general";"via3",#N/A,TRUE,"general"}</definedName>
    <definedName name="_______s4" localSheetId="16">{"via1",#N/A,TRUE,"general";"via2",#N/A,TRUE,"general";"via3",#N/A,TRUE,"general"}</definedName>
    <definedName name="_______s4" localSheetId="15">{"via1",#N/A,TRUE,"general";"via2",#N/A,TRUE,"general";"via3",#N/A,TRUE,"general"}</definedName>
    <definedName name="_______s4" localSheetId="17">{"via1",#N/A,TRUE,"general";"via2",#N/A,TRUE,"general";"via3",#N/A,TRUE,"general"}</definedName>
    <definedName name="_______s4" localSheetId="2">{"via1",#N/A,TRUE,"general";"via2",#N/A,TRUE,"general";"via3",#N/A,TRUE,"general"}</definedName>
    <definedName name="_______s4" localSheetId="1">{"via1",#N/A,TRUE,"general";"via2",#N/A,TRUE,"general";"via3",#N/A,TRUE,"general"}</definedName>
    <definedName name="_______s4">{"via1",#N/A,TRUE,"general";"via2",#N/A,TRUE,"general";"via3",#N/A,TRUE,"general"}</definedName>
    <definedName name="_______s5" localSheetId="4">{"via1",#N/A,TRUE,"general";"via2",#N/A,TRUE,"general";"via3",#N/A,TRUE,"general"}</definedName>
    <definedName name="_______s5" localSheetId="16">{"via1",#N/A,TRUE,"general";"via2",#N/A,TRUE,"general";"via3",#N/A,TRUE,"general"}</definedName>
    <definedName name="_______s5" localSheetId="15">{"via1",#N/A,TRUE,"general";"via2",#N/A,TRUE,"general";"via3",#N/A,TRUE,"general"}</definedName>
    <definedName name="_______s5" localSheetId="17">{"via1",#N/A,TRUE,"general";"via2",#N/A,TRUE,"general";"via3",#N/A,TRUE,"general"}</definedName>
    <definedName name="_______s5" localSheetId="2">{"via1",#N/A,TRUE,"general";"via2",#N/A,TRUE,"general";"via3",#N/A,TRUE,"general"}</definedName>
    <definedName name="_______s5" localSheetId="1">{"via1",#N/A,TRUE,"general";"via2",#N/A,TRUE,"general";"via3",#N/A,TRUE,"general"}</definedName>
    <definedName name="_______s5">{"via1",#N/A,TRUE,"general";"via2",#N/A,TRUE,"general";"via3",#N/A,TRUE,"general"}</definedName>
    <definedName name="_______s6" localSheetId="4">{"TAB1",#N/A,TRUE,"GENERAL";"TAB2",#N/A,TRUE,"GENERAL";"TAB3",#N/A,TRUE,"GENERAL";"TAB4",#N/A,TRUE,"GENERAL";"TAB5",#N/A,TRUE,"GENERAL"}</definedName>
    <definedName name="_______s6" localSheetId="16">{"TAB1",#N/A,TRUE,"GENERAL";"TAB2",#N/A,TRUE,"GENERAL";"TAB3",#N/A,TRUE,"GENERAL";"TAB4",#N/A,TRUE,"GENERAL";"TAB5",#N/A,TRUE,"GENERAL"}</definedName>
    <definedName name="_______s6" localSheetId="15">{"TAB1",#N/A,TRUE,"GENERAL";"TAB2",#N/A,TRUE,"GENERAL";"TAB3",#N/A,TRUE,"GENERAL";"TAB4",#N/A,TRUE,"GENERAL";"TAB5",#N/A,TRUE,"GENERAL"}</definedName>
    <definedName name="_______s6" localSheetId="17">{"TAB1",#N/A,TRUE,"GENERAL";"TAB2",#N/A,TRUE,"GENERAL";"TAB3",#N/A,TRUE,"GENERAL";"TAB4",#N/A,TRUE,"GENERAL";"TAB5",#N/A,TRUE,"GENERAL"}</definedName>
    <definedName name="_______s6" localSheetId="2">{"TAB1",#N/A,TRUE,"GENERAL";"TAB2",#N/A,TRUE,"GENERAL";"TAB3",#N/A,TRUE,"GENERAL";"TAB4",#N/A,TRUE,"GENERAL";"TAB5",#N/A,TRUE,"GENERAL"}</definedName>
    <definedName name="_______s6" localSheetId="1">{"TAB1",#N/A,TRUE,"GENERAL";"TAB2",#N/A,TRUE,"GENERAL";"TAB3",#N/A,TRUE,"GENERAL";"TAB4",#N/A,TRUE,"GENERAL";"TAB5",#N/A,TRUE,"GENERAL"}</definedName>
    <definedName name="_______s6">{"TAB1",#N/A,TRUE,"GENERAL";"TAB2",#N/A,TRUE,"GENERAL";"TAB3",#N/A,TRUE,"GENERAL";"TAB4",#N/A,TRUE,"GENERAL";"TAB5",#N/A,TRUE,"GENERAL"}</definedName>
    <definedName name="_______s7" localSheetId="4">{"via1",#N/A,TRUE,"general";"via2",#N/A,TRUE,"general";"via3",#N/A,TRUE,"general"}</definedName>
    <definedName name="_______s7" localSheetId="16">{"via1",#N/A,TRUE,"general";"via2",#N/A,TRUE,"general";"via3",#N/A,TRUE,"general"}</definedName>
    <definedName name="_______s7" localSheetId="15">{"via1",#N/A,TRUE,"general";"via2",#N/A,TRUE,"general";"via3",#N/A,TRUE,"general"}</definedName>
    <definedName name="_______s7" localSheetId="17">{"via1",#N/A,TRUE,"general";"via2",#N/A,TRUE,"general";"via3",#N/A,TRUE,"general"}</definedName>
    <definedName name="_______s7" localSheetId="2">{"via1",#N/A,TRUE,"general";"via2",#N/A,TRUE,"general";"via3",#N/A,TRUE,"general"}</definedName>
    <definedName name="_______s7" localSheetId="1">{"via1",#N/A,TRUE,"general";"via2",#N/A,TRUE,"general";"via3",#N/A,TRUE,"general"}</definedName>
    <definedName name="_______s7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localSheetId="4">{"TAB1",#N/A,TRUE,"GENERAL";"TAB2",#N/A,TRUE,"GENERAL";"TAB3",#N/A,TRUE,"GENERAL";"TAB4",#N/A,TRUE,"GENERAL";"TAB5",#N/A,TRUE,"GENERAL"}</definedName>
    <definedName name="_______t3" localSheetId="16">{"TAB1",#N/A,TRUE,"GENERAL";"TAB2",#N/A,TRUE,"GENERAL";"TAB3",#N/A,TRUE,"GENERAL";"TAB4",#N/A,TRUE,"GENERAL";"TAB5",#N/A,TRUE,"GENERAL"}</definedName>
    <definedName name="_______t3" localSheetId="15">{"TAB1",#N/A,TRUE,"GENERAL";"TAB2",#N/A,TRUE,"GENERAL";"TAB3",#N/A,TRUE,"GENERAL";"TAB4",#N/A,TRUE,"GENERAL";"TAB5",#N/A,TRUE,"GENERAL"}</definedName>
    <definedName name="_______t3" localSheetId="17">{"TAB1",#N/A,TRUE,"GENERAL";"TAB2",#N/A,TRUE,"GENERAL";"TAB3",#N/A,TRUE,"GENERAL";"TAB4",#N/A,TRUE,"GENERAL";"TAB5",#N/A,TRUE,"GENERAL"}</definedName>
    <definedName name="_______t3" localSheetId="2">{"TAB1",#N/A,TRUE,"GENERAL";"TAB2",#N/A,TRUE,"GENERAL";"TAB3",#N/A,TRUE,"GENERAL";"TAB4",#N/A,TRUE,"GENERAL";"TAB5",#N/A,TRUE,"GENERAL"}</definedName>
    <definedName name="_______t3" localSheetId="1">{"TAB1",#N/A,TRUE,"GENERAL";"TAB2",#N/A,TRUE,"GENERAL";"TAB3",#N/A,TRUE,"GENERAL";"TAB4",#N/A,TRUE,"GENERAL";"TAB5",#N/A,TRUE,"GENERAL"}</definedName>
    <definedName name="_______t3">{"TAB1",#N/A,TRUE,"GENERAL";"TAB2",#N/A,TRUE,"GENERAL";"TAB3",#N/A,TRUE,"GENERAL";"TAB4",#N/A,TRUE,"GENERAL";"TAB5",#N/A,TRUE,"GENERAL"}</definedName>
    <definedName name="_______t4" localSheetId="4">{"via1",#N/A,TRUE,"general";"via2",#N/A,TRUE,"general";"via3",#N/A,TRUE,"general"}</definedName>
    <definedName name="_______t4" localSheetId="16">{"via1",#N/A,TRUE,"general";"via2",#N/A,TRUE,"general";"via3",#N/A,TRUE,"general"}</definedName>
    <definedName name="_______t4" localSheetId="15">{"via1",#N/A,TRUE,"general";"via2",#N/A,TRUE,"general";"via3",#N/A,TRUE,"general"}</definedName>
    <definedName name="_______t4" localSheetId="17">{"via1",#N/A,TRUE,"general";"via2",#N/A,TRUE,"general";"via3",#N/A,TRUE,"general"}</definedName>
    <definedName name="_______t4" localSheetId="2">{"via1",#N/A,TRUE,"general";"via2",#N/A,TRUE,"general";"via3",#N/A,TRUE,"general"}</definedName>
    <definedName name="_______t4" localSheetId="1">{"via1",#N/A,TRUE,"general";"via2",#N/A,TRUE,"general";"via3",#N/A,TRUE,"general"}</definedName>
    <definedName name="_______t4">{"via1",#N/A,TRUE,"general";"via2",#N/A,TRUE,"general";"via3",#N/A,TRUE,"general"}</definedName>
    <definedName name="_______t5" localSheetId="4">{"TAB1",#N/A,TRUE,"GENERAL";"TAB2",#N/A,TRUE,"GENERAL";"TAB3",#N/A,TRUE,"GENERAL";"TAB4",#N/A,TRUE,"GENERAL";"TAB5",#N/A,TRUE,"GENERAL"}</definedName>
    <definedName name="_______t5" localSheetId="16">{"TAB1",#N/A,TRUE,"GENERAL";"TAB2",#N/A,TRUE,"GENERAL";"TAB3",#N/A,TRUE,"GENERAL";"TAB4",#N/A,TRUE,"GENERAL";"TAB5",#N/A,TRUE,"GENERAL"}</definedName>
    <definedName name="_______t5" localSheetId="15">{"TAB1",#N/A,TRUE,"GENERAL";"TAB2",#N/A,TRUE,"GENERAL";"TAB3",#N/A,TRUE,"GENERAL";"TAB4",#N/A,TRUE,"GENERAL";"TAB5",#N/A,TRUE,"GENERAL"}</definedName>
    <definedName name="_______t5" localSheetId="17">{"TAB1",#N/A,TRUE,"GENERAL";"TAB2",#N/A,TRUE,"GENERAL";"TAB3",#N/A,TRUE,"GENERAL";"TAB4",#N/A,TRUE,"GENERAL";"TAB5",#N/A,TRUE,"GENERAL"}</definedName>
    <definedName name="_______t5" localSheetId="2">{"TAB1",#N/A,TRUE,"GENERAL";"TAB2",#N/A,TRUE,"GENERAL";"TAB3",#N/A,TRUE,"GENERAL";"TAB4",#N/A,TRUE,"GENERAL";"TAB5",#N/A,TRUE,"GENERAL"}</definedName>
    <definedName name="_______t5" localSheetId="1">{"TAB1",#N/A,TRUE,"GENERAL";"TAB2",#N/A,TRUE,"GENERAL";"TAB3",#N/A,TRUE,"GENERAL";"TAB4",#N/A,TRUE,"GENERAL";"TAB5",#N/A,TRUE,"GENERAL"}</definedName>
    <definedName name="_______t5">{"TAB1",#N/A,TRUE,"GENERAL";"TAB2",#N/A,TRUE,"GENERAL";"TAB3",#N/A,TRUE,"GENERAL";"TAB4",#N/A,TRUE,"GENERAL";"TAB5",#N/A,TRUE,"GENERAL"}</definedName>
    <definedName name="_______t6" localSheetId="4">{"via1",#N/A,TRUE,"general";"via2",#N/A,TRUE,"general";"via3",#N/A,TRUE,"general"}</definedName>
    <definedName name="_______t6" localSheetId="16">{"via1",#N/A,TRUE,"general";"via2",#N/A,TRUE,"general";"via3",#N/A,TRUE,"general"}</definedName>
    <definedName name="_______t6" localSheetId="15">{"via1",#N/A,TRUE,"general";"via2",#N/A,TRUE,"general";"via3",#N/A,TRUE,"general"}</definedName>
    <definedName name="_______t6" localSheetId="17">{"via1",#N/A,TRUE,"general";"via2",#N/A,TRUE,"general";"via3",#N/A,TRUE,"general"}</definedName>
    <definedName name="_______t6" localSheetId="2">{"via1",#N/A,TRUE,"general";"via2",#N/A,TRUE,"general";"via3",#N/A,TRUE,"general"}</definedName>
    <definedName name="_______t6" localSheetId="1">{"via1",#N/A,TRUE,"general";"via2",#N/A,TRUE,"general";"via3",#N/A,TRUE,"general"}</definedName>
    <definedName name="_______t6">{"via1",#N/A,TRUE,"general";"via2",#N/A,TRUE,"general";"via3",#N/A,TRUE,"general"}</definedName>
    <definedName name="_______t66" localSheetId="4">{"TAB1",#N/A,TRUE,"GENERAL";"TAB2",#N/A,TRUE,"GENERAL";"TAB3",#N/A,TRUE,"GENERAL";"TAB4",#N/A,TRUE,"GENERAL";"TAB5",#N/A,TRUE,"GENERAL"}</definedName>
    <definedName name="_______t66" localSheetId="16">{"TAB1",#N/A,TRUE,"GENERAL";"TAB2",#N/A,TRUE,"GENERAL";"TAB3",#N/A,TRUE,"GENERAL";"TAB4",#N/A,TRUE,"GENERAL";"TAB5",#N/A,TRUE,"GENERAL"}</definedName>
    <definedName name="_______t66" localSheetId="15">{"TAB1",#N/A,TRUE,"GENERAL";"TAB2",#N/A,TRUE,"GENERAL";"TAB3",#N/A,TRUE,"GENERAL";"TAB4",#N/A,TRUE,"GENERAL";"TAB5",#N/A,TRUE,"GENERAL"}</definedName>
    <definedName name="_______t66" localSheetId="17">{"TAB1",#N/A,TRUE,"GENERAL";"TAB2",#N/A,TRUE,"GENERAL";"TAB3",#N/A,TRUE,"GENERAL";"TAB4",#N/A,TRUE,"GENERAL";"TAB5",#N/A,TRUE,"GENERAL"}</definedName>
    <definedName name="_______t66" localSheetId="2">{"TAB1",#N/A,TRUE,"GENERAL";"TAB2",#N/A,TRUE,"GENERAL";"TAB3",#N/A,TRUE,"GENERAL";"TAB4",#N/A,TRUE,"GENERAL";"TAB5",#N/A,TRUE,"GENERAL"}</definedName>
    <definedName name="_______t66" localSheetId="1">{"TAB1",#N/A,TRUE,"GENERAL";"TAB2",#N/A,TRUE,"GENERAL";"TAB3",#N/A,TRUE,"GENERAL";"TAB4",#N/A,TRUE,"GENERAL";"TAB5",#N/A,TRUE,"GENERAL"}</definedName>
    <definedName name="_______t66">{"TAB1",#N/A,TRUE,"GENERAL";"TAB2",#N/A,TRUE,"GENERAL";"TAB3",#N/A,TRUE,"GENERAL";"TAB4",#N/A,TRUE,"GENERAL";"TAB5",#N/A,TRUE,"GENERAL"}</definedName>
    <definedName name="_______t7" localSheetId="4">{"via1",#N/A,TRUE,"general";"via2",#N/A,TRUE,"general";"via3",#N/A,TRUE,"general"}</definedName>
    <definedName name="_______t7" localSheetId="16">{"via1",#N/A,TRUE,"general";"via2",#N/A,TRUE,"general";"via3",#N/A,TRUE,"general"}</definedName>
    <definedName name="_______t7" localSheetId="15">{"via1",#N/A,TRUE,"general";"via2",#N/A,TRUE,"general";"via3",#N/A,TRUE,"general"}</definedName>
    <definedName name="_______t7" localSheetId="17">{"via1",#N/A,TRUE,"general";"via2",#N/A,TRUE,"general";"via3",#N/A,TRUE,"general"}</definedName>
    <definedName name="_______t7" localSheetId="2">{"via1",#N/A,TRUE,"general";"via2",#N/A,TRUE,"general";"via3",#N/A,TRUE,"general"}</definedName>
    <definedName name="_______t7" localSheetId="1">{"via1",#N/A,TRUE,"general";"via2",#N/A,TRUE,"general";"via3",#N/A,TRUE,"general"}</definedName>
    <definedName name="_______t7">{"via1",#N/A,TRUE,"general";"via2",#N/A,TRUE,"general";"via3",#N/A,TRUE,"general"}</definedName>
    <definedName name="_______t77" localSheetId="4">{"TAB1",#N/A,TRUE,"GENERAL";"TAB2",#N/A,TRUE,"GENERAL";"TAB3",#N/A,TRUE,"GENERAL";"TAB4",#N/A,TRUE,"GENERAL";"TAB5",#N/A,TRUE,"GENERAL"}</definedName>
    <definedName name="_______t77" localSheetId="16">{"TAB1",#N/A,TRUE,"GENERAL";"TAB2",#N/A,TRUE,"GENERAL";"TAB3",#N/A,TRUE,"GENERAL";"TAB4",#N/A,TRUE,"GENERAL";"TAB5",#N/A,TRUE,"GENERAL"}</definedName>
    <definedName name="_______t77" localSheetId="15">{"TAB1",#N/A,TRUE,"GENERAL";"TAB2",#N/A,TRUE,"GENERAL";"TAB3",#N/A,TRUE,"GENERAL";"TAB4",#N/A,TRUE,"GENERAL";"TAB5",#N/A,TRUE,"GENERAL"}</definedName>
    <definedName name="_______t77" localSheetId="17">{"TAB1",#N/A,TRUE,"GENERAL";"TAB2",#N/A,TRUE,"GENERAL";"TAB3",#N/A,TRUE,"GENERAL";"TAB4",#N/A,TRUE,"GENERAL";"TAB5",#N/A,TRUE,"GENERAL"}</definedName>
    <definedName name="_______t77" localSheetId="2">{"TAB1",#N/A,TRUE,"GENERAL";"TAB2",#N/A,TRUE,"GENERAL";"TAB3",#N/A,TRUE,"GENERAL";"TAB4",#N/A,TRUE,"GENERAL";"TAB5",#N/A,TRUE,"GENERAL"}</definedName>
    <definedName name="_______t77" localSheetId="1">{"TAB1",#N/A,TRUE,"GENERAL";"TAB2",#N/A,TRUE,"GENERAL";"TAB3",#N/A,TRUE,"GENERAL";"TAB4",#N/A,TRUE,"GENERAL";"TAB5",#N/A,TRUE,"GENERAL"}</definedName>
    <definedName name="_______t77">{"TAB1",#N/A,TRUE,"GENERAL";"TAB2",#N/A,TRUE,"GENERAL";"TAB3",#N/A,TRUE,"GENERAL";"TAB4",#N/A,TRUE,"GENERAL";"TAB5",#N/A,TRUE,"GENERAL"}</definedName>
    <definedName name="_______t8" localSheetId="4">{"TAB1",#N/A,TRUE,"GENERAL";"TAB2",#N/A,TRUE,"GENERAL";"TAB3",#N/A,TRUE,"GENERAL";"TAB4",#N/A,TRUE,"GENERAL";"TAB5",#N/A,TRUE,"GENERAL"}</definedName>
    <definedName name="_______t8" localSheetId="16">{"TAB1",#N/A,TRUE,"GENERAL";"TAB2",#N/A,TRUE,"GENERAL";"TAB3",#N/A,TRUE,"GENERAL";"TAB4",#N/A,TRUE,"GENERAL";"TAB5",#N/A,TRUE,"GENERAL"}</definedName>
    <definedName name="_______t8" localSheetId="15">{"TAB1",#N/A,TRUE,"GENERAL";"TAB2",#N/A,TRUE,"GENERAL";"TAB3",#N/A,TRUE,"GENERAL";"TAB4",#N/A,TRUE,"GENERAL";"TAB5",#N/A,TRUE,"GENERAL"}</definedName>
    <definedName name="_______t8" localSheetId="17">{"TAB1",#N/A,TRUE,"GENERAL";"TAB2",#N/A,TRUE,"GENERAL";"TAB3",#N/A,TRUE,"GENERAL";"TAB4",#N/A,TRUE,"GENERAL";"TAB5",#N/A,TRUE,"GENERAL"}</definedName>
    <definedName name="_______t8" localSheetId="2">{"TAB1",#N/A,TRUE,"GENERAL";"TAB2",#N/A,TRUE,"GENERAL";"TAB3",#N/A,TRUE,"GENERAL";"TAB4",#N/A,TRUE,"GENERAL";"TAB5",#N/A,TRUE,"GENERAL"}</definedName>
    <definedName name="_______t8" localSheetId="1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 localSheetId="4">{"via1",#N/A,TRUE,"general";"via2",#N/A,TRUE,"general";"via3",#N/A,TRUE,"general"}</definedName>
    <definedName name="_______t88" localSheetId="16">{"via1",#N/A,TRUE,"general";"via2",#N/A,TRUE,"general";"via3",#N/A,TRUE,"general"}</definedName>
    <definedName name="_______t88" localSheetId="15">{"via1",#N/A,TRUE,"general";"via2",#N/A,TRUE,"general";"via3",#N/A,TRUE,"general"}</definedName>
    <definedName name="_______t88" localSheetId="17">{"via1",#N/A,TRUE,"general";"via2",#N/A,TRUE,"general";"via3",#N/A,TRUE,"general"}</definedName>
    <definedName name="_______t88" localSheetId="2">{"via1",#N/A,TRUE,"general";"via2",#N/A,TRUE,"general";"via3",#N/A,TRUE,"general"}</definedName>
    <definedName name="_______t88" localSheetId="1">{"via1",#N/A,TRUE,"general";"via2",#N/A,TRUE,"general";"via3",#N/A,TRUE,"general"}</definedName>
    <definedName name="_______t88">{"via1",#N/A,TRUE,"general";"via2",#N/A,TRUE,"general";"via3",#N/A,TRUE,"general"}</definedName>
    <definedName name="_______t9" localSheetId="4">{"TAB1",#N/A,TRUE,"GENERAL";"TAB2",#N/A,TRUE,"GENERAL";"TAB3",#N/A,TRUE,"GENERAL";"TAB4",#N/A,TRUE,"GENERAL";"TAB5",#N/A,TRUE,"GENERAL"}</definedName>
    <definedName name="_______t9" localSheetId="16">{"TAB1",#N/A,TRUE,"GENERAL";"TAB2",#N/A,TRUE,"GENERAL";"TAB3",#N/A,TRUE,"GENERAL";"TAB4",#N/A,TRUE,"GENERAL";"TAB5",#N/A,TRUE,"GENERAL"}</definedName>
    <definedName name="_______t9" localSheetId="15">{"TAB1",#N/A,TRUE,"GENERAL";"TAB2",#N/A,TRUE,"GENERAL";"TAB3",#N/A,TRUE,"GENERAL";"TAB4",#N/A,TRUE,"GENERAL";"TAB5",#N/A,TRUE,"GENERAL"}</definedName>
    <definedName name="_______t9" localSheetId="17">{"TAB1",#N/A,TRUE,"GENERAL";"TAB2",#N/A,TRUE,"GENERAL";"TAB3",#N/A,TRUE,"GENERAL";"TAB4",#N/A,TRUE,"GENERAL";"TAB5",#N/A,TRUE,"GENERAL"}</definedName>
    <definedName name="_______t9" localSheetId="2">{"TAB1",#N/A,TRUE,"GENERAL";"TAB2",#N/A,TRUE,"GENERAL";"TAB3",#N/A,TRUE,"GENERAL";"TAB4",#N/A,TRUE,"GENERAL";"TAB5",#N/A,TRUE,"GENERAL"}</definedName>
    <definedName name="_______t9" localSheetId="1">{"TAB1",#N/A,TRUE,"GENERAL";"TAB2",#N/A,TRUE,"GENERAL";"TAB3",#N/A,TRUE,"GENERAL";"TAB4",#N/A,TRUE,"GENERAL";"TAB5",#N/A,TRUE,"GENERAL"}</definedName>
    <definedName name="_______t9">{"TAB1",#N/A,TRUE,"GENERAL";"TAB2",#N/A,TRUE,"GENERAL";"TAB3",#N/A,TRUE,"GENERAL";"TAB4",#N/A,TRUE,"GENERAL";"TAB5",#N/A,TRUE,"GENERAL"}</definedName>
    <definedName name="_______t99" localSheetId="4">{"via1",#N/A,TRUE,"general";"via2",#N/A,TRUE,"general";"via3",#N/A,TRUE,"general"}</definedName>
    <definedName name="_______t99" localSheetId="16">{"via1",#N/A,TRUE,"general";"via2",#N/A,TRUE,"general";"via3",#N/A,TRUE,"general"}</definedName>
    <definedName name="_______t99" localSheetId="15">{"via1",#N/A,TRUE,"general";"via2",#N/A,TRUE,"general";"via3",#N/A,TRUE,"general"}</definedName>
    <definedName name="_______t99" localSheetId="17">{"via1",#N/A,TRUE,"general";"via2",#N/A,TRUE,"general";"via3",#N/A,TRUE,"general"}</definedName>
    <definedName name="_______t99" localSheetId="2">{"via1",#N/A,TRUE,"general";"via2",#N/A,TRUE,"general";"via3",#N/A,TRUE,"general"}</definedName>
    <definedName name="_______t99" localSheetId="1">{"via1",#N/A,TRUE,"general";"via2",#N/A,TRUE,"general";"via3",#N/A,TRUE,"general"}</definedName>
    <definedName name="_______t99">{"via1",#N/A,TRUE,"general";"via2",#N/A,TRUE,"general";"via3",#N/A,TRUE,"general"}</definedName>
    <definedName name="_______u4" localSheetId="4">{"TAB1",#N/A,TRUE,"GENERAL";"TAB2",#N/A,TRUE,"GENERAL";"TAB3",#N/A,TRUE,"GENERAL";"TAB4",#N/A,TRUE,"GENERAL";"TAB5",#N/A,TRUE,"GENERAL"}</definedName>
    <definedName name="_______u4" localSheetId="16">{"TAB1",#N/A,TRUE,"GENERAL";"TAB2",#N/A,TRUE,"GENERAL";"TAB3",#N/A,TRUE,"GENERAL";"TAB4",#N/A,TRUE,"GENERAL";"TAB5",#N/A,TRUE,"GENERAL"}</definedName>
    <definedName name="_______u4" localSheetId="15">{"TAB1",#N/A,TRUE,"GENERAL";"TAB2",#N/A,TRUE,"GENERAL";"TAB3",#N/A,TRUE,"GENERAL";"TAB4",#N/A,TRUE,"GENERAL";"TAB5",#N/A,TRUE,"GENERAL"}</definedName>
    <definedName name="_______u4" localSheetId="17">{"TAB1",#N/A,TRUE,"GENERAL";"TAB2",#N/A,TRUE,"GENERAL";"TAB3",#N/A,TRUE,"GENERAL";"TAB4",#N/A,TRUE,"GENERAL";"TAB5",#N/A,TRUE,"GENERAL"}</definedName>
    <definedName name="_______u4" localSheetId="2">{"TAB1",#N/A,TRUE,"GENERAL";"TAB2",#N/A,TRUE,"GENERAL";"TAB3",#N/A,TRUE,"GENERAL";"TAB4",#N/A,TRUE,"GENERAL";"TAB5",#N/A,TRUE,"GENERAL"}</definedName>
    <definedName name="_______u4" localSheetId="1">{"TAB1",#N/A,TRUE,"GENERAL";"TAB2",#N/A,TRUE,"GENERAL";"TAB3",#N/A,TRUE,"GENERAL";"TAB4",#N/A,TRUE,"GENERAL";"TAB5",#N/A,TRUE,"GENERAL"}</definedName>
    <definedName name="_______u4">{"TAB1",#N/A,TRUE,"GENERAL";"TAB2",#N/A,TRUE,"GENERAL";"TAB3",#N/A,TRUE,"GENERAL";"TAB4",#N/A,TRUE,"GENERAL";"TAB5",#N/A,TRUE,"GENERAL"}</definedName>
    <definedName name="_______u5" localSheetId="4">{"TAB1",#N/A,TRUE,"GENERAL";"TAB2",#N/A,TRUE,"GENERAL";"TAB3",#N/A,TRUE,"GENERAL";"TAB4",#N/A,TRUE,"GENERAL";"TAB5",#N/A,TRUE,"GENERAL"}</definedName>
    <definedName name="_______u5" localSheetId="16">{"TAB1",#N/A,TRUE,"GENERAL";"TAB2",#N/A,TRUE,"GENERAL";"TAB3",#N/A,TRUE,"GENERAL";"TAB4",#N/A,TRUE,"GENERAL";"TAB5",#N/A,TRUE,"GENERAL"}</definedName>
    <definedName name="_______u5" localSheetId="15">{"TAB1",#N/A,TRUE,"GENERAL";"TAB2",#N/A,TRUE,"GENERAL";"TAB3",#N/A,TRUE,"GENERAL";"TAB4",#N/A,TRUE,"GENERAL";"TAB5",#N/A,TRUE,"GENERAL"}</definedName>
    <definedName name="_______u5" localSheetId="17">{"TAB1",#N/A,TRUE,"GENERAL";"TAB2",#N/A,TRUE,"GENERAL";"TAB3",#N/A,TRUE,"GENERAL";"TAB4",#N/A,TRUE,"GENERAL";"TAB5",#N/A,TRUE,"GENERAL"}</definedName>
    <definedName name="_______u5" localSheetId="2">{"TAB1",#N/A,TRUE,"GENERAL";"TAB2",#N/A,TRUE,"GENERAL";"TAB3",#N/A,TRUE,"GENERAL";"TAB4",#N/A,TRUE,"GENERAL";"TAB5",#N/A,TRUE,"GENERAL"}</definedName>
    <definedName name="_______u5" localSheetId="1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 localSheetId="4">{"TAB1",#N/A,TRUE,"GENERAL";"TAB2",#N/A,TRUE,"GENERAL";"TAB3",#N/A,TRUE,"GENERAL";"TAB4",#N/A,TRUE,"GENERAL";"TAB5",#N/A,TRUE,"GENERAL"}</definedName>
    <definedName name="_______u6" localSheetId="16">{"TAB1",#N/A,TRUE,"GENERAL";"TAB2",#N/A,TRUE,"GENERAL";"TAB3",#N/A,TRUE,"GENERAL";"TAB4",#N/A,TRUE,"GENERAL";"TAB5",#N/A,TRUE,"GENERAL"}</definedName>
    <definedName name="_______u6" localSheetId="15">{"TAB1",#N/A,TRUE,"GENERAL";"TAB2",#N/A,TRUE,"GENERAL";"TAB3",#N/A,TRUE,"GENERAL";"TAB4",#N/A,TRUE,"GENERAL";"TAB5",#N/A,TRUE,"GENERAL"}</definedName>
    <definedName name="_______u6" localSheetId="17">{"TAB1",#N/A,TRUE,"GENERAL";"TAB2",#N/A,TRUE,"GENERAL";"TAB3",#N/A,TRUE,"GENERAL";"TAB4",#N/A,TRUE,"GENERAL";"TAB5",#N/A,TRUE,"GENERAL"}</definedName>
    <definedName name="_______u6" localSheetId="2">{"TAB1",#N/A,TRUE,"GENERAL";"TAB2",#N/A,TRUE,"GENERAL";"TAB3",#N/A,TRUE,"GENERAL";"TAB4",#N/A,TRUE,"GENERAL";"TAB5",#N/A,TRUE,"GENERAL"}</definedName>
    <definedName name="_______u6" localSheetId="1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 localSheetId="4">{"via1",#N/A,TRUE,"general";"via2",#N/A,TRUE,"general";"via3",#N/A,TRUE,"general"}</definedName>
    <definedName name="_______u7" localSheetId="16">{"via1",#N/A,TRUE,"general";"via2",#N/A,TRUE,"general";"via3",#N/A,TRUE,"general"}</definedName>
    <definedName name="_______u7" localSheetId="15">{"via1",#N/A,TRUE,"general";"via2",#N/A,TRUE,"general";"via3",#N/A,TRUE,"general"}</definedName>
    <definedName name="_______u7" localSheetId="17">{"via1",#N/A,TRUE,"general";"via2",#N/A,TRUE,"general";"via3",#N/A,TRUE,"general"}</definedName>
    <definedName name="_______u7" localSheetId="2">{"via1",#N/A,TRUE,"general";"via2",#N/A,TRUE,"general";"via3",#N/A,TRUE,"general"}</definedName>
    <definedName name="_______u7" localSheetId="1">{"via1",#N/A,TRUE,"general";"via2",#N/A,TRUE,"general";"via3",#N/A,TRUE,"general"}</definedName>
    <definedName name="_______u7">{"via1",#N/A,TRUE,"general";"via2",#N/A,TRUE,"general";"via3",#N/A,TRUE,"general"}</definedName>
    <definedName name="_______u8" localSheetId="4">{"TAB1",#N/A,TRUE,"GENERAL";"TAB2",#N/A,TRUE,"GENERAL";"TAB3",#N/A,TRUE,"GENERAL";"TAB4",#N/A,TRUE,"GENERAL";"TAB5",#N/A,TRUE,"GENERAL"}</definedName>
    <definedName name="_______u8" localSheetId="16">{"TAB1",#N/A,TRUE,"GENERAL";"TAB2",#N/A,TRUE,"GENERAL";"TAB3",#N/A,TRUE,"GENERAL";"TAB4",#N/A,TRUE,"GENERAL";"TAB5",#N/A,TRUE,"GENERAL"}</definedName>
    <definedName name="_______u8" localSheetId="15">{"TAB1",#N/A,TRUE,"GENERAL";"TAB2",#N/A,TRUE,"GENERAL";"TAB3",#N/A,TRUE,"GENERAL";"TAB4",#N/A,TRUE,"GENERAL";"TAB5",#N/A,TRUE,"GENERAL"}</definedName>
    <definedName name="_______u8" localSheetId="17">{"TAB1",#N/A,TRUE,"GENERAL";"TAB2",#N/A,TRUE,"GENERAL";"TAB3",#N/A,TRUE,"GENERAL";"TAB4",#N/A,TRUE,"GENERAL";"TAB5",#N/A,TRUE,"GENERAL"}</definedName>
    <definedName name="_______u8" localSheetId="2">{"TAB1",#N/A,TRUE,"GENERAL";"TAB2",#N/A,TRUE,"GENERAL";"TAB3",#N/A,TRUE,"GENERAL";"TAB4",#N/A,TRUE,"GENERAL";"TAB5",#N/A,TRUE,"GENERAL"}</definedName>
    <definedName name="_______u8" localSheetId="1">{"TAB1",#N/A,TRUE,"GENERAL";"TAB2",#N/A,TRUE,"GENERAL";"TAB3",#N/A,TRUE,"GENERAL";"TAB4",#N/A,TRUE,"GENERAL";"TAB5",#N/A,TRUE,"GENERAL"}</definedName>
    <definedName name="_______u8">{"TAB1",#N/A,TRUE,"GENERAL";"TAB2",#N/A,TRUE,"GENERAL";"TAB3",#N/A,TRUE,"GENERAL";"TAB4",#N/A,TRUE,"GENERAL";"TAB5",#N/A,TRUE,"GENERAL"}</definedName>
    <definedName name="_______u9" localSheetId="4">{"TAB1",#N/A,TRUE,"GENERAL";"TAB2",#N/A,TRUE,"GENERAL";"TAB3",#N/A,TRUE,"GENERAL";"TAB4",#N/A,TRUE,"GENERAL";"TAB5",#N/A,TRUE,"GENERAL"}</definedName>
    <definedName name="_______u9" localSheetId="16">{"TAB1",#N/A,TRUE,"GENERAL";"TAB2",#N/A,TRUE,"GENERAL";"TAB3",#N/A,TRUE,"GENERAL";"TAB4",#N/A,TRUE,"GENERAL";"TAB5",#N/A,TRUE,"GENERAL"}</definedName>
    <definedName name="_______u9" localSheetId="15">{"TAB1",#N/A,TRUE,"GENERAL";"TAB2",#N/A,TRUE,"GENERAL";"TAB3",#N/A,TRUE,"GENERAL";"TAB4",#N/A,TRUE,"GENERAL";"TAB5",#N/A,TRUE,"GENERAL"}</definedName>
    <definedName name="_______u9" localSheetId="17">{"TAB1",#N/A,TRUE,"GENERAL";"TAB2",#N/A,TRUE,"GENERAL";"TAB3",#N/A,TRUE,"GENERAL";"TAB4",#N/A,TRUE,"GENERAL";"TAB5",#N/A,TRUE,"GENERAL"}</definedName>
    <definedName name="_______u9" localSheetId="2">{"TAB1",#N/A,TRUE,"GENERAL";"TAB2",#N/A,TRUE,"GENERAL";"TAB3",#N/A,TRUE,"GENERAL";"TAB4",#N/A,TRUE,"GENERAL";"TAB5",#N/A,TRUE,"GENERAL"}</definedName>
    <definedName name="_______u9" localSheetId="1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 localSheetId="4">{"TAB1",#N/A,TRUE,"GENERAL";"TAB2",#N/A,TRUE,"GENERAL";"TAB3",#N/A,TRUE,"GENERAL";"TAB4",#N/A,TRUE,"GENERAL";"TAB5",#N/A,TRUE,"GENERAL"}</definedName>
    <definedName name="_______ur7" localSheetId="16">{"TAB1",#N/A,TRUE,"GENERAL";"TAB2",#N/A,TRUE,"GENERAL";"TAB3",#N/A,TRUE,"GENERAL";"TAB4",#N/A,TRUE,"GENERAL";"TAB5",#N/A,TRUE,"GENERAL"}</definedName>
    <definedName name="_______ur7" localSheetId="15">{"TAB1",#N/A,TRUE,"GENERAL";"TAB2",#N/A,TRUE,"GENERAL";"TAB3",#N/A,TRUE,"GENERAL";"TAB4",#N/A,TRUE,"GENERAL";"TAB5",#N/A,TRUE,"GENERAL"}</definedName>
    <definedName name="_______ur7" localSheetId="17">{"TAB1",#N/A,TRUE,"GENERAL";"TAB2",#N/A,TRUE,"GENERAL";"TAB3",#N/A,TRUE,"GENERAL";"TAB4",#N/A,TRUE,"GENERAL";"TAB5",#N/A,TRUE,"GENERAL"}</definedName>
    <definedName name="_______ur7" localSheetId="2">{"TAB1",#N/A,TRUE,"GENERAL";"TAB2",#N/A,TRUE,"GENERAL";"TAB3",#N/A,TRUE,"GENERAL";"TAB4",#N/A,TRUE,"GENERAL";"TAB5",#N/A,TRUE,"GENERAL"}</definedName>
    <definedName name="_______ur7" localSheetId="1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 localSheetId="4">{"via1",#N/A,TRUE,"general";"via2",#N/A,TRUE,"general";"via3",#N/A,TRUE,"general"}</definedName>
    <definedName name="_______v2" localSheetId="16">{"via1",#N/A,TRUE,"general";"via2",#N/A,TRUE,"general";"via3",#N/A,TRUE,"general"}</definedName>
    <definedName name="_______v2" localSheetId="15">{"via1",#N/A,TRUE,"general";"via2",#N/A,TRUE,"general";"via3",#N/A,TRUE,"general"}</definedName>
    <definedName name="_______v2" localSheetId="17">{"via1",#N/A,TRUE,"general";"via2",#N/A,TRUE,"general";"via3",#N/A,TRUE,"general"}</definedName>
    <definedName name="_______v2" localSheetId="2">{"via1",#N/A,TRUE,"general";"via2",#N/A,TRUE,"general";"via3",#N/A,TRUE,"general"}</definedName>
    <definedName name="_______v2" localSheetId="1">{"via1",#N/A,TRUE,"general";"via2",#N/A,TRUE,"general";"via3",#N/A,TRUE,"general"}</definedName>
    <definedName name="_______v2">{"via1",#N/A,TRUE,"general";"via2",#N/A,TRUE,"general";"via3",#N/A,TRUE,"general"}</definedName>
    <definedName name="_______v3" localSheetId="4">{"TAB1",#N/A,TRUE,"GENERAL";"TAB2",#N/A,TRUE,"GENERAL";"TAB3",#N/A,TRUE,"GENERAL";"TAB4",#N/A,TRUE,"GENERAL";"TAB5",#N/A,TRUE,"GENERAL"}</definedName>
    <definedName name="_______v3" localSheetId="16">{"TAB1",#N/A,TRUE,"GENERAL";"TAB2",#N/A,TRUE,"GENERAL";"TAB3",#N/A,TRUE,"GENERAL";"TAB4",#N/A,TRUE,"GENERAL";"TAB5",#N/A,TRUE,"GENERAL"}</definedName>
    <definedName name="_______v3" localSheetId="15">{"TAB1",#N/A,TRUE,"GENERAL";"TAB2",#N/A,TRUE,"GENERAL";"TAB3",#N/A,TRUE,"GENERAL";"TAB4",#N/A,TRUE,"GENERAL";"TAB5",#N/A,TRUE,"GENERAL"}</definedName>
    <definedName name="_______v3" localSheetId="17">{"TAB1",#N/A,TRUE,"GENERAL";"TAB2",#N/A,TRUE,"GENERAL";"TAB3",#N/A,TRUE,"GENERAL";"TAB4",#N/A,TRUE,"GENERAL";"TAB5",#N/A,TRUE,"GENERAL"}</definedName>
    <definedName name="_______v3" localSheetId="2">{"TAB1",#N/A,TRUE,"GENERAL";"TAB2",#N/A,TRUE,"GENERAL";"TAB3",#N/A,TRUE,"GENERAL";"TAB4",#N/A,TRUE,"GENERAL";"TAB5",#N/A,TRUE,"GENERAL"}</definedName>
    <definedName name="_______v3" localSheetId="1">{"TAB1",#N/A,TRUE,"GENERAL";"TAB2",#N/A,TRUE,"GENERAL";"TAB3",#N/A,TRUE,"GENERAL";"TAB4",#N/A,TRUE,"GENERAL";"TAB5",#N/A,TRUE,"GENERAL"}</definedName>
    <definedName name="_______v3">{"TAB1",#N/A,TRUE,"GENERAL";"TAB2",#N/A,TRUE,"GENERAL";"TAB3",#N/A,TRUE,"GENERAL";"TAB4",#N/A,TRUE,"GENERAL";"TAB5",#N/A,TRUE,"GENERAL"}</definedName>
    <definedName name="_______v4" localSheetId="4">{"TAB1",#N/A,TRUE,"GENERAL";"TAB2",#N/A,TRUE,"GENERAL";"TAB3",#N/A,TRUE,"GENERAL";"TAB4",#N/A,TRUE,"GENERAL";"TAB5",#N/A,TRUE,"GENERAL"}</definedName>
    <definedName name="_______v4" localSheetId="16">{"TAB1",#N/A,TRUE,"GENERAL";"TAB2",#N/A,TRUE,"GENERAL";"TAB3",#N/A,TRUE,"GENERAL";"TAB4",#N/A,TRUE,"GENERAL";"TAB5",#N/A,TRUE,"GENERAL"}</definedName>
    <definedName name="_______v4" localSheetId="15">{"TAB1",#N/A,TRUE,"GENERAL";"TAB2",#N/A,TRUE,"GENERAL";"TAB3",#N/A,TRUE,"GENERAL";"TAB4",#N/A,TRUE,"GENERAL";"TAB5",#N/A,TRUE,"GENERAL"}</definedName>
    <definedName name="_______v4" localSheetId="17">{"TAB1",#N/A,TRUE,"GENERAL";"TAB2",#N/A,TRUE,"GENERAL";"TAB3",#N/A,TRUE,"GENERAL";"TAB4",#N/A,TRUE,"GENERAL";"TAB5",#N/A,TRUE,"GENERAL"}</definedName>
    <definedName name="_______v4" localSheetId="2">{"TAB1",#N/A,TRUE,"GENERAL";"TAB2",#N/A,TRUE,"GENERAL";"TAB3",#N/A,TRUE,"GENERAL";"TAB4",#N/A,TRUE,"GENERAL";"TAB5",#N/A,TRUE,"GENERAL"}</definedName>
    <definedName name="_______v4" localSheetId="1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 localSheetId="4">{"TAB1",#N/A,TRUE,"GENERAL";"TAB2",#N/A,TRUE,"GENERAL";"TAB3",#N/A,TRUE,"GENERAL";"TAB4",#N/A,TRUE,"GENERAL";"TAB5",#N/A,TRUE,"GENERAL"}</definedName>
    <definedName name="_______v5" localSheetId="16">{"TAB1",#N/A,TRUE,"GENERAL";"TAB2",#N/A,TRUE,"GENERAL";"TAB3",#N/A,TRUE,"GENERAL";"TAB4",#N/A,TRUE,"GENERAL";"TAB5",#N/A,TRUE,"GENERAL"}</definedName>
    <definedName name="_______v5" localSheetId="15">{"TAB1",#N/A,TRUE,"GENERAL";"TAB2",#N/A,TRUE,"GENERAL";"TAB3",#N/A,TRUE,"GENERAL";"TAB4",#N/A,TRUE,"GENERAL";"TAB5",#N/A,TRUE,"GENERAL"}</definedName>
    <definedName name="_______v5" localSheetId="17">{"TAB1",#N/A,TRUE,"GENERAL";"TAB2",#N/A,TRUE,"GENERAL";"TAB3",#N/A,TRUE,"GENERAL";"TAB4",#N/A,TRUE,"GENERAL";"TAB5",#N/A,TRUE,"GENERAL"}</definedName>
    <definedName name="_______v5" localSheetId="2">{"TAB1",#N/A,TRUE,"GENERAL";"TAB2",#N/A,TRUE,"GENERAL";"TAB3",#N/A,TRUE,"GENERAL";"TAB4",#N/A,TRUE,"GENERAL";"TAB5",#N/A,TRUE,"GENERAL"}</definedName>
    <definedName name="_______v5" localSheetId="1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 localSheetId="4">{"TAB1",#N/A,TRUE,"GENERAL";"TAB2",#N/A,TRUE,"GENERAL";"TAB3",#N/A,TRUE,"GENERAL";"TAB4",#N/A,TRUE,"GENERAL";"TAB5",#N/A,TRUE,"GENERAL"}</definedName>
    <definedName name="_______v6" localSheetId="16">{"TAB1",#N/A,TRUE,"GENERAL";"TAB2",#N/A,TRUE,"GENERAL";"TAB3",#N/A,TRUE,"GENERAL";"TAB4",#N/A,TRUE,"GENERAL";"TAB5",#N/A,TRUE,"GENERAL"}</definedName>
    <definedName name="_______v6" localSheetId="15">{"TAB1",#N/A,TRUE,"GENERAL";"TAB2",#N/A,TRUE,"GENERAL";"TAB3",#N/A,TRUE,"GENERAL";"TAB4",#N/A,TRUE,"GENERAL";"TAB5",#N/A,TRUE,"GENERAL"}</definedName>
    <definedName name="_______v6" localSheetId="17">{"TAB1",#N/A,TRUE,"GENERAL";"TAB2",#N/A,TRUE,"GENERAL";"TAB3",#N/A,TRUE,"GENERAL";"TAB4",#N/A,TRUE,"GENERAL";"TAB5",#N/A,TRUE,"GENERAL"}</definedName>
    <definedName name="_______v6" localSheetId="2">{"TAB1",#N/A,TRUE,"GENERAL";"TAB2",#N/A,TRUE,"GENERAL";"TAB3",#N/A,TRUE,"GENERAL";"TAB4",#N/A,TRUE,"GENERAL";"TAB5",#N/A,TRUE,"GENERAL"}</definedName>
    <definedName name="_______v6" localSheetId="1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 localSheetId="4">{"via1",#N/A,TRUE,"general";"via2",#N/A,TRUE,"general";"via3",#N/A,TRUE,"general"}</definedName>
    <definedName name="_______v7" localSheetId="16">{"via1",#N/A,TRUE,"general";"via2",#N/A,TRUE,"general";"via3",#N/A,TRUE,"general"}</definedName>
    <definedName name="_______v7" localSheetId="15">{"via1",#N/A,TRUE,"general";"via2",#N/A,TRUE,"general";"via3",#N/A,TRUE,"general"}</definedName>
    <definedName name="_______v7" localSheetId="17">{"via1",#N/A,TRUE,"general";"via2",#N/A,TRUE,"general";"via3",#N/A,TRUE,"general"}</definedName>
    <definedName name="_______v7" localSheetId="2">{"via1",#N/A,TRUE,"general";"via2",#N/A,TRUE,"general";"via3",#N/A,TRUE,"general"}</definedName>
    <definedName name="_______v7" localSheetId="1">{"via1",#N/A,TRUE,"general";"via2",#N/A,TRUE,"general";"via3",#N/A,TRUE,"general"}</definedName>
    <definedName name="_______v7">{"via1",#N/A,TRUE,"general";"via2",#N/A,TRUE,"general";"via3",#N/A,TRUE,"general"}</definedName>
    <definedName name="_______v8" localSheetId="4">{"TAB1",#N/A,TRUE,"GENERAL";"TAB2",#N/A,TRUE,"GENERAL";"TAB3",#N/A,TRUE,"GENERAL";"TAB4",#N/A,TRUE,"GENERAL";"TAB5",#N/A,TRUE,"GENERAL"}</definedName>
    <definedName name="_______v8" localSheetId="16">{"TAB1",#N/A,TRUE,"GENERAL";"TAB2",#N/A,TRUE,"GENERAL";"TAB3",#N/A,TRUE,"GENERAL";"TAB4",#N/A,TRUE,"GENERAL";"TAB5",#N/A,TRUE,"GENERAL"}</definedName>
    <definedName name="_______v8" localSheetId="15">{"TAB1",#N/A,TRUE,"GENERAL";"TAB2",#N/A,TRUE,"GENERAL";"TAB3",#N/A,TRUE,"GENERAL";"TAB4",#N/A,TRUE,"GENERAL";"TAB5",#N/A,TRUE,"GENERAL"}</definedName>
    <definedName name="_______v8" localSheetId="17">{"TAB1",#N/A,TRUE,"GENERAL";"TAB2",#N/A,TRUE,"GENERAL";"TAB3",#N/A,TRUE,"GENERAL";"TAB4",#N/A,TRUE,"GENERAL";"TAB5",#N/A,TRUE,"GENERAL"}</definedName>
    <definedName name="_______v8" localSheetId="2">{"TAB1",#N/A,TRUE,"GENERAL";"TAB2",#N/A,TRUE,"GENERAL";"TAB3",#N/A,TRUE,"GENERAL";"TAB4",#N/A,TRUE,"GENERAL";"TAB5",#N/A,TRUE,"GENERAL"}</definedName>
    <definedName name="_______v8" localSheetId="1">{"TAB1",#N/A,TRUE,"GENERAL";"TAB2",#N/A,TRUE,"GENERAL";"TAB3",#N/A,TRUE,"GENERAL";"TAB4",#N/A,TRUE,"GENERAL";"TAB5",#N/A,TRUE,"GENERAL"}</definedName>
    <definedName name="_______v8">{"TAB1",#N/A,TRUE,"GENERAL";"TAB2",#N/A,TRUE,"GENERAL";"TAB3",#N/A,TRUE,"GENERAL";"TAB4",#N/A,TRUE,"GENERAL";"TAB5",#N/A,TRUE,"GENERAL"}</definedName>
    <definedName name="_______v9" localSheetId="4">{"TAB1",#N/A,TRUE,"GENERAL";"TAB2",#N/A,TRUE,"GENERAL";"TAB3",#N/A,TRUE,"GENERAL";"TAB4",#N/A,TRUE,"GENERAL";"TAB5",#N/A,TRUE,"GENERAL"}</definedName>
    <definedName name="_______v9" localSheetId="16">{"TAB1",#N/A,TRUE,"GENERAL";"TAB2",#N/A,TRUE,"GENERAL";"TAB3",#N/A,TRUE,"GENERAL";"TAB4",#N/A,TRUE,"GENERAL";"TAB5",#N/A,TRUE,"GENERAL"}</definedName>
    <definedName name="_______v9" localSheetId="15">{"TAB1",#N/A,TRUE,"GENERAL";"TAB2",#N/A,TRUE,"GENERAL";"TAB3",#N/A,TRUE,"GENERAL";"TAB4",#N/A,TRUE,"GENERAL";"TAB5",#N/A,TRUE,"GENERAL"}</definedName>
    <definedName name="_______v9" localSheetId="17">{"TAB1",#N/A,TRUE,"GENERAL";"TAB2",#N/A,TRUE,"GENERAL";"TAB3",#N/A,TRUE,"GENERAL";"TAB4",#N/A,TRUE,"GENERAL";"TAB5",#N/A,TRUE,"GENERAL"}</definedName>
    <definedName name="_______v9" localSheetId="2">{"TAB1",#N/A,TRUE,"GENERAL";"TAB2",#N/A,TRUE,"GENERAL";"TAB3",#N/A,TRUE,"GENERAL";"TAB4",#N/A,TRUE,"GENERAL";"TAB5",#N/A,TRUE,"GENERAL"}</definedName>
    <definedName name="_______v9" localSheetId="1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 localSheetId="4">{"via1",#N/A,TRUE,"general";"via2",#N/A,TRUE,"general";"via3",#N/A,TRUE,"general"}</definedName>
    <definedName name="_______vfv4" localSheetId="16">{"via1",#N/A,TRUE,"general";"via2",#N/A,TRUE,"general";"via3",#N/A,TRUE,"general"}</definedName>
    <definedName name="_______vfv4" localSheetId="15">{"via1",#N/A,TRUE,"general";"via2",#N/A,TRUE,"general";"via3",#N/A,TRUE,"general"}</definedName>
    <definedName name="_______vfv4" localSheetId="17">{"via1",#N/A,TRUE,"general";"via2",#N/A,TRUE,"general";"via3",#N/A,TRUE,"general"}</definedName>
    <definedName name="_______vfv4" localSheetId="2">{"via1",#N/A,TRUE,"general";"via2",#N/A,TRUE,"general";"via3",#N/A,TRUE,"general"}</definedName>
    <definedName name="_______vfv4" localSheetId="1">{"via1",#N/A,TRUE,"general";"via2",#N/A,TRUE,"general";"via3",#N/A,TRUE,"general"}</definedName>
    <definedName name="_______vfv4">{"via1",#N/A,TRUE,"general";"via2",#N/A,TRUE,"general";"via3",#N/A,TRUE,"general"}</definedName>
    <definedName name="_______VPD1">#REF!</definedName>
    <definedName name="_______VPI1">#REF!</definedName>
    <definedName name="_______VRA1">#REF!</definedName>
    <definedName name="_______x1" localSheetId="4">{"TAB1",#N/A,TRUE,"GENERAL";"TAB2",#N/A,TRUE,"GENERAL";"TAB3",#N/A,TRUE,"GENERAL";"TAB4",#N/A,TRUE,"GENERAL";"TAB5",#N/A,TRUE,"GENERAL"}</definedName>
    <definedName name="_______x1" localSheetId="16">{"TAB1",#N/A,TRUE,"GENERAL";"TAB2",#N/A,TRUE,"GENERAL";"TAB3",#N/A,TRUE,"GENERAL";"TAB4",#N/A,TRUE,"GENERAL";"TAB5",#N/A,TRUE,"GENERAL"}</definedName>
    <definedName name="_______x1" localSheetId="15">{"TAB1",#N/A,TRUE,"GENERAL";"TAB2",#N/A,TRUE,"GENERAL";"TAB3",#N/A,TRUE,"GENERAL";"TAB4",#N/A,TRUE,"GENERAL";"TAB5",#N/A,TRUE,"GENERAL"}</definedName>
    <definedName name="_______x1" localSheetId="17">{"TAB1",#N/A,TRUE,"GENERAL";"TAB2",#N/A,TRUE,"GENERAL";"TAB3",#N/A,TRUE,"GENERAL";"TAB4",#N/A,TRUE,"GENERAL";"TAB5",#N/A,TRUE,"GENERAL"}</definedName>
    <definedName name="_______x1" localSheetId="2">{"TAB1",#N/A,TRUE,"GENERAL";"TAB2",#N/A,TRUE,"GENERAL";"TAB3",#N/A,TRUE,"GENERAL";"TAB4",#N/A,TRUE,"GENERAL";"TAB5",#N/A,TRUE,"GENERAL"}</definedName>
    <definedName name="_______x1" localSheetId="1">{"TAB1",#N/A,TRUE,"GENERAL";"TAB2",#N/A,TRUE,"GENERAL";"TAB3",#N/A,TRUE,"GENERAL";"TAB4",#N/A,TRUE,"GENERAL";"TAB5",#N/A,TRUE,"GENERAL"}</definedName>
    <definedName name="_______x1">{"TAB1",#N/A,TRUE,"GENERAL";"TAB2",#N/A,TRUE,"GENERAL";"TAB3",#N/A,TRUE,"GENERAL";"TAB4",#N/A,TRUE,"GENERAL";"TAB5",#N/A,TRUE,"GENERAL"}</definedName>
    <definedName name="_______x2" localSheetId="4">{"via1",#N/A,TRUE,"general";"via2",#N/A,TRUE,"general";"via3",#N/A,TRUE,"general"}</definedName>
    <definedName name="_______x2" localSheetId="16">{"via1",#N/A,TRUE,"general";"via2",#N/A,TRUE,"general";"via3",#N/A,TRUE,"general"}</definedName>
    <definedName name="_______x2" localSheetId="15">{"via1",#N/A,TRUE,"general";"via2",#N/A,TRUE,"general";"via3",#N/A,TRUE,"general"}</definedName>
    <definedName name="_______x2" localSheetId="17">{"via1",#N/A,TRUE,"general";"via2",#N/A,TRUE,"general";"via3",#N/A,TRUE,"general"}</definedName>
    <definedName name="_______x2" localSheetId="2">{"via1",#N/A,TRUE,"general";"via2",#N/A,TRUE,"general";"via3",#N/A,TRUE,"general"}</definedName>
    <definedName name="_______x2" localSheetId="1">{"via1",#N/A,TRUE,"general";"via2",#N/A,TRUE,"general";"via3",#N/A,TRUE,"general"}</definedName>
    <definedName name="_______x2">{"via1",#N/A,TRUE,"general";"via2",#N/A,TRUE,"general";"via3",#N/A,TRUE,"general"}</definedName>
    <definedName name="_______x3" localSheetId="4">{"via1",#N/A,TRUE,"general";"via2",#N/A,TRUE,"general";"via3",#N/A,TRUE,"general"}</definedName>
    <definedName name="_______x3" localSheetId="16">{"via1",#N/A,TRUE,"general";"via2",#N/A,TRUE,"general";"via3",#N/A,TRUE,"general"}</definedName>
    <definedName name="_______x3" localSheetId="15">{"via1",#N/A,TRUE,"general";"via2",#N/A,TRUE,"general";"via3",#N/A,TRUE,"general"}</definedName>
    <definedName name="_______x3" localSheetId="17">{"via1",#N/A,TRUE,"general";"via2",#N/A,TRUE,"general";"via3",#N/A,TRUE,"general"}</definedName>
    <definedName name="_______x3" localSheetId="2">{"via1",#N/A,TRUE,"general";"via2",#N/A,TRUE,"general";"via3",#N/A,TRUE,"general"}</definedName>
    <definedName name="_______x3" localSheetId="1">{"via1",#N/A,TRUE,"general";"via2",#N/A,TRUE,"general";"via3",#N/A,TRUE,"general"}</definedName>
    <definedName name="_______x3">{"via1",#N/A,TRUE,"general";"via2",#N/A,TRUE,"general";"via3",#N/A,TRUE,"general"}</definedName>
    <definedName name="_______x4" localSheetId="4">{"via1",#N/A,TRUE,"general";"via2",#N/A,TRUE,"general";"via3",#N/A,TRUE,"general"}</definedName>
    <definedName name="_______x4" localSheetId="16">{"via1",#N/A,TRUE,"general";"via2",#N/A,TRUE,"general";"via3",#N/A,TRUE,"general"}</definedName>
    <definedName name="_______x4" localSheetId="15">{"via1",#N/A,TRUE,"general";"via2",#N/A,TRUE,"general";"via3",#N/A,TRUE,"general"}</definedName>
    <definedName name="_______x4" localSheetId="17">{"via1",#N/A,TRUE,"general";"via2",#N/A,TRUE,"general";"via3",#N/A,TRUE,"general"}</definedName>
    <definedName name="_______x4" localSheetId="2">{"via1",#N/A,TRUE,"general";"via2",#N/A,TRUE,"general";"via3",#N/A,TRUE,"general"}</definedName>
    <definedName name="_______x4" localSheetId="1">{"via1",#N/A,TRUE,"general";"via2",#N/A,TRUE,"general";"via3",#N/A,TRUE,"general"}</definedName>
    <definedName name="_______x4">{"via1",#N/A,TRUE,"general";"via2",#N/A,TRUE,"general";"via3",#N/A,TRUE,"general"}</definedName>
    <definedName name="_______x5" localSheetId="4">{"TAB1",#N/A,TRUE,"GENERAL";"TAB2",#N/A,TRUE,"GENERAL";"TAB3",#N/A,TRUE,"GENERAL";"TAB4",#N/A,TRUE,"GENERAL";"TAB5",#N/A,TRUE,"GENERAL"}</definedName>
    <definedName name="_______x5" localSheetId="16">{"TAB1",#N/A,TRUE,"GENERAL";"TAB2",#N/A,TRUE,"GENERAL";"TAB3",#N/A,TRUE,"GENERAL";"TAB4",#N/A,TRUE,"GENERAL";"TAB5",#N/A,TRUE,"GENERAL"}</definedName>
    <definedName name="_______x5" localSheetId="15">{"TAB1",#N/A,TRUE,"GENERAL";"TAB2",#N/A,TRUE,"GENERAL";"TAB3",#N/A,TRUE,"GENERAL";"TAB4",#N/A,TRUE,"GENERAL";"TAB5",#N/A,TRUE,"GENERAL"}</definedName>
    <definedName name="_______x5" localSheetId="17">{"TAB1",#N/A,TRUE,"GENERAL";"TAB2",#N/A,TRUE,"GENERAL";"TAB3",#N/A,TRUE,"GENERAL";"TAB4",#N/A,TRUE,"GENERAL";"TAB5",#N/A,TRUE,"GENERAL"}</definedName>
    <definedName name="_______x5" localSheetId="2">{"TAB1",#N/A,TRUE,"GENERAL";"TAB2",#N/A,TRUE,"GENERAL";"TAB3",#N/A,TRUE,"GENERAL";"TAB4",#N/A,TRUE,"GENERAL";"TAB5",#N/A,TRUE,"GENERAL"}</definedName>
    <definedName name="_______x5" localSheetId="1">{"TAB1",#N/A,TRUE,"GENERAL";"TAB2",#N/A,TRUE,"GENERAL";"TAB3",#N/A,TRUE,"GENERAL";"TAB4",#N/A,TRUE,"GENERAL";"TAB5",#N/A,TRUE,"GENERAL"}</definedName>
    <definedName name="_______x5">{"TAB1",#N/A,TRUE,"GENERAL";"TAB2",#N/A,TRUE,"GENERAL";"TAB3",#N/A,TRUE,"GENERAL";"TAB4",#N/A,TRUE,"GENERAL";"TAB5",#N/A,TRUE,"GENERAL"}</definedName>
    <definedName name="_______x6" localSheetId="4">{"TAB1",#N/A,TRUE,"GENERAL";"TAB2",#N/A,TRUE,"GENERAL";"TAB3",#N/A,TRUE,"GENERAL";"TAB4",#N/A,TRUE,"GENERAL";"TAB5",#N/A,TRUE,"GENERAL"}</definedName>
    <definedName name="_______x6" localSheetId="16">{"TAB1",#N/A,TRUE,"GENERAL";"TAB2",#N/A,TRUE,"GENERAL";"TAB3",#N/A,TRUE,"GENERAL";"TAB4",#N/A,TRUE,"GENERAL";"TAB5",#N/A,TRUE,"GENERAL"}</definedName>
    <definedName name="_______x6" localSheetId="15">{"TAB1",#N/A,TRUE,"GENERAL";"TAB2",#N/A,TRUE,"GENERAL";"TAB3",#N/A,TRUE,"GENERAL";"TAB4",#N/A,TRUE,"GENERAL";"TAB5",#N/A,TRUE,"GENERAL"}</definedName>
    <definedName name="_______x6" localSheetId="17">{"TAB1",#N/A,TRUE,"GENERAL";"TAB2",#N/A,TRUE,"GENERAL";"TAB3",#N/A,TRUE,"GENERAL";"TAB4",#N/A,TRUE,"GENERAL";"TAB5",#N/A,TRUE,"GENERAL"}</definedName>
    <definedName name="_______x6" localSheetId="2">{"TAB1",#N/A,TRUE,"GENERAL";"TAB2",#N/A,TRUE,"GENERAL";"TAB3",#N/A,TRUE,"GENERAL";"TAB4",#N/A,TRUE,"GENERAL";"TAB5",#N/A,TRUE,"GENERAL"}</definedName>
    <definedName name="_______x6" localSheetId="1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 localSheetId="4">{"TAB1",#N/A,TRUE,"GENERAL";"TAB2",#N/A,TRUE,"GENERAL";"TAB3",#N/A,TRUE,"GENERAL";"TAB4",#N/A,TRUE,"GENERAL";"TAB5",#N/A,TRUE,"GENERAL"}</definedName>
    <definedName name="_______x7" localSheetId="16">{"TAB1",#N/A,TRUE,"GENERAL";"TAB2",#N/A,TRUE,"GENERAL";"TAB3",#N/A,TRUE,"GENERAL";"TAB4",#N/A,TRUE,"GENERAL";"TAB5",#N/A,TRUE,"GENERAL"}</definedName>
    <definedName name="_______x7" localSheetId="15">{"TAB1",#N/A,TRUE,"GENERAL";"TAB2",#N/A,TRUE,"GENERAL";"TAB3",#N/A,TRUE,"GENERAL";"TAB4",#N/A,TRUE,"GENERAL";"TAB5",#N/A,TRUE,"GENERAL"}</definedName>
    <definedName name="_______x7" localSheetId="17">{"TAB1",#N/A,TRUE,"GENERAL";"TAB2",#N/A,TRUE,"GENERAL";"TAB3",#N/A,TRUE,"GENERAL";"TAB4",#N/A,TRUE,"GENERAL";"TAB5",#N/A,TRUE,"GENERAL"}</definedName>
    <definedName name="_______x7" localSheetId="2">{"TAB1",#N/A,TRUE,"GENERAL";"TAB2",#N/A,TRUE,"GENERAL";"TAB3",#N/A,TRUE,"GENERAL";"TAB4",#N/A,TRUE,"GENERAL";"TAB5",#N/A,TRUE,"GENERAL"}</definedName>
    <definedName name="_______x7" localSheetId="1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 localSheetId="4">{"via1",#N/A,TRUE,"general";"via2",#N/A,TRUE,"general";"via3",#N/A,TRUE,"general"}</definedName>
    <definedName name="_______x8" localSheetId="16">{"via1",#N/A,TRUE,"general";"via2",#N/A,TRUE,"general";"via3",#N/A,TRUE,"general"}</definedName>
    <definedName name="_______x8" localSheetId="15">{"via1",#N/A,TRUE,"general";"via2",#N/A,TRUE,"general";"via3",#N/A,TRUE,"general"}</definedName>
    <definedName name="_______x8" localSheetId="17">{"via1",#N/A,TRUE,"general";"via2",#N/A,TRUE,"general";"via3",#N/A,TRUE,"general"}</definedName>
    <definedName name="_______x8" localSheetId="2">{"via1",#N/A,TRUE,"general";"via2",#N/A,TRUE,"general";"via3",#N/A,TRUE,"general"}</definedName>
    <definedName name="_______x8" localSheetId="1">{"via1",#N/A,TRUE,"general";"via2",#N/A,TRUE,"general";"via3",#N/A,TRUE,"general"}</definedName>
    <definedName name="_______x8">{"via1",#N/A,TRUE,"general";"via2",#N/A,TRUE,"general";"via3",#N/A,TRUE,"general"}</definedName>
    <definedName name="_______x9" localSheetId="4">{"TAB1",#N/A,TRUE,"GENERAL";"TAB2",#N/A,TRUE,"GENERAL";"TAB3",#N/A,TRUE,"GENERAL";"TAB4",#N/A,TRUE,"GENERAL";"TAB5",#N/A,TRUE,"GENERAL"}</definedName>
    <definedName name="_______x9" localSheetId="16">{"TAB1",#N/A,TRUE,"GENERAL";"TAB2",#N/A,TRUE,"GENERAL";"TAB3",#N/A,TRUE,"GENERAL";"TAB4",#N/A,TRUE,"GENERAL";"TAB5",#N/A,TRUE,"GENERAL"}</definedName>
    <definedName name="_______x9" localSheetId="15">{"TAB1",#N/A,TRUE,"GENERAL";"TAB2",#N/A,TRUE,"GENERAL";"TAB3",#N/A,TRUE,"GENERAL";"TAB4",#N/A,TRUE,"GENERAL";"TAB5",#N/A,TRUE,"GENERAL"}</definedName>
    <definedName name="_______x9" localSheetId="17">{"TAB1",#N/A,TRUE,"GENERAL";"TAB2",#N/A,TRUE,"GENERAL";"TAB3",#N/A,TRUE,"GENERAL";"TAB4",#N/A,TRUE,"GENERAL";"TAB5",#N/A,TRUE,"GENERAL"}</definedName>
    <definedName name="_______x9" localSheetId="2">{"TAB1",#N/A,TRUE,"GENERAL";"TAB2",#N/A,TRUE,"GENERAL";"TAB3",#N/A,TRUE,"GENERAL";"TAB4",#N/A,TRUE,"GENERAL";"TAB5",#N/A,TRUE,"GENERAL"}</definedName>
    <definedName name="_______x9" localSheetId="1">{"TAB1",#N/A,TRUE,"GENERAL";"TAB2",#N/A,TRUE,"GENERAL";"TAB3",#N/A,TRUE,"GENERAL";"TAB4",#N/A,TRUE,"GENERAL";"TAB5",#N/A,TRUE,"GENERAL"}</definedName>
    <definedName name="_______x9">{"TAB1",#N/A,TRUE,"GENERAL";"TAB2",#N/A,TRUE,"GENERAL";"TAB3",#N/A,TRUE,"GENERAL";"TAB4",#N/A,TRUE,"GENERAL";"TAB5",#N/A,TRUE,"GENERAL"}</definedName>
    <definedName name="_______y2" localSheetId="4">{"TAB1",#N/A,TRUE,"GENERAL";"TAB2",#N/A,TRUE,"GENERAL";"TAB3",#N/A,TRUE,"GENERAL";"TAB4",#N/A,TRUE,"GENERAL";"TAB5",#N/A,TRUE,"GENERAL"}</definedName>
    <definedName name="_______y2" localSheetId="16">{"TAB1",#N/A,TRUE,"GENERAL";"TAB2",#N/A,TRUE,"GENERAL";"TAB3",#N/A,TRUE,"GENERAL";"TAB4",#N/A,TRUE,"GENERAL";"TAB5",#N/A,TRUE,"GENERAL"}</definedName>
    <definedName name="_______y2" localSheetId="15">{"TAB1",#N/A,TRUE,"GENERAL";"TAB2",#N/A,TRUE,"GENERAL";"TAB3",#N/A,TRUE,"GENERAL";"TAB4",#N/A,TRUE,"GENERAL";"TAB5",#N/A,TRUE,"GENERAL"}</definedName>
    <definedName name="_______y2" localSheetId="17">{"TAB1",#N/A,TRUE,"GENERAL";"TAB2",#N/A,TRUE,"GENERAL";"TAB3",#N/A,TRUE,"GENERAL";"TAB4",#N/A,TRUE,"GENERAL";"TAB5",#N/A,TRUE,"GENERAL"}</definedName>
    <definedName name="_______y2" localSheetId="2">{"TAB1",#N/A,TRUE,"GENERAL";"TAB2",#N/A,TRUE,"GENERAL";"TAB3",#N/A,TRUE,"GENERAL";"TAB4",#N/A,TRUE,"GENERAL";"TAB5",#N/A,TRUE,"GENERAL"}</definedName>
    <definedName name="_______y2" localSheetId="1">{"TAB1",#N/A,TRUE,"GENERAL";"TAB2",#N/A,TRUE,"GENERAL";"TAB3",#N/A,TRUE,"GENERAL";"TAB4",#N/A,TRUE,"GENERAL";"TAB5",#N/A,TRUE,"GENERAL"}</definedName>
    <definedName name="_______y2">{"TAB1",#N/A,TRUE,"GENERAL";"TAB2",#N/A,TRUE,"GENERAL";"TAB3",#N/A,TRUE,"GENERAL";"TAB4",#N/A,TRUE,"GENERAL";"TAB5",#N/A,TRUE,"GENERAL"}</definedName>
    <definedName name="_______y3" localSheetId="4">{"via1",#N/A,TRUE,"general";"via2",#N/A,TRUE,"general";"via3",#N/A,TRUE,"general"}</definedName>
    <definedName name="_______y3" localSheetId="16">{"via1",#N/A,TRUE,"general";"via2",#N/A,TRUE,"general";"via3",#N/A,TRUE,"general"}</definedName>
    <definedName name="_______y3" localSheetId="15">{"via1",#N/A,TRUE,"general";"via2",#N/A,TRUE,"general";"via3",#N/A,TRUE,"general"}</definedName>
    <definedName name="_______y3" localSheetId="17">{"via1",#N/A,TRUE,"general";"via2",#N/A,TRUE,"general";"via3",#N/A,TRUE,"general"}</definedName>
    <definedName name="_______y3" localSheetId="2">{"via1",#N/A,TRUE,"general";"via2",#N/A,TRUE,"general";"via3",#N/A,TRUE,"general"}</definedName>
    <definedName name="_______y3" localSheetId="1">{"via1",#N/A,TRUE,"general";"via2",#N/A,TRUE,"general";"via3",#N/A,TRUE,"general"}</definedName>
    <definedName name="_______y3">{"via1",#N/A,TRUE,"general";"via2",#N/A,TRUE,"general";"via3",#N/A,TRUE,"general"}</definedName>
    <definedName name="_______y4" localSheetId="4">{"via1",#N/A,TRUE,"general";"via2",#N/A,TRUE,"general";"via3",#N/A,TRUE,"general"}</definedName>
    <definedName name="_______y4" localSheetId="16">{"via1",#N/A,TRUE,"general";"via2",#N/A,TRUE,"general";"via3",#N/A,TRUE,"general"}</definedName>
    <definedName name="_______y4" localSheetId="15">{"via1",#N/A,TRUE,"general";"via2",#N/A,TRUE,"general";"via3",#N/A,TRUE,"general"}</definedName>
    <definedName name="_______y4" localSheetId="17">{"via1",#N/A,TRUE,"general";"via2",#N/A,TRUE,"general";"via3",#N/A,TRUE,"general"}</definedName>
    <definedName name="_______y4" localSheetId="2">{"via1",#N/A,TRUE,"general";"via2",#N/A,TRUE,"general";"via3",#N/A,TRUE,"general"}</definedName>
    <definedName name="_______y4" localSheetId="1">{"via1",#N/A,TRUE,"general";"via2",#N/A,TRUE,"general";"via3",#N/A,TRUE,"general"}</definedName>
    <definedName name="_______y4">{"via1",#N/A,TRUE,"general";"via2",#N/A,TRUE,"general";"via3",#N/A,TRUE,"general"}</definedName>
    <definedName name="_______y5" localSheetId="4">{"TAB1",#N/A,TRUE,"GENERAL";"TAB2",#N/A,TRUE,"GENERAL";"TAB3",#N/A,TRUE,"GENERAL";"TAB4",#N/A,TRUE,"GENERAL";"TAB5",#N/A,TRUE,"GENERAL"}</definedName>
    <definedName name="_______y5" localSheetId="16">{"TAB1",#N/A,TRUE,"GENERAL";"TAB2",#N/A,TRUE,"GENERAL";"TAB3",#N/A,TRUE,"GENERAL";"TAB4",#N/A,TRUE,"GENERAL";"TAB5",#N/A,TRUE,"GENERAL"}</definedName>
    <definedName name="_______y5" localSheetId="15">{"TAB1",#N/A,TRUE,"GENERAL";"TAB2",#N/A,TRUE,"GENERAL";"TAB3",#N/A,TRUE,"GENERAL";"TAB4",#N/A,TRUE,"GENERAL";"TAB5",#N/A,TRUE,"GENERAL"}</definedName>
    <definedName name="_______y5" localSheetId="17">{"TAB1",#N/A,TRUE,"GENERAL";"TAB2",#N/A,TRUE,"GENERAL";"TAB3",#N/A,TRUE,"GENERAL";"TAB4",#N/A,TRUE,"GENERAL";"TAB5",#N/A,TRUE,"GENERAL"}</definedName>
    <definedName name="_______y5" localSheetId="2">{"TAB1",#N/A,TRUE,"GENERAL";"TAB2",#N/A,TRUE,"GENERAL";"TAB3",#N/A,TRUE,"GENERAL";"TAB4",#N/A,TRUE,"GENERAL";"TAB5",#N/A,TRUE,"GENERAL"}</definedName>
    <definedName name="_______y5" localSheetId="1">{"TAB1",#N/A,TRUE,"GENERAL";"TAB2",#N/A,TRUE,"GENERAL";"TAB3",#N/A,TRUE,"GENERAL";"TAB4",#N/A,TRUE,"GENERAL";"TAB5",#N/A,TRUE,"GENERAL"}</definedName>
    <definedName name="_______y5">{"TAB1",#N/A,TRUE,"GENERAL";"TAB2",#N/A,TRUE,"GENERAL";"TAB3",#N/A,TRUE,"GENERAL";"TAB4",#N/A,TRUE,"GENERAL";"TAB5",#N/A,TRUE,"GENERAL"}</definedName>
    <definedName name="_______y6" localSheetId="4">{"via1",#N/A,TRUE,"general";"via2",#N/A,TRUE,"general";"via3",#N/A,TRUE,"general"}</definedName>
    <definedName name="_______y6" localSheetId="16">{"via1",#N/A,TRUE,"general";"via2",#N/A,TRUE,"general";"via3",#N/A,TRUE,"general"}</definedName>
    <definedName name="_______y6" localSheetId="15">{"via1",#N/A,TRUE,"general";"via2",#N/A,TRUE,"general";"via3",#N/A,TRUE,"general"}</definedName>
    <definedName name="_______y6" localSheetId="17">{"via1",#N/A,TRUE,"general";"via2",#N/A,TRUE,"general";"via3",#N/A,TRUE,"general"}</definedName>
    <definedName name="_______y6" localSheetId="2">{"via1",#N/A,TRUE,"general";"via2",#N/A,TRUE,"general";"via3",#N/A,TRUE,"general"}</definedName>
    <definedName name="_______y6" localSheetId="1">{"via1",#N/A,TRUE,"general";"via2",#N/A,TRUE,"general";"via3",#N/A,TRUE,"general"}</definedName>
    <definedName name="_______y6">{"via1",#N/A,TRUE,"general";"via2",#N/A,TRUE,"general";"via3",#N/A,TRUE,"general"}</definedName>
    <definedName name="_______y7" localSheetId="4">{"via1",#N/A,TRUE,"general";"via2",#N/A,TRUE,"general";"via3",#N/A,TRUE,"general"}</definedName>
    <definedName name="_______y7" localSheetId="16">{"via1",#N/A,TRUE,"general";"via2",#N/A,TRUE,"general";"via3",#N/A,TRUE,"general"}</definedName>
    <definedName name="_______y7" localSheetId="15">{"via1",#N/A,TRUE,"general";"via2",#N/A,TRUE,"general";"via3",#N/A,TRUE,"general"}</definedName>
    <definedName name="_______y7" localSheetId="17">{"via1",#N/A,TRUE,"general";"via2",#N/A,TRUE,"general";"via3",#N/A,TRUE,"general"}</definedName>
    <definedName name="_______y7" localSheetId="2">{"via1",#N/A,TRUE,"general";"via2",#N/A,TRUE,"general";"via3",#N/A,TRUE,"general"}</definedName>
    <definedName name="_______y7" localSheetId="1">{"via1",#N/A,TRUE,"general";"via2",#N/A,TRUE,"general";"via3",#N/A,TRUE,"general"}</definedName>
    <definedName name="_______y7">{"via1",#N/A,TRUE,"general";"via2",#N/A,TRUE,"general";"via3",#N/A,TRUE,"general"}</definedName>
    <definedName name="_______y8" localSheetId="4">{"via1",#N/A,TRUE,"general";"via2",#N/A,TRUE,"general";"via3",#N/A,TRUE,"general"}</definedName>
    <definedName name="_______y8" localSheetId="16">{"via1",#N/A,TRUE,"general";"via2",#N/A,TRUE,"general";"via3",#N/A,TRUE,"general"}</definedName>
    <definedName name="_______y8" localSheetId="15">{"via1",#N/A,TRUE,"general";"via2",#N/A,TRUE,"general";"via3",#N/A,TRUE,"general"}</definedName>
    <definedName name="_______y8" localSheetId="17">{"via1",#N/A,TRUE,"general";"via2",#N/A,TRUE,"general";"via3",#N/A,TRUE,"general"}</definedName>
    <definedName name="_______y8" localSheetId="2">{"via1",#N/A,TRUE,"general";"via2",#N/A,TRUE,"general";"via3",#N/A,TRUE,"general"}</definedName>
    <definedName name="_______y8" localSheetId="1">{"via1",#N/A,TRUE,"general";"via2",#N/A,TRUE,"general";"via3",#N/A,TRUE,"general"}</definedName>
    <definedName name="_______y8">{"via1",#N/A,TRUE,"general";"via2",#N/A,TRUE,"general";"via3",#N/A,TRUE,"general"}</definedName>
    <definedName name="_______y9" localSheetId="4">{"TAB1",#N/A,TRUE,"GENERAL";"TAB2",#N/A,TRUE,"GENERAL";"TAB3",#N/A,TRUE,"GENERAL";"TAB4",#N/A,TRUE,"GENERAL";"TAB5",#N/A,TRUE,"GENERAL"}</definedName>
    <definedName name="_______y9" localSheetId="16">{"TAB1",#N/A,TRUE,"GENERAL";"TAB2",#N/A,TRUE,"GENERAL";"TAB3",#N/A,TRUE,"GENERAL";"TAB4",#N/A,TRUE,"GENERAL";"TAB5",#N/A,TRUE,"GENERAL"}</definedName>
    <definedName name="_______y9" localSheetId="15">{"TAB1",#N/A,TRUE,"GENERAL";"TAB2",#N/A,TRUE,"GENERAL";"TAB3",#N/A,TRUE,"GENERAL";"TAB4",#N/A,TRUE,"GENERAL";"TAB5",#N/A,TRUE,"GENERAL"}</definedName>
    <definedName name="_______y9" localSheetId="17">{"TAB1",#N/A,TRUE,"GENERAL";"TAB2",#N/A,TRUE,"GENERAL";"TAB3",#N/A,TRUE,"GENERAL";"TAB4",#N/A,TRUE,"GENERAL";"TAB5",#N/A,TRUE,"GENERAL"}</definedName>
    <definedName name="_______y9" localSheetId="2">{"TAB1",#N/A,TRUE,"GENERAL";"TAB2",#N/A,TRUE,"GENERAL";"TAB3",#N/A,TRUE,"GENERAL";"TAB4",#N/A,TRUE,"GENERAL";"TAB5",#N/A,TRUE,"GENERAL"}</definedName>
    <definedName name="_______y9" localSheetId="1">{"TAB1",#N/A,TRUE,"GENERAL";"TAB2",#N/A,TRUE,"GENERAL";"TAB3",#N/A,TRUE,"GENERAL";"TAB4",#N/A,TRUE,"GENERAL";"TAB5",#N/A,TRUE,"GENERAL"}</definedName>
    <definedName name="_______y9">{"TAB1",#N/A,TRUE,"GENERAL";"TAB2",#N/A,TRUE,"GENERAL";"TAB3",#N/A,TRUE,"GENERAL";"TAB4",#N/A,TRUE,"GENERAL";"TAB5",#N/A,TRUE,"GENERAL"}</definedName>
    <definedName name="_______z1" localSheetId="4">{"TAB1",#N/A,TRUE,"GENERAL";"TAB2",#N/A,TRUE,"GENERAL";"TAB3",#N/A,TRUE,"GENERAL";"TAB4",#N/A,TRUE,"GENERAL";"TAB5",#N/A,TRUE,"GENERAL"}</definedName>
    <definedName name="_______z1" localSheetId="16">{"TAB1",#N/A,TRUE,"GENERAL";"TAB2",#N/A,TRUE,"GENERAL";"TAB3",#N/A,TRUE,"GENERAL";"TAB4",#N/A,TRUE,"GENERAL";"TAB5",#N/A,TRUE,"GENERAL"}</definedName>
    <definedName name="_______z1" localSheetId="15">{"TAB1",#N/A,TRUE,"GENERAL";"TAB2",#N/A,TRUE,"GENERAL";"TAB3",#N/A,TRUE,"GENERAL";"TAB4",#N/A,TRUE,"GENERAL";"TAB5",#N/A,TRUE,"GENERAL"}</definedName>
    <definedName name="_______z1" localSheetId="17">{"TAB1",#N/A,TRUE,"GENERAL";"TAB2",#N/A,TRUE,"GENERAL";"TAB3",#N/A,TRUE,"GENERAL";"TAB4",#N/A,TRUE,"GENERAL";"TAB5",#N/A,TRUE,"GENERAL"}</definedName>
    <definedName name="_______z1" localSheetId="2">{"TAB1",#N/A,TRUE,"GENERAL";"TAB2",#N/A,TRUE,"GENERAL";"TAB3",#N/A,TRUE,"GENERAL";"TAB4",#N/A,TRUE,"GENERAL";"TAB5",#N/A,TRUE,"GENERAL"}</definedName>
    <definedName name="_______z1" localSheetId="1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 localSheetId="4">{"via1",#N/A,TRUE,"general";"via2",#N/A,TRUE,"general";"via3",#N/A,TRUE,"general"}</definedName>
    <definedName name="_______z2" localSheetId="16">{"via1",#N/A,TRUE,"general";"via2",#N/A,TRUE,"general";"via3",#N/A,TRUE,"general"}</definedName>
    <definedName name="_______z2" localSheetId="15">{"via1",#N/A,TRUE,"general";"via2",#N/A,TRUE,"general";"via3",#N/A,TRUE,"general"}</definedName>
    <definedName name="_______z2" localSheetId="17">{"via1",#N/A,TRUE,"general";"via2",#N/A,TRUE,"general";"via3",#N/A,TRUE,"general"}</definedName>
    <definedName name="_______z2" localSheetId="2">{"via1",#N/A,TRUE,"general";"via2",#N/A,TRUE,"general";"via3",#N/A,TRUE,"general"}</definedName>
    <definedName name="_______z2" localSheetId="1">{"via1",#N/A,TRUE,"general";"via2",#N/A,TRUE,"general";"via3",#N/A,TRUE,"general"}</definedName>
    <definedName name="_______z2">{"via1",#N/A,TRUE,"general";"via2",#N/A,TRUE,"general";"via3",#N/A,TRUE,"general"}</definedName>
    <definedName name="_______z3" localSheetId="4">{"via1",#N/A,TRUE,"general";"via2",#N/A,TRUE,"general";"via3",#N/A,TRUE,"general"}</definedName>
    <definedName name="_______z3" localSheetId="16">{"via1",#N/A,TRUE,"general";"via2",#N/A,TRUE,"general";"via3",#N/A,TRUE,"general"}</definedName>
    <definedName name="_______z3" localSheetId="15">{"via1",#N/A,TRUE,"general";"via2",#N/A,TRUE,"general";"via3",#N/A,TRUE,"general"}</definedName>
    <definedName name="_______z3" localSheetId="17">{"via1",#N/A,TRUE,"general";"via2",#N/A,TRUE,"general";"via3",#N/A,TRUE,"general"}</definedName>
    <definedName name="_______z3" localSheetId="2">{"via1",#N/A,TRUE,"general";"via2",#N/A,TRUE,"general";"via3",#N/A,TRUE,"general"}</definedName>
    <definedName name="_______z3" localSheetId="1">{"via1",#N/A,TRUE,"general";"via2",#N/A,TRUE,"general";"via3",#N/A,TRUE,"general"}</definedName>
    <definedName name="_______z3">{"via1",#N/A,TRUE,"general";"via2",#N/A,TRUE,"general";"via3",#N/A,TRUE,"general"}</definedName>
    <definedName name="_______z4" localSheetId="4">{"TAB1",#N/A,TRUE,"GENERAL";"TAB2",#N/A,TRUE,"GENERAL";"TAB3",#N/A,TRUE,"GENERAL";"TAB4",#N/A,TRUE,"GENERAL";"TAB5",#N/A,TRUE,"GENERAL"}</definedName>
    <definedName name="_______z4" localSheetId="16">{"TAB1",#N/A,TRUE,"GENERAL";"TAB2",#N/A,TRUE,"GENERAL";"TAB3",#N/A,TRUE,"GENERAL";"TAB4",#N/A,TRUE,"GENERAL";"TAB5",#N/A,TRUE,"GENERAL"}</definedName>
    <definedName name="_______z4" localSheetId="15">{"TAB1",#N/A,TRUE,"GENERAL";"TAB2",#N/A,TRUE,"GENERAL";"TAB3",#N/A,TRUE,"GENERAL";"TAB4",#N/A,TRUE,"GENERAL";"TAB5",#N/A,TRUE,"GENERAL"}</definedName>
    <definedName name="_______z4" localSheetId="17">{"TAB1",#N/A,TRUE,"GENERAL";"TAB2",#N/A,TRUE,"GENERAL";"TAB3",#N/A,TRUE,"GENERAL";"TAB4",#N/A,TRUE,"GENERAL";"TAB5",#N/A,TRUE,"GENERAL"}</definedName>
    <definedName name="_______z4" localSheetId="2">{"TAB1",#N/A,TRUE,"GENERAL";"TAB2",#N/A,TRUE,"GENERAL";"TAB3",#N/A,TRUE,"GENERAL";"TAB4",#N/A,TRUE,"GENERAL";"TAB5",#N/A,TRUE,"GENERAL"}</definedName>
    <definedName name="_______z4" localSheetId="1">{"TAB1",#N/A,TRUE,"GENERAL";"TAB2",#N/A,TRUE,"GENERAL";"TAB3",#N/A,TRUE,"GENERAL";"TAB4",#N/A,TRUE,"GENERAL";"TAB5",#N/A,TRUE,"GENERAL"}</definedName>
    <definedName name="_______z4">{"TAB1",#N/A,TRUE,"GENERAL";"TAB2",#N/A,TRUE,"GENERAL";"TAB3",#N/A,TRUE,"GENERAL";"TAB4",#N/A,TRUE,"GENERAL";"TAB5",#N/A,TRUE,"GENERAL"}</definedName>
    <definedName name="_______z5" localSheetId="4">{"via1",#N/A,TRUE,"general";"via2",#N/A,TRUE,"general";"via3",#N/A,TRUE,"general"}</definedName>
    <definedName name="_______z5" localSheetId="16">{"via1",#N/A,TRUE,"general";"via2",#N/A,TRUE,"general";"via3",#N/A,TRUE,"general"}</definedName>
    <definedName name="_______z5" localSheetId="15">{"via1",#N/A,TRUE,"general";"via2",#N/A,TRUE,"general";"via3",#N/A,TRUE,"general"}</definedName>
    <definedName name="_______z5" localSheetId="17">{"via1",#N/A,TRUE,"general";"via2",#N/A,TRUE,"general";"via3",#N/A,TRUE,"general"}</definedName>
    <definedName name="_______z5" localSheetId="2">{"via1",#N/A,TRUE,"general";"via2",#N/A,TRUE,"general";"via3",#N/A,TRUE,"general"}</definedName>
    <definedName name="_______z5" localSheetId="1">{"via1",#N/A,TRUE,"general";"via2",#N/A,TRUE,"general";"via3",#N/A,TRUE,"general"}</definedName>
    <definedName name="_______z5">{"via1",#N/A,TRUE,"general";"via2",#N/A,TRUE,"general";"via3",#N/A,TRUE,"general"}</definedName>
    <definedName name="_______z6" localSheetId="4">{"TAB1",#N/A,TRUE,"GENERAL";"TAB2",#N/A,TRUE,"GENERAL";"TAB3",#N/A,TRUE,"GENERAL";"TAB4",#N/A,TRUE,"GENERAL";"TAB5",#N/A,TRUE,"GENERAL"}</definedName>
    <definedName name="_______z6" localSheetId="16">{"TAB1",#N/A,TRUE,"GENERAL";"TAB2",#N/A,TRUE,"GENERAL";"TAB3",#N/A,TRUE,"GENERAL";"TAB4",#N/A,TRUE,"GENERAL";"TAB5",#N/A,TRUE,"GENERAL"}</definedName>
    <definedName name="_______z6" localSheetId="15">{"TAB1",#N/A,TRUE,"GENERAL";"TAB2",#N/A,TRUE,"GENERAL";"TAB3",#N/A,TRUE,"GENERAL";"TAB4",#N/A,TRUE,"GENERAL";"TAB5",#N/A,TRUE,"GENERAL"}</definedName>
    <definedName name="_______z6" localSheetId="17">{"TAB1",#N/A,TRUE,"GENERAL";"TAB2",#N/A,TRUE,"GENERAL";"TAB3",#N/A,TRUE,"GENERAL";"TAB4",#N/A,TRUE,"GENERAL";"TAB5",#N/A,TRUE,"GENERAL"}</definedName>
    <definedName name="_______z6" localSheetId="2">{"TAB1",#N/A,TRUE,"GENERAL";"TAB2",#N/A,TRUE,"GENERAL";"TAB3",#N/A,TRUE,"GENERAL";"TAB4",#N/A,TRUE,"GENERAL";"TAB5",#N/A,TRUE,"GENERAL"}</definedName>
    <definedName name="_______z6" localSheetId="1">{"TAB1",#N/A,TRUE,"GENERAL";"TAB2",#N/A,TRUE,"GENERAL";"TAB3",#N/A,TRUE,"GENERAL";"TAB4",#N/A,TRUE,"GENERAL";"TAB5",#N/A,TRUE,"GENERAL"}</definedName>
    <definedName name="_______z6">{"TAB1",#N/A,TRUE,"GENERAL";"TAB2",#N/A,TRUE,"GENERAL";"TAB3",#N/A,TRUE,"GENERAL";"TAB4",#N/A,TRUE,"GENERAL";"TAB5",#N/A,TRUE,"GENERAL"}</definedName>
    <definedName name="______a1" localSheetId="4">{"TAB1",#N/A,TRUE,"GENERAL";"TAB2",#N/A,TRUE,"GENERAL";"TAB3",#N/A,TRUE,"GENERAL";"TAB4",#N/A,TRUE,"GENERAL";"TAB5",#N/A,TRUE,"GENERAL"}</definedName>
    <definedName name="______a1" localSheetId="16">{"TAB1",#N/A,TRUE,"GENERAL";"TAB2",#N/A,TRUE,"GENERAL";"TAB3",#N/A,TRUE,"GENERAL";"TAB4",#N/A,TRUE,"GENERAL";"TAB5",#N/A,TRUE,"GENERAL"}</definedName>
    <definedName name="______a1" localSheetId="15">{"TAB1",#N/A,TRUE,"GENERAL";"TAB2",#N/A,TRUE,"GENERAL";"TAB3",#N/A,TRUE,"GENERAL";"TAB4",#N/A,TRUE,"GENERAL";"TAB5",#N/A,TRUE,"GENERAL"}</definedName>
    <definedName name="______a1" localSheetId="17">{"TAB1",#N/A,TRUE,"GENERAL";"TAB2",#N/A,TRUE,"GENERAL";"TAB3",#N/A,TRUE,"GENERAL";"TAB4",#N/A,TRUE,"GENERAL";"TAB5",#N/A,TRUE,"GENERAL"}</definedName>
    <definedName name="______a1" localSheetId="2">{"TAB1",#N/A,TRUE,"GENERAL";"TAB2",#N/A,TRUE,"GENERAL";"TAB3",#N/A,TRUE,"GENERAL";"TAB4",#N/A,TRUE,"GENERAL";"TAB5",#N/A,TRUE,"GENERAL"}</definedName>
    <definedName name="______a1" localSheetId="1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115042">#REF!</definedName>
    <definedName name="______a3" localSheetId="4">{"TAB1",#N/A,TRUE,"GENERAL";"TAB2",#N/A,TRUE,"GENERAL";"TAB3",#N/A,TRUE,"GENERAL";"TAB4",#N/A,TRUE,"GENERAL";"TAB5",#N/A,TRUE,"GENERAL"}</definedName>
    <definedName name="______a3" localSheetId="16">{"TAB1",#N/A,TRUE,"GENERAL";"TAB2",#N/A,TRUE,"GENERAL";"TAB3",#N/A,TRUE,"GENERAL";"TAB4",#N/A,TRUE,"GENERAL";"TAB5",#N/A,TRUE,"GENERAL"}</definedName>
    <definedName name="______a3" localSheetId="15">{"TAB1",#N/A,TRUE,"GENERAL";"TAB2",#N/A,TRUE,"GENERAL";"TAB3",#N/A,TRUE,"GENERAL";"TAB4",#N/A,TRUE,"GENERAL";"TAB5",#N/A,TRUE,"GENERAL"}</definedName>
    <definedName name="______a3" localSheetId="17">{"TAB1",#N/A,TRUE,"GENERAL";"TAB2",#N/A,TRUE,"GENERAL";"TAB3",#N/A,TRUE,"GENERAL";"TAB4",#N/A,TRUE,"GENERAL";"TAB5",#N/A,TRUE,"GENERAL"}</definedName>
    <definedName name="______a3" localSheetId="2">{"TAB1",#N/A,TRUE,"GENERAL";"TAB2",#N/A,TRUE,"GENERAL";"TAB3",#N/A,TRUE,"GENERAL";"TAB4",#N/A,TRUE,"GENERAL";"TAB5",#N/A,TRUE,"GENERAL"}</definedName>
    <definedName name="______a3" localSheetId="1">{"TAB1",#N/A,TRUE,"GENERAL";"TAB2",#N/A,TRUE,"GENERAL";"TAB3",#N/A,TRUE,"GENERAL";"TAB4",#N/A,TRUE,"GENERAL";"TAB5",#N/A,TRUE,"GENERAL"}</definedName>
    <definedName name="______a3">{"TAB1",#N/A,TRUE,"GENERAL";"TAB2",#N/A,TRUE,"GENERAL";"TAB3",#N/A,TRUE,"GENERAL";"TAB4",#N/A,TRUE,"GENERAL";"TAB5",#N/A,TRUE,"GENERAL"}</definedName>
    <definedName name="______A30000">#REF!</definedName>
    <definedName name="______a4" localSheetId="4">{"via1",#N/A,TRUE,"general";"via2",#N/A,TRUE,"general";"via3",#N/A,TRUE,"general"}</definedName>
    <definedName name="______a4" localSheetId="16">{"via1",#N/A,TRUE,"general";"via2",#N/A,TRUE,"general";"via3",#N/A,TRUE,"general"}</definedName>
    <definedName name="______a4" localSheetId="15">{"via1",#N/A,TRUE,"general";"via2",#N/A,TRUE,"general";"via3",#N/A,TRUE,"general"}</definedName>
    <definedName name="______a4" localSheetId="17">{"via1",#N/A,TRUE,"general";"via2",#N/A,TRUE,"general";"via3",#N/A,TRUE,"general"}</definedName>
    <definedName name="______a4" localSheetId="2">{"via1",#N/A,TRUE,"general";"via2",#N/A,TRUE,"general";"via3",#N/A,TRUE,"general"}</definedName>
    <definedName name="______a4" localSheetId="1">{"via1",#N/A,TRUE,"general";"via2",#N/A,TRUE,"general";"via3",#N/A,TRUE,"general"}</definedName>
    <definedName name="______a4">{"via1",#N/A,TRUE,"general";"via2",#N/A,TRUE,"general";"via3",#N/A,TRUE,"general"}</definedName>
    <definedName name="______a5" localSheetId="4">{"TAB1",#N/A,TRUE,"GENERAL";"TAB2",#N/A,TRUE,"GENERAL";"TAB3",#N/A,TRUE,"GENERAL";"TAB4",#N/A,TRUE,"GENERAL";"TAB5",#N/A,TRUE,"GENERAL"}</definedName>
    <definedName name="______a5" localSheetId="16">{"TAB1",#N/A,TRUE,"GENERAL";"TAB2",#N/A,TRUE,"GENERAL";"TAB3",#N/A,TRUE,"GENERAL";"TAB4",#N/A,TRUE,"GENERAL";"TAB5",#N/A,TRUE,"GENERAL"}</definedName>
    <definedName name="______a5" localSheetId="15">{"TAB1",#N/A,TRUE,"GENERAL";"TAB2",#N/A,TRUE,"GENERAL";"TAB3",#N/A,TRUE,"GENERAL";"TAB4",#N/A,TRUE,"GENERAL";"TAB5",#N/A,TRUE,"GENERAL"}</definedName>
    <definedName name="______a5" localSheetId="17">{"TAB1",#N/A,TRUE,"GENERAL";"TAB2",#N/A,TRUE,"GENERAL";"TAB3",#N/A,TRUE,"GENERAL";"TAB4",#N/A,TRUE,"GENERAL";"TAB5",#N/A,TRUE,"GENERAL"}</definedName>
    <definedName name="______a5" localSheetId="2">{"TAB1",#N/A,TRUE,"GENERAL";"TAB2",#N/A,TRUE,"GENERAL";"TAB3",#N/A,TRUE,"GENERAL";"TAB4",#N/A,TRUE,"GENERAL";"TAB5",#N/A,TRUE,"GENERAL"}</definedName>
    <definedName name="______a5" localSheetId="1">{"TAB1",#N/A,TRUE,"GENERAL";"TAB2",#N/A,TRUE,"GENERAL";"TAB3",#N/A,TRUE,"GENERAL";"TAB4",#N/A,TRUE,"GENERAL";"TAB5",#N/A,TRUE,"GENERAL"}</definedName>
    <definedName name="______a5">{"TAB1",#N/A,TRUE,"GENERAL";"TAB2",#N/A,TRUE,"GENERAL";"TAB3",#N/A,TRUE,"GENERAL";"TAB4",#N/A,TRUE,"GENERAL";"TAB5",#N/A,TRUE,"GENERAL"}</definedName>
    <definedName name="______a6" localSheetId="4">{"TAB1",#N/A,TRUE,"GENERAL";"TAB2",#N/A,TRUE,"GENERAL";"TAB3",#N/A,TRUE,"GENERAL";"TAB4",#N/A,TRUE,"GENERAL";"TAB5",#N/A,TRUE,"GENERAL"}</definedName>
    <definedName name="______a6" localSheetId="16">{"TAB1",#N/A,TRUE,"GENERAL";"TAB2",#N/A,TRUE,"GENERAL";"TAB3",#N/A,TRUE,"GENERAL";"TAB4",#N/A,TRUE,"GENERAL";"TAB5",#N/A,TRUE,"GENERAL"}</definedName>
    <definedName name="______a6" localSheetId="15">{"TAB1",#N/A,TRUE,"GENERAL";"TAB2",#N/A,TRUE,"GENERAL";"TAB3",#N/A,TRUE,"GENERAL";"TAB4",#N/A,TRUE,"GENERAL";"TAB5",#N/A,TRUE,"GENERAL"}</definedName>
    <definedName name="______a6" localSheetId="17">{"TAB1",#N/A,TRUE,"GENERAL";"TAB2",#N/A,TRUE,"GENERAL";"TAB3",#N/A,TRUE,"GENERAL";"TAB4",#N/A,TRUE,"GENERAL";"TAB5",#N/A,TRUE,"GENERAL"}</definedName>
    <definedName name="______a6" localSheetId="2">{"TAB1",#N/A,TRUE,"GENERAL";"TAB2",#N/A,TRUE,"GENERAL";"TAB3",#N/A,TRUE,"GENERAL";"TAB4",#N/A,TRUE,"GENERAL";"TAB5",#N/A,TRUE,"GENERAL"}</definedName>
    <definedName name="______a6" localSheetId="1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1" localSheetId="17">#REF!</definedName>
    <definedName name="______apu1">#REF!</definedName>
    <definedName name="______APU221" localSheetId="17">#REF!</definedName>
    <definedName name="______APU221">#REF!</definedName>
    <definedName name="______APU465">#REF!</definedName>
    <definedName name="______B110111">#REF!</definedName>
    <definedName name="______B114854">#REF!</definedName>
    <definedName name="______b2" localSheetId="4">{"TAB1",#N/A,TRUE,"GENERAL";"TAB2",#N/A,TRUE,"GENERAL";"TAB3",#N/A,TRUE,"GENERAL";"TAB4",#N/A,TRUE,"GENERAL";"TAB5",#N/A,TRUE,"GENERAL"}</definedName>
    <definedName name="______b2" localSheetId="16">{"TAB1",#N/A,TRUE,"GENERAL";"TAB2",#N/A,TRUE,"GENERAL";"TAB3",#N/A,TRUE,"GENERAL";"TAB4",#N/A,TRUE,"GENERAL";"TAB5",#N/A,TRUE,"GENERAL"}</definedName>
    <definedName name="______b2" localSheetId="15">{"TAB1",#N/A,TRUE,"GENERAL";"TAB2",#N/A,TRUE,"GENERAL";"TAB3",#N/A,TRUE,"GENERAL";"TAB4",#N/A,TRUE,"GENERAL";"TAB5",#N/A,TRUE,"GENERAL"}</definedName>
    <definedName name="______b2" localSheetId="17">{"TAB1",#N/A,TRUE,"GENERAL";"TAB2",#N/A,TRUE,"GENERAL";"TAB3",#N/A,TRUE,"GENERAL";"TAB4",#N/A,TRUE,"GENERAL";"TAB5",#N/A,TRUE,"GENERAL"}</definedName>
    <definedName name="______b2" localSheetId="2">{"TAB1",#N/A,TRUE,"GENERAL";"TAB2",#N/A,TRUE,"GENERAL";"TAB3",#N/A,TRUE,"GENERAL";"TAB4",#N/A,TRUE,"GENERAL";"TAB5",#N/A,TRUE,"GENERAL"}</definedName>
    <definedName name="______b2" localSheetId="1">{"TAB1",#N/A,TRUE,"GENERAL";"TAB2",#N/A,TRUE,"GENERAL";"TAB3",#N/A,TRUE,"GENERAL";"TAB4",#N/A,TRUE,"GENERAL";"TAB5",#N/A,TRUE,"GENERAL"}</definedName>
    <definedName name="______b2">{"TAB1",#N/A,TRUE,"GENERAL";"TAB2",#N/A,TRUE,"GENERAL";"TAB3",#N/A,TRUE,"GENERAL";"TAB4",#N/A,TRUE,"GENERAL";"TAB5",#N/A,TRUE,"GENERAL"}</definedName>
    <definedName name="______b3" localSheetId="4">{"TAB1",#N/A,TRUE,"GENERAL";"TAB2",#N/A,TRUE,"GENERAL";"TAB3",#N/A,TRUE,"GENERAL";"TAB4",#N/A,TRUE,"GENERAL";"TAB5",#N/A,TRUE,"GENERAL"}</definedName>
    <definedName name="______b3" localSheetId="16">{"TAB1",#N/A,TRUE,"GENERAL";"TAB2",#N/A,TRUE,"GENERAL";"TAB3",#N/A,TRUE,"GENERAL";"TAB4",#N/A,TRUE,"GENERAL";"TAB5",#N/A,TRUE,"GENERAL"}</definedName>
    <definedName name="______b3" localSheetId="15">{"TAB1",#N/A,TRUE,"GENERAL";"TAB2",#N/A,TRUE,"GENERAL";"TAB3",#N/A,TRUE,"GENERAL";"TAB4",#N/A,TRUE,"GENERAL";"TAB5",#N/A,TRUE,"GENERAL"}</definedName>
    <definedName name="______b3" localSheetId="17">{"TAB1",#N/A,TRUE,"GENERAL";"TAB2",#N/A,TRUE,"GENERAL";"TAB3",#N/A,TRUE,"GENERAL";"TAB4",#N/A,TRUE,"GENERAL";"TAB5",#N/A,TRUE,"GENERAL"}</definedName>
    <definedName name="______b3" localSheetId="2">{"TAB1",#N/A,TRUE,"GENERAL";"TAB2",#N/A,TRUE,"GENERAL";"TAB3",#N/A,TRUE,"GENERAL";"TAB4",#N/A,TRUE,"GENERAL";"TAB5",#N/A,TRUE,"GENERAL"}</definedName>
    <definedName name="______b3" localSheetId="1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 localSheetId="4">{"TAB1",#N/A,TRUE,"GENERAL";"TAB2",#N/A,TRUE,"GENERAL";"TAB3",#N/A,TRUE,"GENERAL";"TAB4",#N/A,TRUE,"GENERAL";"TAB5",#N/A,TRUE,"GENERAL"}</definedName>
    <definedName name="______b4" localSheetId="16">{"TAB1",#N/A,TRUE,"GENERAL";"TAB2",#N/A,TRUE,"GENERAL";"TAB3",#N/A,TRUE,"GENERAL";"TAB4",#N/A,TRUE,"GENERAL";"TAB5",#N/A,TRUE,"GENERAL"}</definedName>
    <definedName name="______b4" localSheetId="15">{"TAB1",#N/A,TRUE,"GENERAL";"TAB2",#N/A,TRUE,"GENERAL";"TAB3",#N/A,TRUE,"GENERAL";"TAB4",#N/A,TRUE,"GENERAL";"TAB5",#N/A,TRUE,"GENERAL"}</definedName>
    <definedName name="______b4" localSheetId="17">{"TAB1",#N/A,TRUE,"GENERAL";"TAB2",#N/A,TRUE,"GENERAL";"TAB3",#N/A,TRUE,"GENERAL";"TAB4",#N/A,TRUE,"GENERAL";"TAB5",#N/A,TRUE,"GENERAL"}</definedName>
    <definedName name="______b4" localSheetId="2">{"TAB1",#N/A,TRUE,"GENERAL";"TAB2",#N/A,TRUE,"GENERAL";"TAB3",#N/A,TRUE,"GENERAL";"TAB4",#N/A,TRUE,"GENERAL";"TAB5",#N/A,TRUE,"GENERAL"}</definedName>
    <definedName name="______b4" localSheetId="1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 localSheetId="4">{"TAB1",#N/A,TRUE,"GENERAL";"TAB2",#N/A,TRUE,"GENERAL";"TAB3",#N/A,TRUE,"GENERAL";"TAB4",#N/A,TRUE,"GENERAL";"TAB5",#N/A,TRUE,"GENERAL"}</definedName>
    <definedName name="______b5" localSheetId="16">{"TAB1",#N/A,TRUE,"GENERAL";"TAB2",#N/A,TRUE,"GENERAL";"TAB3",#N/A,TRUE,"GENERAL";"TAB4",#N/A,TRUE,"GENERAL";"TAB5",#N/A,TRUE,"GENERAL"}</definedName>
    <definedName name="______b5" localSheetId="15">{"TAB1",#N/A,TRUE,"GENERAL";"TAB2",#N/A,TRUE,"GENERAL";"TAB3",#N/A,TRUE,"GENERAL";"TAB4",#N/A,TRUE,"GENERAL";"TAB5",#N/A,TRUE,"GENERAL"}</definedName>
    <definedName name="______b5" localSheetId="17">{"TAB1",#N/A,TRUE,"GENERAL";"TAB2",#N/A,TRUE,"GENERAL";"TAB3",#N/A,TRUE,"GENERAL";"TAB4",#N/A,TRUE,"GENERAL";"TAB5",#N/A,TRUE,"GENERAL"}</definedName>
    <definedName name="______b5" localSheetId="2">{"TAB1",#N/A,TRUE,"GENERAL";"TAB2",#N/A,TRUE,"GENERAL";"TAB3",#N/A,TRUE,"GENERAL";"TAB4",#N/A,TRUE,"GENERAL";"TAB5",#N/A,TRUE,"GENERAL"}</definedName>
    <definedName name="______b5" localSheetId="1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 localSheetId="4">{"TAB1",#N/A,TRUE,"GENERAL";"TAB2",#N/A,TRUE,"GENERAL";"TAB3",#N/A,TRUE,"GENERAL";"TAB4",#N/A,TRUE,"GENERAL";"TAB5",#N/A,TRUE,"GENERAL"}</definedName>
    <definedName name="______b6" localSheetId="16">{"TAB1",#N/A,TRUE,"GENERAL";"TAB2",#N/A,TRUE,"GENERAL";"TAB3",#N/A,TRUE,"GENERAL";"TAB4",#N/A,TRUE,"GENERAL";"TAB5",#N/A,TRUE,"GENERAL"}</definedName>
    <definedName name="______b6" localSheetId="15">{"TAB1",#N/A,TRUE,"GENERAL";"TAB2",#N/A,TRUE,"GENERAL";"TAB3",#N/A,TRUE,"GENERAL";"TAB4",#N/A,TRUE,"GENERAL";"TAB5",#N/A,TRUE,"GENERAL"}</definedName>
    <definedName name="______b6" localSheetId="17">{"TAB1",#N/A,TRUE,"GENERAL";"TAB2",#N/A,TRUE,"GENERAL";"TAB3",#N/A,TRUE,"GENERAL";"TAB4",#N/A,TRUE,"GENERAL";"TAB5",#N/A,TRUE,"GENERAL"}</definedName>
    <definedName name="______b6" localSheetId="2">{"TAB1",#N/A,TRUE,"GENERAL";"TAB2",#N/A,TRUE,"GENERAL";"TAB3",#N/A,TRUE,"GENERAL";"TAB4",#N/A,TRUE,"GENERAL";"TAB5",#N/A,TRUE,"GENERAL"}</definedName>
    <definedName name="______b6" localSheetId="1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 localSheetId="4">{"via1",#N/A,TRUE,"general";"via2",#N/A,TRUE,"general";"via3",#N/A,TRUE,"general"}</definedName>
    <definedName name="______b7" localSheetId="16">{"via1",#N/A,TRUE,"general";"via2",#N/A,TRUE,"general";"via3",#N/A,TRUE,"general"}</definedName>
    <definedName name="______b7" localSheetId="15">{"via1",#N/A,TRUE,"general";"via2",#N/A,TRUE,"general";"via3",#N/A,TRUE,"general"}</definedName>
    <definedName name="______b7" localSheetId="17">{"via1",#N/A,TRUE,"general";"via2",#N/A,TRUE,"general";"via3",#N/A,TRUE,"general"}</definedName>
    <definedName name="______b7" localSheetId="2">{"via1",#N/A,TRUE,"general";"via2",#N/A,TRUE,"general";"via3",#N/A,TRUE,"general"}</definedName>
    <definedName name="______b7" localSheetId="1">{"via1",#N/A,TRUE,"general";"via2",#N/A,TRUE,"general";"via3",#N/A,TRUE,"general"}</definedName>
    <definedName name="______b7">{"via1",#N/A,TRUE,"general";"via2",#N/A,TRUE,"general";"via3",#N/A,TRUE,"general"}</definedName>
    <definedName name="______b8" localSheetId="4">{"via1",#N/A,TRUE,"general";"via2",#N/A,TRUE,"general";"via3",#N/A,TRUE,"general"}</definedName>
    <definedName name="______b8" localSheetId="16">{"via1",#N/A,TRUE,"general";"via2",#N/A,TRUE,"general";"via3",#N/A,TRUE,"general"}</definedName>
    <definedName name="______b8" localSheetId="15">{"via1",#N/A,TRUE,"general";"via2",#N/A,TRUE,"general";"via3",#N/A,TRUE,"general"}</definedName>
    <definedName name="______b8" localSheetId="17">{"via1",#N/A,TRUE,"general";"via2",#N/A,TRUE,"general";"via3",#N/A,TRUE,"general"}</definedName>
    <definedName name="______b8" localSheetId="2">{"via1",#N/A,TRUE,"general";"via2",#N/A,TRUE,"general";"via3",#N/A,TRUE,"general"}</definedName>
    <definedName name="______b8" localSheetId="1">{"via1",#N/A,TRUE,"general";"via2",#N/A,TRUE,"general";"via3",#N/A,TRUE,"general"}</definedName>
    <definedName name="______b8">{"via1",#N/A,TRUE,"general";"via2",#N/A,TRUE,"general";"via3",#N/A,TRUE,"general"}</definedName>
    <definedName name="______bb9" localSheetId="4">{"TAB1",#N/A,TRUE,"GENERAL";"TAB2",#N/A,TRUE,"GENERAL";"TAB3",#N/A,TRUE,"GENERAL";"TAB4",#N/A,TRUE,"GENERAL";"TAB5",#N/A,TRUE,"GENERAL"}</definedName>
    <definedName name="______bb9" localSheetId="16">{"TAB1",#N/A,TRUE,"GENERAL";"TAB2",#N/A,TRUE,"GENERAL";"TAB3",#N/A,TRUE,"GENERAL";"TAB4",#N/A,TRUE,"GENERAL";"TAB5",#N/A,TRUE,"GENERAL"}</definedName>
    <definedName name="______bb9" localSheetId="15">{"TAB1",#N/A,TRUE,"GENERAL";"TAB2",#N/A,TRUE,"GENERAL";"TAB3",#N/A,TRUE,"GENERAL";"TAB4",#N/A,TRUE,"GENERAL";"TAB5",#N/A,TRUE,"GENERAL"}</definedName>
    <definedName name="______bb9" localSheetId="17">{"TAB1",#N/A,TRUE,"GENERAL";"TAB2",#N/A,TRUE,"GENERAL";"TAB3",#N/A,TRUE,"GENERAL";"TAB4",#N/A,TRUE,"GENERAL";"TAB5",#N/A,TRUE,"GENERAL"}</definedName>
    <definedName name="______bb9" localSheetId="2">{"TAB1",#N/A,TRUE,"GENERAL";"TAB2",#N/A,TRUE,"GENERAL";"TAB3",#N/A,TRUE,"GENERAL";"TAB4",#N/A,TRUE,"GENERAL";"TAB5",#N/A,TRUE,"GENERAL"}</definedName>
    <definedName name="______bb9" localSheetId="1">{"TAB1",#N/A,TRUE,"GENERAL";"TAB2",#N/A,TRUE,"GENERAL";"TAB3",#N/A,TRUE,"GENERAL";"TAB4",#N/A,TRUE,"GENERAL";"TAB5",#N/A,TRUE,"GENERAL"}</definedName>
    <definedName name="______bb9">{"TAB1",#N/A,TRUE,"GENERAL";"TAB2",#N/A,TRUE,"GENERAL";"TAB3",#N/A,TRUE,"GENERAL";"TAB4",#N/A,TRUE,"GENERAL";"TAB5",#N/A,TRUE,"GENERAL"}</definedName>
    <definedName name="______bgb5" localSheetId="4">{"TAB1",#N/A,TRUE,"GENERAL";"TAB2",#N/A,TRUE,"GENERAL";"TAB3",#N/A,TRUE,"GENERAL";"TAB4",#N/A,TRUE,"GENERAL";"TAB5",#N/A,TRUE,"GENERAL"}</definedName>
    <definedName name="______bgb5" localSheetId="16">{"TAB1",#N/A,TRUE,"GENERAL";"TAB2",#N/A,TRUE,"GENERAL";"TAB3",#N/A,TRUE,"GENERAL";"TAB4",#N/A,TRUE,"GENERAL";"TAB5",#N/A,TRUE,"GENERAL"}</definedName>
    <definedName name="______bgb5" localSheetId="15">{"TAB1",#N/A,TRUE,"GENERAL";"TAB2",#N/A,TRUE,"GENERAL";"TAB3",#N/A,TRUE,"GENERAL";"TAB4",#N/A,TRUE,"GENERAL";"TAB5",#N/A,TRUE,"GENERAL"}</definedName>
    <definedName name="______bgb5" localSheetId="17">{"TAB1",#N/A,TRUE,"GENERAL";"TAB2",#N/A,TRUE,"GENERAL";"TAB3",#N/A,TRUE,"GENERAL";"TAB4",#N/A,TRUE,"GENERAL";"TAB5",#N/A,TRUE,"GENERAL"}</definedName>
    <definedName name="______bgb5" localSheetId="2">{"TAB1",#N/A,TRUE,"GENERAL";"TAB2",#N/A,TRUE,"GENERAL";"TAB3",#N/A,TRUE,"GENERAL";"TAB4",#N/A,TRUE,"GENERAL";"TAB5",#N/A,TRUE,"GENERAL"}</definedName>
    <definedName name="______bgb5" localSheetId="1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d1" localSheetId="17">#REF!</definedName>
    <definedName name="______Cod1">#REF!</definedName>
    <definedName name="______cua1">#REF!</definedName>
    <definedName name="______D177945">#REF!</definedName>
    <definedName name="______DF4">#REF!</definedName>
    <definedName name="______DMD1" localSheetId="17">#REF!</definedName>
    <definedName name="______DMD1">#REF!</definedName>
    <definedName name="______E113701">#REF!</definedName>
    <definedName name="______E169000">#REF!</definedName>
    <definedName name="______EST1" localSheetId="17">#REF!</definedName>
    <definedName name="______EST1">#REF!</definedName>
    <definedName name="______EST10" localSheetId="17">#REF!</definedName>
    <definedName name="______EST10">#REF!</definedName>
    <definedName name="______EST11" localSheetId="17">#REF!</definedName>
    <definedName name="______EST11">#REF!</definedName>
    <definedName name="______EST12" localSheetId="17">#REF!</definedName>
    <definedName name="______EST12">#REF!</definedName>
    <definedName name="______EST13" localSheetId="17">#REF!</definedName>
    <definedName name="______EST13">#REF!</definedName>
    <definedName name="______EST14" localSheetId="17">#REF!</definedName>
    <definedName name="______EST14">#REF!</definedName>
    <definedName name="______EST15" localSheetId="17">#REF!</definedName>
    <definedName name="______EST15">#REF!</definedName>
    <definedName name="______EST16" localSheetId="17">#REF!</definedName>
    <definedName name="______EST16">#REF!</definedName>
    <definedName name="______EST17" localSheetId="17">#REF!</definedName>
    <definedName name="______EST17">#REF!</definedName>
    <definedName name="______EST18" localSheetId="17">#REF!</definedName>
    <definedName name="______EST18">#REF!</definedName>
    <definedName name="______EST19" localSheetId="17">#REF!</definedName>
    <definedName name="______EST19">#REF!</definedName>
    <definedName name="______EST2" localSheetId="17">#REF!</definedName>
    <definedName name="______EST2">#REF!</definedName>
    <definedName name="______EST3" localSheetId="17">#REF!</definedName>
    <definedName name="______EST3">#REF!</definedName>
    <definedName name="______EST4" localSheetId="17">#REF!</definedName>
    <definedName name="______EST4">#REF!</definedName>
    <definedName name="______EST5" localSheetId="17">#REF!</definedName>
    <definedName name="______EST5">#REF!</definedName>
    <definedName name="______EST6" localSheetId="17">#REF!</definedName>
    <definedName name="______EST6">#REF!</definedName>
    <definedName name="______EST7" localSheetId="17">#REF!</definedName>
    <definedName name="______EST7">#REF!</definedName>
    <definedName name="______EST8" localSheetId="17">#REF!</definedName>
    <definedName name="______EST8">#REF!</definedName>
    <definedName name="______EST9" localSheetId="17">#REF!</definedName>
    <definedName name="______EST9">#REF!</definedName>
    <definedName name="______EXC1" localSheetId="17">#REF!</definedName>
    <definedName name="______EXC1">#REF!</definedName>
    <definedName name="______EXC10" localSheetId="17">#REF!</definedName>
    <definedName name="______EXC10">#REF!</definedName>
    <definedName name="______EXC11" localSheetId="17">#REF!</definedName>
    <definedName name="______EXC11">#REF!</definedName>
    <definedName name="______EXC12" localSheetId="17">#REF!</definedName>
    <definedName name="______EXC12">#REF!</definedName>
    <definedName name="______EXC2" localSheetId="17">#REF!</definedName>
    <definedName name="______EXC2">#REF!</definedName>
    <definedName name="______EXC3" localSheetId="17">#REF!</definedName>
    <definedName name="______EXC3">#REF!</definedName>
    <definedName name="______EXC4" localSheetId="17">#REF!</definedName>
    <definedName name="______EXC4">#REF!</definedName>
    <definedName name="______EXC5" localSheetId="17">#REF!</definedName>
    <definedName name="______EXC5">#REF!</definedName>
    <definedName name="______EXC6" localSheetId="17">#REF!</definedName>
    <definedName name="______EXC6">#REF!</definedName>
    <definedName name="______EXC7" localSheetId="17">#REF!</definedName>
    <definedName name="______EXC7">#REF!</definedName>
    <definedName name="______EXC8" localSheetId="17">#REF!</definedName>
    <definedName name="______EXC8">#REF!</definedName>
    <definedName name="______EXC9" localSheetId="17">#REF!</definedName>
    <definedName name="______EXC9">#REF!</definedName>
    <definedName name="______fei1" localSheetId="17">#REF!</definedName>
    <definedName name="______fei1">#REF!</definedName>
    <definedName name="______fei10" localSheetId="17">#REF!</definedName>
    <definedName name="______fei10">#REF!</definedName>
    <definedName name="______fei11" localSheetId="17">#REF!</definedName>
    <definedName name="______fei11">#REF!</definedName>
    <definedName name="______fei12" localSheetId="17">#REF!</definedName>
    <definedName name="______fei12">#REF!</definedName>
    <definedName name="______fei13" localSheetId="17">#REF!</definedName>
    <definedName name="______fei13">#REF!</definedName>
    <definedName name="______fei14" localSheetId="17">#REF!</definedName>
    <definedName name="______fei14">#REF!</definedName>
    <definedName name="______fei15" localSheetId="17">#REF!</definedName>
    <definedName name="______fei15">#REF!</definedName>
    <definedName name="______fei16" localSheetId="17">#REF!</definedName>
    <definedName name="______fei16">#REF!</definedName>
    <definedName name="______fei17" localSheetId="17">#REF!</definedName>
    <definedName name="______fei17">#REF!</definedName>
    <definedName name="______fei18" localSheetId="17">#REF!</definedName>
    <definedName name="______fei18">#REF!</definedName>
    <definedName name="______fei19" localSheetId="17">#REF!</definedName>
    <definedName name="______fei19">#REF!</definedName>
    <definedName name="______fei2" localSheetId="17">#REF!</definedName>
    <definedName name="______fei2">#REF!</definedName>
    <definedName name="______fei3" localSheetId="17">#REF!</definedName>
    <definedName name="______fei3">#REF!</definedName>
    <definedName name="______fei4" localSheetId="17">#REF!</definedName>
    <definedName name="______fei4">#REF!</definedName>
    <definedName name="______fei5" localSheetId="17">#REF!</definedName>
    <definedName name="______fei5">#REF!</definedName>
    <definedName name="______fei6" localSheetId="17">#REF!</definedName>
    <definedName name="______fei6">#REF!</definedName>
    <definedName name="______fei7" localSheetId="17">#REF!</definedName>
    <definedName name="______fei7">#REF!</definedName>
    <definedName name="______fei8" localSheetId="17">#REF!</definedName>
    <definedName name="______fei8">#REF!</definedName>
    <definedName name="______fei9" localSheetId="17">#REF!</definedName>
    <definedName name="______fei9">#REF!</definedName>
    <definedName name="______G118050">#REF!</definedName>
    <definedName name="______G161484">#REF!</definedName>
    <definedName name="______g2" localSheetId="4">{"TAB1",#N/A,TRUE,"GENERAL";"TAB2",#N/A,TRUE,"GENERAL";"TAB3",#N/A,TRUE,"GENERAL";"TAB4",#N/A,TRUE,"GENERAL";"TAB5",#N/A,TRUE,"GENERAL"}</definedName>
    <definedName name="______g2" localSheetId="16">{"TAB1",#N/A,TRUE,"GENERAL";"TAB2",#N/A,TRUE,"GENERAL";"TAB3",#N/A,TRUE,"GENERAL";"TAB4",#N/A,TRUE,"GENERAL";"TAB5",#N/A,TRUE,"GENERAL"}</definedName>
    <definedName name="______g2" localSheetId="15">{"TAB1",#N/A,TRUE,"GENERAL";"TAB2",#N/A,TRUE,"GENERAL";"TAB3",#N/A,TRUE,"GENERAL";"TAB4",#N/A,TRUE,"GENERAL";"TAB5",#N/A,TRUE,"GENERAL"}</definedName>
    <definedName name="______g2" localSheetId="17">{"TAB1",#N/A,TRUE,"GENERAL";"TAB2",#N/A,TRUE,"GENERAL";"TAB3",#N/A,TRUE,"GENERAL";"TAB4",#N/A,TRUE,"GENERAL";"TAB5",#N/A,TRUE,"GENERAL"}</definedName>
    <definedName name="______g2" localSheetId="2">{"TAB1",#N/A,TRUE,"GENERAL";"TAB2",#N/A,TRUE,"GENERAL";"TAB3",#N/A,TRUE,"GENERAL";"TAB4",#N/A,TRUE,"GENERAL";"TAB5",#N/A,TRUE,"GENERAL"}</definedName>
    <definedName name="______g2" localSheetId="1">{"TAB1",#N/A,TRUE,"GENERAL";"TAB2",#N/A,TRUE,"GENERAL";"TAB3",#N/A,TRUE,"GENERAL";"TAB4",#N/A,TRUE,"GENERAL";"TAB5",#N/A,TRUE,"GENERAL"}</definedName>
    <definedName name="______g2">{"TAB1",#N/A,TRUE,"GENERAL";"TAB2",#N/A,TRUE,"GENERAL";"TAB3",#N/A,TRUE,"GENERAL";"TAB4",#N/A,TRUE,"GENERAL";"TAB5",#N/A,TRUE,"GENERAL"}</definedName>
    <definedName name="______g3" localSheetId="4">{"via1",#N/A,TRUE,"general";"via2",#N/A,TRUE,"general";"via3",#N/A,TRUE,"general"}</definedName>
    <definedName name="______g3" localSheetId="16">{"via1",#N/A,TRUE,"general";"via2",#N/A,TRUE,"general";"via3",#N/A,TRUE,"general"}</definedName>
    <definedName name="______g3" localSheetId="15">{"via1",#N/A,TRUE,"general";"via2",#N/A,TRUE,"general";"via3",#N/A,TRUE,"general"}</definedName>
    <definedName name="______g3" localSheetId="17">{"via1",#N/A,TRUE,"general";"via2",#N/A,TRUE,"general";"via3",#N/A,TRUE,"general"}</definedName>
    <definedName name="______g3" localSheetId="2">{"via1",#N/A,TRUE,"general";"via2",#N/A,TRUE,"general";"via3",#N/A,TRUE,"general"}</definedName>
    <definedName name="______g3" localSheetId="1">{"via1",#N/A,TRUE,"general";"via2",#N/A,TRUE,"general";"via3",#N/A,TRUE,"general"}</definedName>
    <definedName name="______g3">{"via1",#N/A,TRUE,"general";"via2",#N/A,TRUE,"general";"via3",#N/A,TRUE,"general"}</definedName>
    <definedName name="______g4" localSheetId="4">{"via1",#N/A,TRUE,"general";"via2",#N/A,TRUE,"general";"via3",#N/A,TRUE,"general"}</definedName>
    <definedName name="______g4" localSheetId="16">{"via1",#N/A,TRUE,"general";"via2",#N/A,TRUE,"general";"via3",#N/A,TRUE,"general"}</definedName>
    <definedName name="______g4" localSheetId="15">{"via1",#N/A,TRUE,"general";"via2",#N/A,TRUE,"general";"via3",#N/A,TRUE,"general"}</definedName>
    <definedName name="______g4" localSheetId="17">{"via1",#N/A,TRUE,"general";"via2",#N/A,TRUE,"general";"via3",#N/A,TRUE,"general"}</definedName>
    <definedName name="______g4" localSheetId="2">{"via1",#N/A,TRUE,"general";"via2",#N/A,TRUE,"general";"via3",#N/A,TRUE,"general"}</definedName>
    <definedName name="______g4" localSheetId="1">{"via1",#N/A,TRUE,"general";"via2",#N/A,TRUE,"general";"via3",#N/A,TRUE,"general"}</definedName>
    <definedName name="______g4">{"via1",#N/A,TRUE,"general";"via2",#N/A,TRUE,"general";"via3",#N/A,TRUE,"general"}</definedName>
    <definedName name="______g5" localSheetId="4">{"via1",#N/A,TRUE,"general";"via2",#N/A,TRUE,"general";"via3",#N/A,TRUE,"general"}</definedName>
    <definedName name="______g5" localSheetId="16">{"via1",#N/A,TRUE,"general";"via2",#N/A,TRUE,"general";"via3",#N/A,TRUE,"general"}</definedName>
    <definedName name="______g5" localSheetId="15">{"via1",#N/A,TRUE,"general";"via2",#N/A,TRUE,"general";"via3",#N/A,TRUE,"general"}</definedName>
    <definedName name="______g5" localSheetId="17">{"via1",#N/A,TRUE,"general";"via2",#N/A,TRUE,"general";"via3",#N/A,TRUE,"general"}</definedName>
    <definedName name="______g5" localSheetId="2">{"via1",#N/A,TRUE,"general";"via2",#N/A,TRUE,"general";"via3",#N/A,TRUE,"general"}</definedName>
    <definedName name="______g5" localSheetId="1">{"via1",#N/A,TRUE,"general";"via2",#N/A,TRUE,"general";"via3",#N/A,TRUE,"general"}</definedName>
    <definedName name="______g5">{"via1",#N/A,TRUE,"general";"via2",#N/A,TRUE,"general";"via3",#N/A,TRUE,"general"}</definedName>
    <definedName name="______g6" localSheetId="4">{"via1",#N/A,TRUE,"general";"via2",#N/A,TRUE,"general";"via3",#N/A,TRUE,"general"}</definedName>
    <definedName name="______g6" localSheetId="16">{"via1",#N/A,TRUE,"general";"via2",#N/A,TRUE,"general";"via3",#N/A,TRUE,"general"}</definedName>
    <definedName name="______g6" localSheetId="15">{"via1",#N/A,TRUE,"general";"via2",#N/A,TRUE,"general";"via3",#N/A,TRUE,"general"}</definedName>
    <definedName name="______g6" localSheetId="17">{"via1",#N/A,TRUE,"general";"via2",#N/A,TRUE,"general";"via3",#N/A,TRUE,"general"}</definedName>
    <definedName name="______g6" localSheetId="2">{"via1",#N/A,TRUE,"general";"via2",#N/A,TRUE,"general";"via3",#N/A,TRUE,"general"}</definedName>
    <definedName name="______g6" localSheetId="1">{"via1",#N/A,TRUE,"general";"via2",#N/A,TRUE,"general";"via3",#N/A,TRUE,"general"}</definedName>
    <definedName name="______g6">{"via1",#N/A,TRUE,"general";"via2",#N/A,TRUE,"general";"via3",#N/A,TRUE,"general"}</definedName>
    <definedName name="______g7" localSheetId="4">{"TAB1",#N/A,TRUE,"GENERAL";"TAB2",#N/A,TRUE,"GENERAL";"TAB3",#N/A,TRUE,"GENERAL";"TAB4",#N/A,TRUE,"GENERAL";"TAB5",#N/A,TRUE,"GENERAL"}</definedName>
    <definedName name="______g7" localSheetId="16">{"TAB1",#N/A,TRUE,"GENERAL";"TAB2",#N/A,TRUE,"GENERAL";"TAB3",#N/A,TRUE,"GENERAL";"TAB4",#N/A,TRUE,"GENERAL";"TAB5",#N/A,TRUE,"GENERAL"}</definedName>
    <definedName name="______g7" localSheetId="15">{"TAB1",#N/A,TRUE,"GENERAL";"TAB2",#N/A,TRUE,"GENERAL";"TAB3",#N/A,TRUE,"GENERAL";"TAB4",#N/A,TRUE,"GENERAL";"TAB5",#N/A,TRUE,"GENERAL"}</definedName>
    <definedName name="______g7" localSheetId="17">{"TAB1",#N/A,TRUE,"GENERAL";"TAB2",#N/A,TRUE,"GENERAL";"TAB3",#N/A,TRUE,"GENERAL";"TAB4",#N/A,TRUE,"GENERAL";"TAB5",#N/A,TRUE,"GENERAL"}</definedName>
    <definedName name="______g7" localSheetId="2">{"TAB1",#N/A,TRUE,"GENERAL";"TAB2",#N/A,TRUE,"GENERAL";"TAB3",#N/A,TRUE,"GENERAL";"TAB4",#N/A,TRUE,"GENERAL";"TAB5",#N/A,TRUE,"GENERAL"}</definedName>
    <definedName name="______g7" localSheetId="1">{"TAB1",#N/A,TRUE,"GENERAL";"TAB2",#N/A,TRUE,"GENERAL";"TAB3",#N/A,TRUE,"GENERAL";"TAB4",#N/A,TRUE,"GENERAL";"TAB5",#N/A,TRUE,"GENERAL"}</definedName>
    <definedName name="______g7">{"TAB1",#N/A,TRUE,"GENERAL";"TAB2",#N/A,TRUE,"GENERAL";"TAB3",#N/A,TRUE,"GENERAL";"TAB4",#N/A,TRUE,"GENERAL";"TAB5",#N/A,TRUE,"GENERAL"}</definedName>
    <definedName name="______GR1" localSheetId="4">{"TAB1",#N/A,TRUE,"GENERAL";"TAB2",#N/A,TRUE,"GENERAL";"TAB3",#N/A,TRUE,"GENERAL";"TAB4",#N/A,TRUE,"GENERAL";"TAB5",#N/A,TRUE,"GENERAL"}</definedName>
    <definedName name="______GR1" localSheetId="16">{"TAB1",#N/A,TRUE,"GENERAL";"TAB2",#N/A,TRUE,"GENERAL";"TAB3",#N/A,TRUE,"GENERAL";"TAB4",#N/A,TRUE,"GENERAL";"TAB5",#N/A,TRUE,"GENERAL"}</definedName>
    <definedName name="______GR1" localSheetId="15">{"TAB1",#N/A,TRUE,"GENERAL";"TAB2",#N/A,TRUE,"GENERAL";"TAB3",#N/A,TRUE,"GENERAL";"TAB4",#N/A,TRUE,"GENERAL";"TAB5",#N/A,TRUE,"GENERAL"}</definedName>
    <definedName name="______GR1" localSheetId="17">{"TAB1",#N/A,TRUE,"GENERAL";"TAB2",#N/A,TRUE,"GENERAL";"TAB3",#N/A,TRUE,"GENERAL";"TAB4",#N/A,TRUE,"GENERAL";"TAB5",#N/A,TRUE,"GENERAL"}</definedName>
    <definedName name="______GR1" localSheetId="2">{"TAB1",#N/A,TRUE,"GENERAL";"TAB2",#N/A,TRUE,"GENERAL";"TAB3",#N/A,TRUE,"GENERAL";"TAB4",#N/A,TRUE,"GENERAL";"TAB5",#N/A,TRUE,"GENERAL"}</definedName>
    <definedName name="______GR1" localSheetId="1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 localSheetId="4">{"via1",#N/A,TRUE,"general";"via2",#N/A,TRUE,"general";"via3",#N/A,TRUE,"general"}</definedName>
    <definedName name="______gtr4" localSheetId="16">{"via1",#N/A,TRUE,"general";"via2",#N/A,TRUE,"general";"via3",#N/A,TRUE,"general"}</definedName>
    <definedName name="______gtr4" localSheetId="15">{"via1",#N/A,TRUE,"general";"via2",#N/A,TRUE,"general";"via3",#N/A,TRUE,"general"}</definedName>
    <definedName name="______gtr4" localSheetId="17">{"via1",#N/A,TRUE,"general";"via2",#N/A,TRUE,"general";"via3",#N/A,TRUE,"general"}</definedName>
    <definedName name="______gtr4" localSheetId="2">{"via1",#N/A,TRUE,"general";"via2",#N/A,TRUE,"general";"via3",#N/A,TRUE,"general"}</definedName>
    <definedName name="______gtr4" localSheetId="1">{"via1",#N/A,TRUE,"general";"via2",#N/A,TRUE,"general";"via3",#N/A,TRUE,"general"}</definedName>
    <definedName name="______gtr4">{"via1",#N/A,TRUE,"general";"via2",#N/A,TRUE,"general";"via3",#N/A,TRUE,"general"}</definedName>
    <definedName name="______H117562">#REF!</definedName>
    <definedName name="______H191456">#REF!</definedName>
    <definedName name="______h2" localSheetId="4">{"via1",#N/A,TRUE,"general";"via2",#N/A,TRUE,"general";"via3",#N/A,TRUE,"general"}</definedName>
    <definedName name="______h2" localSheetId="16">{"via1",#N/A,TRUE,"general";"via2",#N/A,TRUE,"general";"via3",#N/A,TRUE,"general"}</definedName>
    <definedName name="______h2" localSheetId="15">{"via1",#N/A,TRUE,"general";"via2",#N/A,TRUE,"general";"via3",#N/A,TRUE,"general"}</definedName>
    <definedName name="______h2" localSheetId="17">{"via1",#N/A,TRUE,"general";"via2",#N/A,TRUE,"general";"via3",#N/A,TRUE,"general"}</definedName>
    <definedName name="______h2" localSheetId="2">{"via1",#N/A,TRUE,"general";"via2",#N/A,TRUE,"general";"via3",#N/A,TRUE,"general"}</definedName>
    <definedName name="______h2" localSheetId="1">{"via1",#N/A,TRUE,"general";"via2",#N/A,TRUE,"general";"via3",#N/A,TRUE,"general"}</definedName>
    <definedName name="______h2">{"via1",#N/A,TRUE,"general";"via2",#N/A,TRUE,"general";"via3",#N/A,TRUE,"general"}</definedName>
    <definedName name="______h3" localSheetId="4">{"via1",#N/A,TRUE,"general";"via2",#N/A,TRUE,"general";"via3",#N/A,TRUE,"general"}</definedName>
    <definedName name="______h3" localSheetId="16">{"via1",#N/A,TRUE,"general";"via2",#N/A,TRUE,"general";"via3",#N/A,TRUE,"general"}</definedName>
    <definedName name="______h3" localSheetId="15">{"via1",#N/A,TRUE,"general";"via2",#N/A,TRUE,"general";"via3",#N/A,TRUE,"general"}</definedName>
    <definedName name="______h3" localSheetId="17">{"via1",#N/A,TRUE,"general";"via2",#N/A,TRUE,"general";"via3",#N/A,TRUE,"general"}</definedName>
    <definedName name="______h3" localSheetId="2">{"via1",#N/A,TRUE,"general";"via2",#N/A,TRUE,"general";"via3",#N/A,TRUE,"general"}</definedName>
    <definedName name="______h3" localSheetId="1">{"via1",#N/A,TRUE,"general";"via2",#N/A,TRUE,"general";"via3",#N/A,TRUE,"general"}</definedName>
    <definedName name="______h3">{"via1",#N/A,TRUE,"general";"via2",#N/A,TRUE,"general";"via3",#N/A,TRUE,"general"}</definedName>
    <definedName name="______h4" localSheetId="4">{"TAB1",#N/A,TRUE,"GENERAL";"TAB2",#N/A,TRUE,"GENERAL";"TAB3",#N/A,TRUE,"GENERAL";"TAB4",#N/A,TRUE,"GENERAL";"TAB5",#N/A,TRUE,"GENERAL"}</definedName>
    <definedName name="______h4" localSheetId="16">{"TAB1",#N/A,TRUE,"GENERAL";"TAB2",#N/A,TRUE,"GENERAL";"TAB3",#N/A,TRUE,"GENERAL";"TAB4",#N/A,TRUE,"GENERAL";"TAB5",#N/A,TRUE,"GENERAL"}</definedName>
    <definedName name="______h4" localSheetId="15">{"TAB1",#N/A,TRUE,"GENERAL";"TAB2",#N/A,TRUE,"GENERAL";"TAB3",#N/A,TRUE,"GENERAL";"TAB4",#N/A,TRUE,"GENERAL";"TAB5",#N/A,TRUE,"GENERAL"}</definedName>
    <definedName name="______h4" localSheetId="17">{"TAB1",#N/A,TRUE,"GENERAL";"TAB2",#N/A,TRUE,"GENERAL";"TAB3",#N/A,TRUE,"GENERAL";"TAB4",#N/A,TRUE,"GENERAL";"TAB5",#N/A,TRUE,"GENERAL"}</definedName>
    <definedName name="______h4" localSheetId="2">{"TAB1",#N/A,TRUE,"GENERAL";"TAB2",#N/A,TRUE,"GENERAL";"TAB3",#N/A,TRUE,"GENERAL";"TAB4",#N/A,TRUE,"GENERAL";"TAB5",#N/A,TRUE,"GENERAL"}</definedName>
    <definedName name="______h4" localSheetId="1">{"TAB1",#N/A,TRUE,"GENERAL";"TAB2",#N/A,TRUE,"GENERAL";"TAB3",#N/A,TRUE,"GENERAL";"TAB4",#N/A,TRUE,"GENERAL";"TAB5",#N/A,TRUE,"GENERAL"}</definedName>
    <definedName name="______h4">{"TAB1",#N/A,TRUE,"GENERAL";"TAB2",#N/A,TRUE,"GENERAL";"TAB3",#N/A,TRUE,"GENERAL";"TAB4",#N/A,TRUE,"GENERAL";"TAB5",#N/A,TRUE,"GENERAL"}</definedName>
    <definedName name="______h5" localSheetId="4">{"TAB1",#N/A,TRUE,"GENERAL";"TAB2",#N/A,TRUE,"GENERAL";"TAB3",#N/A,TRUE,"GENERAL";"TAB4",#N/A,TRUE,"GENERAL";"TAB5",#N/A,TRUE,"GENERAL"}</definedName>
    <definedName name="______h5" localSheetId="16">{"TAB1",#N/A,TRUE,"GENERAL";"TAB2",#N/A,TRUE,"GENERAL";"TAB3",#N/A,TRUE,"GENERAL";"TAB4",#N/A,TRUE,"GENERAL";"TAB5",#N/A,TRUE,"GENERAL"}</definedName>
    <definedName name="______h5" localSheetId="15">{"TAB1",#N/A,TRUE,"GENERAL";"TAB2",#N/A,TRUE,"GENERAL";"TAB3",#N/A,TRUE,"GENERAL";"TAB4",#N/A,TRUE,"GENERAL";"TAB5",#N/A,TRUE,"GENERAL"}</definedName>
    <definedName name="______h5" localSheetId="17">{"TAB1",#N/A,TRUE,"GENERAL";"TAB2",#N/A,TRUE,"GENERAL";"TAB3",#N/A,TRUE,"GENERAL";"TAB4",#N/A,TRUE,"GENERAL";"TAB5",#N/A,TRUE,"GENERAL"}</definedName>
    <definedName name="______h5" localSheetId="2">{"TAB1",#N/A,TRUE,"GENERAL";"TAB2",#N/A,TRUE,"GENERAL";"TAB3",#N/A,TRUE,"GENERAL";"TAB4",#N/A,TRUE,"GENERAL";"TAB5",#N/A,TRUE,"GENERAL"}</definedName>
    <definedName name="______h5" localSheetId="1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 localSheetId="4">{"via1",#N/A,TRUE,"general";"via2",#N/A,TRUE,"general";"via3",#N/A,TRUE,"general"}</definedName>
    <definedName name="______h6" localSheetId="16">{"via1",#N/A,TRUE,"general";"via2",#N/A,TRUE,"general";"via3",#N/A,TRUE,"general"}</definedName>
    <definedName name="______h6" localSheetId="15">{"via1",#N/A,TRUE,"general";"via2",#N/A,TRUE,"general";"via3",#N/A,TRUE,"general"}</definedName>
    <definedName name="______h6" localSheetId="17">{"via1",#N/A,TRUE,"general";"via2",#N/A,TRUE,"general";"via3",#N/A,TRUE,"general"}</definedName>
    <definedName name="______h6" localSheetId="2">{"via1",#N/A,TRUE,"general";"via2",#N/A,TRUE,"general";"via3",#N/A,TRUE,"general"}</definedName>
    <definedName name="______h6" localSheetId="1">{"via1",#N/A,TRUE,"general";"via2",#N/A,TRUE,"general";"via3",#N/A,TRUE,"general"}</definedName>
    <definedName name="______h6">{"via1",#N/A,TRUE,"general";"via2",#N/A,TRUE,"general";"via3",#N/A,TRUE,"general"}</definedName>
    <definedName name="______h7" localSheetId="4">{"TAB1",#N/A,TRUE,"GENERAL";"TAB2",#N/A,TRUE,"GENERAL";"TAB3",#N/A,TRUE,"GENERAL";"TAB4",#N/A,TRUE,"GENERAL";"TAB5",#N/A,TRUE,"GENERAL"}</definedName>
    <definedName name="______h7" localSheetId="16">{"TAB1",#N/A,TRUE,"GENERAL";"TAB2",#N/A,TRUE,"GENERAL";"TAB3",#N/A,TRUE,"GENERAL";"TAB4",#N/A,TRUE,"GENERAL";"TAB5",#N/A,TRUE,"GENERAL"}</definedName>
    <definedName name="______h7" localSheetId="15">{"TAB1",#N/A,TRUE,"GENERAL";"TAB2",#N/A,TRUE,"GENERAL";"TAB3",#N/A,TRUE,"GENERAL";"TAB4",#N/A,TRUE,"GENERAL";"TAB5",#N/A,TRUE,"GENERAL"}</definedName>
    <definedName name="______h7" localSheetId="17">{"TAB1",#N/A,TRUE,"GENERAL";"TAB2",#N/A,TRUE,"GENERAL";"TAB3",#N/A,TRUE,"GENERAL";"TAB4",#N/A,TRUE,"GENERAL";"TAB5",#N/A,TRUE,"GENERAL"}</definedName>
    <definedName name="______h7" localSheetId="2">{"TAB1",#N/A,TRUE,"GENERAL";"TAB2",#N/A,TRUE,"GENERAL";"TAB3",#N/A,TRUE,"GENERAL";"TAB4",#N/A,TRUE,"GENERAL";"TAB5",#N/A,TRUE,"GENERAL"}</definedName>
    <definedName name="______h7" localSheetId="1">{"TAB1",#N/A,TRUE,"GENERAL";"TAB2",#N/A,TRUE,"GENERAL";"TAB3",#N/A,TRUE,"GENERAL";"TAB4",#N/A,TRUE,"GENERAL";"TAB5",#N/A,TRUE,"GENERAL"}</definedName>
    <definedName name="______h7">{"TAB1",#N/A,TRUE,"GENERAL";"TAB2",#N/A,TRUE,"GENERAL";"TAB3",#N/A,TRUE,"GENERAL";"TAB4",#N/A,TRUE,"GENERAL";"TAB5",#N/A,TRUE,"GENERAL"}</definedName>
    <definedName name="______h8" localSheetId="4">{"via1",#N/A,TRUE,"general";"via2",#N/A,TRUE,"general";"via3",#N/A,TRUE,"general"}</definedName>
    <definedName name="______h8" localSheetId="16">{"via1",#N/A,TRUE,"general";"via2",#N/A,TRUE,"general";"via3",#N/A,TRUE,"general"}</definedName>
    <definedName name="______h8" localSheetId="15">{"via1",#N/A,TRUE,"general";"via2",#N/A,TRUE,"general";"via3",#N/A,TRUE,"general"}</definedName>
    <definedName name="______h8" localSheetId="17">{"via1",#N/A,TRUE,"general";"via2",#N/A,TRUE,"general";"via3",#N/A,TRUE,"general"}</definedName>
    <definedName name="______h8" localSheetId="2">{"via1",#N/A,TRUE,"general";"via2",#N/A,TRUE,"general";"via3",#N/A,TRUE,"general"}</definedName>
    <definedName name="______h8" localSheetId="1">{"via1",#N/A,TRUE,"general";"via2",#N/A,TRUE,"general";"via3",#N/A,TRUE,"general"}</definedName>
    <definedName name="______h8">{"via1",#N/A,TRUE,"general";"via2",#N/A,TRUE,"general";"via3",#N/A,TRUE,"general"}</definedName>
    <definedName name="______hfh7" localSheetId="4">{"via1",#N/A,TRUE,"general";"via2",#N/A,TRUE,"general";"via3",#N/A,TRUE,"general"}</definedName>
    <definedName name="______hfh7" localSheetId="16">{"via1",#N/A,TRUE,"general";"via2",#N/A,TRUE,"general";"via3",#N/A,TRUE,"general"}</definedName>
    <definedName name="______hfh7" localSheetId="15">{"via1",#N/A,TRUE,"general";"via2",#N/A,TRUE,"general";"via3",#N/A,TRUE,"general"}</definedName>
    <definedName name="______hfh7" localSheetId="17">{"via1",#N/A,TRUE,"general";"via2",#N/A,TRUE,"general";"via3",#N/A,TRUE,"general"}</definedName>
    <definedName name="______hfh7" localSheetId="2">{"via1",#N/A,TRUE,"general";"via2",#N/A,TRUE,"general";"via3",#N/A,TRUE,"general"}</definedName>
    <definedName name="______hfh7" localSheetId="1">{"via1",#N/A,TRUE,"general";"via2",#N/A,TRUE,"general";"via3",#N/A,TRUE,"general"}</definedName>
    <definedName name="______hfh7">{"via1",#N/A,TRUE,"general";"via2",#N/A,TRUE,"general";"via3",#N/A,TRUE,"general"}</definedName>
    <definedName name="______i1">#REF!</definedName>
    <definedName name="______i4" localSheetId="4">{"via1",#N/A,TRUE,"general";"via2",#N/A,TRUE,"general";"via3",#N/A,TRUE,"general"}</definedName>
    <definedName name="______i4" localSheetId="16">{"via1",#N/A,TRUE,"general";"via2",#N/A,TRUE,"general";"via3",#N/A,TRUE,"general"}</definedName>
    <definedName name="______i4" localSheetId="15">{"via1",#N/A,TRUE,"general";"via2",#N/A,TRUE,"general";"via3",#N/A,TRUE,"general"}</definedName>
    <definedName name="______i4" localSheetId="17">{"via1",#N/A,TRUE,"general";"via2",#N/A,TRUE,"general";"via3",#N/A,TRUE,"general"}</definedName>
    <definedName name="______i4" localSheetId="2">{"via1",#N/A,TRUE,"general";"via2",#N/A,TRUE,"general";"via3",#N/A,TRUE,"general"}</definedName>
    <definedName name="______i4" localSheetId="1">{"via1",#N/A,TRUE,"general";"via2",#N/A,TRUE,"general";"via3",#N/A,TRUE,"general"}</definedName>
    <definedName name="______i4">{"via1",#N/A,TRUE,"general";"via2",#N/A,TRUE,"general";"via3",#N/A,TRUE,"general"}</definedName>
    <definedName name="______i5" localSheetId="4">{"TAB1",#N/A,TRUE,"GENERAL";"TAB2",#N/A,TRUE,"GENERAL";"TAB3",#N/A,TRUE,"GENERAL";"TAB4",#N/A,TRUE,"GENERAL";"TAB5",#N/A,TRUE,"GENERAL"}</definedName>
    <definedName name="______i5" localSheetId="16">{"TAB1",#N/A,TRUE,"GENERAL";"TAB2",#N/A,TRUE,"GENERAL";"TAB3",#N/A,TRUE,"GENERAL";"TAB4",#N/A,TRUE,"GENERAL";"TAB5",#N/A,TRUE,"GENERAL"}</definedName>
    <definedName name="______i5" localSheetId="15">{"TAB1",#N/A,TRUE,"GENERAL";"TAB2",#N/A,TRUE,"GENERAL";"TAB3",#N/A,TRUE,"GENERAL";"TAB4",#N/A,TRUE,"GENERAL";"TAB5",#N/A,TRUE,"GENERAL"}</definedName>
    <definedName name="______i5" localSheetId="17">{"TAB1",#N/A,TRUE,"GENERAL";"TAB2",#N/A,TRUE,"GENERAL";"TAB3",#N/A,TRUE,"GENERAL";"TAB4",#N/A,TRUE,"GENERAL";"TAB5",#N/A,TRUE,"GENERAL"}</definedName>
    <definedName name="______i5" localSheetId="2">{"TAB1",#N/A,TRUE,"GENERAL";"TAB2",#N/A,TRUE,"GENERAL";"TAB3",#N/A,TRUE,"GENERAL";"TAB4",#N/A,TRUE,"GENERAL";"TAB5",#N/A,TRUE,"GENERAL"}</definedName>
    <definedName name="______i5" localSheetId="1">{"TAB1",#N/A,TRUE,"GENERAL";"TAB2",#N/A,TRUE,"GENERAL";"TAB3",#N/A,TRUE,"GENERAL";"TAB4",#N/A,TRUE,"GENERAL";"TAB5",#N/A,TRUE,"GENERAL"}</definedName>
    <definedName name="______i5">{"TAB1",#N/A,TRUE,"GENERAL";"TAB2",#N/A,TRUE,"GENERAL";"TAB3",#N/A,TRUE,"GENERAL";"TAB4",#N/A,TRUE,"GENERAL";"TAB5",#N/A,TRUE,"GENERAL"}</definedName>
    <definedName name="______i6" localSheetId="4">{"TAB1",#N/A,TRUE,"GENERAL";"TAB2",#N/A,TRUE,"GENERAL";"TAB3",#N/A,TRUE,"GENERAL";"TAB4",#N/A,TRUE,"GENERAL";"TAB5",#N/A,TRUE,"GENERAL"}</definedName>
    <definedName name="______i6" localSheetId="16">{"TAB1",#N/A,TRUE,"GENERAL";"TAB2",#N/A,TRUE,"GENERAL";"TAB3",#N/A,TRUE,"GENERAL";"TAB4",#N/A,TRUE,"GENERAL";"TAB5",#N/A,TRUE,"GENERAL"}</definedName>
    <definedName name="______i6" localSheetId="15">{"TAB1",#N/A,TRUE,"GENERAL";"TAB2",#N/A,TRUE,"GENERAL";"TAB3",#N/A,TRUE,"GENERAL";"TAB4",#N/A,TRUE,"GENERAL";"TAB5",#N/A,TRUE,"GENERAL"}</definedName>
    <definedName name="______i6" localSheetId="17">{"TAB1",#N/A,TRUE,"GENERAL";"TAB2",#N/A,TRUE,"GENERAL";"TAB3",#N/A,TRUE,"GENERAL";"TAB4",#N/A,TRUE,"GENERAL";"TAB5",#N/A,TRUE,"GENERAL"}</definedName>
    <definedName name="______i6" localSheetId="2">{"TAB1",#N/A,TRUE,"GENERAL";"TAB2",#N/A,TRUE,"GENERAL";"TAB3",#N/A,TRUE,"GENERAL";"TAB4",#N/A,TRUE,"GENERAL";"TAB5",#N/A,TRUE,"GENERAL"}</definedName>
    <definedName name="______i6" localSheetId="1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 localSheetId="4">{"via1",#N/A,TRUE,"general";"via2",#N/A,TRUE,"general";"via3",#N/A,TRUE,"general"}</definedName>
    <definedName name="______i7" localSheetId="16">{"via1",#N/A,TRUE,"general";"via2",#N/A,TRUE,"general";"via3",#N/A,TRUE,"general"}</definedName>
    <definedName name="______i7" localSheetId="15">{"via1",#N/A,TRUE,"general";"via2",#N/A,TRUE,"general";"via3",#N/A,TRUE,"general"}</definedName>
    <definedName name="______i7" localSheetId="17">{"via1",#N/A,TRUE,"general";"via2",#N/A,TRUE,"general";"via3",#N/A,TRUE,"general"}</definedName>
    <definedName name="______i7" localSheetId="2">{"via1",#N/A,TRUE,"general";"via2",#N/A,TRUE,"general";"via3",#N/A,TRUE,"general"}</definedName>
    <definedName name="______i7" localSheetId="1">{"via1",#N/A,TRUE,"general";"via2",#N/A,TRUE,"general";"via3",#N/A,TRUE,"general"}</definedName>
    <definedName name="______i7">{"via1",#N/A,TRUE,"general";"via2",#N/A,TRUE,"general";"via3",#N/A,TRUE,"general"}</definedName>
    <definedName name="______i77" localSheetId="4">{"TAB1",#N/A,TRUE,"GENERAL";"TAB2",#N/A,TRUE,"GENERAL";"TAB3",#N/A,TRUE,"GENERAL";"TAB4",#N/A,TRUE,"GENERAL";"TAB5",#N/A,TRUE,"GENERAL"}</definedName>
    <definedName name="______i77" localSheetId="16">{"TAB1",#N/A,TRUE,"GENERAL";"TAB2",#N/A,TRUE,"GENERAL";"TAB3",#N/A,TRUE,"GENERAL";"TAB4",#N/A,TRUE,"GENERAL";"TAB5",#N/A,TRUE,"GENERAL"}</definedName>
    <definedName name="______i77" localSheetId="15">{"TAB1",#N/A,TRUE,"GENERAL";"TAB2",#N/A,TRUE,"GENERAL";"TAB3",#N/A,TRUE,"GENERAL";"TAB4",#N/A,TRUE,"GENERAL";"TAB5",#N/A,TRUE,"GENERAL"}</definedName>
    <definedName name="______i77" localSheetId="17">{"TAB1",#N/A,TRUE,"GENERAL";"TAB2",#N/A,TRUE,"GENERAL";"TAB3",#N/A,TRUE,"GENERAL";"TAB4",#N/A,TRUE,"GENERAL";"TAB5",#N/A,TRUE,"GENERAL"}</definedName>
    <definedName name="______i77" localSheetId="2">{"TAB1",#N/A,TRUE,"GENERAL";"TAB2",#N/A,TRUE,"GENERAL";"TAB3",#N/A,TRUE,"GENERAL";"TAB4",#N/A,TRUE,"GENERAL";"TAB5",#N/A,TRUE,"GENERAL"}</definedName>
    <definedName name="______i77" localSheetId="1">{"TAB1",#N/A,TRUE,"GENERAL";"TAB2",#N/A,TRUE,"GENERAL";"TAB3",#N/A,TRUE,"GENERAL";"TAB4",#N/A,TRUE,"GENERAL";"TAB5",#N/A,TRUE,"GENERAL"}</definedName>
    <definedName name="______i77">{"TAB1",#N/A,TRUE,"GENERAL";"TAB2",#N/A,TRUE,"GENERAL";"TAB3",#N/A,TRUE,"GENERAL";"TAB4",#N/A,TRUE,"GENERAL";"TAB5",#N/A,TRUE,"GENERAL"}</definedName>
    <definedName name="______i8" localSheetId="4">{"via1",#N/A,TRUE,"general";"via2",#N/A,TRUE,"general";"via3",#N/A,TRUE,"general"}</definedName>
    <definedName name="______i8" localSheetId="16">{"via1",#N/A,TRUE,"general";"via2",#N/A,TRUE,"general";"via3",#N/A,TRUE,"general"}</definedName>
    <definedName name="______i8" localSheetId="15">{"via1",#N/A,TRUE,"general";"via2",#N/A,TRUE,"general";"via3",#N/A,TRUE,"general"}</definedName>
    <definedName name="______i8" localSheetId="17">{"via1",#N/A,TRUE,"general";"via2",#N/A,TRUE,"general";"via3",#N/A,TRUE,"general"}</definedName>
    <definedName name="______i8" localSheetId="2">{"via1",#N/A,TRUE,"general";"via2",#N/A,TRUE,"general";"via3",#N/A,TRUE,"general"}</definedName>
    <definedName name="______i8" localSheetId="1">{"via1",#N/A,TRUE,"general";"via2",#N/A,TRUE,"general";"via3",#N/A,TRUE,"general"}</definedName>
    <definedName name="______i8">{"via1",#N/A,TRUE,"general";"via2",#N/A,TRUE,"general";"via3",#N/A,TRUE,"general"}</definedName>
    <definedName name="______i9" localSheetId="4">{"TAB1",#N/A,TRUE,"GENERAL";"TAB2",#N/A,TRUE,"GENERAL";"TAB3",#N/A,TRUE,"GENERAL";"TAB4",#N/A,TRUE,"GENERAL";"TAB5",#N/A,TRUE,"GENERAL"}</definedName>
    <definedName name="______i9" localSheetId="16">{"TAB1",#N/A,TRUE,"GENERAL";"TAB2",#N/A,TRUE,"GENERAL";"TAB3",#N/A,TRUE,"GENERAL";"TAB4",#N/A,TRUE,"GENERAL";"TAB5",#N/A,TRUE,"GENERAL"}</definedName>
    <definedName name="______i9" localSheetId="15">{"TAB1",#N/A,TRUE,"GENERAL";"TAB2",#N/A,TRUE,"GENERAL";"TAB3",#N/A,TRUE,"GENERAL";"TAB4",#N/A,TRUE,"GENERAL";"TAB5",#N/A,TRUE,"GENERAL"}</definedName>
    <definedName name="______i9" localSheetId="17">{"TAB1",#N/A,TRUE,"GENERAL";"TAB2",#N/A,TRUE,"GENERAL";"TAB3",#N/A,TRUE,"GENERAL";"TAB4",#N/A,TRUE,"GENERAL";"TAB5",#N/A,TRUE,"GENERAL"}</definedName>
    <definedName name="______i9" localSheetId="2">{"TAB1",#N/A,TRUE,"GENERAL";"TAB2",#N/A,TRUE,"GENERAL";"TAB3",#N/A,TRUE,"GENERAL";"TAB4",#N/A,TRUE,"GENERAL";"TAB5",#N/A,TRUE,"GENERAL"}</definedName>
    <definedName name="______i9" localSheetId="1">{"TAB1",#N/A,TRUE,"GENERAL";"TAB2",#N/A,TRUE,"GENERAL";"TAB3",#N/A,TRUE,"GENERAL";"TAB4",#N/A,TRUE,"GENERAL";"TAB5",#N/A,TRUE,"GENERAL"}</definedName>
    <definedName name="______i9">{"TAB1",#N/A,TRUE,"GENERAL";"TAB2",#N/A,TRUE,"GENERAL";"TAB3",#N/A,TRUE,"GENERAL";"TAB4",#N/A,TRUE,"GENERAL";"TAB5",#N/A,TRUE,"GENERAL"}</definedName>
    <definedName name="______INF1" localSheetId="17">#REF!</definedName>
    <definedName name="______INF1">#REF!</definedName>
    <definedName name="______k3" localSheetId="4">{"TAB1",#N/A,TRUE,"GENERAL";"TAB2",#N/A,TRUE,"GENERAL";"TAB3",#N/A,TRUE,"GENERAL";"TAB4",#N/A,TRUE,"GENERAL";"TAB5",#N/A,TRUE,"GENERAL"}</definedName>
    <definedName name="______k3" localSheetId="16">{"TAB1",#N/A,TRUE,"GENERAL";"TAB2",#N/A,TRUE,"GENERAL";"TAB3",#N/A,TRUE,"GENERAL";"TAB4",#N/A,TRUE,"GENERAL";"TAB5",#N/A,TRUE,"GENERAL"}</definedName>
    <definedName name="______k3" localSheetId="15">{"TAB1",#N/A,TRUE,"GENERAL";"TAB2",#N/A,TRUE,"GENERAL";"TAB3",#N/A,TRUE,"GENERAL";"TAB4",#N/A,TRUE,"GENERAL";"TAB5",#N/A,TRUE,"GENERAL"}</definedName>
    <definedName name="______k3" localSheetId="17">{"TAB1",#N/A,TRUE,"GENERAL";"TAB2",#N/A,TRUE,"GENERAL";"TAB3",#N/A,TRUE,"GENERAL";"TAB4",#N/A,TRUE,"GENERAL";"TAB5",#N/A,TRUE,"GENERAL"}</definedName>
    <definedName name="______k3" localSheetId="2">{"TAB1",#N/A,TRUE,"GENERAL";"TAB2",#N/A,TRUE,"GENERAL";"TAB3",#N/A,TRUE,"GENERAL";"TAB4",#N/A,TRUE,"GENERAL";"TAB5",#N/A,TRUE,"GENERAL"}</definedName>
    <definedName name="______k3" localSheetId="1">{"TAB1",#N/A,TRUE,"GENERAL";"TAB2",#N/A,TRUE,"GENERAL";"TAB3",#N/A,TRUE,"GENERAL";"TAB4",#N/A,TRUE,"GENERAL";"TAB5",#N/A,TRUE,"GENERAL"}</definedName>
    <definedName name="______k3">{"TAB1",#N/A,TRUE,"GENERAL";"TAB2",#N/A,TRUE,"GENERAL";"TAB3",#N/A,TRUE,"GENERAL";"TAB4",#N/A,TRUE,"GENERAL";"TAB5",#N/A,TRUE,"GENERAL"}</definedName>
    <definedName name="______k4" localSheetId="4">{"via1",#N/A,TRUE,"general";"via2",#N/A,TRUE,"general";"via3",#N/A,TRUE,"general"}</definedName>
    <definedName name="______k4" localSheetId="16">{"via1",#N/A,TRUE,"general";"via2",#N/A,TRUE,"general";"via3",#N/A,TRUE,"general"}</definedName>
    <definedName name="______k4" localSheetId="15">{"via1",#N/A,TRUE,"general";"via2",#N/A,TRUE,"general";"via3",#N/A,TRUE,"general"}</definedName>
    <definedName name="______k4" localSheetId="17">{"via1",#N/A,TRUE,"general";"via2",#N/A,TRUE,"general";"via3",#N/A,TRUE,"general"}</definedName>
    <definedName name="______k4" localSheetId="2">{"via1",#N/A,TRUE,"general";"via2",#N/A,TRUE,"general";"via3",#N/A,TRUE,"general"}</definedName>
    <definedName name="______k4" localSheetId="1">{"via1",#N/A,TRUE,"general";"via2",#N/A,TRUE,"general";"via3",#N/A,TRUE,"general"}</definedName>
    <definedName name="______k4">{"via1",#N/A,TRUE,"general";"via2",#N/A,TRUE,"general";"via3",#N/A,TRUE,"general"}</definedName>
    <definedName name="______k5" localSheetId="4">{"via1",#N/A,TRUE,"general";"via2",#N/A,TRUE,"general";"via3",#N/A,TRUE,"general"}</definedName>
    <definedName name="______k5" localSheetId="16">{"via1",#N/A,TRUE,"general";"via2",#N/A,TRUE,"general";"via3",#N/A,TRUE,"general"}</definedName>
    <definedName name="______k5" localSheetId="15">{"via1",#N/A,TRUE,"general";"via2",#N/A,TRUE,"general";"via3",#N/A,TRUE,"general"}</definedName>
    <definedName name="______k5" localSheetId="17">{"via1",#N/A,TRUE,"general";"via2",#N/A,TRUE,"general";"via3",#N/A,TRUE,"general"}</definedName>
    <definedName name="______k5" localSheetId="2">{"via1",#N/A,TRUE,"general";"via2",#N/A,TRUE,"general";"via3",#N/A,TRUE,"general"}</definedName>
    <definedName name="______k5" localSheetId="1">{"via1",#N/A,TRUE,"general";"via2",#N/A,TRUE,"general";"via3",#N/A,TRUE,"general"}</definedName>
    <definedName name="______k5">{"via1",#N/A,TRUE,"general";"via2",#N/A,TRUE,"general";"via3",#N/A,TRUE,"general"}</definedName>
    <definedName name="______k6" localSheetId="4">{"TAB1",#N/A,TRUE,"GENERAL";"TAB2",#N/A,TRUE,"GENERAL";"TAB3",#N/A,TRUE,"GENERAL";"TAB4",#N/A,TRUE,"GENERAL";"TAB5",#N/A,TRUE,"GENERAL"}</definedName>
    <definedName name="______k6" localSheetId="16">{"TAB1",#N/A,TRUE,"GENERAL";"TAB2",#N/A,TRUE,"GENERAL";"TAB3",#N/A,TRUE,"GENERAL";"TAB4",#N/A,TRUE,"GENERAL";"TAB5",#N/A,TRUE,"GENERAL"}</definedName>
    <definedName name="______k6" localSheetId="15">{"TAB1",#N/A,TRUE,"GENERAL";"TAB2",#N/A,TRUE,"GENERAL";"TAB3",#N/A,TRUE,"GENERAL";"TAB4",#N/A,TRUE,"GENERAL";"TAB5",#N/A,TRUE,"GENERAL"}</definedName>
    <definedName name="______k6" localSheetId="17">{"TAB1",#N/A,TRUE,"GENERAL";"TAB2",#N/A,TRUE,"GENERAL";"TAB3",#N/A,TRUE,"GENERAL";"TAB4",#N/A,TRUE,"GENERAL";"TAB5",#N/A,TRUE,"GENERAL"}</definedName>
    <definedName name="______k6" localSheetId="2">{"TAB1",#N/A,TRUE,"GENERAL";"TAB2",#N/A,TRUE,"GENERAL";"TAB3",#N/A,TRUE,"GENERAL";"TAB4",#N/A,TRUE,"GENERAL";"TAB5",#N/A,TRUE,"GENERAL"}</definedName>
    <definedName name="______k6" localSheetId="1">{"TAB1",#N/A,TRUE,"GENERAL";"TAB2",#N/A,TRUE,"GENERAL";"TAB3",#N/A,TRUE,"GENERAL";"TAB4",#N/A,TRUE,"GENERAL";"TAB5",#N/A,TRUE,"GENERAL"}</definedName>
    <definedName name="______k6">{"TAB1",#N/A,TRUE,"GENERAL";"TAB2",#N/A,TRUE,"GENERAL";"TAB3",#N/A,TRUE,"GENERAL";"TAB4",#N/A,TRUE,"GENERAL";"TAB5",#N/A,TRUE,"GENERAL"}</definedName>
    <definedName name="______k7" localSheetId="4">{"via1",#N/A,TRUE,"general";"via2",#N/A,TRUE,"general";"via3",#N/A,TRUE,"general"}</definedName>
    <definedName name="______k7" localSheetId="16">{"via1",#N/A,TRUE,"general";"via2",#N/A,TRUE,"general";"via3",#N/A,TRUE,"general"}</definedName>
    <definedName name="______k7" localSheetId="15">{"via1",#N/A,TRUE,"general";"via2",#N/A,TRUE,"general";"via3",#N/A,TRUE,"general"}</definedName>
    <definedName name="______k7" localSheetId="17">{"via1",#N/A,TRUE,"general";"via2",#N/A,TRUE,"general";"via3",#N/A,TRUE,"general"}</definedName>
    <definedName name="______k7" localSheetId="2">{"via1",#N/A,TRUE,"general";"via2",#N/A,TRUE,"general";"via3",#N/A,TRUE,"general"}</definedName>
    <definedName name="______k7" localSheetId="1">{"via1",#N/A,TRUE,"general";"via2",#N/A,TRUE,"general";"via3",#N/A,TRUE,"general"}</definedName>
    <definedName name="______k7">{"via1",#N/A,TRUE,"general";"via2",#N/A,TRUE,"general";"via3",#N/A,TRUE,"general"}</definedName>
    <definedName name="______k8" localSheetId="4">{"via1",#N/A,TRUE,"general";"via2",#N/A,TRUE,"general";"via3",#N/A,TRUE,"general"}</definedName>
    <definedName name="______k8" localSheetId="16">{"via1",#N/A,TRUE,"general";"via2",#N/A,TRUE,"general";"via3",#N/A,TRUE,"general"}</definedName>
    <definedName name="______k8" localSheetId="15">{"via1",#N/A,TRUE,"general";"via2",#N/A,TRUE,"general";"via3",#N/A,TRUE,"general"}</definedName>
    <definedName name="______k8" localSheetId="17">{"via1",#N/A,TRUE,"general";"via2",#N/A,TRUE,"general";"via3",#N/A,TRUE,"general"}</definedName>
    <definedName name="______k8" localSheetId="2">{"via1",#N/A,TRUE,"general";"via2",#N/A,TRUE,"general";"via3",#N/A,TRUE,"general"}</definedName>
    <definedName name="______k8" localSheetId="1">{"via1",#N/A,TRUE,"general";"via2",#N/A,TRUE,"general";"via3",#N/A,TRUE,"general"}</definedName>
    <definedName name="______k8">{"via1",#N/A,TRUE,"general";"via2",#N/A,TRUE,"general";"via3",#N/A,TRUE,"general"}</definedName>
    <definedName name="______k9" localSheetId="4">{"TAB1",#N/A,TRUE,"GENERAL";"TAB2",#N/A,TRUE,"GENERAL";"TAB3",#N/A,TRUE,"GENERAL";"TAB4",#N/A,TRUE,"GENERAL";"TAB5",#N/A,TRUE,"GENERAL"}</definedName>
    <definedName name="______k9" localSheetId="16">{"TAB1",#N/A,TRUE,"GENERAL";"TAB2",#N/A,TRUE,"GENERAL";"TAB3",#N/A,TRUE,"GENERAL";"TAB4",#N/A,TRUE,"GENERAL";"TAB5",#N/A,TRUE,"GENERAL"}</definedName>
    <definedName name="______k9" localSheetId="15">{"TAB1",#N/A,TRUE,"GENERAL";"TAB2",#N/A,TRUE,"GENERAL";"TAB3",#N/A,TRUE,"GENERAL";"TAB4",#N/A,TRUE,"GENERAL";"TAB5",#N/A,TRUE,"GENERAL"}</definedName>
    <definedName name="______k9" localSheetId="17">{"TAB1",#N/A,TRUE,"GENERAL";"TAB2",#N/A,TRUE,"GENERAL";"TAB3",#N/A,TRUE,"GENERAL";"TAB4",#N/A,TRUE,"GENERAL";"TAB5",#N/A,TRUE,"GENERAL"}</definedName>
    <definedName name="______k9" localSheetId="2">{"TAB1",#N/A,TRUE,"GENERAL";"TAB2",#N/A,TRUE,"GENERAL";"TAB3",#N/A,TRUE,"GENERAL";"TAB4",#N/A,TRUE,"GENERAL";"TAB5",#N/A,TRUE,"GENERAL"}</definedName>
    <definedName name="______k9" localSheetId="1">{"TAB1",#N/A,TRUE,"GENERAL";"TAB2",#N/A,TRUE,"GENERAL";"TAB3",#N/A,TRUE,"GENERAL";"TAB4",#N/A,TRUE,"GENERAL";"TAB5",#N/A,TRUE,"GENERAL"}</definedName>
    <definedName name="______k9">{"TAB1",#N/A,TRUE,"GENERAL";"TAB2",#N/A,TRUE,"GENERAL";"TAB3",#N/A,TRUE,"GENERAL";"TAB4",#N/A,TRUE,"GENERAL";"TAB5",#N/A,TRUE,"GENERAL"}</definedName>
    <definedName name="______kjk6" localSheetId="4">{"TAB1",#N/A,TRUE,"GENERAL";"TAB2",#N/A,TRUE,"GENERAL";"TAB3",#N/A,TRUE,"GENERAL";"TAB4",#N/A,TRUE,"GENERAL";"TAB5",#N/A,TRUE,"GENERAL"}</definedName>
    <definedName name="______kjk6" localSheetId="16">{"TAB1",#N/A,TRUE,"GENERAL";"TAB2",#N/A,TRUE,"GENERAL";"TAB3",#N/A,TRUE,"GENERAL";"TAB4",#N/A,TRUE,"GENERAL";"TAB5",#N/A,TRUE,"GENERAL"}</definedName>
    <definedName name="______kjk6" localSheetId="15">{"TAB1",#N/A,TRUE,"GENERAL";"TAB2",#N/A,TRUE,"GENERAL";"TAB3",#N/A,TRUE,"GENERAL";"TAB4",#N/A,TRUE,"GENERAL";"TAB5",#N/A,TRUE,"GENERAL"}</definedName>
    <definedName name="______kjk6" localSheetId="17">{"TAB1",#N/A,TRUE,"GENERAL";"TAB2",#N/A,TRUE,"GENERAL";"TAB3",#N/A,TRUE,"GENERAL";"TAB4",#N/A,TRUE,"GENERAL";"TAB5",#N/A,TRUE,"GENERAL"}</definedName>
    <definedName name="______kjk6" localSheetId="2">{"TAB1",#N/A,TRUE,"GENERAL";"TAB2",#N/A,TRUE,"GENERAL";"TAB3",#N/A,TRUE,"GENERAL";"TAB4",#N/A,TRUE,"GENERAL";"TAB5",#N/A,TRUE,"GENERAL"}</definedName>
    <definedName name="______kjk6" localSheetId="1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 localSheetId="4">{"via1",#N/A,TRUE,"general";"via2",#N/A,TRUE,"general";"via3",#N/A,TRUE,"general"}</definedName>
    <definedName name="______m3" localSheetId="16">{"via1",#N/A,TRUE,"general";"via2",#N/A,TRUE,"general";"via3",#N/A,TRUE,"general"}</definedName>
    <definedName name="______m3" localSheetId="15">{"via1",#N/A,TRUE,"general";"via2",#N/A,TRUE,"general";"via3",#N/A,TRUE,"general"}</definedName>
    <definedName name="______m3" localSheetId="17">{"via1",#N/A,TRUE,"general";"via2",#N/A,TRUE,"general";"via3",#N/A,TRUE,"general"}</definedName>
    <definedName name="______m3" localSheetId="2">{"via1",#N/A,TRUE,"general";"via2",#N/A,TRUE,"general";"via3",#N/A,TRUE,"general"}</definedName>
    <definedName name="______m3" localSheetId="1">{"via1",#N/A,TRUE,"general";"via2",#N/A,TRUE,"general";"via3",#N/A,TRUE,"general"}</definedName>
    <definedName name="______m3">{"via1",#N/A,TRUE,"general";"via2",#N/A,TRUE,"general";"via3",#N/A,TRUE,"general"}</definedName>
    <definedName name="______m4" localSheetId="4">{"TAB1",#N/A,TRUE,"GENERAL";"TAB2",#N/A,TRUE,"GENERAL";"TAB3",#N/A,TRUE,"GENERAL";"TAB4",#N/A,TRUE,"GENERAL";"TAB5",#N/A,TRUE,"GENERAL"}</definedName>
    <definedName name="______m4" localSheetId="16">{"TAB1",#N/A,TRUE,"GENERAL";"TAB2",#N/A,TRUE,"GENERAL";"TAB3",#N/A,TRUE,"GENERAL";"TAB4",#N/A,TRUE,"GENERAL";"TAB5",#N/A,TRUE,"GENERAL"}</definedName>
    <definedName name="______m4" localSheetId="15">{"TAB1",#N/A,TRUE,"GENERAL";"TAB2",#N/A,TRUE,"GENERAL";"TAB3",#N/A,TRUE,"GENERAL";"TAB4",#N/A,TRUE,"GENERAL";"TAB5",#N/A,TRUE,"GENERAL"}</definedName>
    <definedName name="______m4" localSheetId="17">{"TAB1",#N/A,TRUE,"GENERAL";"TAB2",#N/A,TRUE,"GENERAL";"TAB3",#N/A,TRUE,"GENERAL";"TAB4",#N/A,TRUE,"GENERAL";"TAB5",#N/A,TRUE,"GENERAL"}</definedName>
    <definedName name="______m4" localSheetId="2">{"TAB1",#N/A,TRUE,"GENERAL";"TAB2",#N/A,TRUE,"GENERAL";"TAB3",#N/A,TRUE,"GENERAL";"TAB4",#N/A,TRUE,"GENERAL";"TAB5",#N/A,TRUE,"GENERAL"}</definedName>
    <definedName name="______m4" localSheetId="1">{"TAB1",#N/A,TRUE,"GENERAL";"TAB2",#N/A,TRUE,"GENERAL";"TAB3",#N/A,TRUE,"GENERAL";"TAB4",#N/A,TRUE,"GENERAL";"TAB5",#N/A,TRUE,"GENERAL"}</definedName>
    <definedName name="______m4">{"TAB1",#N/A,TRUE,"GENERAL";"TAB2",#N/A,TRUE,"GENERAL";"TAB3",#N/A,TRUE,"GENERAL";"TAB4",#N/A,TRUE,"GENERAL";"TAB5",#N/A,TRUE,"GENERAL"}</definedName>
    <definedName name="______m5" localSheetId="4">{"via1",#N/A,TRUE,"general";"via2",#N/A,TRUE,"general";"via3",#N/A,TRUE,"general"}</definedName>
    <definedName name="______m5" localSheetId="16">{"via1",#N/A,TRUE,"general";"via2",#N/A,TRUE,"general";"via3",#N/A,TRUE,"general"}</definedName>
    <definedName name="______m5" localSheetId="15">{"via1",#N/A,TRUE,"general";"via2",#N/A,TRUE,"general";"via3",#N/A,TRUE,"general"}</definedName>
    <definedName name="______m5" localSheetId="17">{"via1",#N/A,TRUE,"general";"via2",#N/A,TRUE,"general";"via3",#N/A,TRUE,"general"}</definedName>
    <definedName name="______m5" localSheetId="2">{"via1",#N/A,TRUE,"general";"via2",#N/A,TRUE,"general";"via3",#N/A,TRUE,"general"}</definedName>
    <definedName name="______m5" localSheetId="1">{"via1",#N/A,TRUE,"general";"via2",#N/A,TRUE,"general";"via3",#N/A,TRUE,"general"}</definedName>
    <definedName name="______m5">{"via1",#N/A,TRUE,"general";"via2",#N/A,TRUE,"general";"via3",#N/A,TRUE,"general"}</definedName>
    <definedName name="______m6" localSheetId="4">{"TAB1",#N/A,TRUE,"GENERAL";"TAB2",#N/A,TRUE,"GENERAL";"TAB3",#N/A,TRUE,"GENERAL";"TAB4",#N/A,TRUE,"GENERAL";"TAB5",#N/A,TRUE,"GENERAL"}</definedName>
    <definedName name="______m6" localSheetId="16">{"TAB1",#N/A,TRUE,"GENERAL";"TAB2",#N/A,TRUE,"GENERAL";"TAB3",#N/A,TRUE,"GENERAL";"TAB4",#N/A,TRUE,"GENERAL";"TAB5",#N/A,TRUE,"GENERAL"}</definedName>
    <definedName name="______m6" localSheetId="15">{"TAB1",#N/A,TRUE,"GENERAL";"TAB2",#N/A,TRUE,"GENERAL";"TAB3",#N/A,TRUE,"GENERAL";"TAB4",#N/A,TRUE,"GENERAL";"TAB5",#N/A,TRUE,"GENERAL"}</definedName>
    <definedName name="______m6" localSheetId="17">{"TAB1",#N/A,TRUE,"GENERAL";"TAB2",#N/A,TRUE,"GENERAL";"TAB3",#N/A,TRUE,"GENERAL";"TAB4",#N/A,TRUE,"GENERAL";"TAB5",#N/A,TRUE,"GENERAL"}</definedName>
    <definedName name="______m6" localSheetId="2">{"TAB1",#N/A,TRUE,"GENERAL";"TAB2",#N/A,TRUE,"GENERAL";"TAB3",#N/A,TRUE,"GENERAL";"TAB4",#N/A,TRUE,"GENERAL";"TAB5",#N/A,TRUE,"GENERAL"}</definedName>
    <definedName name="______m6" localSheetId="1">{"TAB1",#N/A,TRUE,"GENERAL";"TAB2",#N/A,TRUE,"GENERAL";"TAB3",#N/A,TRUE,"GENERAL";"TAB4",#N/A,TRUE,"GENERAL";"TAB5",#N/A,TRUE,"GENERAL"}</definedName>
    <definedName name="______m6">{"TAB1",#N/A,TRUE,"GENERAL";"TAB2",#N/A,TRUE,"GENERAL";"TAB3",#N/A,TRUE,"GENERAL";"TAB4",#N/A,TRUE,"GENERAL";"TAB5",#N/A,TRUE,"GENERAL"}</definedName>
    <definedName name="______m7" localSheetId="4">{"TAB1",#N/A,TRUE,"GENERAL";"TAB2",#N/A,TRUE,"GENERAL";"TAB3",#N/A,TRUE,"GENERAL";"TAB4",#N/A,TRUE,"GENERAL";"TAB5",#N/A,TRUE,"GENERAL"}</definedName>
    <definedName name="______m7" localSheetId="16">{"TAB1",#N/A,TRUE,"GENERAL";"TAB2",#N/A,TRUE,"GENERAL";"TAB3",#N/A,TRUE,"GENERAL";"TAB4",#N/A,TRUE,"GENERAL";"TAB5",#N/A,TRUE,"GENERAL"}</definedName>
    <definedName name="______m7" localSheetId="15">{"TAB1",#N/A,TRUE,"GENERAL";"TAB2",#N/A,TRUE,"GENERAL";"TAB3",#N/A,TRUE,"GENERAL";"TAB4",#N/A,TRUE,"GENERAL";"TAB5",#N/A,TRUE,"GENERAL"}</definedName>
    <definedName name="______m7" localSheetId="17">{"TAB1",#N/A,TRUE,"GENERAL";"TAB2",#N/A,TRUE,"GENERAL";"TAB3",#N/A,TRUE,"GENERAL";"TAB4",#N/A,TRUE,"GENERAL";"TAB5",#N/A,TRUE,"GENERAL"}</definedName>
    <definedName name="______m7" localSheetId="2">{"TAB1",#N/A,TRUE,"GENERAL";"TAB2",#N/A,TRUE,"GENERAL";"TAB3",#N/A,TRUE,"GENERAL";"TAB4",#N/A,TRUE,"GENERAL";"TAB5",#N/A,TRUE,"GENERAL"}</definedName>
    <definedName name="______m7" localSheetId="1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 localSheetId="4">{"via1",#N/A,TRUE,"general";"via2",#N/A,TRUE,"general";"via3",#N/A,TRUE,"general"}</definedName>
    <definedName name="______m8" localSheetId="16">{"via1",#N/A,TRUE,"general";"via2",#N/A,TRUE,"general";"via3",#N/A,TRUE,"general"}</definedName>
    <definedName name="______m8" localSheetId="15">{"via1",#N/A,TRUE,"general";"via2",#N/A,TRUE,"general";"via3",#N/A,TRUE,"general"}</definedName>
    <definedName name="______m8" localSheetId="17">{"via1",#N/A,TRUE,"general";"via2",#N/A,TRUE,"general";"via3",#N/A,TRUE,"general"}</definedName>
    <definedName name="______m8" localSheetId="2">{"via1",#N/A,TRUE,"general";"via2",#N/A,TRUE,"general";"via3",#N/A,TRUE,"general"}</definedName>
    <definedName name="______m8" localSheetId="1">{"via1",#N/A,TRUE,"general";"via2",#N/A,TRUE,"general";"via3",#N/A,TRUE,"general"}</definedName>
    <definedName name="______m8">{"via1",#N/A,TRUE,"general";"via2",#N/A,TRUE,"general";"via3",#N/A,TRUE,"general"}</definedName>
    <definedName name="______m9" localSheetId="4">{"via1",#N/A,TRUE,"general";"via2",#N/A,TRUE,"general";"via3",#N/A,TRUE,"general"}</definedName>
    <definedName name="______m9" localSheetId="16">{"via1",#N/A,TRUE,"general";"via2",#N/A,TRUE,"general";"via3",#N/A,TRUE,"general"}</definedName>
    <definedName name="______m9" localSheetId="15">{"via1",#N/A,TRUE,"general";"via2",#N/A,TRUE,"general";"via3",#N/A,TRUE,"general"}</definedName>
    <definedName name="______m9" localSheetId="17">{"via1",#N/A,TRUE,"general";"via2",#N/A,TRUE,"general";"via3",#N/A,TRUE,"general"}</definedName>
    <definedName name="______m9" localSheetId="2">{"via1",#N/A,TRUE,"general";"via2",#N/A,TRUE,"general";"via3",#N/A,TRUE,"general"}</definedName>
    <definedName name="______m9" localSheetId="1">{"via1",#N/A,TRUE,"general";"via2",#N/A,TRUE,"general";"via3",#N/A,TRUE,"general"}</definedName>
    <definedName name="______m9">{"via1",#N/A,TRUE,"general";"via2",#N/A,TRUE,"general";"via3",#N/A,TRUE,"general"}</definedName>
    <definedName name="______MA2">#REF!</definedName>
    <definedName name="______n3" localSheetId="4">{"TAB1",#N/A,TRUE,"GENERAL";"TAB2",#N/A,TRUE,"GENERAL";"TAB3",#N/A,TRUE,"GENERAL";"TAB4",#N/A,TRUE,"GENERAL";"TAB5",#N/A,TRUE,"GENERAL"}</definedName>
    <definedName name="______n3" localSheetId="16">{"TAB1",#N/A,TRUE,"GENERAL";"TAB2",#N/A,TRUE,"GENERAL";"TAB3",#N/A,TRUE,"GENERAL";"TAB4",#N/A,TRUE,"GENERAL";"TAB5",#N/A,TRUE,"GENERAL"}</definedName>
    <definedName name="______n3" localSheetId="15">{"TAB1",#N/A,TRUE,"GENERAL";"TAB2",#N/A,TRUE,"GENERAL";"TAB3",#N/A,TRUE,"GENERAL";"TAB4",#N/A,TRUE,"GENERAL";"TAB5",#N/A,TRUE,"GENERAL"}</definedName>
    <definedName name="______n3" localSheetId="17">{"TAB1",#N/A,TRUE,"GENERAL";"TAB2",#N/A,TRUE,"GENERAL";"TAB3",#N/A,TRUE,"GENERAL";"TAB4",#N/A,TRUE,"GENERAL";"TAB5",#N/A,TRUE,"GENERAL"}</definedName>
    <definedName name="______n3" localSheetId="2">{"TAB1",#N/A,TRUE,"GENERAL";"TAB2",#N/A,TRUE,"GENERAL";"TAB3",#N/A,TRUE,"GENERAL";"TAB4",#N/A,TRUE,"GENERAL";"TAB5",#N/A,TRUE,"GENERAL"}</definedName>
    <definedName name="______n3" localSheetId="1">{"TAB1",#N/A,TRUE,"GENERAL";"TAB2",#N/A,TRUE,"GENERAL";"TAB3",#N/A,TRUE,"GENERAL";"TAB4",#N/A,TRUE,"GENERAL";"TAB5",#N/A,TRUE,"GENERAL"}</definedName>
    <definedName name="______n3">{"TAB1",#N/A,TRUE,"GENERAL";"TAB2",#N/A,TRUE,"GENERAL";"TAB3",#N/A,TRUE,"GENERAL";"TAB4",#N/A,TRUE,"GENERAL";"TAB5",#N/A,TRUE,"GENERAL"}</definedName>
    <definedName name="______n4" localSheetId="4">{"via1",#N/A,TRUE,"general";"via2",#N/A,TRUE,"general";"via3",#N/A,TRUE,"general"}</definedName>
    <definedName name="______n4" localSheetId="16">{"via1",#N/A,TRUE,"general";"via2",#N/A,TRUE,"general";"via3",#N/A,TRUE,"general"}</definedName>
    <definedName name="______n4" localSheetId="15">{"via1",#N/A,TRUE,"general";"via2",#N/A,TRUE,"general";"via3",#N/A,TRUE,"general"}</definedName>
    <definedName name="______n4" localSheetId="17">{"via1",#N/A,TRUE,"general";"via2",#N/A,TRUE,"general";"via3",#N/A,TRUE,"general"}</definedName>
    <definedName name="______n4" localSheetId="2">{"via1",#N/A,TRUE,"general";"via2",#N/A,TRUE,"general";"via3",#N/A,TRUE,"general"}</definedName>
    <definedName name="______n4" localSheetId="1">{"via1",#N/A,TRUE,"general";"via2",#N/A,TRUE,"general";"via3",#N/A,TRUE,"general"}</definedName>
    <definedName name="______n4">{"via1",#N/A,TRUE,"general";"via2",#N/A,TRUE,"general";"via3",#N/A,TRUE,"general"}</definedName>
    <definedName name="______n5" localSheetId="4">{"TAB1",#N/A,TRUE,"GENERAL";"TAB2",#N/A,TRUE,"GENERAL";"TAB3",#N/A,TRUE,"GENERAL";"TAB4",#N/A,TRUE,"GENERAL";"TAB5",#N/A,TRUE,"GENERAL"}</definedName>
    <definedName name="______n5" localSheetId="16">{"TAB1",#N/A,TRUE,"GENERAL";"TAB2",#N/A,TRUE,"GENERAL";"TAB3",#N/A,TRUE,"GENERAL";"TAB4",#N/A,TRUE,"GENERAL";"TAB5",#N/A,TRUE,"GENERAL"}</definedName>
    <definedName name="______n5" localSheetId="15">{"TAB1",#N/A,TRUE,"GENERAL";"TAB2",#N/A,TRUE,"GENERAL";"TAB3",#N/A,TRUE,"GENERAL";"TAB4",#N/A,TRUE,"GENERAL";"TAB5",#N/A,TRUE,"GENERAL"}</definedName>
    <definedName name="______n5" localSheetId="17">{"TAB1",#N/A,TRUE,"GENERAL";"TAB2",#N/A,TRUE,"GENERAL";"TAB3",#N/A,TRUE,"GENERAL";"TAB4",#N/A,TRUE,"GENERAL";"TAB5",#N/A,TRUE,"GENERAL"}</definedName>
    <definedName name="______n5" localSheetId="2">{"TAB1",#N/A,TRUE,"GENERAL";"TAB2",#N/A,TRUE,"GENERAL";"TAB3",#N/A,TRUE,"GENERAL";"TAB4",#N/A,TRUE,"GENERAL";"TAB5",#N/A,TRUE,"GENERAL"}</definedName>
    <definedName name="______n5" localSheetId="1">{"TAB1",#N/A,TRUE,"GENERAL";"TAB2",#N/A,TRUE,"GENERAL";"TAB3",#N/A,TRUE,"GENERAL";"TAB4",#N/A,TRUE,"GENERAL";"TAB5",#N/A,TRUE,"GENERAL"}</definedName>
    <definedName name="______n5">{"TAB1",#N/A,TRUE,"GENERAL";"TAB2",#N/A,TRUE,"GENERAL";"TAB3",#N/A,TRUE,"GENERAL";"TAB4",#N/A,TRUE,"GENERAL";"TAB5",#N/A,TRUE,"GENERAL"}</definedName>
    <definedName name="______nyn7" localSheetId="4">{"via1",#N/A,TRUE,"general";"via2",#N/A,TRUE,"general";"via3",#N/A,TRUE,"general"}</definedName>
    <definedName name="______nyn7" localSheetId="16">{"via1",#N/A,TRUE,"general";"via2",#N/A,TRUE,"general";"via3",#N/A,TRUE,"general"}</definedName>
    <definedName name="______nyn7" localSheetId="15">{"via1",#N/A,TRUE,"general";"via2",#N/A,TRUE,"general";"via3",#N/A,TRUE,"general"}</definedName>
    <definedName name="______nyn7" localSheetId="17">{"via1",#N/A,TRUE,"general";"via2",#N/A,TRUE,"general";"via3",#N/A,TRUE,"general"}</definedName>
    <definedName name="______nyn7" localSheetId="2">{"via1",#N/A,TRUE,"general";"via2",#N/A,TRUE,"general";"via3",#N/A,TRUE,"general"}</definedName>
    <definedName name="______nyn7" localSheetId="1">{"via1",#N/A,TRUE,"general";"via2",#N/A,TRUE,"general";"via3",#N/A,TRUE,"general"}</definedName>
    <definedName name="______nyn7">{"via1",#N/A,TRUE,"general";"via2",#N/A,TRUE,"general";"via3",#N/A,TRUE,"general"}</definedName>
    <definedName name="______o1" localSheetId="4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o1" localSheetId="16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o1" localSheetId="15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o1" localSheetId="17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o1" localSheetId="2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o1" localSheetId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o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o4" localSheetId="4">{"via1",#N/A,TRUE,"general";"via2",#N/A,TRUE,"general";"via3",#N/A,TRUE,"general"}</definedName>
    <definedName name="______o4" localSheetId="16">{"via1",#N/A,TRUE,"general";"via2",#N/A,TRUE,"general";"via3",#N/A,TRUE,"general"}</definedName>
    <definedName name="______o4" localSheetId="15">{"via1",#N/A,TRUE,"general";"via2",#N/A,TRUE,"general";"via3",#N/A,TRUE,"general"}</definedName>
    <definedName name="______o4" localSheetId="17">{"via1",#N/A,TRUE,"general";"via2",#N/A,TRUE,"general";"via3",#N/A,TRUE,"general"}</definedName>
    <definedName name="______o4" localSheetId="2">{"via1",#N/A,TRUE,"general";"via2",#N/A,TRUE,"general";"via3",#N/A,TRUE,"general"}</definedName>
    <definedName name="______o4" localSheetId="1">{"via1",#N/A,TRUE,"general";"via2",#N/A,TRUE,"general";"via3",#N/A,TRUE,"general"}</definedName>
    <definedName name="______o4">{"via1",#N/A,TRUE,"general";"via2",#N/A,TRUE,"general";"via3",#N/A,TRUE,"general"}</definedName>
    <definedName name="______o5" localSheetId="4">{"TAB1",#N/A,TRUE,"GENERAL";"TAB2",#N/A,TRUE,"GENERAL";"TAB3",#N/A,TRUE,"GENERAL";"TAB4",#N/A,TRUE,"GENERAL";"TAB5",#N/A,TRUE,"GENERAL"}</definedName>
    <definedName name="______o5" localSheetId="16">{"TAB1",#N/A,TRUE,"GENERAL";"TAB2",#N/A,TRUE,"GENERAL";"TAB3",#N/A,TRUE,"GENERAL";"TAB4",#N/A,TRUE,"GENERAL";"TAB5",#N/A,TRUE,"GENERAL"}</definedName>
    <definedName name="______o5" localSheetId="15">{"TAB1",#N/A,TRUE,"GENERAL";"TAB2",#N/A,TRUE,"GENERAL";"TAB3",#N/A,TRUE,"GENERAL";"TAB4",#N/A,TRUE,"GENERAL";"TAB5",#N/A,TRUE,"GENERAL"}</definedName>
    <definedName name="______o5" localSheetId="17">{"TAB1",#N/A,TRUE,"GENERAL";"TAB2",#N/A,TRUE,"GENERAL";"TAB3",#N/A,TRUE,"GENERAL";"TAB4",#N/A,TRUE,"GENERAL";"TAB5",#N/A,TRUE,"GENERAL"}</definedName>
    <definedName name="______o5" localSheetId="2">{"TAB1",#N/A,TRUE,"GENERAL";"TAB2",#N/A,TRUE,"GENERAL";"TAB3",#N/A,TRUE,"GENERAL";"TAB4",#N/A,TRUE,"GENERAL";"TAB5",#N/A,TRUE,"GENERAL"}</definedName>
    <definedName name="______o5" localSheetId="1">{"TAB1",#N/A,TRUE,"GENERAL";"TAB2",#N/A,TRUE,"GENERAL";"TAB3",#N/A,TRUE,"GENERAL";"TAB4",#N/A,TRUE,"GENERAL";"TAB5",#N/A,TRUE,"GENERAL"}</definedName>
    <definedName name="______o5">{"TAB1",#N/A,TRUE,"GENERAL";"TAB2",#N/A,TRUE,"GENERAL";"TAB3",#N/A,TRUE,"GENERAL";"TAB4",#N/A,TRUE,"GENERAL";"TAB5",#N/A,TRUE,"GENERAL"}</definedName>
    <definedName name="______o6" localSheetId="4">{"TAB1",#N/A,TRUE,"GENERAL";"TAB2",#N/A,TRUE,"GENERAL";"TAB3",#N/A,TRUE,"GENERAL";"TAB4",#N/A,TRUE,"GENERAL";"TAB5",#N/A,TRUE,"GENERAL"}</definedName>
    <definedName name="______o6" localSheetId="16">{"TAB1",#N/A,TRUE,"GENERAL";"TAB2",#N/A,TRUE,"GENERAL";"TAB3",#N/A,TRUE,"GENERAL";"TAB4",#N/A,TRUE,"GENERAL";"TAB5",#N/A,TRUE,"GENERAL"}</definedName>
    <definedName name="______o6" localSheetId="15">{"TAB1",#N/A,TRUE,"GENERAL";"TAB2",#N/A,TRUE,"GENERAL";"TAB3",#N/A,TRUE,"GENERAL";"TAB4",#N/A,TRUE,"GENERAL";"TAB5",#N/A,TRUE,"GENERAL"}</definedName>
    <definedName name="______o6" localSheetId="17">{"TAB1",#N/A,TRUE,"GENERAL";"TAB2",#N/A,TRUE,"GENERAL";"TAB3",#N/A,TRUE,"GENERAL";"TAB4",#N/A,TRUE,"GENERAL";"TAB5",#N/A,TRUE,"GENERAL"}</definedName>
    <definedName name="______o6" localSheetId="2">{"TAB1",#N/A,TRUE,"GENERAL";"TAB2",#N/A,TRUE,"GENERAL";"TAB3",#N/A,TRUE,"GENERAL";"TAB4",#N/A,TRUE,"GENERAL";"TAB5",#N/A,TRUE,"GENERAL"}</definedName>
    <definedName name="______o6" localSheetId="1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 localSheetId="4">{"TAB1",#N/A,TRUE,"GENERAL";"TAB2",#N/A,TRUE,"GENERAL";"TAB3",#N/A,TRUE,"GENERAL";"TAB4",#N/A,TRUE,"GENERAL";"TAB5",#N/A,TRUE,"GENERAL"}</definedName>
    <definedName name="______o7" localSheetId="16">{"TAB1",#N/A,TRUE,"GENERAL";"TAB2",#N/A,TRUE,"GENERAL";"TAB3",#N/A,TRUE,"GENERAL";"TAB4",#N/A,TRUE,"GENERAL";"TAB5",#N/A,TRUE,"GENERAL"}</definedName>
    <definedName name="______o7" localSheetId="15">{"TAB1",#N/A,TRUE,"GENERAL";"TAB2",#N/A,TRUE,"GENERAL";"TAB3",#N/A,TRUE,"GENERAL";"TAB4",#N/A,TRUE,"GENERAL";"TAB5",#N/A,TRUE,"GENERAL"}</definedName>
    <definedName name="______o7" localSheetId="17">{"TAB1",#N/A,TRUE,"GENERAL";"TAB2",#N/A,TRUE,"GENERAL";"TAB3",#N/A,TRUE,"GENERAL";"TAB4",#N/A,TRUE,"GENERAL";"TAB5",#N/A,TRUE,"GENERAL"}</definedName>
    <definedName name="______o7" localSheetId="2">{"TAB1",#N/A,TRUE,"GENERAL";"TAB2",#N/A,TRUE,"GENERAL";"TAB3",#N/A,TRUE,"GENERAL";"TAB4",#N/A,TRUE,"GENERAL";"TAB5",#N/A,TRUE,"GENERAL"}</definedName>
    <definedName name="______o7" localSheetId="1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 localSheetId="4">{"via1",#N/A,TRUE,"general";"via2",#N/A,TRUE,"general";"via3",#N/A,TRUE,"general"}</definedName>
    <definedName name="______o8" localSheetId="16">{"via1",#N/A,TRUE,"general";"via2",#N/A,TRUE,"general";"via3",#N/A,TRUE,"general"}</definedName>
    <definedName name="______o8" localSheetId="15">{"via1",#N/A,TRUE,"general";"via2",#N/A,TRUE,"general";"via3",#N/A,TRUE,"general"}</definedName>
    <definedName name="______o8" localSheetId="17">{"via1",#N/A,TRUE,"general";"via2",#N/A,TRUE,"general";"via3",#N/A,TRUE,"general"}</definedName>
    <definedName name="______o8" localSheetId="2">{"via1",#N/A,TRUE,"general";"via2",#N/A,TRUE,"general";"via3",#N/A,TRUE,"general"}</definedName>
    <definedName name="______o8" localSheetId="1">{"via1",#N/A,TRUE,"general";"via2",#N/A,TRUE,"general";"via3",#N/A,TRUE,"general"}</definedName>
    <definedName name="______o8">{"via1",#N/A,TRUE,"general";"via2",#N/A,TRUE,"general";"via3",#N/A,TRUE,"general"}</definedName>
    <definedName name="______o9" localSheetId="4">{"TAB1",#N/A,TRUE,"GENERAL";"TAB2",#N/A,TRUE,"GENERAL";"TAB3",#N/A,TRUE,"GENERAL";"TAB4",#N/A,TRUE,"GENERAL";"TAB5",#N/A,TRUE,"GENERAL"}</definedName>
    <definedName name="______o9" localSheetId="16">{"TAB1",#N/A,TRUE,"GENERAL";"TAB2",#N/A,TRUE,"GENERAL";"TAB3",#N/A,TRUE,"GENERAL";"TAB4",#N/A,TRUE,"GENERAL";"TAB5",#N/A,TRUE,"GENERAL"}</definedName>
    <definedName name="______o9" localSheetId="15">{"TAB1",#N/A,TRUE,"GENERAL";"TAB2",#N/A,TRUE,"GENERAL";"TAB3",#N/A,TRUE,"GENERAL";"TAB4",#N/A,TRUE,"GENERAL";"TAB5",#N/A,TRUE,"GENERAL"}</definedName>
    <definedName name="______o9" localSheetId="17">{"TAB1",#N/A,TRUE,"GENERAL";"TAB2",#N/A,TRUE,"GENERAL";"TAB3",#N/A,TRUE,"GENERAL";"TAB4",#N/A,TRUE,"GENERAL";"TAB5",#N/A,TRUE,"GENERAL"}</definedName>
    <definedName name="______o9" localSheetId="2">{"TAB1",#N/A,TRUE,"GENERAL";"TAB2",#N/A,TRUE,"GENERAL";"TAB3",#N/A,TRUE,"GENERAL";"TAB4",#N/A,TRUE,"GENERAL";"TAB5",#N/A,TRUE,"GENERAL"}</definedName>
    <definedName name="______o9" localSheetId="1">{"TAB1",#N/A,TRUE,"GENERAL";"TAB2",#N/A,TRUE,"GENERAL";"TAB3",#N/A,TRUE,"GENERAL";"TAB4",#N/A,TRUE,"GENERAL";"TAB5",#N/A,TRUE,"GENERAL"}</definedName>
    <definedName name="______o9">{"TAB1",#N/A,TRUE,"GENERAL";"TAB2",#N/A,TRUE,"GENERAL";"TAB3",#N/A,TRUE,"GENERAL";"TAB4",#N/A,TRUE,"GENERAL";"TAB5",#N/A,TRUE,"GENERAL"}</definedName>
    <definedName name="______oa55">#REF!</definedName>
    <definedName name="______p6" localSheetId="4">{"via1",#N/A,TRUE,"general";"via2",#N/A,TRUE,"general";"via3",#N/A,TRUE,"general"}</definedName>
    <definedName name="______p6" localSheetId="16">{"via1",#N/A,TRUE,"general";"via2",#N/A,TRUE,"general";"via3",#N/A,TRUE,"general"}</definedName>
    <definedName name="______p6" localSheetId="15">{"via1",#N/A,TRUE,"general";"via2",#N/A,TRUE,"general";"via3",#N/A,TRUE,"general"}</definedName>
    <definedName name="______p6" localSheetId="17">{"via1",#N/A,TRUE,"general";"via2",#N/A,TRUE,"general";"via3",#N/A,TRUE,"general"}</definedName>
    <definedName name="______p6" localSheetId="2">{"via1",#N/A,TRUE,"general";"via2",#N/A,TRUE,"general";"via3",#N/A,TRUE,"general"}</definedName>
    <definedName name="______p6" localSheetId="1">{"via1",#N/A,TRUE,"general";"via2",#N/A,TRUE,"general";"via3",#N/A,TRUE,"general"}</definedName>
    <definedName name="______p6">{"via1",#N/A,TRUE,"general";"via2",#N/A,TRUE,"general";"via3",#N/A,TRUE,"general"}</definedName>
    <definedName name="______p7" localSheetId="4">{"via1",#N/A,TRUE,"general";"via2",#N/A,TRUE,"general";"via3",#N/A,TRUE,"general"}</definedName>
    <definedName name="______p7" localSheetId="16">{"via1",#N/A,TRUE,"general";"via2",#N/A,TRUE,"general";"via3",#N/A,TRUE,"general"}</definedName>
    <definedName name="______p7" localSheetId="15">{"via1",#N/A,TRUE,"general";"via2",#N/A,TRUE,"general";"via3",#N/A,TRUE,"general"}</definedName>
    <definedName name="______p7" localSheetId="17">{"via1",#N/A,TRUE,"general";"via2",#N/A,TRUE,"general";"via3",#N/A,TRUE,"general"}</definedName>
    <definedName name="______p7" localSheetId="2">{"via1",#N/A,TRUE,"general";"via2",#N/A,TRUE,"general";"via3",#N/A,TRUE,"general"}</definedName>
    <definedName name="______p7" localSheetId="1">{"via1",#N/A,TRUE,"general";"via2",#N/A,TRUE,"general";"via3",#N/A,TRUE,"general"}</definedName>
    <definedName name="______p7">{"via1",#N/A,TRUE,"general";"via2",#N/A,TRUE,"general";"via3",#N/A,TRUE,"general"}</definedName>
    <definedName name="______p8" localSheetId="4">{"TAB1",#N/A,TRUE,"GENERAL";"TAB2",#N/A,TRUE,"GENERAL";"TAB3",#N/A,TRUE,"GENERAL";"TAB4",#N/A,TRUE,"GENERAL";"TAB5",#N/A,TRUE,"GENERAL"}</definedName>
    <definedName name="______p8" localSheetId="16">{"TAB1",#N/A,TRUE,"GENERAL";"TAB2",#N/A,TRUE,"GENERAL";"TAB3",#N/A,TRUE,"GENERAL";"TAB4",#N/A,TRUE,"GENERAL";"TAB5",#N/A,TRUE,"GENERAL"}</definedName>
    <definedName name="______p8" localSheetId="15">{"TAB1",#N/A,TRUE,"GENERAL";"TAB2",#N/A,TRUE,"GENERAL";"TAB3",#N/A,TRUE,"GENERAL";"TAB4",#N/A,TRUE,"GENERAL";"TAB5",#N/A,TRUE,"GENERAL"}</definedName>
    <definedName name="______p8" localSheetId="17">{"TAB1",#N/A,TRUE,"GENERAL";"TAB2",#N/A,TRUE,"GENERAL";"TAB3",#N/A,TRUE,"GENERAL";"TAB4",#N/A,TRUE,"GENERAL";"TAB5",#N/A,TRUE,"GENERAL"}</definedName>
    <definedName name="______p8" localSheetId="2">{"TAB1",#N/A,TRUE,"GENERAL";"TAB2",#N/A,TRUE,"GENERAL";"TAB3",#N/A,TRUE,"GENERAL";"TAB4",#N/A,TRUE,"GENERAL";"TAB5",#N/A,TRUE,"GENERAL"}</definedName>
    <definedName name="______p8" localSheetId="1">{"TAB1",#N/A,TRUE,"GENERAL";"TAB2",#N/A,TRUE,"GENERAL";"TAB3",#N/A,TRUE,"GENERAL";"TAB4",#N/A,TRUE,"GENERAL";"TAB5",#N/A,TRUE,"GENERAL"}</definedName>
    <definedName name="______p8">{"TAB1",#N/A,TRUE,"GENERAL";"TAB2",#N/A,TRUE,"GENERAL";"TAB3",#N/A,TRUE,"GENERAL";"TAB4",#N/A,TRUE,"GENERAL";"TAB5",#N/A,TRUE,"GENERAL"}</definedName>
    <definedName name="______Pa1" localSheetId="17">#REF!</definedName>
    <definedName name="______Pa1">#REF!</definedName>
    <definedName name="______Pa2" localSheetId="17">#REF!</definedName>
    <definedName name="______Pa2">#REF!</definedName>
    <definedName name="______Pa3" localSheetId="17">#REF!</definedName>
    <definedName name="______Pa3">#REF!</definedName>
    <definedName name="______Pa4" localSheetId="17">#REF!</definedName>
    <definedName name="______Pa4">#REF!</definedName>
    <definedName name="______PJ50" localSheetId="17">#REF!</definedName>
    <definedName name="______PJ50">#REF!</definedName>
    <definedName name="______pj51" localSheetId="17">#REF!</definedName>
    <definedName name="______pj51">#REF!</definedName>
    <definedName name="______Po2" localSheetId="17">#REF!</definedName>
    <definedName name="______Po2">#REF!</definedName>
    <definedName name="______r" localSheetId="4">{"TAB1",#N/A,TRUE,"GENERAL";"TAB2",#N/A,TRUE,"GENERAL";"TAB3",#N/A,TRUE,"GENERAL";"TAB4",#N/A,TRUE,"GENERAL";"TAB5",#N/A,TRUE,"GENERAL"}</definedName>
    <definedName name="______r" localSheetId="16">{"TAB1",#N/A,TRUE,"GENERAL";"TAB2",#N/A,TRUE,"GENERAL";"TAB3",#N/A,TRUE,"GENERAL";"TAB4",#N/A,TRUE,"GENERAL";"TAB5",#N/A,TRUE,"GENERAL"}</definedName>
    <definedName name="______r" localSheetId="15">{"TAB1",#N/A,TRUE,"GENERAL";"TAB2",#N/A,TRUE,"GENERAL";"TAB3",#N/A,TRUE,"GENERAL";"TAB4",#N/A,TRUE,"GENERAL";"TAB5",#N/A,TRUE,"GENERAL"}</definedName>
    <definedName name="______r" localSheetId="17">{"TAB1",#N/A,TRUE,"GENERAL";"TAB2",#N/A,TRUE,"GENERAL";"TAB3",#N/A,TRUE,"GENERAL";"TAB4",#N/A,TRUE,"GENERAL";"TAB5",#N/A,TRUE,"GENERAL"}</definedName>
    <definedName name="______r" localSheetId="2">{"TAB1",#N/A,TRUE,"GENERAL";"TAB2",#N/A,TRUE,"GENERAL";"TAB3",#N/A,TRUE,"GENERAL";"TAB4",#N/A,TRUE,"GENERAL";"TAB5",#N/A,TRUE,"GENERAL"}</definedName>
    <definedName name="______r" localSheetId="1">{"TAB1",#N/A,TRUE,"GENERAL";"TAB2",#N/A,TRUE,"GENERAL";"TAB3",#N/A,TRUE,"GENERAL";"TAB4",#N/A,TRUE,"GENERAL";"TAB5",#N/A,TRUE,"GENERAL"}</definedName>
    <definedName name="______r">{"TAB1",#N/A,TRUE,"GENERAL";"TAB2",#N/A,TRUE,"GENERAL";"TAB3",#N/A,TRUE,"GENERAL";"TAB4",#N/A,TRUE,"GENERAL";"TAB5",#N/A,TRUE,"GENERAL"}</definedName>
    <definedName name="______r4r" localSheetId="4">{"via1",#N/A,TRUE,"general";"via2",#N/A,TRUE,"general";"via3",#N/A,TRUE,"general"}</definedName>
    <definedName name="______r4r" localSheetId="16">{"via1",#N/A,TRUE,"general";"via2",#N/A,TRUE,"general";"via3",#N/A,TRUE,"general"}</definedName>
    <definedName name="______r4r" localSheetId="15">{"via1",#N/A,TRUE,"general";"via2",#N/A,TRUE,"general";"via3",#N/A,TRUE,"general"}</definedName>
    <definedName name="______r4r" localSheetId="17">{"via1",#N/A,TRUE,"general";"via2",#N/A,TRUE,"general";"via3",#N/A,TRUE,"general"}</definedName>
    <definedName name="______r4r" localSheetId="2">{"via1",#N/A,TRUE,"general";"via2",#N/A,TRUE,"general";"via3",#N/A,TRUE,"general"}</definedName>
    <definedName name="______r4r" localSheetId="1">{"via1",#N/A,TRUE,"general";"via2",#N/A,TRUE,"general";"via3",#N/A,TRUE,"general"}</definedName>
    <definedName name="______r4r">{"via1",#N/A,TRUE,"general";"via2",#N/A,TRUE,"general";"via3",#N/A,TRUE,"general"}</definedName>
    <definedName name="______rc" localSheetId="17">#REF!</definedName>
    <definedName name="______rc">#REF!</definedName>
    <definedName name="______rtu6" localSheetId="4">{"via1",#N/A,TRUE,"general";"via2",#N/A,TRUE,"general";"via3",#N/A,TRUE,"general"}</definedName>
    <definedName name="______rtu6" localSheetId="16">{"via1",#N/A,TRUE,"general";"via2",#N/A,TRUE,"general";"via3",#N/A,TRUE,"general"}</definedName>
    <definedName name="______rtu6" localSheetId="15">{"via1",#N/A,TRUE,"general";"via2",#N/A,TRUE,"general";"via3",#N/A,TRUE,"general"}</definedName>
    <definedName name="______rtu6" localSheetId="17">{"via1",#N/A,TRUE,"general";"via2",#N/A,TRUE,"general";"via3",#N/A,TRUE,"general"}</definedName>
    <definedName name="______rtu6" localSheetId="2">{"via1",#N/A,TRUE,"general";"via2",#N/A,TRUE,"general";"via3",#N/A,TRUE,"general"}</definedName>
    <definedName name="______rtu6" localSheetId="1">{"via1",#N/A,TRUE,"general";"via2",#N/A,TRUE,"general";"via3",#N/A,TRUE,"general"}</definedName>
    <definedName name="______rtu6">{"via1",#N/A,TRUE,"general";"via2",#N/A,TRUE,"general";"via3",#N/A,TRUE,"general"}</definedName>
    <definedName name="______s1" localSheetId="4">{"via1",#N/A,TRUE,"general";"via2",#N/A,TRUE,"general";"via3",#N/A,TRUE,"general"}</definedName>
    <definedName name="______s1" localSheetId="16">{"via1",#N/A,TRUE,"general";"via2",#N/A,TRUE,"general";"via3",#N/A,TRUE,"general"}</definedName>
    <definedName name="______s1" localSheetId="15">{"via1",#N/A,TRUE,"general";"via2",#N/A,TRUE,"general";"via3",#N/A,TRUE,"general"}</definedName>
    <definedName name="______s1" localSheetId="17">{"via1",#N/A,TRUE,"general";"via2",#N/A,TRUE,"general";"via3",#N/A,TRUE,"general"}</definedName>
    <definedName name="______s1" localSheetId="2">{"via1",#N/A,TRUE,"general";"via2",#N/A,TRUE,"general";"via3",#N/A,TRUE,"general"}</definedName>
    <definedName name="______s1" localSheetId="1">{"via1",#N/A,TRUE,"general";"via2",#N/A,TRUE,"general";"via3",#N/A,TRUE,"general"}</definedName>
    <definedName name="______s1">{"via1",#N/A,TRUE,"general";"via2",#N/A,TRUE,"general";"via3",#N/A,TRUE,"general"}</definedName>
    <definedName name="______s2" localSheetId="4">{"TAB1",#N/A,TRUE,"GENERAL";"TAB2",#N/A,TRUE,"GENERAL";"TAB3",#N/A,TRUE,"GENERAL";"TAB4",#N/A,TRUE,"GENERAL";"TAB5",#N/A,TRUE,"GENERAL"}</definedName>
    <definedName name="______s2" localSheetId="16">{"TAB1",#N/A,TRUE,"GENERAL";"TAB2",#N/A,TRUE,"GENERAL";"TAB3",#N/A,TRUE,"GENERAL";"TAB4",#N/A,TRUE,"GENERAL";"TAB5",#N/A,TRUE,"GENERAL"}</definedName>
    <definedName name="______s2" localSheetId="15">{"TAB1",#N/A,TRUE,"GENERAL";"TAB2",#N/A,TRUE,"GENERAL";"TAB3",#N/A,TRUE,"GENERAL";"TAB4",#N/A,TRUE,"GENERAL";"TAB5",#N/A,TRUE,"GENERAL"}</definedName>
    <definedName name="______s2" localSheetId="17">{"TAB1",#N/A,TRUE,"GENERAL";"TAB2",#N/A,TRUE,"GENERAL";"TAB3",#N/A,TRUE,"GENERAL";"TAB4",#N/A,TRUE,"GENERAL";"TAB5",#N/A,TRUE,"GENERAL"}</definedName>
    <definedName name="______s2" localSheetId="2">{"TAB1",#N/A,TRUE,"GENERAL";"TAB2",#N/A,TRUE,"GENERAL";"TAB3",#N/A,TRUE,"GENERAL";"TAB4",#N/A,TRUE,"GENERAL";"TAB5",#N/A,TRUE,"GENERAL"}</definedName>
    <definedName name="______s2" localSheetId="1">{"TAB1",#N/A,TRUE,"GENERAL";"TAB2",#N/A,TRUE,"GENERAL";"TAB3",#N/A,TRUE,"GENERAL";"TAB4",#N/A,TRUE,"GENERAL";"TAB5",#N/A,TRUE,"GENERAL"}</definedName>
    <definedName name="______s2">{"TAB1",#N/A,TRUE,"GENERAL";"TAB2",#N/A,TRUE,"GENERAL";"TAB3",#N/A,TRUE,"GENERAL";"TAB4",#N/A,TRUE,"GENERAL";"TAB5",#N/A,TRUE,"GENERAL"}</definedName>
    <definedName name="______s3" localSheetId="4">{"TAB1",#N/A,TRUE,"GENERAL";"TAB2",#N/A,TRUE,"GENERAL";"TAB3",#N/A,TRUE,"GENERAL";"TAB4",#N/A,TRUE,"GENERAL";"TAB5",#N/A,TRUE,"GENERAL"}</definedName>
    <definedName name="______s3" localSheetId="16">{"TAB1",#N/A,TRUE,"GENERAL";"TAB2",#N/A,TRUE,"GENERAL";"TAB3",#N/A,TRUE,"GENERAL";"TAB4",#N/A,TRUE,"GENERAL";"TAB5",#N/A,TRUE,"GENERAL"}</definedName>
    <definedName name="______s3" localSheetId="15">{"TAB1",#N/A,TRUE,"GENERAL";"TAB2",#N/A,TRUE,"GENERAL";"TAB3",#N/A,TRUE,"GENERAL";"TAB4",#N/A,TRUE,"GENERAL";"TAB5",#N/A,TRUE,"GENERAL"}</definedName>
    <definedName name="______s3" localSheetId="17">{"TAB1",#N/A,TRUE,"GENERAL";"TAB2",#N/A,TRUE,"GENERAL";"TAB3",#N/A,TRUE,"GENERAL";"TAB4",#N/A,TRUE,"GENERAL";"TAB5",#N/A,TRUE,"GENERAL"}</definedName>
    <definedName name="______s3" localSheetId="2">{"TAB1",#N/A,TRUE,"GENERAL";"TAB2",#N/A,TRUE,"GENERAL";"TAB3",#N/A,TRUE,"GENERAL";"TAB4",#N/A,TRUE,"GENERAL";"TAB5",#N/A,TRUE,"GENERAL"}</definedName>
    <definedName name="______s3" localSheetId="1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 localSheetId="4">{"via1",#N/A,TRUE,"general";"via2",#N/A,TRUE,"general";"via3",#N/A,TRUE,"general"}</definedName>
    <definedName name="______s4" localSheetId="16">{"via1",#N/A,TRUE,"general";"via2",#N/A,TRUE,"general";"via3",#N/A,TRUE,"general"}</definedName>
    <definedName name="______s4" localSheetId="15">{"via1",#N/A,TRUE,"general";"via2",#N/A,TRUE,"general";"via3",#N/A,TRUE,"general"}</definedName>
    <definedName name="______s4" localSheetId="17">{"via1",#N/A,TRUE,"general";"via2",#N/A,TRUE,"general";"via3",#N/A,TRUE,"general"}</definedName>
    <definedName name="______s4" localSheetId="2">{"via1",#N/A,TRUE,"general";"via2",#N/A,TRUE,"general";"via3",#N/A,TRUE,"general"}</definedName>
    <definedName name="______s4" localSheetId="1">{"via1",#N/A,TRUE,"general";"via2",#N/A,TRUE,"general";"via3",#N/A,TRUE,"general"}</definedName>
    <definedName name="______s4">{"via1",#N/A,TRUE,"general";"via2",#N/A,TRUE,"general";"via3",#N/A,TRUE,"general"}</definedName>
    <definedName name="______s5" localSheetId="4">{"via1",#N/A,TRUE,"general";"via2",#N/A,TRUE,"general";"via3",#N/A,TRUE,"general"}</definedName>
    <definedName name="______s5" localSheetId="16">{"via1",#N/A,TRUE,"general";"via2",#N/A,TRUE,"general";"via3",#N/A,TRUE,"general"}</definedName>
    <definedName name="______s5" localSheetId="15">{"via1",#N/A,TRUE,"general";"via2",#N/A,TRUE,"general";"via3",#N/A,TRUE,"general"}</definedName>
    <definedName name="______s5" localSheetId="17">{"via1",#N/A,TRUE,"general";"via2",#N/A,TRUE,"general";"via3",#N/A,TRUE,"general"}</definedName>
    <definedName name="______s5" localSheetId="2">{"via1",#N/A,TRUE,"general";"via2",#N/A,TRUE,"general";"via3",#N/A,TRUE,"general"}</definedName>
    <definedName name="______s5" localSheetId="1">{"via1",#N/A,TRUE,"general";"via2",#N/A,TRUE,"general";"via3",#N/A,TRUE,"general"}</definedName>
    <definedName name="______s5">{"via1",#N/A,TRUE,"general";"via2",#N/A,TRUE,"general";"via3",#N/A,TRUE,"general"}</definedName>
    <definedName name="______s6" localSheetId="4">{"TAB1",#N/A,TRUE,"GENERAL";"TAB2",#N/A,TRUE,"GENERAL";"TAB3",#N/A,TRUE,"GENERAL";"TAB4",#N/A,TRUE,"GENERAL";"TAB5",#N/A,TRUE,"GENERAL"}</definedName>
    <definedName name="______s6" localSheetId="16">{"TAB1",#N/A,TRUE,"GENERAL";"TAB2",#N/A,TRUE,"GENERAL";"TAB3",#N/A,TRUE,"GENERAL";"TAB4",#N/A,TRUE,"GENERAL";"TAB5",#N/A,TRUE,"GENERAL"}</definedName>
    <definedName name="______s6" localSheetId="15">{"TAB1",#N/A,TRUE,"GENERAL";"TAB2",#N/A,TRUE,"GENERAL";"TAB3",#N/A,TRUE,"GENERAL";"TAB4",#N/A,TRUE,"GENERAL";"TAB5",#N/A,TRUE,"GENERAL"}</definedName>
    <definedName name="______s6" localSheetId="17">{"TAB1",#N/A,TRUE,"GENERAL";"TAB2",#N/A,TRUE,"GENERAL";"TAB3",#N/A,TRUE,"GENERAL";"TAB4",#N/A,TRUE,"GENERAL";"TAB5",#N/A,TRUE,"GENERAL"}</definedName>
    <definedName name="______s6" localSheetId="2">{"TAB1",#N/A,TRUE,"GENERAL";"TAB2",#N/A,TRUE,"GENERAL";"TAB3",#N/A,TRUE,"GENERAL";"TAB4",#N/A,TRUE,"GENERAL";"TAB5",#N/A,TRUE,"GENERAL"}</definedName>
    <definedName name="______s6" localSheetId="1">{"TAB1",#N/A,TRUE,"GENERAL";"TAB2",#N/A,TRUE,"GENERAL";"TAB3",#N/A,TRUE,"GENERAL";"TAB4",#N/A,TRUE,"GENERAL";"TAB5",#N/A,TRUE,"GENERAL"}</definedName>
    <definedName name="______s6">{"TAB1",#N/A,TRUE,"GENERAL";"TAB2",#N/A,TRUE,"GENERAL";"TAB3",#N/A,TRUE,"GENERAL";"TAB4",#N/A,TRUE,"GENERAL";"TAB5",#N/A,TRUE,"GENERAL"}</definedName>
    <definedName name="______s7" localSheetId="4">{"via1",#N/A,TRUE,"general";"via2",#N/A,TRUE,"general";"via3",#N/A,TRUE,"general"}</definedName>
    <definedName name="______s7" localSheetId="16">{"via1",#N/A,TRUE,"general";"via2",#N/A,TRUE,"general";"via3",#N/A,TRUE,"general"}</definedName>
    <definedName name="______s7" localSheetId="15">{"via1",#N/A,TRUE,"general";"via2",#N/A,TRUE,"general";"via3",#N/A,TRUE,"general"}</definedName>
    <definedName name="______s7" localSheetId="17">{"via1",#N/A,TRUE,"general";"via2",#N/A,TRUE,"general";"via3",#N/A,TRUE,"general"}</definedName>
    <definedName name="______s7" localSheetId="2">{"via1",#N/A,TRUE,"general";"via2",#N/A,TRUE,"general";"via3",#N/A,TRUE,"general"}</definedName>
    <definedName name="______s7" localSheetId="1">{"via1",#N/A,TRUE,"general";"via2",#N/A,TRUE,"general";"via3",#N/A,TRUE,"general"}</definedName>
    <definedName name="______s7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localSheetId="4">{"TAB1",#N/A,TRUE,"GENERAL";"TAB2",#N/A,TRUE,"GENERAL";"TAB3",#N/A,TRUE,"GENERAL";"TAB4",#N/A,TRUE,"GENERAL";"TAB5",#N/A,TRUE,"GENERAL"}</definedName>
    <definedName name="______t3" localSheetId="16">{"TAB1",#N/A,TRUE,"GENERAL";"TAB2",#N/A,TRUE,"GENERAL";"TAB3",#N/A,TRUE,"GENERAL";"TAB4",#N/A,TRUE,"GENERAL";"TAB5",#N/A,TRUE,"GENERAL"}</definedName>
    <definedName name="______t3" localSheetId="15">{"TAB1",#N/A,TRUE,"GENERAL";"TAB2",#N/A,TRUE,"GENERAL";"TAB3",#N/A,TRUE,"GENERAL";"TAB4",#N/A,TRUE,"GENERAL";"TAB5",#N/A,TRUE,"GENERAL"}</definedName>
    <definedName name="______t3" localSheetId="17">{"TAB1",#N/A,TRUE,"GENERAL";"TAB2",#N/A,TRUE,"GENERAL";"TAB3",#N/A,TRUE,"GENERAL";"TAB4",#N/A,TRUE,"GENERAL";"TAB5",#N/A,TRUE,"GENERAL"}</definedName>
    <definedName name="______t3" localSheetId="2">{"TAB1",#N/A,TRUE,"GENERAL";"TAB2",#N/A,TRUE,"GENERAL";"TAB3",#N/A,TRUE,"GENERAL";"TAB4",#N/A,TRUE,"GENERAL";"TAB5",#N/A,TRUE,"GENERAL"}</definedName>
    <definedName name="______t3" localSheetId="1">{"TAB1",#N/A,TRUE,"GENERAL";"TAB2",#N/A,TRUE,"GENERAL";"TAB3",#N/A,TRUE,"GENERAL";"TAB4",#N/A,TRUE,"GENERAL";"TAB5",#N/A,TRUE,"GENERAL"}</definedName>
    <definedName name="______t3">{"TAB1",#N/A,TRUE,"GENERAL";"TAB2",#N/A,TRUE,"GENERAL";"TAB3",#N/A,TRUE,"GENERAL";"TAB4",#N/A,TRUE,"GENERAL";"TAB5",#N/A,TRUE,"GENERAL"}</definedName>
    <definedName name="______t4" localSheetId="4">{"via1",#N/A,TRUE,"general";"via2",#N/A,TRUE,"general";"via3",#N/A,TRUE,"general"}</definedName>
    <definedName name="______t4" localSheetId="16">{"via1",#N/A,TRUE,"general";"via2",#N/A,TRUE,"general";"via3",#N/A,TRUE,"general"}</definedName>
    <definedName name="______t4" localSheetId="15">{"via1",#N/A,TRUE,"general";"via2",#N/A,TRUE,"general";"via3",#N/A,TRUE,"general"}</definedName>
    <definedName name="______t4" localSheetId="17">{"via1",#N/A,TRUE,"general";"via2",#N/A,TRUE,"general";"via3",#N/A,TRUE,"general"}</definedName>
    <definedName name="______t4" localSheetId="2">{"via1",#N/A,TRUE,"general";"via2",#N/A,TRUE,"general";"via3",#N/A,TRUE,"general"}</definedName>
    <definedName name="______t4" localSheetId="1">{"via1",#N/A,TRUE,"general";"via2",#N/A,TRUE,"general";"via3",#N/A,TRUE,"general"}</definedName>
    <definedName name="______t4">{"via1",#N/A,TRUE,"general";"via2",#N/A,TRUE,"general";"via3",#N/A,TRUE,"general"}</definedName>
    <definedName name="______t5" localSheetId="4">{"TAB1",#N/A,TRUE,"GENERAL";"TAB2",#N/A,TRUE,"GENERAL";"TAB3",#N/A,TRUE,"GENERAL";"TAB4",#N/A,TRUE,"GENERAL";"TAB5",#N/A,TRUE,"GENERAL"}</definedName>
    <definedName name="______t5" localSheetId="16">{"TAB1",#N/A,TRUE,"GENERAL";"TAB2",#N/A,TRUE,"GENERAL";"TAB3",#N/A,TRUE,"GENERAL";"TAB4",#N/A,TRUE,"GENERAL";"TAB5",#N/A,TRUE,"GENERAL"}</definedName>
    <definedName name="______t5" localSheetId="15">{"TAB1",#N/A,TRUE,"GENERAL";"TAB2",#N/A,TRUE,"GENERAL";"TAB3",#N/A,TRUE,"GENERAL";"TAB4",#N/A,TRUE,"GENERAL";"TAB5",#N/A,TRUE,"GENERAL"}</definedName>
    <definedName name="______t5" localSheetId="17">{"TAB1",#N/A,TRUE,"GENERAL";"TAB2",#N/A,TRUE,"GENERAL";"TAB3",#N/A,TRUE,"GENERAL";"TAB4",#N/A,TRUE,"GENERAL";"TAB5",#N/A,TRUE,"GENERAL"}</definedName>
    <definedName name="______t5" localSheetId="2">{"TAB1",#N/A,TRUE,"GENERAL";"TAB2",#N/A,TRUE,"GENERAL";"TAB3",#N/A,TRUE,"GENERAL";"TAB4",#N/A,TRUE,"GENERAL";"TAB5",#N/A,TRUE,"GENERAL"}</definedName>
    <definedName name="______t5" localSheetId="1">{"TAB1",#N/A,TRUE,"GENERAL";"TAB2",#N/A,TRUE,"GENERAL";"TAB3",#N/A,TRUE,"GENERAL";"TAB4",#N/A,TRUE,"GENERAL";"TAB5",#N/A,TRUE,"GENERAL"}</definedName>
    <definedName name="______t5">{"TAB1",#N/A,TRUE,"GENERAL";"TAB2",#N/A,TRUE,"GENERAL";"TAB3",#N/A,TRUE,"GENERAL";"TAB4",#N/A,TRUE,"GENERAL";"TAB5",#N/A,TRUE,"GENERAL"}</definedName>
    <definedName name="______t6" localSheetId="4">{"via1",#N/A,TRUE,"general";"via2",#N/A,TRUE,"general";"via3",#N/A,TRUE,"general"}</definedName>
    <definedName name="______t6" localSheetId="16">{"via1",#N/A,TRUE,"general";"via2",#N/A,TRUE,"general";"via3",#N/A,TRUE,"general"}</definedName>
    <definedName name="______t6" localSheetId="15">{"via1",#N/A,TRUE,"general";"via2",#N/A,TRUE,"general";"via3",#N/A,TRUE,"general"}</definedName>
    <definedName name="______t6" localSheetId="17">{"via1",#N/A,TRUE,"general";"via2",#N/A,TRUE,"general";"via3",#N/A,TRUE,"general"}</definedName>
    <definedName name="______t6" localSheetId="2">{"via1",#N/A,TRUE,"general";"via2",#N/A,TRUE,"general";"via3",#N/A,TRUE,"general"}</definedName>
    <definedName name="______t6" localSheetId="1">{"via1",#N/A,TRUE,"general";"via2",#N/A,TRUE,"general";"via3",#N/A,TRUE,"general"}</definedName>
    <definedName name="______t6">{"via1",#N/A,TRUE,"general";"via2",#N/A,TRUE,"general";"via3",#N/A,TRUE,"general"}</definedName>
    <definedName name="______t66" localSheetId="4">{"TAB1",#N/A,TRUE,"GENERAL";"TAB2",#N/A,TRUE,"GENERAL";"TAB3",#N/A,TRUE,"GENERAL";"TAB4",#N/A,TRUE,"GENERAL";"TAB5",#N/A,TRUE,"GENERAL"}</definedName>
    <definedName name="______t66" localSheetId="16">{"TAB1",#N/A,TRUE,"GENERAL";"TAB2",#N/A,TRUE,"GENERAL";"TAB3",#N/A,TRUE,"GENERAL";"TAB4",#N/A,TRUE,"GENERAL";"TAB5",#N/A,TRUE,"GENERAL"}</definedName>
    <definedName name="______t66" localSheetId="15">{"TAB1",#N/A,TRUE,"GENERAL";"TAB2",#N/A,TRUE,"GENERAL";"TAB3",#N/A,TRUE,"GENERAL";"TAB4",#N/A,TRUE,"GENERAL";"TAB5",#N/A,TRUE,"GENERAL"}</definedName>
    <definedName name="______t66" localSheetId="17">{"TAB1",#N/A,TRUE,"GENERAL";"TAB2",#N/A,TRUE,"GENERAL";"TAB3",#N/A,TRUE,"GENERAL";"TAB4",#N/A,TRUE,"GENERAL";"TAB5",#N/A,TRUE,"GENERAL"}</definedName>
    <definedName name="______t66" localSheetId="2">{"TAB1",#N/A,TRUE,"GENERAL";"TAB2",#N/A,TRUE,"GENERAL";"TAB3",#N/A,TRUE,"GENERAL";"TAB4",#N/A,TRUE,"GENERAL";"TAB5",#N/A,TRUE,"GENERAL"}</definedName>
    <definedName name="______t66" localSheetId="1">{"TAB1",#N/A,TRUE,"GENERAL";"TAB2",#N/A,TRUE,"GENERAL";"TAB3",#N/A,TRUE,"GENERAL";"TAB4",#N/A,TRUE,"GENERAL";"TAB5",#N/A,TRUE,"GENERAL"}</definedName>
    <definedName name="______t66">{"TAB1",#N/A,TRUE,"GENERAL";"TAB2",#N/A,TRUE,"GENERAL";"TAB3",#N/A,TRUE,"GENERAL";"TAB4",#N/A,TRUE,"GENERAL";"TAB5",#N/A,TRUE,"GENERAL"}</definedName>
    <definedName name="______t7" localSheetId="4">{"via1",#N/A,TRUE,"general";"via2",#N/A,TRUE,"general";"via3",#N/A,TRUE,"general"}</definedName>
    <definedName name="______t7" localSheetId="16">{"via1",#N/A,TRUE,"general";"via2",#N/A,TRUE,"general";"via3",#N/A,TRUE,"general"}</definedName>
    <definedName name="______t7" localSheetId="15">{"via1",#N/A,TRUE,"general";"via2",#N/A,TRUE,"general";"via3",#N/A,TRUE,"general"}</definedName>
    <definedName name="______t7" localSheetId="17">{"via1",#N/A,TRUE,"general";"via2",#N/A,TRUE,"general";"via3",#N/A,TRUE,"general"}</definedName>
    <definedName name="______t7" localSheetId="2">{"via1",#N/A,TRUE,"general";"via2",#N/A,TRUE,"general";"via3",#N/A,TRUE,"general"}</definedName>
    <definedName name="______t7" localSheetId="1">{"via1",#N/A,TRUE,"general";"via2",#N/A,TRUE,"general";"via3",#N/A,TRUE,"general"}</definedName>
    <definedName name="______t7">{"via1",#N/A,TRUE,"general";"via2",#N/A,TRUE,"general";"via3",#N/A,TRUE,"general"}</definedName>
    <definedName name="______t77" localSheetId="4">{"TAB1",#N/A,TRUE,"GENERAL";"TAB2",#N/A,TRUE,"GENERAL";"TAB3",#N/A,TRUE,"GENERAL";"TAB4",#N/A,TRUE,"GENERAL";"TAB5",#N/A,TRUE,"GENERAL"}</definedName>
    <definedName name="______t77" localSheetId="16">{"TAB1",#N/A,TRUE,"GENERAL";"TAB2",#N/A,TRUE,"GENERAL";"TAB3",#N/A,TRUE,"GENERAL";"TAB4",#N/A,TRUE,"GENERAL";"TAB5",#N/A,TRUE,"GENERAL"}</definedName>
    <definedName name="______t77" localSheetId="15">{"TAB1",#N/A,TRUE,"GENERAL";"TAB2",#N/A,TRUE,"GENERAL";"TAB3",#N/A,TRUE,"GENERAL";"TAB4",#N/A,TRUE,"GENERAL";"TAB5",#N/A,TRUE,"GENERAL"}</definedName>
    <definedName name="______t77" localSheetId="17">{"TAB1",#N/A,TRUE,"GENERAL";"TAB2",#N/A,TRUE,"GENERAL";"TAB3",#N/A,TRUE,"GENERAL";"TAB4",#N/A,TRUE,"GENERAL";"TAB5",#N/A,TRUE,"GENERAL"}</definedName>
    <definedName name="______t77" localSheetId="2">{"TAB1",#N/A,TRUE,"GENERAL";"TAB2",#N/A,TRUE,"GENERAL";"TAB3",#N/A,TRUE,"GENERAL";"TAB4",#N/A,TRUE,"GENERAL";"TAB5",#N/A,TRUE,"GENERAL"}</definedName>
    <definedName name="______t77" localSheetId="1">{"TAB1",#N/A,TRUE,"GENERAL";"TAB2",#N/A,TRUE,"GENERAL";"TAB3",#N/A,TRUE,"GENERAL";"TAB4",#N/A,TRUE,"GENERAL";"TAB5",#N/A,TRUE,"GENERAL"}</definedName>
    <definedName name="______t77">{"TAB1",#N/A,TRUE,"GENERAL";"TAB2",#N/A,TRUE,"GENERAL";"TAB3",#N/A,TRUE,"GENERAL";"TAB4",#N/A,TRUE,"GENERAL";"TAB5",#N/A,TRUE,"GENERAL"}</definedName>
    <definedName name="______t8" localSheetId="4">{"TAB1",#N/A,TRUE,"GENERAL";"TAB2",#N/A,TRUE,"GENERAL";"TAB3",#N/A,TRUE,"GENERAL";"TAB4",#N/A,TRUE,"GENERAL";"TAB5",#N/A,TRUE,"GENERAL"}</definedName>
    <definedName name="______t8" localSheetId="16">{"TAB1",#N/A,TRUE,"GENERAL";"TAB2",#N/A,TRUE,"GENERAL";"TAB3",#N/A,TRUE,"GENERAL";"TAB4",#N/A,TRUE,"GENERAL";"TAB5",#N/A,TRUE,"GENERAL"}</definedName>
    <definedName name="______t8" localSheetId="15">{"TAB1",#N/A,TRUE,"GENERAL";"TAB2",#N/A,TRUE,"GENERAL";"TAB3",#N/A,TRUE,"GENERAL";"TAB4",#N/A,TRUE,"GENERAL";"TAB5",#N/A,TRUE,"GENERAL"}</definedName>
    <definedName name="______t8" localSheetId="17">{"TAB1",#N/A,TRUE,"GENERAL";"TAB2",#N/A,TRUE,"GENERAL";"TAB3",#N/A,TRUE,"GENERAL";"TAB4",#N/A,TRUE,"GENERAL";"TAB5",#N/A,TRUE,"GENERAL"}</definedName>
    <definedName name="______t8" localSheetId="2">{"TAB1",#N/A,TRUE,"GENERAL";"TAB2",#N/A,TRUE,"GENERAL";"TAB3",#N/A,TRUE,"GENERAL";"TAB4",#N/A,TRUE,"GENERAL";"TAB5",#N/A,TRUE,"GENERAL"}</definedName>
    <definedName name="______t8" localSheetId="1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 localSheetId="4">{"via1",#N/A,TRUE,"general";"via2",#N/A,TRUE,"general";"via3",#N/A,TRUE,"general"}</definedName>
    <definedName name="______t88" localSheetId="16">{"via1",#N/A,TRUE,"general";"via2",#N/A,TRUE,"general";"via3",#N/A,TRUE,"general"}</definedName>
    <definedName name="______t88" localSheetId="15">{"via1",#N/A,TRUE,"general";"via2",#N/A,TRUE,"general";"via3",#N/A,TRUE,"general"}</definedName>
    <definedName name="______t88" localSheetId="17">{"via1",#N/A,TRUE,"general";"via2",#N/A,TRUE,"general";"via3",#N/A,TRUE,"general"}</definedName>
    <definedName name="______t88" localSheetId="2">{"via1",#N/A,TRUE,"general";"via2",#N/A,TRUE,"general";"via3",#N/A,TRUE,"general"}</definedName>
    <definedName name="______t88" localSheetId="1">{"via1",#N/A,TRUE,"general";"via2",#N/A,TRUE,"general";"via3",#N/A,TRUE,"general"}</definedName>
    <definedName name="______t88">{"via1",#N/A,TRUE,"general";"via2",#N/A,TRUE,"general";"via3",#N/A,TRUE,"general"}</definedName>
    <definedName name="______t9" localSheetId="4">{"TAB1",#N/A,TRUE,"GENERAL";"TAB2",#N/A,TRUE,"GENERAL";"TAB3",#N/A,TRUE,"GENERAL";"TAB4",#N/A,TRUE,"GENERAL";"TAB5",#N/A,TRUE,"GENERAL"}</definedName>
    <definedName name="______t9" localSheetId="16">{"TAB1",#N/A,TRUE,"GENERAL";"TAB2",#N/A,TRUE,"GENERAL";"TAB3",#N/A,TRUE,"GENERAL";"TAB4",#N/A,TRUE,"GENERAL";"TAB5",#N/A,TRUE,"GENERAL"}</definedName>
    <definedName name="______t9" localSheetId="15">{"TAB1",#N/A,TRUE,"GENERAL";"TAB2",#N/A,TRUE,"GENERAL";"TAB3",#N/A,TRUE,"GENERAL";"TAB4",#N/A,TRUE,"GENERAL";"TAB5",#N/A,TRUE,"GENERAL"}</definedName>
    <definedName name="______t9" localSheetId="17">{"TAB1",#N/A,TRUE,"GENERAL";"TAB2",#N/A,TRUE,"GENERAL";"TAB3",#N/A,TRUE,"GENERAL";"TAB4",#N/A,TRUE,"GENERAL";"TAB5",#N/A,TRUE,"GENERAL"}</definedName>
    <definedName name="______t9" localSheetId="2">{"TAB1",#N/A,TRUE,"GENERAL";"TAB2",#N/A,TRUE,"GENERAL";"TAB3",#N/A,TRUE,"GENERAL";"TAB4",#N/A,TRUE,"GENERAL";"TAB5",#N/A,TRUE,"GENERAL"}</definedName>
    <definedName name="______t9" localSheetId="1">{"TAB1",#N/A,TRUE,"GENERAL";"TAB2",#N/A,TRUE,"GENERAL";"TAB3",#N/A,TRUE,"GENERAL";"TAB4",#N/A,TRUE,"GENERAL";"TAB5",#N/A,TRUE,"GENERAL"}</definedName>
    <definedName name="______t9">{"TAB1",#N/A,TRUE,"GENERAL";"TAB2",#N/A,TRUE,"GENERAL";"TAB3",#N/A,TRUE,"GENERAL";"TAB4",#N/A,TRUE,"GENERAL";"TAB5",#N/A,TRUE,"GENERAL"}</definedName>
    <definedName name="______t99" localSheetId="4">{"via1",#N/A,TRUE,"general";"via2",#N/A,TRUE,"general";"via3",#N/A,TRUE,"general"}</definedName>
    <definedName name="______t99" localSheetId="16">{"via1",#N/A,TRUE,"general";"via2",#N/A,TRUE,"general";"via3",#N/A,TRUE,"general"}</definedName>
    <definedName name="______t99" localSheetId="15">{"via1",#N/A,TRUE,"general";"via2",#N/A,TRUE,"general";"via3",#N/A,TRUE,"general"}</definedName>
    <definedName name="______t99" localSheetId="17">{"via1",#N/A,TRUE,"general";"via2",#N/A,TRUE,"general";"via3",#N/A,TRUE,"general"}</definedName>
    <definedName name="______t99" localSheetId="2">{"via1",#N/A,TRUE,"general";"via2",#N/A,TRUE,"general";"via3",#N/A,TRUE,"general"}</definedName>
    <definedName name="______t99" localSheetId="1">{"via1",#N/A,TRUE,"general";"via2",#N/A,TRUE,"general";"via3",#N/A,TRUE,"general"}</definedName>
    <definedName name="______t99">{"via1",#N/A,TRUE,"general";"via2",#N/A,TRUE,"general";"via3",#N/A,TRUE,"general"}</definedName>
    <definedName name="______u4" localSheetId="4">{"TAB1",#N/A,TRUE,"GENERAL";"TAB2",#N/A,TRUE,"GENERAL";"TAB3",#N/A,TRUE,"GENERAL";"TAB4",#N/A,TRUE,"GENERAL";"TAB5",#N/A,TRUE,"GENERAL"}</definedName>
    <definedName name="______u4" localSheetId="16">{"TAB1",#N/A,TRUE,"GENERAL";"TAB2",#N/A,TRUE,"GENERAL";"TAB3",#N/A,TRUE,"GENERAL";"TAB4",#N/A,TRUE,"GENERAL";"TAB5",#N/A,TRUE,"GENERAL"}</definedName>
    <definedName name="______u4" localSheetId="15">{"TAB1",#N/A,TRUE,"GENERAL";"TAB2",#N/A,TRUE,"GENERAL";"TAB3",#N/A,TRUE,"GENERAL";"TAB4",#N/A,TRUE,"GENERAL";"TAB5",#N/A,TRUE,"GENERAL"}</definedName>
    <definedName name="______u4" localSheetId="17">{"TAB1",#N/A,TRUE,"GENERAL";"TAB2",#N/A,TRUE,"GENERAL";"TAB3",#N/A,TRUE,"GENERAL";"TAB4",#N/A,TRUE,"GENERAL";"TAB5",#N/A,TRUE,"GENERAL"}</definedName>
    <definedName name="______u4" localSheetId="2">{"TAB1",#N/A,TRUE,"GENERAL";"TAB2",#N/A,TRUE,"GENERAL";"TAB3",#N/A,TRUE,"GENERAL";"TAB4",#N/A,TRUE,"GENERAL";"TAB5",#N/A,TRUE,"GENERAL"}</definedName>
    <definedName name="______u4" localSheetId="1">{"TAB1",#N/A,TRUE,"GENERAL";"TAB2",#N/A,TRUE,"GENERAL";"TAB3",#N/A,TRUE,"GENERAL";"TAB4",#N/A,TRUE,"GENERAL";"TAB5",#N/A,TRUE,"GENERAL"}</definedName>
    <definedName name="______u4">{"TAB1",#N/A,TRUE,"GENERAL";"TAB2",#N/A,TRUE,"GENERAL";"TAB3",#N/A,TRUE,"GENERAL";"TAB4",#N/A,TRUE,"GENERAL";"TAB5",#N/A,TRUE,"GENERAL"}</definedName>
    <definedName name="______u5" localSheetId="4">{"TAB1",#N/A,TRUE,"GENERAL";"TAB2",#N/A,TRUE,"GENERAL";"TAB3",#N/A,TRUE,"GENERAL";"TAB4",#N/A,TRUE,"GENERAL";"TAB5",#N/A,TRUE,"GENERAL"}</definedName>
    <definedName name="______u5" localSheetId="16">{"TAB1",#N/A,TRUE,"GENERAL";"TAB2",#N/A,TRUE,"GENERAL";"TAB3",#N/A,TRUE,"GENERAL";"TAB4",#N/A,TRUE,"GENERAL";"TAB5",#N/A,TRUE,"GENERAL"}</definedName>
    <definedName name="______u5" localSheetId="15">{"TAB1",#N/A,TRUE,"GENERAL";"TAB2",#N/A,TRUE,"GENERAL";"TAB3",#N/A,TRUE,"GENERAL";"TAB4",#N/A,TRUE,"GENERAL";"TAB5",#N/A,TRUE,"GENERAL"}</definedName>
    <definedName name="______u5" localSheetId="17">{"TAB1",#N/A,TRUE,"GENERAL";"TAB2",#N/A,TRUE,"GENERAL";"TAB3",#N/A,TRUE,"GENERAL";"TAB4",#N/A,TRUE,"GENERAL";"TAB5",#N/A,TRUE,"GENERAL"}</definedName>
    <definedName name="______u5" localSheetId="2">{"TAB1",#N/A,TRUE,"GENERAL";"TAB2",#N/A,TRUE,"GENERAL";"TAB3",#N/A,TRUE,"GENERAL";"TAB4",#N/A,TRUE,"GENERAL";"TAB5",#N/A,TRUE,"GENERAL"}</definedName>
    <definedName name="______u5" localSheetId="1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 localSheetId="4">{"TAB1",#N/A,TRUE,"GENERAL";"TAB2",#N/A,TRUE,"GENERAL";"TAB3",#N/A,TRUE,"GENERAL";"TAB4",#N/A,TRUE,"GENERAL";"TAB5",#N/A,TRUE,"GENERAL"}</definedName>
    <definedName name="______u6" localSheetId="16">{"TAB1",#N/A,TRUE,"GENERAL";"TAB2",#N/A,TRUE,"GENERAL";"TAB3",#N/A,TRUE,"GENERAL";"TAB4",#N/A,TRUE,"GENERAL";"TAB5",#N/A,TRUE,"GENERAL"}</definedName>
    <definedName name="______u6" localSheetId="15">{"TAB1",#N/A,TRUE,"GENERAL";"TAB2",#N/A,TRUE,"GENERAL";"TAB3",#N/A,TRUE,"GENERAL";"TAB4",#N/A,TRUE,"GENERAL";"TAB5",#N/A,TRUE,"GENERAL"}</definedName>
    <definedName name="______u6" localSheetId="17">{"TAB1",#N/A,TRUE,"GENERAL";"TAB2",#N/A,TRUE,"GENERAL";"TAB3",#N/A,TRUE,"GENERAL";"TAB4",#N/A,TRUE,"GENERAL";"TAB5",#N/A,TRUE,"GENERAL"}</definedName>
    <definedName name="______u6" localSheetId="2">{"TAB1",#N/A,TRUE,"GENERAL";"TAB2",#N/A,TRUE,"GENERAL";"TAB3",#N/A,TRUE,"GENERAL";"TAB4",#N/A,TRUE,"GENERAL";"TAB5",#N/A,TRUE,"GENERAL"}</definedName>
    <definedName name="______u6" localSheetId="1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 localSheetId="4">{"via1",#N/A,TRUE,"general";"via2",#N/A,TRUE,"general";"via3",#N/A,TRUE,"general"}</definedName>
    <definedName name="______u7" localSheetId="16">{"via1",#N/A,TRUE,"general";"via2",#N/A,TRUE,"general";"via3",#N/A,TRUE,"general"}</definedName>
    <definedName name="______u7" localSheetId="15">{"via1",#N/A,TRUE,"general";"via2",#N/A,TRUE,"general";"via3",#N/A,TRUE,"general"}</definedName>
    <definedName name="______u7" localSheetId="17">{"via1",#N/A,TRUE,"general";"via2",#N/A,TRUE,"general";"via3",#N/A,TRUE,"general"}</definedName>
    <definedName name="______u7" localSheetId="2">{"via1",#N/A,TRUE,"general";"via2",#N/A,TRUE,"general";"via3",#N/A,TRUE,"general"}</definedName>
    <definedName name="______u7" localSheetId="1">{"via1",#N/A,TRUE,"general";"via2",#N/A,TRUE,"general";"via3",#N/A,TRUE,"general"}</definedName>
    <definedName name="______u7">{"via1",#N/A,TRUE,"general";"via2",#N/A,TRUE,"general";"via3",#N/A,TRUE,"general"}</definedName>
    <definedName name="______u8" localSheetId="4">{"TAB1",#N/A,TRUE,"GENERAL";"TAB2",#N/A,TRUE,"GENERAL";"TAB3",#N/A,TRUE,"GENERAL";"TAB4",#N/A,TRUE,"GENERAL";"TAB5",#N/A,TRUE,"GENERAL"}</definedName>
    <definedName name="______u8" localSheetId="16">{"TAB1",#N/A,TRUE,"GENERAL";"TAB2",#N/A,TRUE,"GENERAL";"TAB3",#N/A,TRUE,"GENERAL";"TAB4",#N/A,TRUE,"GENERAL";"TAB5",#N/A,TRUE,"GENERAL"}</definedName>
    <definedName name="______u8" localSheetId="15">{"TAB1",#N/A,TRUE,"GENERAL";"TAB2",#N/A,TRUE,"GENERAL";"TAB3",#N/A,TRUE,"GENERAL";"TAB4",#N/A,TRUE,"GENERAL";"TAB5",#N/A,TRUE,"GENERAL"}</definedName>
    <definedName name="______u8" localSheetId="17">{"TAB1",#N/A,TRUE,"GENERAL";"TAB2",#N/A,TRUE,"GENERAL";"TAB3",#N/A,TRUE,"GENERAL";"TAB4",#N/A,TRUE,"GENERAL";"TAB5",#N/A,TRUE,"GENERAL"}</definedName>
    <definedName name="______u8" localSheetId="2">{"TAB1",#N/A,TRUE,"GENERAL";"TAB2",#N/A,TRUE,"GENERAL";"TAB3",#N/A,TRUE,"GENERAL";"TAB4",#N/A,TRUE,"GENERAL";"TAB5",#N/A,TRUE,"GENERAL"}</definedName>
    <definedName name="______u8" localSheetId="1">{"TAB1",#N/A,TRUE,"GENERAL";"TAB2",#N/A,TRUE,"GENERAL";"TAB3",#N/A,TRUE,"GENERAL";"TAB4",#N/A,TRUE,"GENERAL";"TAB5",#N/A,TRUE,"GENERAL"}</definedName>
    <definedName name="______u8">{"TAB1",#N/A,TRUE,"GENERAL";"TAB2",#N/A,TRUE,"GENERAL";"TAB3",#N/A,TRUE,"GENERAL";"TAB4",#N/A,TRUE,"GENERAL";"TAB5",#N/A,TRUE,"GENERAL"}</definedName>
    <definedName name="______u9" localSheetId="4">{"TAB1",#N/A,TRUE,"GENERAL";"TAB2",#N/A,TRUE,"GENERAL";"TAB3",#N/A,TRUE,"GENERAL";"TAB4",#N/A,TRUE,"GENERAL";"TAB5",#N/A,TRUE,"GENERAL"}</definedName>
    <definedName name="______u9" localSheetId="16">{"TAB1",#N/A,TRUE,"GENERAL";"TAB2",#N/A,TRUE,"GENERAL";"TAB3",#N/A,TRUE,"GENERAL";"TAB4",#N/A,TRUE,"GENERAL";"TAB5",#N/A,TRUE,"GENERAL"}</definedName>
    <definedName name="______u9" localSheetId="15">{"TAB1",#N/A,TRUE,"GENERAL";"TAB2",#N/A,TRUE,"GENERAL";"TAB3",#N/A,TRUE,"GENERAL";"TAB4",#N/A,TRUE,"GENERAL";"TAB5",#N/A,TRUE,"GENERAL"}</definedName>
    <definedName name="______u9" localSheetId="17">{"TAB1",#N/A,TRUE,"GENERAL";"TAB2",#N/A,TRUE,"GENERAL";"TAB3",#N/A,TRUE,"GENERAL";"TAB4",#N/A,TRUE,"GENERAL";"TAB5",#N/A,TRUE,"GENERAL"}</definedName>
    <definedName name="______u9" localSheetId="2">{"TAB1",#N/A,TRUE,"GENERAL";"TAB2",#N/A,TRUE,"GENERAL";"TAB3",#N/A,TRUE,"GENERAL";"TAB4",#N/A,TRUE,"GENERAL";"TAB5",#N/A,TRUE,"GENERAL"}</definedName>
    <definedName name="______u9" localSheetId="1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 localSheetId="4">{"TAB1",#N/A,TRUE,"GENERAL";"TAB2",#N/A,TRUE,"GENERAL";"TAB3",#N/A,TRUE,"GENERAL";"TAB4",#N/A,TRUE,"GENERAL";"TAB5",#N/A,TRUE,"GENERAL"}</definedName>
    <definedName name="______ur7" localSheetId="16">{"TAB1",#N/A,TRUE,"GENERAL";"TAB2",#N/A,TRUE,"GENERAL";"TAB3",#N/A,TRUE,"GENERAL";"TAB4",#N/A,TRUE,"GENERAL";"TAB5",#N/A,TRUE,"GENERAL"}</definedName>
    <definedName name="______ur7" localSheetId="15">{"TAB1",#N/A,TRUE,"GENERAL";"TAB2",#N/A,TRUE,"GENERAL";"TAB3",#N/A,TRUE,"GENERAL";"TAB4",#N/A,TRUE,"GENERAL";"TAB5",#N/A,TRUE,"GENERAL"}</definedName>
    <definedName name="______ur7" localSheetId="17">{"TAB1",#N/A,TRUE,"GENERAL";"TAB2",#N/A,TRUE,"GENERAL";"TAB3",#N/A,TRUE,"GENERAL";"TAB4",#N/A,TRUE,"GENERAL";"TAB5",#N/A,TRUE,"GENERAL"}</definedName>
    <definedName name="______ur7" localSheetId="2">{"TAB1",#N/A,TRUE,"GENERAL";"TAB2",#N/A,TRUE,"GENERAL";"TAB3",#N/A,TRUE,"GENERAL";"TAB4",#N/A,TRUE,"GENERAL";"TAB5",#N/A,TRUE,"GENERAL"}</definedName>
    <definedName name="______ur7" localSheetId="1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2" localSheetId="4">{"via1",#N/A,TRUE,"general";"via2",#N/A,TRUE,"general";"via3",#N/A,TRUE,"general"}</definedName>
    <definedName name="______v2" localSheetId="16">{"via1",#N/A,TRUE,"general";"via2",#N/A,TRUE,"general";"via3",#N/A,TRUE,"general"}</definedName>
    <definedName name="______v2" localSheetId="15">{"via1",#N/A,TRUE,"general";"via2",#N/A,TRUE,"general";"via3",#N/A,TRUE,"general"}</definedName>
    <definedName name="______v2" localSheetId="17">{"via1",#N/A,TRUE,"general";"via2",#N/A,TRUE,"general";"via3",#N/A,TRUE,"general"}</definedName>
    <definedName name="______v2" localSheetId="2">{"via1",#N/A,TRUE,"general";"via2",#N/A,TRUE,"general";"via3",#N/A,TRUE,"general"}</definedName>
    <definedName name="______v2" localSheetId="1">{"via1",#N/A,TRUE,"general";"via2",#N/A,TRUE,"general";"via3",#N/A,TRUE,"general"}</definedName>
    <definedName name="______v2">{"via1",#N/A,TRUE,"general";"via2",#N/A,TRUE,"general";"via3",#N/A,TRUE,"general"}</definedName>
    <definedName name="______v3" localSheetId="4">{"TAB1",#N/A,TRUE,"GENERAL";"TAB2",#N/A,TRUE,"GENERAL";"TAB3",#N/A,TRUE,"GENERAL";"TAB4",#N/A,TRUE,"GENERAL";"TAB5",#N/A,TRUE,"GENERAL"}</definedName>
    <definedName name="______v3" localSheetId="16">{"TAB1",#N/A,TRUE,"GENERAL";"TAB2",#N/A,TRUE,"GENERAL";"TAB3",#N/A,TRUE,"GENERAL";"TAB4",#N/A,TRUE,"GENERAL";"TAB5",#N/A,TRUE,"GENERAL"}</definedName>
    <definedName name="______v3" localSheetId="15">{"TAB1",#N/A,TRUE,"GENERAL";"TAB2",#N/A,TRUE,"GENERAL";"TAB3",#N/A,TRUE,"GENERAL";"TAB4",#N/A,TRUE,"GENERAL";"TAB5",#N/A,TRUE,"GENERAL"}</definedName>
    <definedName name="______v3" localSheetId="17">{"TAB1",#N/A,TRUE,"GENERAL";"TAB2",#N/A,TRUE,"GENERAL";"TAB3",#N/A,TRUE,"GENERAL";"TAB4",#N/A,TRUE,"GENERAL";"TAB5",#N/A,TRUE,"GENERAL"}</definedName>
    <definedName name="______v3" localSheetId="2">{"TAB1",#N/A,TRUE,"GENERAL";"TAB2",#N/A,TRUE,"GENERAL";"TAB3",#N/A,TRUE,"GENERAL";"TAB4",#N/A,TRUE,"GENERAL";"TAB5",#N/A,TRUE,"GENERAL"}</definedName>
    <definedName name="______v3" localSheetId="1">{"TAB1",#N/A,TRUE,"GENERAL";"TAB2",#N/A,TRUE,"GENERAL";"TAB3",#N/A,TRUE,"GENERAL";"TAB4",#N/A,TRUE,"GENERAL";"TAB5",#N/A,TRUE,"GENERAL"}</definedName>
    <definedName name="______v3">{"TAB1",#N/A,TRUE,"GENERAL";"TAB2",#N/A,TRUE,"GENERAL";"TAB3",#N/A,TRUE,"GENERAL";"TAB4",#N/A,TRUE,"GENERAL";"TAB5",#N/A,TRUE,"GENERAL"}</definedName>
    <definedName name="______v4" localSheetId="4">{"TAB1",#N/A,TRUE,"GENERAL";"TAB2",#N/A,TRUE,"GENERAL";"TAB3",#N/A,TRUE,"GENERAL";"TAB4",#N/A,TRUE,"GENERAL";"TAB5",#N/A,TRUE,"GENERAL"}</definedName>
    <definedName name="______v4" localSheetId="16">{"TAB1",#N/A,TRUE,"GENERAL";"TAB2",#N/A,TRUE,"GENERAL";"TAB3",#N/A,TRUE,"GENERAL";"TAB4",#N/A,TRUE,"GENERAL";"TAB5",#N/A,TRUE,"GENERAL"}</definedName>
    <definedName name="______v4" localSheetId="15">{"TAB1",#N/A,TRUE,"GENERAL";"TAB2",#N/A,TRUE,"GENERAL";"TAB3",#N/A,TRUE,"GENERAL";"TAB4",#N/A,TRUE,"GENERAL";"TAB5",#N/A,TRUE,"GENERAL"}</definedName>
    <definedName name="______v4" localSheetId="17">{"TAB1",#N/A,TRUE,"GENERAL";"TAB2",#N/A,TRUE,"GENERAL";"TAB3",#N/A,TRUE,"GENERAL";"TAB4",#N/A,TRUE,"GENERAL";"TAB5",#N/A,TRUE,"GENERAL"}</definedName>
    <definedName name="______v4" localSheetId="2">{"TAB1",#N/A,TRUE,"GENERAL";"TAB2",#N/A,TRUE,"GENERAL";"TAB3",#N/A,TRUE,"GENERAL";"TAB4",#N/A,TRUE,"GENERAL";"TAB5",#N/A,TRUE,"GENERAL"}</definedName>
    <definedName name="______v4" localSheetId="1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 localSheetId="4">{"TAB1",#N/A,TRUE,"GENERAL";"TAB2",#N/A,TRUE,"GENERAL";"TAB3",#N/A,TRUE,"GENERAL";"TAB4",#N/A,TRUE,"GENERAL";"TAB5",#N/A,TRUE,"GENERAL"}</definedName>
    <definedName name="______v5" localSheetId="16">{"TAB1",#N/A,TRUE,"GENERAL";"TAB2",#N/A,TRUE,"GENERAL";"TAB3",#N/A,TRUE,"GENERAL";"TAB4",#N/A,TRUE,"GENERAL";"TAB5",#N/A,TRUE,"GENERAL"}</definedName>
    <definedName name="______v5" localSheetId="15">{"TAB1",#N/A,TRUE,"GENERAL";"TAB2",#N/A,TRUE,"GENERAL";"TAB3",#N/A,TRUE,"GENERAL";"TAB4",#N/A,TRUE,"GENERAL";"TAB5",#N/A,TRUE,"GENERAL"}</definedName>
    <definedName name="______v5" localSheetId="17">{"TAB1",#N/A,TRUE,"GENERAL";"TAB2",#N/A,TRUE,"GENERAL";"TAB3",#N/A,TRUE,"GENERAL";"TAB4",#N/A,TRUE,"GENERAL";"TAB5",#N/A,TRUE,"GENERAL"}</definedName>
    <definedName name="______v5" localSheetId="2">{"TAB1",#N/A,TRUE,"GENERAL";"TAB2",#N/A,TRUE,"GENERAL";"TAB3",#N/A,TRUE,"GENERAL";"TAB4",#N/A,TRUE,"GENERAL";"TAB5",#N/A,TRUE,"GENERAL"}</definedName>
    <definedName name="______v5" localSheetId="1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 localSheetId="4">{"TAB1",#N/A,TRUE,"GENERAL";"TAB2",#N/A,TRUE,"GENERAL";"TAB3",#N/A,TRUE,"GENERAL";"TAB4",#N/A,TRUE,"GENERAL";"TAB5",#N/A,TRUE,"GENERAL"}</definedName>
    <definedName name="______v6" localSheetId="16">{"TAB1",#N/A,TRUE,"GENERAL";"TAB2",#N/A,TRUE,"GENERAL";"TAB3",#N/A,TRUE,"GENERAL";"TAB4",#N/A,TRUE,"GENERAL";"TAB5",#N/A,TRUE,"GENERAL"}</definedName>
    <definedName name="______v6" localSheetId="15">{"TAB1",#N/A,TRUE,"GENERAL";"TAB2",#N/A,TRUE,"GENERAL";"TAB3",#N/A,TRUE,"GENERAL";"TAB4",#N/A,TRUE,"GENERAL";"TAB5",#N/A,TRUE,"GENERAL"}</definedName>
    <definedName name="______v6" localSheetId="17">{"TAB1",#N/A,TRUE,"GENERAL";"TAB2",#N/A,TRUE,"GENERAL";"TAB3",#N/A,TRUE,"GENERAL";"TAB4",#N/A,TRUE,"GENERAL";"TAB5",#N/A,TRUE,"GENERAL"}</definedName>
    <definedName name="______v6" localSheetId="2">{"TAB1",#N/A,TRUE,"GENERAL";"TAB2",#N/A,TRUE,"GENERAL";"TAB3",#N/A,TRUE,"GENERAL";"TAB4",#N/A,TRUE,"GENERAL";"TAB5",#N/A,TRUE,"GENERAL"}</definedName>
    <definedName name="______v6" localSheetId="1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 localSheetId="4">{"via1",#N/A,TRUE,"general";"via2",#N/A,TRUE,"general";"via3",#N/A,TRUE,"general"}</definedName>
    <definedName name="______v7" localSheetId="16">{"via1",#N/A,TRUE,"general";"via2",#N/A,TRUE,"general";"via3",#N/A,TRUE,"general"}</definedName>
    <definedName name="______v7" localSheetId="15">{"via1",#N/A,TRUE,"general";"via2",#N/A,TRUE,"general";"via3",#N/A,TRUE,"general"}</definedName>
    <definedName name="______v7" localSheetId="17">{"via1",#N/A,TRUE,"general";"via2",#N/A,TRUE,"general";"via3",#N/A,TRUE,"general"}</definedName>
    <definedName name="______v7" localSheetId="2">{"via1",#N/A,TRUE,"general";"via2",#N/A,TRUE,"general";"via3",#N/A,TRUE,"general"}</definedName>
    <definedName name="______v7" localSheetId="1">{"via1",#N/A,TRUE,"general";"via2",#N/A,TRUE,"general";"via3",#N/A,TRUE,"general"}</definedName>
    <definedName name="______v7">{"via1",#N/A,TRUE,"general";"via2",#N/A,TRUE,"general";"via3",#N/A,TRUE,"general"}</definedName>
    <definedName name="______v8" localSheetId="4">{"TAB1",#N/A,TRUE,"GENERAL";"TAB2",#N/A,TRUE,"GENERAL";"TAB3",#N/A,TRUE,"GENERAL";"TAB4",#N/A,TRUE,"GENERAL";"TAB5",#N/A,TRUE,"GENERAL"}</definedName>
    <definedName name="______v8" localSheetId="16">{"TAB1",#N/A,TRUE,"GENERAL";"TAB2",#N/A,TRUE,"GENERAL";"TAB3",#N/A,TRUE,"GENERAL";"TAB4",#N/A,TRUE,"GENERAL";"TAB5",#N/A,TRUE,"GENERAL"}</definedName>
    <definedName name="______v8" localSheetId="15">{"TAB1",#N/A,TRUE,"GENERAL";"TAB2",#N/A,TRUE,"GENERAL";"TAB3",#N/A,TRUE,"GENERAL";"TAB4",#N/A,TRUE,"GENERAL";"TAB5",#N/A,TRUE,"GENERAL"}</definedName>
    <definedName name="______v8" localSheetId="17">{"TAB1",#N/A,TRUE,"GENERAL";"TAB2",#N/A,TRUE,"GENERAL";"TAB3",#N/A,TRUE,"GENERAL";"TAB4",#N/A,TRUE,"GENERAL";"TAB5",#N/A,TRUE,"GENERAL"}</definedName>
    <definedName name="______v8" localSheetId="2">{"TAB1",#N/A,TRUE,"GENERAL";"TAB2",#N/A,TRUE,"GENERAL";"TAB3",#N/A,TRUE,"GENERAL";"TAB4",#N/A,TRUE,"GENERAL";"TAB5",#N/A,TRUE,"GENERAL"}</definedName>
    <definedName name="______v8" localSheetId="1">{"TAB1",#N/A,TRUE,"GENERAL";"TAB2",#N/A,TRUE,"GENERAL";"TAB3",#N/A,TRUE,"GENERAL";"TAB4",#N/A,TRUE,"GENERAL";"TAB5",#N/A,TRUE,"GENERAL"}</definedName>
    <definedName name="______v8">{"TAB1",#N/A,TRUE,"GENERAL";"TAB2",#N/A,TRUE,"GENERAL";"TAB3",#N/A,TRUE,"GENERAL";"TAB4",#N/A,TRUE,"GENERAL";"TAB5",#N/A,TRUE,"GENERAL"}</definedName>
    <definedName name="______v9" localSheetId="4">{"TAB1",#N/A,TRUE,"GENERAL";"TAB2",#N/A,TRUE,"GENERAL";"TAB3",#N/A,TRUE,"GENERAL";"TAB4",#N/A,TRUE,"GENERAL";"TAB5",#N/A,TRUE,"GENERAL"}</definedName>
    <definedName name="______v9" localSheetId="16">{"TAB1",#N/A,TRUE,"GENERAL";"TAB2",#N/A,TRUE,"GENERAL";"TAB3",#N/A,TRUE,"GENERAL";"TAB4",#N/A,TRUE,"GENERAL";"TAB5",#N/A,TRUE,"GENERAL"}</definedName>
    <definedName name="______v9" localSheetId="15">{"TAB1",#N/A,TRUE,"GENERAL";"TAB2",#N/A,TRUE,"GENERAL";"TAB3",#N/A,TRUE,"GENERAL";"TAB4",#N/A,TRUE,"GENERAL";"TAB5",#N/A,TRUE,"GENERAL"}</definedName>
    <definedName name="______v9" localSheetId="17">{"TAB1",#N/A,TRUE,"GENERAL";"TAB2",#N/A,TRUE,"GENERAL";"TAB3",#N/A,TRUE,"GENERAL";"TAB4",#N/A,TRUE,"GENERAL";"TAB5",#N/A,TRUE,"GENERAL"}</definedName>
    <definedName name="______v9" localSheetId="2">{"TAB1",#N/A,TRUE,"GENERAL";"TAB2",#N/A,TRUE,"GENERAL";"TAB3",#N/A,TRUE,"GENERAL";"TAB4",#N/A,TRUE,"GENERAL";"TAB5",#N/A,TRUE,"GENERAL"}</definedName>
    <definedName name="______v9" localSheetId="1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 localSheetId="4">{"via1",#N/A,TRUE,"general";"via2",#N/A,TRUE,"general";"via3",#N/A,TRUE,"general"}</definedName>
    <definedName name="______vfv4" localSheetId="16">{"via1",#N/A,TRUE,"general";"via2",#N/A,TRUE,"general";"via3",#N/A,TRUE,"general"}</definedName>
    <definedName name="______vfv4" localSheetId="15">{"via1",#N/A,TRUE,"general";"via2",#N/A,TRUE,"general";"via3",#N/A,TRUE,"general"}</definedName>
    <definedName name="______vfv4" localSheetId="17">{"via1",#N/A,TRUE,"general";"via2",#N/A,TRUE,"general";"via3",#N/A,TRUE,"general"}</definedName>
    <definedName name="______vfv4" localSheetId="2">{"via1",#N/A,TRUE,"general";"via2",#N/A,TRUE,"general";"via3",#N/A,TRUE,"general"}</definedName>
    <definedName name="______vfv4" localSheetId="1">{"via1",#N/A,TRUE,"general";"via2",#N/A,TRUE,"general";"via3",#N/A,TRUE,"general"}</definedName>
    <definedName name="______vfv4">{"via1",#N/A,TRUE,"general";"via2",#N/A,TRUE,"general";"via3",#N/A,TRUE,"general"}</definedName>
    <definedName name="______VPD1">#REF!</definedName>
    <definedName name="______VPI1">#REF!</definedName>
    <definedName name="______VRA1">#REF!</definedName>
    <definedName name="______x1" localSheetId="4">{"TAB1",#N/A,TRUE,"GENERAL";"TAB2",#N/A,TRUE,"GENERAL";"TAB3",#N/A,TRUE,"GENERAL";"TAB4",#N/A,TRUE,"GENERAL";"TAB5",#N/A,TRUE,"GENERAL"}</definedName>
    <definedName name="______x1" localSheetId="16">{"TAB1",#N/A,TRUE,"GENERAL";"TAB2",#N/A,TRUE,"GENERAL";"TAB3",#N/A,TRUE,"GENERAL";"TAB4",#N/A,TRUE,"GENERAL";"TAB5",#N/A,TRUE,"GENERAL"}</definedName>
    <definedName name="______x1" localSheetId="15">{"TAB1",#N/A,TRUE,"GENERAL";"TAB2",#N/A,TRUE,"GENERAL";"TAB3",#N/A,TRUE,"GENERAL";"TAB4",#N/A,TRUE,"GENERAL";"TAB5",#N/A,TRUE,"GENERAL"}</definedName>
    <definedName name="______x1" localSheetId="17">{"TAB1",#N/A,TRUE,"GENERAL";"TAB2",#N/A,TRUE,"GENERAL";"TAB3",#N/A,TRUE,"GENERAL";"TAB4",#N/A,TRUE,"GENERAL";"TAB5",#N/A,TRUE,"GENERAL"}</definedName>
    <definedName name="______x1" localSheetId="2">{"TAB1",#N/A,TRUE,"GENERAL";"TAB2",#N/A,TRUE,"GENERAL";"TAB3",#N/A,TRUE,"GENERAL";"TAB4",#N/A,TRUE,"GENERAL";"TAB5",#N/A,TRUE,"GENERAL"}</definedName>
    <definedName name="______x1" localSheetId="1">{"TAB1",#N/A,TRUE,"GENERAL";"TAB2",#N/A,TRUE,"GENERAL";"TAB3",#N/A,TRUE,"GENERAL";"TAB4",#N/A,TRUE,"GENERAL";"TAB5",#N/A,TRUE,"GENERAL"}</definedName>
    <definedName name="______x1">{"TAB1",#N/A,TRUE,"GENERAL";"TAB2",#N/A,TRUE,"GENERAL";"TAB3",#N/A,TRUE,"GENERAL";"TAB4",#N/A,TRUE,"GENERAL";"TAB5",#N/A,TRUE,"GENERAL"}</definedName>
    <definedName name="______x2" localSheetId="4">{"via1",#N/A,TRUE,"general";"via2",#N/A,TRUE,"general";"via3",#N/A,TRUE,"general"}</definedName>
    <definedName name="______x2" localSheetId="16">{"via1",#N/A,TRUE,"general";"via2",#N/A,TRUE,"general";"via3",#N/A,TRUE,"general"}</definedName>
    <definedName name="______x2" localSheetId="15">{"via1",#N/A,TRUE,"general";"via2",#N/A,TRUE,"general";"via3",#N/A,TRUE,"general"}</definedName>
    <definedName name="______x2" localSheetId="17">{"via1",#N/A,TRUE,"general";"via2",#N/A,TRUE,"general";"via3",#N/A,TRUE,"general"}</definedName>
    <definedName name="______x2" localSheetId="2">{"via1",#N/A,TRUE,"general";"via2",#N/A,TRUE,"general";"via3",#N/A,TRUE,"general"}</definedName>
    <definedName name="______x2" localSheetId="1">{"via1",#N/A,TRUE,"general";"via2",#N/A,TRUE,"general";"via3",#N/A,TRUE,"general"}</definedName>
    <definedName name="______x2">{"via1",#N/A,TRUE,"general";"via2",#N/A,TRUE,"general";"via3",#N/A,TRUE,"general"}</definedName>
    <definedName name="______x3" localSheetId="4">{"via1",#N/A,TRUE,"general";"via2",#N/A,TRUE,"general";"via3",#N/A,TRUE,"general"}</definedName>
    <definedName name="______x3" localSheetId="16">{"via1",#N/A,TRUE,"general";"via2",#N/A,TRUE,"general";"via3",#N/A,TRUE,"general"}</definedName>
    <definedName name="______x3" localSheetId="15">{"via1",#N/A,TRUE,"general";"via2",#N/A,TRUE,"general";"via3",#N/A,TRUE,"general"}</definedName>
    <definedName name="______x3" localSheetId="17">{"via1",#N/A,TRUE,"general";"via2",#N/A,TRUE,"general";"via3",#N/A,TRUE,"general"}</definedName>
    <definedName name="______x3" localSheetId="2">{"via1",#N/A,TRUE,"general";"via2",#N/A,TRUE,"general";"via3",#N/A,TRUE,"general"}</definedName>
    <definedName name="______x3" localSheetId="1">{"via1",#N/A,TRUE,"general";"via2",#N/A,TRUE,"general";"via3",#N/A,TRUE,"general"}</definedName>
    <definedName name="______x3">{"via1",#N/A,TRUE,"general";"via2",#N/A,TRUE,"general";"via3",#N/A,TRUE,"general"}</definedName>
    <definedName name="______x4" localSheetId="4">{"via1",#N/A,TRUE,"general";"via2",#N/A,TRUE,"general";"via3",#N/A,TRUE,"general"}</definedName>
    <definedName name="______x4" localSheetId="16">{"via1",#N/A,TRUE,"general";"via2",#N/A,TRUE,"general";"via3",#N/A,TRUE,"general"}</definedName>
    <definedName name="______x4" localSheetId="15">{"via1",#N/A,TRUE,"general";"via2",#N/A,TRUE,"general";"via3",#N/A,TRUE,"general"}</definedName>
    <definedName name="______x4" localSheetId="17">{"via1",#N/A,TRUE,"general";"via2",#N/A,TRUE,"general";"via3",#N/A,TRUE,"general"}</definedName>
    <definedName name="______x4" localSheetId="2">{"via1",#N/A,TRUE,"general";"via2",#N/A,TRUE,"general";"via3",#N/A,TRUE,"general"}</definedName>
    <definedName name="______x4" localSheetId="1">{"via1",#N/A,TRUE,"general";"via2",#N/A,TRUE,"general";"via3",#N/A,TRUE,"general"}</definedName>
    <definedName name="______x4">{"via1",#N/A,TRUE,"general";"via2",#N/A,TRUE,"general";"via3",#N/A,TRUE,"general"}</definedName>
    <definedName name="______x5" localSheetId="4">{"TAB1",#N/A,TRUE,"GENERAL";"TAB2",#N/A,TRUE,"GENERAL";"TAB3",#N/A,TRUE,"GENERAL";"TAB4",#N/A,TRUE,"GENERAL";"TAB5",#N/A,TRUE,"GENERAL"}</definedName>
    <definedName name="______x5" localSheetId="16">{"TAB1",#N/A,TRUE,"GENERAL";"TAB2",#N/A,TRUE,"GENERAL";"TAB3",#N/A,TRUE,"GENERAL";"TAB4",#N/A,TRUE,"GENERAL";"TAB5",#N/A,TRUE,"GENERAL"}</definedName>
    <definedName name="______x5" localSheetId="15">{"TAB1",#N/A,TRUE,"GENERAL";"TAB2",#N/A,TRUE,"GENERAL";"TAB3",#N/A,TRUE,"GENERAL";"TAB4",#N/A,TRUE,"GENERAL";"TAB5",#N/A,TRUE,"GENERAL"}</definedName>
    <definedName name="______x5" localSheetId="17">{"TAB1",#N/A,TRUE,"GENERAL";"TAB2",#N/A,TRUE,"GENERAL";"TAB3",#N/A,TRUE,"GENERAL";"TAB4",#N/A,TRUE,"GENERAL";"TAB5",#N/A,TRUE,"GENERAL"}</definedName>
    <definedName name="______x5" localSheetId="2">{"TAB1",#N/A,TRUE,"GENERAL";"TAB2",#N/A,TRUE,"GENERAL";"TAB3",#N/A,TRUE,"GENERAL";"TAB4",#N/A,TRUE,"GENERAL";"TAB5",#N/A,TRUE,"GENERAL"}</definedName>
    <definedName name="______x5" localSheetId="1">{"TAB1",#N/A,TRUE,"GENERAL";"TAB2",#N/A,TRUE,"GENERAL";"TAB3",#N/A,TRUE,"GENERAL";"TAB4",#N/A,TRUE,"GENERAL";"TAB5",#N/A,TRUE,"GENERAL"}</definedName>
    <definedName name="______x5">{"TAB1",#N/A,TRUE,"GENERAL";"TAB2",#N/A,TRUE,"GENERAL";"TAB3",#N/A,TRUE,"GENERAL";"TAB4",#N/A,TRUE,"GENERAL";"TAB5",#N/A,TRUE,"GENERAL"}</definedName>
    <definedName name="______x6" localSheetId="4">{"TAB1",#N/A,TRUE,"GENERAL";"TAB2",#N/A,TRUE,"GENERAL";"TAB3",#N/A,TRUE,"GENERAL";"TAB4",#N/A,TRUE,"GENERAL";"TAB5",#N/A,TRUE,"GENERAL"}</definedName>
    <definedName name="______x6" localSheetId="16">{"TAB1",#N/A,TRUE,"GENERAL";"TAB2",#N/A,TRUE,"GENERAL";"TAB3",#N/A,TRUE,"GENERAL";"TAB4",#N/A,TRUE,"GENERAL";"TAB5",#N/A,TRUE,"GENERAL"}</definedName>
    <definedName name="______x6" localSheetId="15">{"TAB1",#N/A,TRUE,"GENERAL";"TAB2",#N/A,TRUE,"GENERAL";"TAB3",#N/A,TRUE,"GENERAL";"TAB4",#N/A,TRUE,"GENERAL";"TAB5",#N/A,TRUE,"GENERAL"}</definedName>
    <definedName name="______x6" localSheetId="17">{"TAB1",#N/A,TRUE,"GENERAL";"TAB2",#N/A,TRUE,"GENERAL";"TAB3",#N/A,TRUE,"GENERAL";"TAB4",#N/A,TRUE,"GENERAL";"TAB5",#N/A,TRUE,"GENERAL"}</definedName>
    <definedName name="______x6" localSheetId="2">{"TAB1",#N/A,TRUE,"GENERAL";"TAB2",#N/A,TRUE,"GENERAL";"TAB3",#N/A,TRUE,"GENERAL";"TAB4",#N/A,TRUE,"GENERAL";"TAB5",#N/A,TRUE,"GENERAL"}</definedName>
    <definedName name="______x6" localSheetId="1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 localSheetId="4">{"TAB1",#N/A,TRUE,"GENERAL";"TAB2",#N/A,TRUE,"GENERAL";"TAB3",#N/A,TRUE,"GENERAL";"TAB4",#N/A,TRUE,"GENERAL";"TAB5",#N/A,TRUE,"GENERAL"}</definedName>
    <definedName name="______x7" localSheetId="16">{"TAB1",#N/A,TRUE,"GENERAL";"TAB2",#N/A,TRUE,"GENERAL";"TAB3",#N/A,TRUE,"GENERAL";"TAB4",#N/A,TRUE,"GENERAL";"TAB5",#N/A,TRUE,"GENERAL"}</definedName>
    <definedName name="______x7" localSheetId="15">{"TAB1",#N/A,TRUE,"GENERAL";"TAB2",#N/A,TRUE,"GENERAL";"TAB3",#N/A,TRUE,"GENERAL";"TAB4",#N/A,TRUE,"GENERAL";"TAB5",#N/A,TRUE,"GENERAL"}</definedName>
    <definedName name="______x7" localSheetId="17">{"TAB1",#N/A,TRUE,"GENERAL";"TAB2",#N/A,TRUE,"GENERAL";"TAB3",#N/A,TRUE,"GENERAL";"TAB4",#N/A,TRUE,"GENERAL";"TAB5",#N/A,TRUE,"GENERAL"}</definedName>
    <definedName name="______x7" localSheetId="2">{"TAB1",#N/A,TRUE,"GENERAL";"TAB2",#N/A,TRUE,"GENERAL";"TAB3",#N/A,TRUE,"GENERAL";"TAB4",#N/A,TRUE,"GENERAL";"TAB5",#N/A,TRUE,"GENERAL"}</definedName>
    <definedName name="______x7" localSheetId="1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 localSheetId="4">{"via1",#N/A,TRUE,"general";"via2",#N/A,TRUE,"general";"via3",#N/A,TRUE,"general"}</definedName>
    <definedName name="______x8" localSheetId="16">{"via1",#N/A,TRUE,"general";"via2",#N/A,TRUE,"general";"via3",#N/A,TRUE,"general"}</definedName>
    <definedName name="______x8" localSheetId="15">{"via1",#N/A,TRUE,"general";"via2",#N/A,TRUE,"general";"via3",#N/A,TRUE,"general"}</definedName>
    <definedName name="______x8" localSheetId="17">{"via1",#N/A,TRUE,"general";"via2",#N/A,TRUE,"general";"via3",#N/A,TRUE,"general"}</definedName>
    <definedName name="______x8" localSheetId="2">{"via1",#N/A,TRUE,"general";"via2",#N/A,TRUE,"general";"via3",#N/A,TRUE,"general"}</definedName>
    <definedName name="______x8" localSheetId="1">{"via1",#N/A,TRUE,"general";"via2",#N/A,TRUE,"general";"via3",#N/A,TRUE,"general"}</definedName>
    <definedName name="______x8">{"via1",#N/A,TRUE,"general";"via2",#N/A,TRUE,"general";"via3",#N/A,TRUE,"general"}</definedName>
    <definedName name="______x9" localSheetId="4">{"TAB1",#N/A,TRUE,"GENERAL";"TAB2",#N/A,TRUE,"GENERAL";"TAB3",#N/A,TRUE,"GENERAL";"TAB4",#N/A,TRUE,"GENERAL";"TAB5",#N/A,TRUE,"GENERAL"}</definedName>
    <definedName name="______x9" localSheetId="16">{"TAB1",#N/A,TRUE,"GENERAL";"TAB2",#N/A,TRUE,"GENERAL";"TAB3",#N/A,TRUE,"GENERAL";"TAB4",#N/A,TRUE,"GENERAL";"TAB5",#N/A,TRUE,"GENERAL"}</definedName>
    <definedName name="______x9" localSheetId="15">{"TAB1",#N/A,TRUE,"GENERAL";"TAB2",#N/A,TRUE,"GENERAL";"TAB3",#N/A,TRUE,"GENERAL";"TAB4",#N/A,TRUE,"GENERAL";"TAB5",#N/A,TRUE,"GENERAL"}</definedName>
    <definedName name="______x9" localSheetId="17">{"TAB1",#N/A,TRUE,"GENERAL";"TAB2",#N/A,TRUE,"GENERAL";"TAB3",#N/A,TRUE,"GENERAL";"TAB4",#N/A,TRUE,"GENERAL";"TAB5",#N/A,TRUE,"GENERAL"}</definedName>
    <definedName name="______x9" localSheetId="2">{"TAB1",#N/A,TRUE,"GENERAL";"TAB2",#N/A,TRUE,"GENERAL";"TAB3",#N/A,TRUE,"GENERAL";"TAB4",#N/A,TRUE,"GENERAL";"TAB5",#N/A,TRUE,"GENERAL"}</definedName>
    <definedName name="______x9" localSheetId="1">{"TAB1",#N/A,TRUE,"GENERAL";"TAB2",#N/A,TRUE,"GENERAL";"TAB3",#N/A,TRUE,"GENERAL";"TAB4",#N/A,TRUE,"GENERAL";"TAB5",#N/A,TRUE,"GENERAL"}</definedName>
    <definedName name="______x9">{"TAB1",#N/A,TRUE,"GENERAL";"TAB2",#N/A,TRUE,"GENERAL";"TAB3",#N/A,TRUE,"GENERAL";"TAB4",#N/A,TRUE,"GENERAL";"TAB5",#N/A,TRUE,"GENERAL"}</definedName>
    <definedName name="______y2" localSheetId="4">{"TAB1",#N/A,TRUE,"GENERAL";"TAB2",#N/A,TRUE,"GENERAL";"TAB3",#N/A,TRUE,"GENERAL";"TAB4",#N/A,TRUE,"GENERAL";"TAB5",#N/A,TRUE,"GENERAL"}</definedName>
    <definedName name="______y2" localSheetId="16">{"TAB1",#N/A,TRUE,"GENERAL";"TAB2",#N/A,TRUE,"GENERAL";"TAB3",#N/A,TRUE,"GENERAL";"TAB4",#N/A,TRUE,"GENERAL";"TAB5",#N/A,TRUE,"GENERAL"}</definedName>
    <definedName name="______y2" localSheetId="15">{"TAB1",#N/A,TRUE,"GENERAL";"TAB2",#N/A,TRUE,"GENERAL";"TAB3",#N/A,TRUE,"GENERAL";"TAB4",#N/A,TRUE,"GENERAL";"TAB5",#N/A,TRUE,"GENERAL"}</definedName>
    <definedName name="______y2" localSheetId="17">{"TAB1",#N/A,TRUE,"GENERAL";"TAB2",#N/A,TRUE,"GENERAL";"TAB3",#N/A,TRUE,"GENERAL";"TAB4",#N/A,TRUE,"GENERAL";"TAB5",#N/A,TRUE,"GENERAL"}</definedName>
    <definedName name="______y2" localSheetId="2">{"TAB1",#N/A,TRUE,"GENERAL";"TAB2",#N/A,TRUE,"GENERAL";"TAB3",#N/A,TRUE,"GENERAL";"TAB4",#N/A,TRUE,"GENERAL";"TAB5",#N/A,TRUE,"GENERAL"}</definedName>
    <definedName name="______y2" localSheetId="1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 localSheetId="4">{"via1",#N/A,TRUE,"general";"via2",#N/A,TRUE,"general";"via3",#N/A,TRUE,"general"}</definedName>
    <definedName name="______y3" localSheetId="16">{"via1",#N/A,TRUE,"general";"via2",#N/A,TRUE,"general";"via3",#N/A,TRUE,"general"}</definedName>
    <definedName name="______y3" localSheetId="15">{"via1",#N/A,TRUE,"general";"via2",#N/A,TRUE,"general";"via3",#N/A,TRUE,"general"}</definedName>
    <definedName name="______y3" localSheetId="17">{"via1",#N/A,TRUE,"general";"via2",#N/A,TRUE,"general";"via3",#N/A,TRUE,"general"}</definedName>
    <definedName name="______y3" localSheetId="2">{"via1",#N/A,TRUE,"general";"via2",#N/A,TRUE,"general";"via3",#N/A,TRUE,"general"}</definedName>
    <definedName name="______y3" localSheetId="1">{"via1",#N/A,TRUE,"general";"via2",#N/A,TRUE,"general";"via3",#N/A,TRUE,"general"}</definedName>
    <definedName name="______y3">{"via1",#N/A,TRUE,"general";"via2",#N/A,TRUE,"general";"via3",#N/A,TRUE,"general"}</definedName>
    <definedName name="______y4" localSheetId="4">{"via1",#N/A,TRUE,"general";"via2",#N/A,TRUE,"general";"via3",#N/A,TRUE,"general"}</definedName>
    <definedName name="______y4" localSheetId="16">{"via1",#N/A,TRUE,"general";"via2",#N/A,TRUE,"general";"via3",#N/A,TRUE,"general"}</definedName>
    <definedName name="______y4" localSheetId="15">{"via1",#N/A,TRUE,"general";"via2",#N/A,TRUE,"general";"via3",#N/A,TRUE,"general"}</definedName>
    <definedName name="______y4" localSheetId="17">{"via1",#N/A,TRUE,"general";"via2",#N/A,TRUE,"general";"via3",#N/A,TRUE,"general"}</definedName>
    <definedName name="______y4" localSheetId="2">{"via1",#N/A,TRUE,"general";"via2",#N/A,TRUE,"general";"via3",#N/A,TRUE,"general"}</definedName>
    <definedName name="______y4" localSheetId="1">{"via1",#N/A,TRUE,"general";"via2",#N/A,TRUE,"general";"via3",#N/A,TRUE,"general"}</definedName>
    <definedName name="______y4">{"via1",#N/A,TRUE,"general";"via2",#N/A,TRUE,"general";"via3",#N/A,TRUE,"general"}</definedName>
    <definedName name="______y5" localSheetId="4">{"TAB1",#N/A,TRUE,"GENERAL";"TAB2",#N/A,TRUE,"GENERAL";"TAB3",#N/A,TRUE,"GENERAL";"TAB4",#N/A,TRUE,"GENERAL";"TAB5",#N/A,TRUE,"GENERAL"}</definedName>
    <definedName name="______y5" localSheetId="16">{"TAB1",#N/A,TRUE,"GENERAL";"TAB2",#N/A,TRUE,"GENERAL";"TAB3",#N/A,TRUE,"GENERAL";"TAB4",#N/A,TRUE,"GENERAL";"TAB5",#N/A,TRUE,"GENERAL"}</definedName>
    <definedName name="______y5" localSheetId="15">{"TAB1",#N/A,TRUE,"GENERAL";"TAB2",#N/A,TRUE,"GENERAL";"TAB3",#N/A,TRUE,"GENERAL";"TAB4",#N/A,TRUE,"GENERAL";"TAB5",#N/A,TRUE,"GENERAL"}</definedName>
    <definedName name="______y5" localSheetId="17">{"TAB1",#N/A,TRUE,"GENERAL";"TAB2",#N/A,TRUE,"GENERAL";"TAB3",#N/A,TRUE,"GENERAL";"TAB4",#N/A,TRUE,"GENERAL";"TAB5",#N/A,TRUE,"GENERAL"}</definedName>
    <definedName name="______y5" localSheetId="2">{"TAB1",#N/A,TRUE,"GENERAL";"TAB2",#N/A,TRUE,"GENERAL";"TAB3",#N/A,TRUE,"GENERAL";"TAB4",#N/A,TRUE,"GENERAL";"TAB5",#N/A,TRUE,"GENERAL"}</definedName>
    <definedName name="______y5" localSheetId="1">{"TAB1",#N/A,TRUE,"GENERAL";"TAB2",#N/A,TRUE,"GENERAL";"TAB3",#N/A,TRUE,"GENERAL";"TAB4",#N/A,TRUE,"GENERAL";"TAB5",#N/A,TRUE,"GENERAL"}</definedName>
    <definedName name="______y5">{"TAB1",#N/A,TRUE,"GENERAL";"TAB2",#N/A,TRUE,"GENERAL";"TAB3",#N/A,TRUE,"GENERAL";"TAB4",#N/A,TRUE,"GENERAL";"TAB5",#N/A,TRUE,"GENERAL"}</definedName>
    <definedName name="______y6" localSheetId="4">{"via1",#N/A,TRUE,"general";"via2",#N/A,TRUE,"general";"via3",#N/A,TRUE,"general"}</definedName>
    <definedName name="______y6" localSheetId="16">{"via1",#N/A,TRUE,"general";"via2",#N/A,TRUE,"general";"via3",#N/A,TRUE,"general"}</definedName>
    <definedName name="______y6" localSheetId="15">{"via1",#N/A,TRUE,"general";"via2",#N/A,TRUE,"general";"via3",#N/A,TRUE,"general"}</definedName>
    <definedName name="______y6" localSheetId="17">{"via1",#N/A,TRUE,"general";"via2",#N/A,TRUE,"general";"via3",#N/A,TRUE,"general"}</definedName>
    <definedName name="______y6" localSheetId="2">{"via1",#N/A,TRUE,"general";"via2",#N/A,TRUE,"general";"via3",#N/A,TRUE,"general"}</definedName>
    <definedName name="______y6" localSheetId="1">{"via1",#N/A,TRUE,"general";"via2",#N/A,TRUE,"general";"via3",#N/A,TRUE,"general"}</definedName>
    <definedName name="______y6">{"via1",#N/A,TRUE,"general";"via2",#N/A,TRUE,"general";"via3",#N/A,TRUE,"general"}</definedName>
    <definedName name="______y7" localSheetId="4">{"via1",#N/A,TRUE,"general";"via2",#N/A,TRUE,"general";"via3",#N/A,TRUE,"general"}</definedName>
    <definedName name="______y7" localSheetId="16">{"via1",#N/A,TRUE,"general";"via2",#N/A,TRUE,"general";"via3",#N/A,TRUE,"general"}</definedName>
    <definedName name="______y7" localSheetId="15">{"via1",#N/A,TRUE,"general";"via2",#N/A,TRUE,"general";"via3",#N/A,TRUE,"general"}</definedName>
    <definedName name="______y7" localSheetId="17">{"via1",#N/A,TRUE,"general";"via2",#N/A,TRUE,"general";"via3",#N/A,TRUE,"general"}</definedName>
    <definedName name="______y7" localSheetId="2">{"via1",#N/A,TRUE,"general";"via2",#N/A,TRUE,"general";"via3",#N/A,TRUE,"general"}</definedName>
    <definedName name="______y7" localSheetId="1">{"via1",#N/A,TRUE,"general";"via2",#N/A,TRUE,"general";"via3",#N/A,TRUE,"general"}</definedName>
    <definedName name="______y7">{"via1",#N/A,TRUE,"general";"via2",#N/A,TRUE,"general";"via3",#N/A,TRUE,"general"}</definedName>
    <definedName name="______y8" localSheetId="4">{"via1",#N/A,TRUE,"general";"via2",#N/A,TRUE,"general";"via3",#N/A,TRUE,"general"}</definedName>
    <definedName name="______y8" localSheetId="16">{"via1",#N/A,TRUE,"general";"via2",#N/A,TRUE,"general";"via3",#N/A,TRUE,"general"}</definedName>
    <definedName name="______y8" localSheetId="15">{"via1",#N/A,TRUE,"general";"via2",#N/A,TRUE,"general";"via3",#N/A,TRUE,"general"}</definedName>
    <definedName name="______y8" localSheetId="17">{"via1",#N/A,TRUE,"general";"via2",#N/A,TRUE,"general";"via3",#N/A,TRUE,"general"}</definedName>
    <definedName name="______y8" localSheetId="2">{"via1",#N/A,TRUE,"general";"via2",#N/A,TRUE,"general";"via3",#N/A,TRUE,"general"}</definedName>
    <definedName name="______y8" localSheetId="1">{"via1",#N/A,TRUE,"general";"via2",#N/A,TRUE,"general";"via3",#N/A,TRUE,"general"}</definedName>
    <definedName name="______y8">{"via1",#N/A,TRUE,"general";"via2",#N/A,TRUE,"general";"via3",#N/A,TRUE,"general"}</definedName>
    <definedName name="______y9" localSheetId="4">{"TAB1",#N/A,TRUE,"GENERAL";"TAB2",#N/A,TRUE,"GENERAL";"TAB3",#N/A,TRUE,"GENERAL";"TAB4",#N/A,TRUE,"GENERAL";"TAB5",#N/A,TRUE,"GENERAL"}</definedName>
    <definedName name="______y9" localSheetId="16">{"TAB1",#N/A,TRUE,"GENERAL";"TAB2",#N/A,TRUE,"GENERAL";"TAB3",#N/A,TRUE,"GENERAL";"TAB4",#N/A,TRUE,"GENERAL";"TAB5",#N/A,TRUE,"GENERAL"}</definedName>
    <definedName name="______y9" localSheetId="15">{"TAB1",#N/A,TRUE,"GENERAL";"TAB2",#N/A,TRUE,"GENERAL";"TAB3",#N/A,TRUE,"GENERAL";"TAB4",#N/A,TRUE,"GENERAL";"TAB5",#N/A,TRUE,"GENERAL"}</definedName>
    <definedName name="______y9" localSheetId="17">{"TAB1",#N/A,TRUE,"GENERAL";"TAB2",#N/A,TRUE,"GENERAL";"TAB3",#N/A,TRUE,"GENERAL";"TAB4",#N/A,TRUE,"GENERAL";"TAB5",#N/A,TRUE,"GENERAL"}</definedName>
    <definedName name="______y9" localSheetId="2">{"TAB1",#N/A,TRUE,"GENERAL";"TAB2",#N/A,TRUE,"GENERAL";"TAB3",#N/A,TRUE,"GENERAL";"TAB4",#N/A,TRUE,"GENERAL";"TAB5",#N/A,TRUE,"GENERAL"}</definedName>
    <definedName name="______y9" localSheetId="1">{"TAB1",#N/A,TRUE,"GENERAL";"TAB2",#N/A,TRUE,"GENERAL";"TAB3",#N/A,TRUE,"GENERAL";"TAB4",#N/A,TRUE,"GENERAL";"TAB5",#N/A,TRUE,"GENERAL"}</definedName>
    <definedName name="______y9">{"TAB1",#N/A,TRUE,"GENERAL";"TAB2",#N/A,TRUE,"GENERAL";"TAB3",#N/A,TRUE,"GENERAL";"TAB4",#N/A,TRUE,"GENERAL";"TAB5",#N/A,TRUE,"GENERAL"}</definedName>
    <definedName name="______z1" localSheetId="4">{"TAB1",#N/A,TRUE,"GENERAL";"TAB2",#N/A,TRUE,"GENERAL";"TAB3",#N/A,TRUE,"GENERAL";"TAB4",#N/A,TRUE,"GENERAL";"TAB5",#N/A,TRUE,"GENERAL"}</definedName>
    <definedName name="______z1" localSheetId="16">{"TAB1",#N/A,TRUE,"GENERAL";"TAB2",#N/A,TRUE,"GENERAL";"TAB3",#N/A,TRUE,"GENERAL";"TAB4",#N/A,TRUE,"GENERAL";"TAB5",#N/A,TRUE,"GENERAL"}</definedName>
    <definedName name="______z1" localSheetId="15">{"TAB1",#N/A,TRUE,"GENERAL";"TAB2",#N/A,TRUE,"GENERAL";"TAB3",#N/A,TRUE,"GENERAL";"TAB4",#N/A,TRUE,"GENERAL";"TAB5",#N/A,TRUE,"GENERAL"}</definedName>
    <definedName name="______z1" localSheetId="17">{"TAB1",#N/A,TRUE,"GENERAL";"TAB2",#N/A,TRUE,"GENERAL";"TAB3",#N/A,TRUE,"GENERAL";"TAB4",#N/A,TRUE,"GENERAL";"TAB5",#N/A,TRUE,"GENERAL"}</definedName>
    <definedName name="______z1" localSheetId="2">{"TAB1",#N/A,TRUE,"GENERAL";"TAB2",#N/A,TRUE,"GENERAL";"TAB3",#N/A,TRUE,"GENERAL";"TAB4",#N/A,TRUE,"GENERAL";"TAB5",#N/A,TRUE,"GENERAL"}</definedName>
    <definedName name="______z1" localSheetId="1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 localSheetId="4">{"via1",#N/A,TRUE,"general";"via2",#N/A,TRUE,"general";"via3",#N/A,TRUE,"general"}</definedName>
    <definedName name="______z2" localSheetId="16">{"via1",#N/A,TRUE,"general";"via2",#N/A,TRUE,"general";"via3",#N/A,TRUE,"general"}</definedName>
    <definedName name="______z2" localSheetId="15">{"via1",#N/A,TRUE,"general";"via2",#N/A,TRUE,"general";"via3",#N/A,TRUE,"general"}</definedName>
    <definedName name="______z2" localSheetId="17">{"via1",#N/A,TRUE,"general";"via2",#N/A,TRUE,"general";"via3",#N/A,TRUE,"general"}</definedName>
    <definedName name="______z2" localSheetId="2">{"via1",#N/A,TRUE,"general";"via2",#N/A,TRUE,"general";"via3",#N/A,TRUE,"general"}</definedName>
    <definedName name="______z2" localSheetId="1">{"via1",#N/A,TRUE,"general";"via2",#N/A,TRUE,"general";"via3",#N/A,TRUE,"general"}</definedName>
    <definedName name="______z2">{"via1",#N/A,TRUE,"general";"via2",#N/A,TRUE,"general";"via3",#N/A,TRUE,"general"}</definedName>
    <definedName name="______z3" localSheetId="4">{"via1",#N/A,TRUE,"general";"via2",#N/A,TRUE,"general";"via3",#N/A,TRUE,"general"}</definedName>
    <definedName name="______z3" localSheetId="16">{"via1",#N/A,TRUE,"general";"via2",#N/A,TRUE,"general";"via3",#N/A,TRUE,"general"}</definedName>
    <definedName name="______z3" localSheetId="15">{"via1",#N/A,TRUE,"general";"via2",#N/A,TRUE,"general";"via3",#N/A,TRUE,"general"}</definedName>
    <definedName name="______z3" localSheetId="17">{"via1",#N/A,TRUE,"general";"via2",#N/A,TRUE,"general";"via3",#N/A,TRUE,"general"}</definedName>
    <definedName name="______z3" localSheetId="2">{"via1",#N/A,TRUE,"general";"via2",#N/A,TRUE,"general";"via3",#N/A,TRUE,"general"}</definedName>
    <definedName name="______z3" localSheetId="1">{"via1",#N/A,TRUE,"general";"via2",#N/A,TRUE,"general";"via3",#N/A,TRUE,"general"}</definedName>
    <definedName name="______z3">{"via1",#N/A,TRUE,"general";"via2",#N/A,TRUE,"general";"via3",#N/A,TRUE,"general"}</definedName>
    <definedName name="______z4" localSheetId="4">{"TAB1",#N/A,TRUE,"GENERAL";"TAB2",#N/A,TRUE,"GENERAL";"TAB3",#N/A,TRUE,"GENERAL";"TAB4",#N/A,TRUE,"GENERAL";"TAB5",#N/A,TRUE,"GENERAL"}</definedName>
    <definedName name="______z4" localSheetId="16">{"TAB1",#N/A,TRUE,"GENERAL";"TAB2",#N/A,TRUE,"GENERAL";"TAB3",#N/A,TRUE,"GENERAL";"TAB4",#N/A,TRUE,"GENERAL";"TAB5",#N/A,TRUE,"GENERAL"}</definedName>
    <definedName name="______z4" localSheetId="15">{"TAB1",#N/A,TRUE,"GENERAL";"TAB2",#N/A,TRUE,"GENERAL";"TAB3",#N/A,TRUE,"GENERAL";"TAB4",#N/A,TRUE,"GENERAL";"TAB5",#N/A,TRUE,"GENERAL"}</definedName>
    <definedName name="______z4" localSheetId="17">{"TAB1",#N/A,TRUE,"GENERAL";"TAB2",#N/A,TRUE,"GENERAL";"TAB3",#N/A,TRUE,"GENERAL";"TAB4",#N/A,TRUE,"GENERAL";"TAB5",#N/A,TRUE,"GENERAL"}</definedName>
    <definedName name="______z4" localSheetId="2">{"TAB1",#N/A,TRUE,"GENERAL";"TAB2",#N/A,TRUE,"GENERAL";"TAB3",#N/A,TRUE,"GENERAL";"TAB4",#N/A,TRUE,"GENERAL";"TAB5",#N/A,TRUE,"GENERAL"}</definedName>
    <definedName name="______z4" localSheetId="1">{"TAB1",#N/A,TRUE,"GENERAL";"TAB2",#N/A,TRUE,"GENERAL";"TAB3",#N/A,TRUE,"GENERAL";"TAB4",#N/A,TRUE,"GENERAL";"TAB5",#N/A,TRUE,"GENERAL"}</definedName>
    <definedName name="______z4">{"TAB1",#N/A,TRUE,"GENERAL";"TAB2",#N/A,TRUE,"GENERAL";"TAB3",#N/A,TRUE,"GENERAL";"TAB4",#N/A,TRUE,"GENERAL";"TAB5",#N/A,TRUE,"GENERAL"}</definedName>
    <definedName name="______z5" localSheetId="4">{"via1",#N/A,TRUE,"general";"via2",#N/A,TRUE,"general";"via3",#N/A,TRUE,"general"}</definedName>
    <definedName name="______z5" localSheetId="16">{"via1",#N/A,TRUE,"general";"via2",#N/A,TRUE,"general";"via3",#N/A,TRUE,"general"}</definedName>
    <definedName name="______z5" localSheetId="15">{"via1",#N/A,TRUE,"general";"via2",#N/A,TRUE,"general";"via3",#N/A,TRUE,"general"}</definedName>
    <definedName name="______z5" localSheetId="17">{"via1",#N/A,TRUE,"general";"via2",#N/A,TRUE,"general";"via3",#N/A,TRUE,"general"}</definedName>
    <definedName name="______z5" localSheetId="2">{"via1",#N/A,TRUE,"general";"via2",#N/A,TRUE,"general";"via3",#N/A,TRUE,"general"}</definedName>
    <definedName name="______z5" localSheetId="1">{"via1",#N/A,TRUE,"general";"via2",#N/A,TRUE,"general";"via3",#N/A,TRUE,"general"}</definedName>
    <definedName name="______z5">{"via1",#N/A,TRUE,"general";"via2",#N/A,TRUE,"general";"via3",#N/A,TRUE,"general"}</definedName>
    <definedName name="______z6" localSheetId="4">{"TAB1",#N/A,TRUE,"GENERAL";"TAB2",#N/A,TRUE,"GENERAL";"TAB3",#N/A,TRUE,"GENERAL";"TAB4",#N/A,TRUE,"GENERAL";"TAB5",#N/A,TRUE,"GENERAL"}</definedName>
    <definedName name="______z6" localSheetId="16">{"TAB1",#N/A,TRUE,"GENERAL";"TAB2",#N/A,TRUE,"GENERAL";"TAB3",#N/A,TRUE,"GENERAL";"TAB4",#N/A,TRUE,"GENERAL";"TAB5",#N/A,TRUE,"GENERAL"}</definedName>
    <definedName name="______z6" localSheetId="15">{"TAB1",#N/A,TRUE,"GENERAL";"TAB2",#N/A,TRUE,"GENERAL";"TAB3",#N/A,TRUE,"GENERAL";"TAB4",#N/A,TRUE,"GENERAL";"TAB5",#N/A,TRUE,"GENERAL"}</definedName>
    <definedName name="______z6" localSheetId="17">{"TAB1",#N/A,TRUE,"GENERAL";"TAB2",#N/A,TRUE,"GENERAL";"TAB3",#N/A,TRUE,"GENERAL";"TAB4",#N/A,TRUE,"GENERAL";"TAB5",#N/A,TRUE,"GENERAL"}</definedName>
    <definedName name="______z6" localSheetId="2">{"TAB1",#N/A,TRUE,"GENERAL";"TAB2",#N/A,TRUE,"GENERAL";"TAB3",#N/A,TRUE,"GENERAL";"TAB4",#N/A,TRUE,"GENERAL";"TAB5",#N/A,TRUE,"GENERAL"}</definedName>
    <definedName name="______z6" localSheetId="1">{"TAB1",#N/A,TRUE,"GENERAL";"TAB2",#N/A,TRUE,"GENERAL";"TAB3",#N/A,TRUE,"GENERAL";"TAB4",#N/A,TRUE,"GENERAL";"TAB5",#N/A,TRUE,"GENERAL"}</definedName>
    <definedName name="______z6">{"TAB1",#N/A,TRUE,"GENERAL";"TAB2",#N/A,TRUE,"GENERAL";"TAB3",#N/A,TRUE,"GENERAL";"TAB4",#N/A,TRUE,"GENERAL";"TAB5",#N/A,TRUE,"GENERAL"}</definedName>
    <definedName name="_____a1" localSheetId="4">{"TAB1",#N/A,TRUE,"GENERAL";"TAB2",#N/A,TRUE,"GENERAL";"TAB3",#N/A,TRUE,"GENERAL";"TAB4",#N/A,TRUE,"GENERAL";"TAB5",#N/A,TRUE,"GENERAL"}</definedName>
    <definedName name="_____a1" localSheetId="16">{"TAB1",#N/A,TRUE,"GENERAL";"TAB2",#N/A,TRUE,"GENERAL";"TAB3",#N/A,TRUE,"GENERAL";"TAB4",#N/A,TRUE,"GENERAL";"TAB5",#N/A,TRUE,"GENERAL"}</definedName>
    <definedName name="_____a1" localSheetId="15">{"TAB1",#N/A,TRUE,"GENERAL";"TAB2",#N/A,TRUE,"GENERAL";"TAB3",#N/A,TRUE,"GENERAL";"TAB4",#N/A,TRUE,"GENERAL";"TAB5",#N/A,TRUE,"GENERAL"}</definedName>
    <definedName name="_____A1" localSheetId="17">#REF!</definedName>
    <definedName name="_____a1" localSheetId="2">{"TAB1",#N/A,TRUE,"GENERAL";"TAB2",#N/A,TRUE,"GENERAL";"TAB3",#N/A,TRUE,"GENERAL";"TAB4",#N/A,TRUE,"GENERAL";"TAB5",#N/A,TRUE,"GENERAL"}</definedName>
    <definedName name="_____a1" localSheetId="1">{"TAB1",#N/A,TRUE,"GENERAL";"TAB2",#N/A,TRUE,"GENERAL";"TAB3",#N/A,TRUE,"GENERAL";"TAB4",#N/A,TRUE,"GENERAL";"TAB5",#N/A,TRUE,"GENERAL"}</definedName>
    <definedName name="_____a1">{"TAB1",#N/A,TRUE,"GENERAL";"TAB2",#N/A,TRUE,"GENERAL";"TAB3",#N/A,TRUE,"GENERAL";"TAB4",#N/A,TRUE,"GENERAL";"TAB5",#N/A,TRUE,"GENERAL"}</definedName>
    <definedName name="_____A115042">#REF!</definedName>
    <definedName name="_____A17000">#REF!</definedName>
    <definedName name="_____A20000">#REF!</definedName>
    <definedName name="_____a3" localSheetId="4">{"TAB1",#N/A,TRUE,"GENERAL";"TAB2",#N/A,TRUE,"GENERAL";"TAB3",#N/A,TRUE,"GENERAL";"TAB4",#N/A,TRUE,"GENERAL";"TAB5",#N/A,TRUE,"GENERAL"}</definedName>
    <definedName name="_____a3" localSheetId="16">{"TAB1",#N/A,TRUE,"GENERAL";"TAB2",#N/A,TRUE,"GENERAL";"TAB3",#N/A,TRUE,"GENERAL";"TAB4",#N/A,TRUE,"GENERAL";"TAB5",#N/A,TRUE,"GENERAL"}</definedName>
    <definedName name="_____a3" localSheetId="15">{"TAB1",#N/A,TRUE,"GENERAL";"TAB2",#N/A,TRUE,"GENERAL";"TAB3",#N/A,TRUE,"GENERAL";"TAB4",#N/A,TRUE,"GENERAL";"TAB5",#N/A,TRUE,"GENERAL"}</definedName>
    <definedName name="_____a3" localSheetId="17">{"TAB1",#N/A,TRUE,"GENERAL";"TAB2",#N/A,TRUE,"GENERAL";"TAB3",#N/A,TRUE,"GENERAL";"TAB4",#N/A,TRUE,"GENERAL";"TAB5",#N/A,TRUE,"GENERAL"}</definedName>
    <definedName name="_____a3" localSheetId="2">{"TAB1",#N/A,TRUE,"GENERAL";"TAB2",#N/A,TRUE,"GENERAL";"TAB3",#N/A,TRUE,"GENERAL";"TAB4",#N/A,TRUE,"GENERAL";"TAB5",#N/A,TRUE,"GENERAL"}</definedName>
    <definedName name="_____a3" localSheetId="1">{"TAB1",#N/A,TRUE,"GENERAL";"TAB2",#N/A,TRUE,"GENERAL";"TAB3",#N/A,TRUE,"GENERAL";"TAB4",#N/A,TRUE,"GENERAL";"TAB5",#N/A,TRUE,"GENERAL"}</definedName>
    <definedName name="_____a3">{"TAB1",#N/A,TRUE,"GENERAL";"TAB2",#N/A,TRUE,"GENERAL";"TAB3",#N/A,TRUE,"GENERAL";"TAB4",#N/A,TRUE,"GENERAL";"TAB5",#N/A,TRUE,"GENERAL"}</definedName>
    <definedName name="_____A30000">#REF!</definedName>
    <definedName name="_____a4" localSheetId="4">{"via1",#N/A,TRUE,"general";"via2",#N/A,TRUE,"general";"via3",#N/A,TRUE,"general"}</definedName>
    <definedName name="_____a4" localSheetId="16">{"via1",#N/A,TRUE,"general";"via2",#N/A,TRUE,"general";"via3",#N/A,TRUE,"general"}</definedName>
    <definedName name="_____a4" localSheetId="15">{"via1",#N/A,TRUE,"general";"via2",#N/A,TRUE,"general";"via3",#N/A,TRUE,"general"}</definedName>
    <definedName name="_____a4" localSheetId="17">{"via1",#N/A,TRUE,"general";"via2",#N/A,TRUE,"general";"via3",#N/A,TRUE,"general"}</definedName>
    <definedName name="_____a4" localSheetId="2">{"via1",#N/A,TRUE,"general";"via2",#N/A,TRUE,"general";"via3",#N/A,TRUE,"general"}</definedName>
    <definedName name="_____a4" localSheetId="1">{"via1",#N/A,TRUE,"general";"via2",#N/A,TRUE,"general";"via3",#N/A,TRUE,"general"}</definedName>
    <definedName name="_____a4">{"via1",#N/A,TRUE,"general";"via2",#N/A,TRUE,"general";"via3",#N/A,TRUE,"general"}</definedName>
    <definedName name="_____a5" localSheetId="4">{"TAB1",#N/A,TRUE,"GENERAL";"TAB2",#N/A,TRUE,"GENERAL";"TAB3",#N/A,TRUE,"GENERAL";"TAB4",#N/A,TRUE,"GENERAL";"TAB5",#N/A,TRUE,"GENERAL"}</definedName>
    <definedName name="_____a5" localSheetId="16">{"TAB1",#N/A,TRUE,"GENERAL";"TAB2",#N/A,TRUE,"GENERAL";"TAB3",#N/A,TRUE,"GENERAL";"TAB4",#N/A,TRUE,"GENERAL";"TAB5",#N/A,TRUE,"GENERAL"}</definedName>
    <definedName name="_____a5" localSheetId="15">{"TAB1",#N/A,TRUE,"GENERAL";"TAB2",#N/A,TRUE,"GENERAL";"TAB3",#N/A,TRUE,"GENERAL";"TAB4",#N/A,TRUE,"GENERAL";"TAB5",#N/A,TRUE,"GENERAL"}</definedName>
    <definedName name="_____a5" localSheetId="17">{"TAB1",#N/A,TRUE,"GENERAL";"TAB2",#N/A,TRUE,"GENERAL";"TAB3",#N/A,TRUE,"GENERAL";"TAB4",#N/A,TRUE,"GENERAL";"TAB5",#N/A,TRUE,"GENERAL"}</definedName>
    <definedName name="_____a5" localSheetId="2">{"TAB1",#N/A,TRUE,"GENERAL";"TAB2",#N/A,TRUE,"GENERAL";"TAB3",#N/A,TRUE,"GENERAL";"TAB4",#N/A,TRUE,"GENERAL";"TAB5",#N/A,TRUE,"GENERAL"}</definedName>
    <definedName name="_____a5" localSheetId="1">{"TAB1",#N/A,TRUE,"GENERAL";"TAB2",#N/A,TRUE,"GENERAL";"TAB3",#N/A,TRUE,"GENERAL";"TAB4",#N/A,TRUE,"GENERAL";"TAB5",#N/A,TRUE,"GENERAL"}</definedName>
    <definedName name="_____a5">{"TAB1",#N/A,TRUE,"GENERAL";"TAB2",#N/A,TRUE,"GENERAL";"TAB3",#N/A,TRUE,"GENERAL";"TAB4",#N/A,TRUE,"GENERAL";"TAB5",#N/A,TRUE,"GENERAL"}</definedName>
    <definedName name="_____a6" localSheetId="4">{"TAB1",#N/A,TRUE,"GENERAL";"TAB2",#N/A,TRUE,"GENERAL";"TAB3",#N/A,TRUE,"GENERAL";"TAB4",#N/A,TRUE,"GENERAL";"TAB5",#N/A,TRUE,"GENERAL"}</definedName>
    <definedName name="_____a6" localSheetId="16">{"TAB1",#N/A,TRUE,"GENERAL";"TAB2",#N/A,TRUE,"GENERAL";"TAB3",#N/A,TRUE,"GENERAL";"TAB4",#N/A,TRUE,"GENERAL";"TAB5",#N/A,TRUE,"GENERAL"}</definedName>
    <definedName name="_____a6" localSheetId="15">{"TAB1",#N/A,TRUE,"GENERAL";"TAB2",#N/A,TRUE,"GENERAL";"TAB3",#N/A,TRUE,"GENERAL";"TAB4",#N/A,TRUE,"GENERAL";"TAB5",#N/A,TRUE,"GENERAL"}</definedName>
    <definedName name="_____a6" localSheetId="17">{"TAB1",#N/A,TRUE,"GENERAL";"TAB2",#N/A,TRUE,"GENERAL";"TAB3",#N/A,TRUE,"GENERAL";"TAB4",#N/A,TRUE,"GENERAL";"TAB5",#N/A,TRUE,"GENERAL"}</definedName>
    <definedName name="_____a6" localSheetId="2">{"TAB1",#N/A,TRUE,"GENERAL";"TAB2",#N/A,TRUE,"GENERAL";"TAB3",#N/A,TRUE,"GENERAL";"TAB4",#N/A,TRUE,"GENERAL";"TAB5",#N/A,TRUE,"GENERAL"}</definedName>
    <definedName name="_____a6" localSheetId="1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aiu2" localSheetId="17">#REF!</definedName>
    <definedName name="_____aiu2">#REF!</definedName>
    <definedName name="_____ALL4">#REF!</definedName>
    <definedName name="_____apu1" localSheetId="17">#REF!</definedName>
    <definedName name="_____apu1">#REF!</definedName>
    <definedName name="_____APU221" localSheetId="17">#REF!</definedName>
    <definedName name="_____APU221">#REF!</definedName>
    <definedName name="_____APU465">#REF!</definedName>
    <definedName name="_____B110111">#REF!</definedName>
    <definedName name="_____B114854">#REF!</definedName>
    <definedName name="_____b2" localSheetId="4">{"TAB1",#N/A,TRUE,"GENERAL";"TAB2",#N/A,TRUE,"GENERAL";"TAB3",#N/A,TRUE,"GENERAL";"TAB4",#N/A,TRUE,"GENERAL";"TAB5",#N/A,TRUE,"GENERAL"}</definedName>
    <definedName name="_____b2" localSheetId="16">{"TAB1",#N/A,TRUE,"GENERAL";"TAB2",#N/A,TRUE,"GENERAL";"TAB3",#N/A,TRUE,"GENERAL";"TAB4",#N/A,TRUE,"GENERAL";"TAB5",#N/A,TRUE,"GENERAL"}</definedName>
    <definedName name="_____b2" localSheetId="15">{"TAB1",#N/A,TRUE,"GENERAL";"TAB2",#N/A,TRUE,"GENERAL";"TAB3",#N/A,TRUE,"GENERAL";"TAB4",#N/A,TRUE,"GENERAL";"TAB5",#N/A,TRUE,"GENERAL"}</definedName>
    <definedName name="_____b2" localSheetId="17">{"TAB1",#N/A,TRUE,"GENERAL";"TAB2",#N/A,TRUE,"GENERAL";"TAB3",#N/A,TRUE,"GENERAL";"TAB4",#N/A,TRUE,"GENERAL";"TAB5",#N/A,TRUE,"GENERAL"}</definedName>
    <definedName name="_____b2" localSheetId="2">{"TAB1",#N/A,TRUE,"GENERAL";"TAB2",#N/A,TRUE,"GENERAL";"TAB3",#N/A,TRUE,"GENERAL";"TAB4",#N/A,TRUE,"GENERAL";"TAB5",#N/A,TRUE,"GENERAL"}</definedName>
    <definedName name="_____b2" localSheetId="1">{"TAB1",#N/A,TRUE,"GENERAL";"TAB2",#N/A,TRUE,"GENERAL";"TAB3",#N/A,TRUE,"GENERAL";"TAB4",#N/A,TRUE,"GENERAL";"TAB5",#N/A,TRUE,"GENERAL"}</definedName>
    <definedName name="_____b2">{"TAB1",#N/A,TRUE,"GENERAL";"TAB2",#N/A,TRUE,"GENERAL";"TAB3",#N/A,TRUE,"GENERAL";"TAB4",#N/A,TRUE,"GENERAL";"TAB5",#N/A,TRUE,"GENERAL"}</definedName>
    <definedName name="_____b3" localSheetId="4">{"TAB1",#N/A,TRUE,"GENERAL";"TAB2",#N/A,TRUE,"GENERAL";"TAB3",#N/A,TRUE,"GENERAL";"TAB4",#N/A,TRUE,"GENERAL";"TAB5",#N/A,TRUE,"GENERAL"}</definedName>
    <definedName name="_____b3" localSheetId="16">{"TAB1",#N/A,TRUE,"GENERAL";"TAB2",#N/A,TRUE,"GENERAL";"TAB3",#N/A,TRUE,"GENERAL";"TAB4",#N/A,TRUE,"GENERAL";"TAB5",#N/A,TRUE,"GENERAL"}</definedName>
    <definedName name="_____b3" localSheetId="15">{"TAB1",#N/A,TRUE,"GENERAL";"TAB2",#N/A,TRUE,"GENERAL";"TAB3",#N/A,TRUE,"GENERAL";"TAB4",#N/A,TRUE,"GENERAL";"TAB5",#N/A,TRUE,"GENERAL"}</definedName>
    <definedName name="_____b3" localSheetId="17">{"TAB1",#N/A,TRUE,"GENERAL";"TAB2",#N/A,TRUE,"GENERAL";"TAB3",#N/A,TRUE,"GENERAL";"TAB4",#N/A,TRUE,"GENERAL";"TAB5",#N/A,TRUE,"GENERAL"}</definedName>
    <definedName name="_____b3" localSheetId="2">{"TAB1",#N/A,TRUE,"GENERAL";"TAB2",#N/A,TRUE,"GENERAL";"TAB3",#N/A,TRUE,"GENERAL";"TAB4",#N/A,TRUE,"GENERAL";"TAB5",#N/A,TRUE,"GENERAL"}</definedName>
    <definedName name="_____b3" localSheetId="1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 localSheetId="4">{"TAB1",#N/A,TRUE,"GENERAL";"TAB2",#N/A,TRUE,"GENERAL";"TAB3",#N/A,TRUE,"GENERAL";"TAB4",#N/A,TRUE,"GENERAL";"TAB5",#N/A,TRUE,"GENERAL"}</definedName>
    <definedName name="_____b4" localSheetId="16">{"TAB1",#N/A,TRUE,"GENERAL";"TAB2",#N/A,TRUE,"GENERAL";"TAB3",#N/A,TRUE,"GENERAL";"TAB4",#N/A,TRUE,"GENERAL";"TAB5",#N/A,TRUE,"GENERAL"}</definedName>
    <definedName name="_____b4" localSheetId="15">{"TAB1",#N/A,TRUE,"GENERAL";"TAB2",#N/A,TRUE,"GENERAL";"TAB3",#N/A,TRUE,"GENERAL";"TAB4",#N/A,TRUE,"GENERAL";"TAB5",#N/A,TRUE,"GENERAL"}</definedName>
    <definedName name="_____b4" localSheetId="17">{"TAB1",#N/A,TRUE,"GENERAL";"TAB2",#N/A,TRUE,"GENERAL";"TAB3",#N/A,TRUE,"GENERAL";"TAB4",#N/A,TRUE,"GENERAL";"TAB5",#N/A,TRUE,"GENERAL"}</definedName>
    <definedName name="_____b4" localSheetId="2">{"TAB1",#N/A,TRUE,"GENERAL";"TAB2",#N/A,TRUE,"GENERAL";"TAB3",#N/A,TRUE,"GENERAL";"TAB4",#N/A,TRUE,"GENERAL";"TAB5",#N/A,TRUE,"GENERAL"}</definedName>
    <definedName name="_____b4" localSheetId="1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 localSheetId="4">{"TAB1",#N/A,TRUE,"GENERAL";"TAB2",#N/A,TRUE,"GENERAL";"TAB3",#N/A,TRUE,"GENERAL";"TAB4",#N/A,TRUE,"GENERAL";"TAB5",#N/A,TRUE,"GENERAL"}</definedName>
    <definedName name="_____b5" localSheetId="16">{"TAB1",#N/A,TRUE,"GENERAL";"TAB2",#N/A,TRUE,"GENERAL";"TAB3",#N/A,TRUE,"GENERAL";"TAB4",#N/A,TRUE,"GENERAL";"TAB5",#N/A,TRUE,"GENERAL"}</definedName>
    <definedName name="_____b5" localSheetId="15">{"TAB1",#N/A,TRUE,"GENERAL";"TAB2",#N/A,TRUE,"GENERAL";"TAB3",#N/A,TRUE,"GENERAL";"TAB4",#N/A,TRUE,"GENERAL";"TAB5",#N/A,TRUE,"GENERAL"}</definedName>
    <definedName name="_____b5" localSheetId="17">{"TAB1",#N/A,TRUE,"GENERAL";"TAB2",#N/A,TRUE,"GENERAL";"TAB3",#N/A,TRUE,"GENERAL";"TAB4",#N/A,TRUE,"GENERAL";"TAB5",#N/A,TRUE,"GENERAL"}</definedName>
    <definedName name="_____b5" localSheetId="2">{"TAB1",#N/A,TRUE,"GENERAL";"TAB2",#N/A,TRUE,"GENERAL";"TAB3",#N/A,TRUE,"GENERAL";"TAB4",#N/A,TRUE,"GENERAL";"TAB5",#N/A,TRUE,"GENERAL"}</definedName>
    <definedName name="_____b5" localSheetId="1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 localSheetId="4">{"TAB1",#N/A,TRUE,"GENERAL";"TAB2",#N/A,TRUE,"GENERAL";"TAB3",#N/A,TRUE,"GENERAL";"TAB4",#N/A,TRUE,"GENERAL";"TAB5",#N/A,TRUE,"GENERAL"}</definedName>
    <definedName name="_____b6" localSheetId="16">{"TAB1",#N/A,TRUE,"GENERAL";"TAB2",#N/A,TRUE,"GENERAL";"TAB3",#N/A,TRUE,"GENERAL";"TAB4",#N/A,TRUE,"GENERAL";"TAB5",#N/A,TRUE,"GENERAL"}</definedName>
    <definedName name="_____b6" localSheetId="15">{"TAB1",#N/A,TRUE,"GENERAL";"TAB2",#N/A,TRUE,"GENERAL";"TAB3",#N/A,TRUE,"GENERAL";"TAB4",#N/A,TRUE,"GENERAL";"TAB5",#N/A,TRUE,"GENERAL"}</definedName>
    <definedName name="_____b6" localSheetId="17">{"TAB1",#N/A,TRUE,"GENERAL";"TAB2",#N/A,TRUE,"GENERAL";"TAB3",#N/A,TRUE,"GENERAL";"TAB4",#N/A,TRUE,"GENERAL";"TAB5",#N/A,TRUE,"GENERAL"}</definedName>
    <definedName name="_____b6" localSheetId="2">{"TAB1",#N/A,TRUE,"GENERAL";"TAB2",#N/A,TRUE,"GENERAL";"TAB3",#N/A,TRUE,"GENERAL";"TAB4",#N/A,TRUE,"GENERAL";"TAB5",#N/A,TRUE,"GENERAL"}</definedName>
    <definedName name="_____b6" localSheetId="1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 localSheetId="4">{"via1",#N/A,TRUE,"general";"via2",#N/A,TRUE,"general";"via3",#N/A,TRUE,"general"}</definedName>
    <definedName name="_____b7" localSheetId="16">{"via1",#N/A,TRUE,"general";"via2",#N/A,TRUE,"general";"via3",#N/A,TRUE,"general"}</definedName>
    <definedName name="_____b7" localSheetId="15">{"via1",#N/A,TRUE,"general";"via2",#N/A,TRUE,"general";"via3",#N/A,TRUE,"general"}</definedName>
    <definedName name="_____b7" localSheetId="17">{"via1",#N/A,TRUE,"general";"via2",#N/A,TRUE,"general";"via3",#N/A,TRUE,"general"}</definedName>
    <definedName name="_____b7" localSheetId="2">{"via1",#N/A,TRUE,"general";"via2",#N/A,TRUE,"general";"via3",#N/A,TRUE,"general"}</definedName>
    <definedName name="_____b7" localSheetId="1">{"via1",#N/A,TRUE,"general";"via2",#N/A,TRUE,"general";"via3",#N/A,TRUE,"general"}</definedName>
    <definedName name="_____b7">{"via1",#N/A,TRUE,"general";"via2",#N/A,TRUE,"general";"via3",#N/A,TRUE,"general"}</definedName>
    <definedName name="_____b8" localSheetId="4">{"via1",#N/A,TRUE,"general";"via2",#N/A,TRUE,"general";"via3",#N/A,TRUE,"general"}</definedName>
    <definedName name="_____b8" localSheetId="16">{"via1",#N/A,TRUE,"general";"via2",#N/A,TRUE,"general";"via3",#N/A,TRUE,"general"}</definedName>
    <definedName name="_____b8" localSheetId="15">{"via1",#N/A,TRUE,"general";"via2",#N/A,TRUE,"general";"via3",#N/A,TRUE,"general"}</definedName>
    <definedName name="_____b8" localSheetId="17">{"via1",#N/A,TRUE,"general";"via2",#N/A,TRUE,"general";"via3",#N/A,TRUE,"general"}</definedName>
    <definedName name="_____b8" localSheetId="2">{"via1",#N/A,TRUE,"general";"via2",#N/A,TRUE,"general";"via3",#N/A,TRUE,"general"}</definedName>
    <definedName name="_____b8" localSheetId="1">{"via1",#N/A,TRUE,"general";"via2",#N/A,TRUE,"general";"via3",#N/A,TRUE,"general"}</definedName>
    <definedName name="_____b8">{"via1",#N/A,TRUE,"general";"via2",#N/A,TRUE,"general";"via3",#N/A,TRUE,"general"}</definedName>
    <definedName name="_____bb9" localSheetId="4">{"TAB1",#N/A,TRUE,"GENERAL";"TAB2",#N/A,TRUE,"GENERAL";"TAB3",#N/A,TRUE,"GENERAL";"TAB4",#N/A,TRUE,"GENERAL";"TAB5",#N/A,TRUE,"GENERAL"}</definedName>
    <definedName name="_____bb9" localSheetId="16">{"TAB1",#N/A,TRUE,"GENERAL";"TAB2",#N/A,TRUE,"GENERAL";"TAB3",#N/A,TRUE,"GENERAL";"TAB4",#N/A,TRUE,"GENERAL";"TAB5",#N/A,TRUE,"GENERAL"}</definedName>
    <definedName name="_____bb9" localSheetId="15">{"TAB1",#N/A,TRUE,"GENERAL";"TAB2",#N/A,TRUE,"GENERAL";"TAB3",#N/A,TRUE,"GENERAL";"TAB4",#N/A,TRUE,"GENERAL";"TAB5",#N/A,TRUE,"GENERAL"}</definedName>
    <definedName name="_____bb9" localSheetId="17">{"TAB1",#N/A,TRUE,"GENERAL";"TAB2",#N/A,TRUE,"GENERAL";"TAB3",#N/A,TRUE,"GENERAL";"TAB4",#N/A,TRUE,"GENERAL";"TAB5",#N/A,TRUE,"GENERAL"}</definedName>
    <definedName name="_____bb9" localSheetId="2">{"TAB1",#N/A,TRUE,"GENERAL";"TAB2",#N/A,TRUE,"GENERAL";"TAB3",#N/A,TRUE,"GENERAL";"TAB4",#N/A,TRUE,"GENERAL";"TAB5",#N/A,TRUE,"GENERAL"}</definedName>
    <definedName name="_____bb9" localSheetId="1">{"TAB1",#N/A,TRUE,"GENERAL";"TAB2",#N/A,TRUE,"GENERAL";"TAB3",#N/A,TRUE,"GENERAL";"TAB4",#N/A,TRUE,"GENERAL";"TAB5",#N/A,TRUE,"GENERAL"}</definedName>
    <definedName name="_____bb9">{"TAB1",#N/A,TRUE,"GENERAL";"TAB2",#N/A,TRUE,"GENERAL";"TAB3",#N/A,TRUE,"GENERAL";"TAB4",#N/A,TRUE,"GENERAL";"TAB5",#N/A,TRUE,"GENERAL"}</definedName>
    <definedName name="_____bgb5" localSheetId="4">{"TAB1",#N/A,TRUE,"GENERAL";"TAB2",#N/A,TRUE,"GENERAL";"TAB3",#N/A,TRUE,"GENERAL";"TAB4",#N/A,TRUE,"GENERAL";"TAB5",#N/A,TRUE,"GENERAL"}</definedName>
    <definedName name="_____bgb5" localSheetId="16">{"TAB1",#N/A,TRUE,"GENERAL";"TAB2",#N/A,TRUE,"GENERAL";"TAB3",#N/A,TRUE,"GENERAL";"TAB4",#N/A,TRUE,"GENERAL";"TAB5",#N/A,TRUE,"GENERAL"}</definedName>
    <definedName name="_____bgb5" localSheetId="15">{"TAB1",#N/A,TRUE,"GENERAL";"TAB2",#N/A,TRUE,"GENERAL";"TAB3",#N/A,TRUE,"GENERAL";"TAB4",#N/A,TRUE,"GENERAL";"TAB5",#N/A,TRUE,"GENERAL"}</definedName>
    <definedName name="_____bgb5" localSheetId="17">{"TAB1",#N/A,TRUE,"GENERAL";"TAB2",#N/A,TRUE,"GENERAL";"TAB3",#N/A,TRUE,"GENERAL";"TAB4",#N/A,TRUE,"GENERAL";"TAB5",#N/A,TRUE,"GENERAL"}</definedName>
    <definedName name="_____bgb5" localSheetId="2">{"TAB1",#N/A,TRUE,"GENERAL";"TAB2",#N/A,TRUE,"GENERAL";"TAB3",#N/A,TRUE,"GENERAL";"TAB4",#N/A,TRUE,"GENERAL";"TAB5",#N/A,TRUE,"GENERAL"}</definedName>
    <definedName name="_____bgb5" localSheetId="1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od1" localSheetId="17">#REF!</definedName>
    <definedName name="_____Cod1">#REF!</definedName>
    <definedName name="_____CON123" localSheetId="17">#REF!</definedName>
    <definedName name="_____CON123">#REF!</definedName>
    <definedName name="_____cua1">#REF!</definedName>
    <definedName name="_____D177945">#REF!</definedName>
    <definedName name="_____DF4">#REF!</definedName>
    <definedName name="_____DMD1" localSheetId="17">#REF!</definedName>
    <definedName name="_____DMD1">#REF!</definedName>
    <definedName name="_____E113701">#REF!</definedName>
    <definedName name="_____E169000">#REF!</definedName>
    <definedName name="_____EQP1" localSheetId="17">#REF!</definedName>
    <definedName name="_____EQP1">#REF!</definedName>
    <definedName name="_____EQP10" localSheetId="17">#REF!</definedName>
    <definedName name="_____EQP10">#REF!</definedName>
    <definedName name="_____EQP11" localSheetId="17">#REF!</definedName>
    <definedName name="_____EQP11">#REF!</definedName>
    <definedName name="_____EQP12" localSheetId="17">#REF!</definedName>
    <definedName name="_____EQP12">#REF!</definedName>
    <definedName name="_____EQP13" localSheetId="17">#REF!</definedName>
    <definedName name="_____EQP13">#REF!</definedName>
    <definedName name="_____EQP14" localSheetId="17">#REF!</definedName>
    <definedName name="_____EQP14">#REF!</definedName>
    <definedName name="_____EQP15" localSheetId="17">#REF!</definedName>
    <definedName name="_____EQP15">#REF!</definedName>
    <definedName name="_____EQP16" localSheetId="17">#REF!</definedName>
    <definedName name="_____EQP16">#REF!</definedName>
    <definedName name="_____EQP17" localSheetId="17">#REF!</definedName>
    <definedName name="_____EQP17">#REF!</definedName>
    <definedName name="_____EQP18" localSheetId="17">#REF!</definedName>
    <definedName name="_____EQP18">#REF!</definedName>
    <definedName name="_____EQP19" localSheetId="17">#REF!</definedName>
    <definedName name="_____EQP19">#REF!</definedName>
    <definedName name="_____EQP2" localSheetId="17">#REF!</definedName>
    <definedName name="_____EQP2">#REF!</definedName>
    <definedName name="_____EQP20" localSheetId="17">#REF!</definedName>
    <definedName name="_____EQP20">#REF!</definedName>
    <definedName name="_____eqp27" localSheetId="17">#REF!</definedName>
    <definedName name="_____eqp27">#REF!</definedName>
    <definedName name="_____EQP3" localSheetId="17">#REF!</definedName>
    <definedName name="_____EQP3">#REF!</definedName>
    <definedName name="_____EQP4" localSheetId="17">#REF!</definedName>
    <definedName name="_____EQP4">#REF!</definedName>
    <definedName name="_____EQP5" localSheetId="17">#REF!</definedName>
    <definedName name="_____EQP5">#REF!</definedName>
    <definedName name="_____EQP6" localSheetId="17">#REF!</definedName>
    <definedName name="_____EQP6">#REF!</definedName>
    <definedName name="_____EQP7" localSheetId="17">#REF!</definedName>
    <definedName name="_____EQP7">#REF!</definedName>
    <definedName name="_____EQP8" localSheetId="17">#REF!</definedName>
    <definedName name="_____EQP8">#REF!</definedName>
    <definedName name="_____EQP9" localSheetId="17">#REF!</definedName>
    <definedName name="_____EQP9">#REF!</definedName>
    <definedName name="_____EST1" localSheetId="17">#REF!</definedName>
    <definedName name="_____EST1">#REF!</definedName>
    <definedName name="_____EST10" localSheetId="17">#REF!</definedName>
    <definedName name="_____EST10">#REF!</definedName>
    <definedName name="_____EST11" localSheetId="17">#REF!</definedName>
    <definedName name="_____EST11">#REF!</definedName>
    <definedName name="_____EST12" localSheetId="17">#REF!</definedName>
    <definedName name="_____EST12">#REF!</definedName>
    <definedName name="_____EST13" localSheetId="17">#REF!</definedName>
    <definedName name="_____EST13">#REF!</definedName>
    <definedName name="_____EST14" localSheetId="17">#REF!</definedName>
    <definedName name="_____EST14">#REF!</definedName>
    <definedName name="_____EST15" localSheetId="17">#REF!</definedName>
    <definedName name="_____EST15">#REF!</definedName>
    <definedName name="_____EST16" localSheetId="17">#REF!</definedName>
    <definedName name="_____EST16">#REF!</definedName>
    <definedName name="_____EST17" localSheetId="17">#REF!</definedName>
    <definedName name="_____EST17">#REF!</definedName>
    <definedName name="_____EST18" localSheetId="17">#REF!</definedName>
    <definedName name="_____EST18">#REF!</definedName>
    <definedName name="_____EST19" localSheetId="17">#REF!</definedName>
    <definedName name="_____EST19">#REF!</definedName>
    <definedName name="_____EST2" localSheetId="17">#REF!</definedName>
    <definedName name="_____EST2">#REF!</definedName>
    <definedName name="_____EST3" localSheetId="17">#REF!</definedName>
    <definedName name="_____EST3">#REF!</definedName>
    <definedName name="_____EST4" localSheetId="17">#REF!</definedName>
    <definedName name="_____EST4">#REF!</definedName>
    <definedName name="_____EST5" localSheetId="17">#REF!</definedName>
    <definedName name="_____EST5">#REF!</definedName>
    <definedName name="_____EST6" localSheetId="17">#REF!</definedName>
    <definedName name="_____EST6">#REF!</definedName>
    <definedName name="_____EST7" localSheetId="17">#REF!</definedName>
    <definedName name="_____EST7">#REF!</definedName>
    <definedName name="_____EST8" localSheetId="17">#REF!</definedName>
    <definedName name="_____EST8">#REF!</definedName>
    <definedName name="_____EST9" localSheetId="17">#REF!</definedName>
    <definedName name="_____EST9">#REF!</definedName>
    <definedName name="_____EXC1" localSheetId="17">#REF!</definedName>
    <definedName name="_____EXC1">#REF!</definedName>
    <definedName name="_____EXC10" localSheetId="17">#REF!</definedName>
    <definedName name="_____EXC10">#REF!</definedName>
    <definedName name="_____EXC11" localSheetId="17">#REF!</definedName>
    <definedName name="_____EXC11">#REF!</definedName>
    <definedName name="_____EXC12" localSheetId="17">#REF!</definedName>
    <definedName name="_____EXC12">#REF!</definedName>
    <definedName name="_____EXC2" localSheetId="17">#REF!</definedName>
    <definedName name="_____EXC2">#REF!</definedName>
    <definedName name="_____EXC3" localSheetId="17">#REF!</definedName>
    <definedName name="_____EXC3">#REF!</definedName>
    <definedName name="_____EXC4" localSheetId="17">#REF!</definedName>
    <definedName name="_____EXC4">#REF!</definedName>
    <definedName name="_____EXC5" localSheetId="17">#REF!</definedName>
    <definedName name="_____EXC5">#REF!</definedName>
    <definedName name="_____EXC6" localSheetId="17">#REF!</definedName>
    <definedName name="_____EXC6">#REF!</definedName>
    <definedName name="_____EXC7" localSheetId="17">#REF!</definedName>
    <definedName name="_____EXC7">#REF!</definedName>
    <definedName name="_____EXC8" localSheetId="17">#REF!</definedName>
    <definedName name="_____EXC8">#REF!</definedName>
    <definedName name="_____EXC9" localSheetId="17">#REF!</definedName>
    <definedName name="_____EXC9">#REF!</definedName>
    <definedName name="_____F" localSheetId="17">#REF!</definedName>
    <definedName name="_____F">#REF!</definedName>
    <definedName name="_____fei1" localSheetId="17">#REF!</definedName>
    <definedName name="_____fei1">#REF!</definedName>
    <definedName name="_____fei10" localSheetId="17">#REF!</definedName>
    <definedName name="_____fei10">#REF!</definedName>
    <definedName name="_____fei11" localSheetId="17">#REF!</definedName>
    <definedName name="_____fei11">#REF!</definedName>
    <definedName name="_____fei12" localSheetId="17">#REF!</definedName>
    <definedName name="_____fei12">#REF!</definedName>
    <definedName name="_____fei13" localSheetId="17">#REF!</definedName>
    <definedName name="_____fei13">#REF!</definedName>
    <definedName name="_____fei14" localSheetId="17">#REF!</definedName>
    <definedName name="_____fei14">#REF!</definedName>
    <definedName name="_____fei15" localSheetId="17">#REF!</definedName>
    <definedName name="_____fei15">#REF!</definedName>
    <definedName name="_____fei16" localSheetId="17">#REF!</definedName>
    <definedName name="_____fei16">#REF!</definedName>
    <definedName name="_____fei17" localSheetId="17">#REF!</definedName>
    <definedName name="_____fei17">#REF!</definedName>
    <definedName name="_____fei18" localSheetId="17">#REF!</definedName>
    <definedName name="_____fei18">#REF!</definedName>
    <definedName name="_____fei19" localSheetId="17">#REF!</definedName>
    <definedName name="_____fei19">#REF!</definedName>
    <definedName name="_____fei2" localSheetId="17">#REF!</definedName>
    <definedName name="_____fei2">#REF!</definedName>
    <definedName name="_____fei3" localSheetId="17">#REF!</definedName>
    <definedName name="_____fei3">#REF!</definedName>
    <definedName name="_____fei4" localSheetId="17">#REF!</definedName>
    <definedName name="_____fei4">#REF!</definedName>
    <definedName name="_____fei5" localSheetId="17">#REF!</definedName>
    <definedName name="_____fei5">#REF!</definedName>
    <definedName name="_____fei6" localSheetId="17">#REF!</definedName>
    <definedName name="_____fei6">#REF!</definedName>
    <definedName name="_____fei7" localSheetId="17">#REF!</definedName>
    <definedName name="_____fei7">#REF!</definedName>
    <definedName name="_____fei8" localSheetId="17">#REF!</definedName>
    <definedName name="_____fei8">#REF!</definedName>
    <definedName name="_____fei9" localSheetId="17">#REF!</definedName>
    <definedName name="_____fei9">#REF!</definedName>
    <definedName name="_____FS01">#NAME?</definedName>
    <definedName name="_____G118050">#REF!</definedName>
    <definedName name="_____G161484">#REF!</definedName>
    <definedName name="_____g2" localSheetId="4">{"TAB1",#N/A,TRUE,"GENERAL";"TAB2",#N/A,TRUE,"GENERAL";"TAB3",#N/A,TRUE,"GENERAL";"TAB4",#N/A,TRUE,"GENERAL";"TAB5",#N/A,TRUE,"GENERAL"}</definedName>
    <definedName name="_____g2" localSheetId="16">{"TAB1",#N/A,TRUE,"GENERAL";"TAB2",#N/A,TRUE,"GENERAL";"TAB3",#N/A,TRUE,"GENERAL";"TAB4",#N/A,TRUE,"GENERAL";"TAB5",#N/A,TRUE,"GENERAL"}</definedName>
    <definedName name="_____g2" localSheetId="15">{"TAB1",#N/A,TRUE,"GENERAL";"TAB2",#N/A,TRUE,"GENERAL";"TAB3",#N/A,TRUE,"GENERAL";"TAB4",#N/A,TRUE,"GENERAL";"TAB5",#N/A,TRUE,"GENERAL"}</definedName>
    <definedName name="_____g2" localSheetId="17">{"TAB1",#N/A,TRUE,"GENERAL";"TAB2",#N/A,TRUE,"GENERAL";"TAB3",#N/A,TRUE,"GENERAL";"TAB4",#N/A,TRUE,"GENERAL";"TAB5",#N/A,TRUE,"GENERAL"}</definedName>
    <definedName name="_____g2" localSheetId="2">{"TAB1",#N/A,TRUE,"GENERAL";"TAB2",#N/A,TRUE,"GENERAL";"TAB3",#N/A,TRUE,"GENERAL";"TAB4",#N/A,TRUE,"GENERAL";"TAB5",#N/A,TRUE,"GENERAL"}</definedName>
    <definedName name="_____g2" localSheetId="1">{"TAB1",#N/A,TRUE,"GENERAL";"TAB2",#N/A,TRUE,"GENERAL";"TAB3",#N/A,TRUE,"GENERAL";"TAB4",#N/A,TRUE,"GENERAL";"TAB5",#N/A,TRUE,"GENERAL"}</definedName>
    <definedName name="_____g2">{"TAB1",#N/A,TRUE,"GENERAL";"TAB2",#N/A,TRUE,"GENERAL";"TAB3",#N/A,TRUE,"GENERAL";"TAB4",#N/A,TRUE,"GENERAL";"TAB5",#N/A,TRUE,"GENERAL"}</definedName>
    <definedName name="_____g3" localSheetId="4">{"via1",#N/A,TRUE,"general";"via2",#N/A,TRUE,"general";"via3",#N/A,TRUE,"general"}</definedName>
    <definedName name="_____g3" localSheetId="16">{"via1",#N/A,TRUE,"general";"via2",#N/A,TRUE,"general";"via3",#N/A,TRUE,"general"}</definedName>
    <definedName name="_____g3" localSheetId="15">{"via1",#N/A,TRUE,"general";"via2",#N/A,TRUE,"general";"via3",#N/A,TRUE,"general"}</definedName>
    <definedName name="_____g3" localSheetId="17">{"via1",#N/A,TRUE,"general";"via2",#N/A,TRUE,"general";"via3",#N/A,TRUE,"general"}</definedName>
    <definedName name="_____g3" localSheetId="2">{"via1",#N/A,TRUE,"general";"via2",#N/A,TRUE,"general";"via3",#N/A,TRUE,"general"}</definedName>
    <definedName name="_____g3" localSheetId="1">{"via1",#N/A,TRUE,"general";"via2",#N/A,TRUE,"general";"via3",#N/A,TRUE,"general"}</definedName>
    <definedName name="_____g3">{"via1",#N/A,TRUE,"general";"via2",#N/A,TRUE,"general";"via3",#N/A,TRUE,"general"}</definedName>
    <definedName name="_____g4" localSheetId="4">{"via1",#N/A,TRUE,"general";"via2",#N/A,TRUE,"general";"via3",#N/A,TRUE,"general"}</definedName>
    <definedName name="_____g4" localSheetId="16">{"via1",#N/A,TRUE,"general";"via2",#N/A,TRUE,"general";"via3",#N/A,TRUE,"general"}</definedName>
    <definedName name="_____g4" localSheetId="15">{"via1",#N/A,TRUE,"general";"via2",#N/A,TRUE,"general";"via3",#N/A,TRUE,"general"}</definedName>
    <definedName name="_____g4" localSheetId="17">{"via1",#N/A,TRUE,"general";"via2",#N/A,TRUE,"general";"via3",#N/A,TRUE,"general"}</definedName>
    <definedName name="_____g4" localSheetId="2">{"via1",#N/A,TRUE,"general";"via2",#N/A,TRUE,"general";"via3",#N/A,TRUE,"general"}</definedName>
    <definedName name="_____g4" localSheetId="1">{"via1",#N/A,TRUE,"general";"via2",#N/A,TRUE,"general";"via3",#N/A,TRUE,"general"}</definedName>
    <definedName name="_____g4">{"via1",#N/A,TRUE,"general";"via2",#N/A,TRUE,"general";"via3",#N/A,TRUE,"general"}</definedName>
    <definedName name="_____g5" localSheetId="4">{"via1",#N/A,TRUE,"general";"via2",#N/A,TRUE,"general";"via3",#N/A,TRUE,"general"}</definedName>
    <definedName name="_____g5" localSheetId="16">{"via1",#N/A,TRUE,"general";"via2",#N/A,TRUE,"general";"via3",#N/A,TRUE,"general"}</definedName>
    <definedName name="_____g5" localSheetId="15">{"via1",#N/A,TRUE,"general";"via2",#N/A,TRUE,"general";"via3",#N/A,TRUE,"general"}</definedName>
    <definedName name="_____g5" localSheetId="17">{"via1",#N/A,TRUE,"general";"via2",#N/A,TRUE,"general";"via3",#N/A,TRUE,"general"}</definedName>
    <definedName name="_____g5" localSheetId="2">{"via1",#N/A,TRUE,"general";"via2",#N/A,TRUE,"general";"via3",#N/A,TRUE,"general"}</definedName>
    <definedName name="_____g5" localSheetId="1">{"via1",#N/A,TRUE,"general";"via2",#N/A,TRUE,"general";"via3",#N/A,TRUE,"general"}</definedName>
    <definedName name="_____g5">{"via1",#N/A,TRUE,"general";"via2",#N/A,TRUE,"general";"via3",#N/A,TRUE,"general"}</definedName>
    <definedName name="_____g6" localSheetId="4">{"via1",#N/A,TRUE,"general";"via2",#N/A,TRUE,"general";"via3",#N/A,TRUE,"general"}</definedName>
    <definedName name="_____g6" localSheetId="16">{"via1",#N/A,TRUE,"general";"via2",#N/A,TRUE,"general";"via3",#N/A,TRUE,"general"}</definedName>
    <definedName name="_____g6" localSheetId="15">{"via1",#N/A,TRUE,"general";"via2",#N/A,TRUE,"general";"via3",#N/A,TRUE,"general"}</definedName>
    <definedName name="_____g6" localSheetId="17">{"via1",#N/A,TRUE,"general";"via2",#N/A,TRUE,"general";"via3",#N/A,TRUE,"general"}</definedName>
    <definedName name="_____g6" localSheetId="2">{"via1",#N/A,TRUE,"general";"via2",#N/A,TRUE,"general";"via3",#N/A,TRUE,"general"}</definedName>
    <definedName name="_____g6" localSheetId="1">{"via1",#N/A,TRUE,"general";"via2",#N/A,TRUE,"general";"via3",#N/A,TRUE,"general"}</definedName>
    <definedName name="_____g6">{"via1",#N/A,TRUE,"general";"via2",#N/A,TRUE,"general";"via3",#N/A,TRUE,"general"}</definedName>
    <definedName name="_____g7" localSheetId="4">{"TAB1",#N/A,TRUE,"GENERAL";"TAB2",#N/A,TRUE,"GENERAL";"TAB3",#N/A,TRUE,"GENERAL";"TAB4",#N/A,TRUE,"GENERAL";"TAB5",#N/A,TRUE,"GENERAL"}</definedName>
    <definedName name="_____g7" localSheetId="16">{"TAB1",#N/A,TRUE,"GENERAL";"TAB2",#N/A,TRUE,"GENERAL";"TAB3",#N/A,TRUE,"GENERAL";"TAB4",#N/A,TRUE,"GENERAL";"TAB5",#N/A,TRUE,"GENERAL"}</definedName>
    <definedName name="_____g7" localSheetId="15">{"TAB1",#N/A,TRUE,"GENERAL";"TAB2",#N/A,TRUE,"GENERAL";"TAB3",#N/A,TRUE,"GENERAL";"TAB4",#N/A,TRUE,"GENERAL";"TAB5",#N/A,TRUE,"GENERAL"}</definedName>
    <definedName name="_____g7" localSheetId="17">{"TAB1",#N/A,TRUE,"GENERAL";"TAB2",#N/A,TRUE,"GENERAL";"TAB3",#N/A,TRUE,"GENERAL";"TAB4",#N/A,TRUE,"GENERAL";"TAB5",#N/A,TRUE,"GENERAL"}</definedName>
    <definedName name="_____g7" localSheetId="2">{"TAB1",#N/A,TRUE,"GENERAL";"TAB2",#N/A,TRUE,"GENERAL";"TAB3",#N/A,TRUE,"GENERAL";"TAB4",#N/A,TRUE,"GENERAL";"TAB5",#N/A,TRUE,"GENERAL"}</definedName>
    <definedName name="_____g7" localSheetId="1">{"TAB1",#N/A,TRUE,"GENERAL";"TAB2",#N/A,TRUE,"GENERAL";"TAB3",#N/A,TRUE,"GENERAL";"TAB4",#N/A,TRUE,"GENERAL";"TAB5",#N/A,TRUE,"GENERAL"}</definedName>
    <definedName name="_____g7">{"TAB1",#N/A,TRUE,"GENERAL";"TAB2",#N/A,TRUE,"GENERAL";"TAB3",#N/A,TRUE,"GENERAL";"TAB4",#N/A,TRUE,"GENERAL";"TAB5",#N/A,TRUE,"GENERAL"}</definedName>
    <definedName name="_____GR1" localSheetId="4">{"TAB1",#N/A,TRUE,"GENERAL";"TAB2",#N/A,TRUE,"GENERAL";"TAB3",#N/A,TRUE,"GENERAL";"TAB4",#N/A,TRUE,"GENERAL";"TAB5",#N/A,TRUE,"GENERAL"}</definedName>
    <definedName name="_____GR1" localSheetId="16">{"TAB1",#N/A,TRUE,"GENERAL";"TAB2",#N/A,TRUE,"GENERAL";"TAB3",#N/A,TRUE,"GENERAL";"TAB4",#N/A,TRUE,"GENERAL";"TAB5",#N/A,TRUE,"GENERAL"}</definedName>
    <definedName name="_____GR1" localSheetId="15">{"TAB1",#N/A,TRUE,"GENERAL";"TAB2",#N/A,TRUE,"GENERAL";"TAB3",#N/A,TRUE,"GENERAL";"TAB4",#N/A,TRUE,"GENERAL";"TAB5",#N/A,TRUE,"GENERAL"}</definedName>
    <definedName name="_____GR1" localSheetId="17">{"TAB1",#N/A,TRUE,"GENERAL";"TAB2",#N/A,TRUE,"GENERAL";"TAB3",#N/A,TRUE,"GENERAL";"TAB4",#N/A,TRUE,"GENERAL";"TAB5",#N/A,TRUE,"GENERAL"}</definedName>
    <definedName name="_____GR1" localSheetId="2">{"TAB1",#N/A,TRUE,"GENERAL";"TAB2",#N/A,TRUE,"GENERAL";"TAB3",#N/A,TRUE,"GENERAL";"TAB4",#N/A,TRUE,"GENERAL";"TAB5",#N/A,TRUE,"GENERAL"}</definedName>
    <definedName name="_____GR1" localSheetId="1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 localSheetId="4">{"via1",#N/A,TRUE,"general";"via2",#N/A,TRUE,"general";"via3",#N/A,TRUE,"general"}</definedName>
    <definedName name="_____gtr4" localSheetId="16">{"via1",#N/A,TRUE,"general";"via2",#N/A,TRUE,"general";"via3",#N/A,TRUE,"general"}</definedName>
    <definedName name="_____gtr4" localSheetId="15">{"via1",#N/A,TRUE,"general";"via2",#N/A,TRUE,"general";"via3",#N/A,TRUE,"general"}</definedName>
    <definedName name="_____gtr4" localSheetId="17">{"via1",#N/A,TRUE,"general";"via2",#N/A,TRUE,"general";"via3",#N/A,TRUE,"general"}</definedName>
    <definedName name="_____gtr4" localSheetId="2">{"via1",#N/A,TRUE,"general";"via2",#N/A,TRUE,"general";"via3",#N/A,TRUE,"general"}</definedName>
    <definedName name="_____gtr4" localSheetId="1">{"via1",#N/A,TRUE,"general";"via2",#N/A,TRUE,"general";"via3",#N/A,TRUE,"general"}</definedName>
    <definedName name="_____gtr4">{"via1",#N/A,TRUE,"general";"via2",#N/A,TRUE,"general";"via3",#N/A,TRUE,"general"}</definedName>
    <definedName name="_____H117562">#REF!</definedName>
    <definedName name="_____H191456">#REF!</definedName>
    <definedName name="_____h2" localSheetId="4">{"via1",#N/A,TRUE,"general";"via2",#N/A,TRUE,"general";"via3",#N/A,TRUE,"general"}</definedName>
    <definedName name="_____h2" localSheetId="16">{"via1",#N/A,TRUE,"general";"via2",#N/A,TRUE,"general";"via3",#N/A,TRUE,"general"}</definedName>
    <definedName name="_____h2" localSheetId="15">{"via1",#N/A,TRUE,"general";"via2",#N/A,TRUE,"general";"via3",#N/A,TRUE,"general"}</definedName>
    <definedName name="_____h2" localSheetId="17">{"via1",#N/A,TRUE,"general";"via2",#N/A,TRUE,"general";"via3",#N/A,TRUE,"general"}</definedName>
    <definedName name="_____h2" localSheetId="2">{"via1",#N/A,TRUE,"general";"via2",#N/A,TRUE,"general";"via3",#N/A,TRUE,"general"}</definedName>
    <definedName name="_____h2" localSheetId="1">{"via1",#N/A,TRUE,"general";"via2",#N/A,TRUE,"general";"via3",#N/A,TRUE,"general"}</definedName>
    <definedName name="_____h2">{"via1",#N/A,TRUE,"general";"via2",#N/A,TRUE,"general";"via3",#N/A,TRUE,"general"}</definedName>
    <definedName name="_____h3" localSheetId="4">{"via1",#N/A,TRUE,"general";"via2",#N/A,TRUE,"general";"via3",#N/A,TRUE,"general"}</definedName>
    <definedName name="_____h3" localSheetId="16">{"via1",#N/A,TRUE,"general";"via2",#N/A,TRUE,"general";"via3",#N/A,TRUE,"general"}</definedName>
    <definedName name="_____h3" localSheetId="15">{"via1",#N/A,TRUE,"general";"via2",#N/A,TRUE,"general";"via3",#N/A,TRUE,"general"}</definedName>
    <definedName name="_____h3" localSheetId="17">{"via1",#N/A,TRUE,"general";"via2",#N/A,TRUE,"general";"via3",#N/A,TRUE,"general"}</definedName>
    <definedName name="_____h3" localSheetId="2">{"via1",#N/A,TRUE,"general";"via2",#N/A,TRUE,"general";"via3",#N/A,TRUE,"general"}</definedName>
    <definedName name="_____h3" localSheetId="1">{"via1",#N/A,TRUE,"general";"via2",#N/A,TRUE,"general";"via3",#N/A,TRUE,"general"}</definedName>
    <definedName name="_____h3">{"via1",#N/A,TRUE,"general";"via2",#N/A,TRUE,"general";"via3",#N/A,TRUE,"general"}</definedName>
    <definedName name="_____h4" localSheetId="4">{"TAB1",#N/A,TRUE,"GENERAL";"TAB2",#N/A,TRUE,"GENERAL";"TAB3",#N/A,TRUE,"GENERAL";"TAB4",#N/A,TRUE,"GENERAL";"TAB5",#N/A,TRUE,"GENERAL"}</definedName>
    <definedName name="_____h4" localSheetId="16">{"TAB1",#N/A,TRUE,"GENERAL";"TAB2",#N/A,TRUE,"GENERAL";"TAB3",#N/A,TRUE,"GENERAL";"TAB4",#N/A,TRUE,"GENERAL";"TAB5",#N/A,TRUE,"GENERAL"}</definedName>
    <definedName name="_____h4" localSheetId="15">{"TAB1",#N/A,TRUE,"GENERAL";"TAB2",#N/A,TRUE,"GENERAL";"TAB3",#N/A,TRUE,"GENERAL";"TAB4",#N/A,TRUE,"GENERAL";"TAB5",#N/A,TRUE,"GENERAL"}</definedName>
    <definedName name="_____h4" localSheetId="17">{"TAB1",#N/A,TRUE,"GENERAL";"TAB2",#N/A,TRUE,"GENERAL";"TAB3",#N/A,TRUE,"GENERAL";"TAB4",#N/A,TRUE,"GENERAL";"TAB5",#N/A,TRUE,"GENERAL"}</definedName>
    <definedName name="_____h4" localSheetId="2">{"TAB1",#N/A,TRUE,"GENERAL";"TAB2",#N/A,TRUE,"GENERAL";"TAB3",#N/A,TRUE,"GENERAL";"TAB4",#N/A,TRUE,"GENERAL";"TAB5",#N/A,TRUE,"GENERAL"}</definedName>
    <definedName name="_____h4" localSheetId="1">{"TAB1",#N/A,TRUE,"GENERAL";"TAB2",#N/A,TRUE,"GENERAL";"TAB3",#N/A,TRUE,"GENERAL";"TAB4",#N/A,TRUE,"GENERAL";"TAB5",#N/A,TRUE,"GENERAL"}</definedName>
    <definedName name="_____h4">{"TAB1",#N/A,TRUE,"GENERAL";"TAB2",#N/A,TRUE,"GENERAL";"TAB3",#N/A,TRUE,"GENERAL";"TAB4",#N/A,TRUE,"GENERAL";"TAB5",#N/A,TRUE,"GENERAL"}</definedName>
    <definedName name="_____h5" localSheetId="4">{"TAB1",#N/A,TRUE,"GENERAL";"TAB2",#N/A,TRUE,"GENERAL";"TAB3",#N/A,TRUE,"GENERAL";"TAB4",#N/A,TRUE,"GENERAL";"TAB5",#N/A,TRUE,"GENERAL"}</definedName>
    <definedName name="_____h5" localSheetId="16">{"TAB1",#N/A,TRUE,"GENERAL";"TAB2",#N/A,TRUE,"GENERAL";"TAB3",#N/A,TRUE,"GENERAL";"TAB4",#N/A,TRUE,"GENERAL";"TAB5",#N/A,TRUE,"GENERAL"}</definedName>
    <definedName name="_____h5" localSheetId="15">{"TAB1",#N/A,TRUE,"GENERAL";"TAB2",#N/A,TRUE,"GENERAL";"TAB3",#N/A,TRUE,"GENERAL";"TAB4",#N/A,TRUE,"GENERAL";"TAB5",#N/A,TRUE,"GENERAL"}</definedName>
    <definedName name="_____h5" localSheetId="17">{"TAB1",#N/A,TRUE,"GENERAL";"TAB2",#N/A,TRUE,"GENERAL";"TAB3",#N/A,TRUE,"GENERAL";"TAB4",#N/A,TRUE,"GENERAL";"TAB5",#N/A,TRUE,"GENERAL"}</definedName>
    <definedName name="_____h5" localSheetId="2">{"TAB1",#N/A,TRUE,"GENERAL";"TAB2",#N/A,TRUE,"GENERAL";"TAB3",#N/A,TRUE,"GENERAL";"TAB4",#N/A,TRUE,"GENERAL";"TAB5",#N/A,TRUE,"GENERAL"}</definedName>
    <definedName name="_____h5" localSheetId="1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 localSheetId="4">{"via1",#N/A,TRUE,"general";"via2",#N/A,TRUE,"general";"via3",#N/A,TRUE,"general"}</definedName>
    <definedName name="_____h6" localSheetId="16">{"via1",#N/A,TRUE,"general";"via2",#N/A,TRUE,"general";"via3",#N/A,TRUE,"general"}</definedName>
    <definedName name="_____h6" localSheetId="15">{"via1",#N/A,TRUE,"general";"via2",#N/A,TRUE,"general";"via3",#N/A,TRUE,"general"}</definedName>
    <definedName name="_____h6" localSheetId="17">{"via1",#N/A,TRUE,"general";"via2",#N/A,TRUE,"general";"via3",#N/A,TRUE,"general"}</definedName>
    <definedName name="_____h6" localSheetId="2">{"via1",#N/A,TRUE,"general";"via2",#N/A,TRUE,"general";"via3",#N/A,TRUE,"general"}</definedName>
    <definedName name="_____h6" localSheetId="1">{"via1",#N/A,TRUE,"general";"via2",#N/A,TRUE,"general";"via3",#N/A,TRUE,"general"}</definedName>
    <definedName name="_____h6">{"via1",#N/A,TRUE,"general";"via2",#N/A,TRUE,"general";"via3",#N/A,TRUE,"general"}</definedName>
    <definedName name="_____h7" localSheetId="4">{"TAB1",#N/A,TRUE,"GENERAL";"TAB2",#N/A,TRUE,"GENERAL";"TAB3",#N/A,TRUE,"GENERAL";"TAB4",#N/A,TRUE,"GENERAL";"TAB5",#N/A,TRUE,"GENERAL"}</definedName>
    <definedName name="_____h7" localSheetId="16">{"TAB1",#N/A,TRUE,"GENERAL";"TAB2",#N/A,TRUE,"GENERAL";"TAB3",#N/A,TRUE,"GENERAL";"TAB4",#N/A,TRUE,"GENERAL";"TAB5",#N/A,TRUE,"GENERAL"}</definedName>
    <definedName name="_____h7" localSheetId="15">{"TAB1",#N/A,TRUE,"GENERAL";"TAB2",#N/A,TRUE,"GENERAL";"TAB3",#N/A,TRUE,"GENERAL";"TAB4",#N/A,TRUE,"GENERAL";"TAB5",#N/A,TRUE,"GENERAL"}</definedName>
    <definedName name="_____h7" localSheetId="17">{"TAB1",#N/A,TRUE,"GENERAL";"TAB2",#N/A,TRUE,"GENERAL";"TAB3",#N/A,TRUE,"GENERAL";"TAB4",#N/A,TRUE,"GENERAL";"TAB5",#N/A,TRUE,"GENERAL"}</definedName>
    <definedName name="_____h7" localSheetId="2">{"TAB1",#N/A,TRUE,"GENERAL";"TAB2",#N/A,TRUE,"GENERAL";"TAB3",#N/A,TRUE,"GENERAL";"TAB4",#N/A,TRUE,"GENERAL";"TAB5",#N/A,TRUE,"GENERAL"}</definedName>
    <definedName name="_____h7" localSheetId="1">{"TAB1",#N/A,TRUE,"GENERAL";"TAB2",#N/A,TRUE,"GENERAL";"TAB3",#N/A,TRUE,"GENERAL";"TAB4",#N/A,TRUE,"GENERAL";"TAB5",#N/A,TRUE,"GENERAL"}</definedName>
    <definedName name="_____h7">{"TAB1",#N/A,TRUE,"GENERAL";"TAB2",#N/A,TRUE,"GENERAL";"TAB3",#N/A,TRUE,"GENERAL";"TAB4",#N/A,TRUE,"GENERAL";"TAB5",#N/A,TRUE,"GENERAL"}</definedName>
    <definedName name="_____h8" localSheetId="4">{"via1",#N/A,TRUE,"general";"via2",#N/A,TRUE,"general";"via3",#N/A,TRUE,"general"}</definedName>
    <definedName name="_____h8" localSheetId="16">{"via1",#N/A,TRUE,"general";"via2",#N/A,TRUE,"general";"via3",#N/A,TRUE,"general"}</definedName>
    <definedName name="_____h8" localSheetId="15">{"via1",#N/A,TRUE,"general";"via2",#N/A,TRUE,"general";"via3",#N/A,TRUE,"general"}</definedName>
    <definedName name="_____h8" localSheetId="17">{"via1",#N/A,TRUE,"general";"via2",#N/A,TRUE,"general";"via3",#N/A,TRUE,"general"}</definedName>
    <definedName name="_____h8" localSheetId="2">{"via1",#N/A,TRUE,"general";"via2",#N/A,TRUE,"general";"via3",#N/A,TRUE,"general"}</definedName>
    <definedName name="_____h8" localSheetId="1">{"via1",#N/A,TRUE,"general";"via2",#N/A,TRUE,"general";"via3",#N/A,TRUE,"general"}</definedName>
    <definedName name="_____h8">{"via1",#N/A,TRUE,"general";"via2",#N/A,TRUE,"general";"via3",#N/A,TRUE,"general"}</definedName>
    <definedName name="_____hfh7" localSheetId="4">{"via1",#N/A,TRUE,"general";"via2",#N/A,TRUE,"general";"via3",#N/A,TRUE,"general"}</definedName>
    <definedName name="_____hfh7" localSheetId="16">{"via1",#N/A,TRUE,"general";"via2",#N/A,TRUE,"general";"via3",#N/A,TRUE,"general"}</definedName>
    <definedName name="_____hfh7" localSheetId="15">{"via1",#N/A,TRUE,"general";"via2",#N/A,TRUE,"general";"via3",#N/A,TRUE,"general"}</definedName>
    <definedName name="_____hfh7" localSheetId="17">{"via1",#N/A,TRUE,"general";"via2",#N/A,TRUE,"general";"via3",#N/A,TRUE,"general"}</definedName>
    <definedName name="_____hfh7" localSheetId="2">{"via1",#N/A,TRUE,"general";"via2",#N/A,TRUE,"general";"via3",#N/A,TRUE,"general"}</definedName>
    <definedName name="_____hfh7" localSheetId="1">{"via1",#N/A,TRUE,"general";"via2",#N/A,TRUE,"general";"via3",#N/A,TRUE,"general"}</definedName>
    <definedName name="_____hfh7">{"via1",#N/A,TRUE,"general";"via2",#N/A,TRUE,"general";"via3",#N/A,TRUE,"general"}</definedName>
    <definedName name="_____i1">#REF!</definedName>
    <definedName name="_____i4" localSheetId="4">{"via1",#N/A,TRUE,"general";"via2",#N/A,TRUE,"general";"via3",#N/A,TRUE,"general"}</definedName>
    <definedName name="_____i4" localSheetId="16">{"via1",#N/A,TRUE,"general";"via2",#N/A,TRUE,"general";"via3",#N/A,TRUE,"general"}</definedName>
    <definedName name="_____i4" localSheetId="15">{"via1",#N/A,TRUE,"general";"via2",#N/A,TRUE,"general";"via3",#N/A,TRUE,"general"}</definedName>
    <definedName name="_____i4" localSheetId="17">{"via1",#N/A,TRUE,"general";"via2",#N/A,TRUE,"general";"via3",#N/A,TRUE,"general"}</definedName>
    <definedName name="_____i4" localSheetId="2">{"via1",#N/A,TRUE,"general";"via2",#N/A,TRUE,"general";"via3",#N/A,TRUE,"general"}</definedName>
    <definedName name="_____i4" localSheetId="1">{"via1",#N/A,TRUE,"general";"via2",#N/A,TRUE,"general";"via3",#N/A,TRUE,"general"}</definedName>
    <definedName name="_____i4">{"via1",#N/A,TRUE,"general";"via2",#N/A,TRUE,"general";"via3",#N/A,TRUE,"general"}</definedName>
    <definedName name="_____i5" localSheetId="4">{"TAB1",#N/A,TRUE,"GENERAL";"TAB2",#N/A,TRUE,"GENERAL";"TAB3",#N/A,TRUE,"GENERAL";"TAB4",#N/A,TRUE,"GENERAL";"TAB5",#N/A,TRUE,"GENERAL"}</definedName>
    <definedName name="_____i5" localSheetId="16">{"TAB1",#N/A,TRUE,"GENERAL";"TAB2",#N/A,TRUE,"GENERAL";"TAB3",#N/A,TRUE,"GENERAL";"TAB4",#N/A,TRUE,"GENERAL";"TAB5",#N/A,TRUE,"GENERAL"}</definedName>
    <definedName name="_____i5" localSheetId="15">{"TAB1",#N/A,TRUE,"GENERAL";"TAB2",#N/A,TRUE,"GENERAL";"TAB3",#N/A,TRUE,"GENERAL";"TAB4",#N/A,TRUE,"GENERAL";"TAB5",#N/A,TRUE,"GENERAL"}</definedName>
    <definedName name="_____i5" localSheetId="17">{"TAB1",#N/A,TRUE,"GENERAL";"TAB2",#N/A,TRUE,"GENERAL";"TAB3",#N/A,TRUE,"GENERAL";"TAB4",#N/A,TRUE,"GENERAL";"TAB5",#N/A,TRUE,"GENERAL"}</definedName>
    <definedName name="_____i5" localSheetId="2">{"TAB1",#N/A,TRUE,"GENERAL";"TAB2",#N/A,TRUE,"GENERAL";"TAB3",#N/A,TRUE,"GENERAL";"TAB4",#N/A,TRUE,"GENERAL";"TAB5",#N/A,TRUE,"GENERAL"}</definedName>
    <definedName name="_____i5" localSheetId="1">{"TAB1",#N/A,TRUE,"GENERAL";"TAB2",#N/A,TRUE,"GENERAL";"TAB3",#N/A,TRUE,"GENERAL";"TAB4",#N/A,TRUE,"GENERAL";"TAB5",#N/A,TRUE,"GENERAL"}</definedName>
    <definedName name="_____i5">{"TAB1",#N/A,TRUE,"GENERAL";"TAB2",#N/A,TRUE,"GENERAL";"TAB3",#N/A,TRUE,"GENERAL";"TAB4",#N/A,TRUE,"GENERAL";"TAB5",#N/A,TRUE,"GENERAL"}</definedName>
    <definedName name="_____i6" localSheetId="4">{"TAB1",#N/A,TRUE,"GENERAL";"TAB2",#N/A,TRUE,"GENERAL";"TAB3",#N/A,TRUE,"GENERAL";"TAB4",#N/A,TRUE,"GENERAL";"TAB5",#N/A,TRUE,"GENERAL"}</definedName>
    <definedName name="_____i6" localSheetId="16">{"TAB1",#N/A,TRUE,"GENERAL";"TAB2",#N/A,TRUE,"GENERAL";"TAB3",#N/A,TRUE,"GENERAL";"TAB4",#N/A,TRUE,"GENERAL";"TAB5",#N/A,TRUE,"GENERAL"}</definedName>
    <definedName name="_____i6" localSheetId="15">{"TAB1",#N/A,TRUE,"GENERAL";"TAB2",#N/A,TRUE,"GENERAL";"TAB3",#N/A,TRUE,"GENERAL";"TAB4",#N/A,TRUE,"GENERAL";"TAB5",#N/A,TRUE,"GENERAL"}</definedName>
    <definedName name="_____i6" localSheetId="17">{"TAB1",#N/A,TRUE,"GENERAL";"TAB2",#N/A,TRUE,"GENERAL";"TAB3",#N/A,TRUE,"GENERAL";"TAB4",#N/A,TRUE,"GENERAL";"TAB5",#N/A,TRUE,"GENERAL"}</definedName>
    <definedName name="_____i6" localSheetId="2">{"TAB1",#N/A,TRUE,"GENERAL";"TAB2",#N/A,TRUE,"GENERAL";"TAB3",#N/A,TRUE,"GENERAL";"TAB4",#N/A,TRUE,"GENERAL";"TAB5",#N/A,TRUE,"GENERAL"}</definedName>
    <definedName name="_____i6" localSheetId="1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 localSheetId="4">{"via1",#N/A,TRUE,"general";"via2",#N/A,TRUE,"general";"via3",#N/A,TRUE,"general"}</definedName>
    <definedName name="_____i7" localSheetId="16">{"via1",#N/A,TRUE,"general";"via2",#N/A,TRUE,"general";"via3",#N/A,TRUE,"general"}</definedName>
    <definedName name="_____i7" localSheetId="15">{"via1",#N/A,TRUE,"general";"via2",#N/A,TRUE,"general";"via3",#N/A,TRUE,"general"}</definedName>
    <definedName name="_____i7" localSheetId="17">{"via1",#N/A,TRUE,"general";"via2",#N/A,TRUE,"general";"via3",#N/A,TRUE,"general"}</definedName>
    <definedName name="_____i7" localSheetId="2">{"via1",#N/A,TRUE,"general";"via2",#N/A,TRUE,"general";"via3",#N/A,TRUE,"general"}</definedName>
    <definedName name="_____i7" localSheetId="1">{"via1",#N/A,TRUE,"general";"via2",#N/A,TRUE,"general";"via3",#N/A,TRUE,"general"}</definedName>
    <definedName name="_____i7">{"via1",#N/A,TRUE,"general";"via2",#N/A,TRUE,"general";"via3",#N/A,TRUE,"general"}</definedName>
    <definedName name="_____i77" localSheetId="4">{"TAB1",#N/A,TRUE,"GENERAL";"TAB2",#N/A,TRUE,"GENERAL";"TAB3",#N/A,TRUE,"GENERAL";"TAB4",#N/A,TRUE,"GENERAL";"TAB5",#N/A,TRUE,"GENERAL"}</definedName>
    <definedName name="_____i77" localSheetId="16">{"TAB1",#N/A,TRUE,"GENERAL";"TAB2",#N/A,TRUE,"GENERAL";"TAB3",#N/A,TRUE,"GENERAL";"TAB4",#N/A,TRUE,"GENERAL";"TAB5",#N/A,TRUE,"GENERAL"}</definedName>
    <definedName name="_____i77" localSheetId="15">{"TAB1",#N/A,TRUE,"GENERAL";"TAB2",#N/A,TRUE,"GENERAL";"TAB3",#N/A,TRUE,"GENERAL";"TAB4",#N/A,TRUE,"GENERAL";"TAB5",#N/A,TRUE,"GENERAL"}</definedName>
    <definedName name="_____i77" localSheetId="17">{"TAB1",#N/A,TRUE,"GENERAL";"TAB2",#N/A,TRUE,"GENERAL";"TAB3",#N/A,TRUE,"GENERAL";"TAB4",#N/A,TRUE,"GENERAL";"TAB5",#N/A,TRUE,"GENERAL"}</definedName>
    <definedName name="_____i77" localSheetId="2">{"TAB1",#N/A,TRUE,"GENERAL";"TAB2",#N/A,TRUE,"GENERAL";"TAB3",#N/A,TRUE,"GENERAL";"TAB4",#N/A,TRUE,"GENERAL";"TAB5",#N/A,TRUE,"GENERAL"}</definedName>
    <definedName name="_____i77" localSheetId="1">{"TAB1",#N/A,TRUE,"GENERAL";"TAB2",#N/A,TRUE,"GENERAL";"TAB3",#N/A,TRUE,"GENERAL";"TAB4",#N/A,TRUE,"GENERAL";"TAB5",#N/A,TRUE,"GENERAL"}</definedName>
    <definedName name="_____i77">{"TAB1",#N/A,TRUE,"GENERAL";"TAB2",#N/A,TRUE,"GENERAL";"TAB3",#N/A,TRUE,"GENERAL";"TAB4",#N/A,TRUE,"GENERAL";"TAB5",#N/A,TRUE,"GENERAL"}</definedName>
    <definedName name="_____i8" localSheetId="4">{"via1",#N/A,TRUE,"general";"via2",#N/A,TRUE,"general";"via3",#N/A,TRUE,"general"}</definedName>
    <definedName name="_____i8" localSheetId="16">{"via1",#N/A,TRUE,"general";"via2",#N/A,TRUE,"general";"via3",#N/A,TRUE,"general"}</definedName>
    <definedName name="_____i8" localSheetId="15">{"via1",#N/A,TRUE,"general";"via2",#N/A,TRUE,"general";"via3",#N/A,TRUE,"general"}</definedName>
    <definedName name="_____i8" localSheetId="17">{"via1",#N/A,TRUE,"general";"via2",#N/A,TRUE,"general";"via3",#N/A,TRUE,"general"}</definedName>
    <definedName name="_____i8" localSheetId="2">{"via1",#N/A,TRUE,"general";"via2",#N/A,TRUE,"general";"via3",#N/A,TRUE,"general"}</definedName>
    <definedName name="_____i8" localSheetId="1">{"via1",#N/A,TRUE,"general";"via2",#N/A,TRUE,"general";"via3",#N/A,TRUE,"general"}</definedName>
    <definedName name="_____i8">{"via1",#N/A,TRUE,"general";"via2",#N/A,TRUE,"general";"via3",#N/A,TRUE,"general"}</definedName>
    <definedName name="_____i9" localSheetId="4">{"TAB1",#N/A,TRUE,"GENERAL";"TAB2",#N/A,TRUE,"GENERAL";"TAB3",#N/A,TRUE,"GENERAL";"TAB4",#N/A,TRUE,"GENERAL";"TAB5",#N/A,TRUE,"GENERAL"}</definedName>
    <definedName name="_____i9" localSheetId="16">{"TAB1",#N/A,TRUE,"GENERAL";"TAB2",#N/A,TRUE,"GENERAL";"TAB3",#N/A,TRUE,"GENERAL";"TAB4",#N/A,TRUE,"GENERAL";"TAB5",#N/A,TRUE,"GENERAL"}</definedName>
    <definedName name="_____i9" localSheetId="15">{"TAB1",#N/A,TRUE,"GENERAL";"TAB2",#N/A,TRUE,"GENERAL";"TAB3",#N/A,TRUE,"GENERAL";"TAB4",#N/A,TRUE,"GENERAL";"TAB5",#N/A,TRUE,"GENERAL"}</definedName>
    <definedName name="_____i9" localSheetId="17">{"TAB1",#N/A,TRUE,"GENERAL";"TAB2",#N/A,TRUE,"GENERAL";"TAB3",#N/A,TRUE,"GENERAL";"TAB4",#N/A,TRUE,"GENERAL";"TAB5",#N/A,TRUE,"GENERAL"}</definedName>
    <definedName name="_____i9" localSheetId="2">{"TAB1",#N/A,TRUE,"GENERAL";"TAB2",#N/A,TRUE,"GENERAL";"TAB3",#N/A,TRUE,"GENERAL";"TAB4",#N/A,TRUE,"GENERAL";"TAB5",#N/A,TRUE,"GENERAL"}</definedName>
    <definedName name="_____i9" localSheetId="1">{"TAB1",#N/A,TRUE,"GENERAL";"TAB2",#N/A,TRUE,"GENERAL";"TAB3",#N/A,TRUE,"GENERAL";"TAB4",#N/A,TRUE,"GENERAL";"TAB5",#N/A,TRUE,"GENERAL"}</definedName>
    <definedName name="_____i9">{"TAB1",#N/A,TRUE,"GENERAL";"TAB2",#N/A,TRUE,"GENERAL";"TAB3",#N/A,TRUE,"GENERAL";"TAB4",#N/A,TRUE,"GENERAL";"TAB5",#N/A,TRUE,"GENERAL"}</definedName>
    <definedName name="_____k3" localSheetId="4">{"TAB1",#N/A,TRUE,"GENERAL";"TAB2",#N/A,TRUE,"GENERAL";"TAB3",#N/A,TRUE,"GENERAL";"TAB4",#N/A,TRUE,"GENERAL";"TAB5",#N/A,TRUE,"GENERAL"}</definedName>
    <definedName name="_____k3" localSheetId="16">{"TAB1",#N/A,TRUE,"GENERAL";"TAB2",#N/A,TRUE,"GENERAL";"TAB3",#N/A,TRUE,"GENERAL";"TAB4",#N/A,TRUE,"GENERAL";"TAB5",#N/A,TRUE,"GENERAL"}</definedName>
    <definedName name="_____k3" localSheetId="15">{"TAB1",#N/A,TRUE,"GENERAL";"TAB2",#N/A,TRUE,"GENERAL";"TAB3",#N/A,TRUE,"GENERAL";"TAB4",#N/A,TRUE,"GENERAL";"TAB5",#N/A,TRUE,"GENERAL"}</definedName>
    <definedName name="_____k3" localSheetId="17">{"TAB1",#N/A,TRUE,"GENERAL";"TAB2",#N/A,TRUE,"GENERAL";"TAB3",#N/A,TRUE,"GENERAL";"TAB4",#N/A,TRUE,"GENERAL";"TAB5",#N/A,TRUE,"GENERAL"}</definedName>
    <definedName name="_____k3" localSheetId="2">{"TAB1",#N/A,TRUE,"GENERAL";"TAB2",#N/A,TRUE,"GENERAL";"TAB3",#N/A,TRUE,"GENERAL";"TAB4",#N/A,TRUE,"GENERAL";"TAB5",#N/A,TRUE,"GENERAL"}</definedName>
    <definedName name="_____k3" localSheetId="1">{"TAB1",#N/A,TRUE,"GENERAL";"TAB2",#N/A,TRUE,"GENERAL";"TAB3",#N/A,TRUE,"GENERAL";"TAB4",#N/A,TRUE,"GENERAL";"TAB5",#N/A,TRUE,"GENERAL"}</definedName>
    <definedName name="_____k3">{"TAB1",#N/A,TRUE,"GENERAL";"TAB2",#N/A,TRUE,"GENERAL";"TAB3",#N/A,TRUE,"GENERAL";"TAB4",#N/A,TRUE,"GENERAL";"TAB5",#N/A,TRUE,"GENERAL"}</definedName>
    <definedName name="_____k4" localSheetId="4">{"via1",#N/A,TRUE,"general";"via2",#N/A,TRUE,"general";"via3",#N/A,TRUE,"general"}</definedName>
    <definedName name="_____k4" localSheetId="16">{"via1",#N/A,TRUE,"general";"via2",#N/A,TRUE,"general";"via3",#N/A,TRUE,"general"}</definedName>
    <definedName name="_____k4" localSheetId="15">{"via1",#N/A,TRUE,"general";"via2",#N/A,TRUE,"general";"via3",#N/A,TRUE,"general"}</definedName>
    <definedName name="_____k4" localSheetId="17">{"via1",#N/A,TRUE,"general";"via2",#N/A,TRUE,"general";"via3",#N/A,TRUE,"general"}</definedName>
    <definedName name="_____k4" localSheetId="2">{"via1",#N/A,TRUE,"general";"via2",#N/A,TRUE,"general";"via3",#N/A,TRUE,"general"}</definedName>
    <definedName name="_____k4" localSheetId="1">{"via1",#N/A,TRUE,"general";"via2",#N/A,TRUE,"general";"via3",#N/A,TRUE,"general"}</definedName>
    <definedName name="_____k4">{"via1",#N/A,TRUE,"general";"via2",#N/A,TRUE,"general";"via3",#N/A,TRUE,"general"}</definedName>
    <definedName name="_____k5" localSheetId="4">{"via1",#N/A,TRUE,"general";"via2",#N/A,TRUE,"general";"via3",#N/A,TRUE,"general"}</definedName>
    <definedName name="_____k5" localSheetId="16">{"via1",#N/A,TRUE,"general";"via2",#N/A,TRUE,"general";"via3",#N/A,TRUE,"general"}</definedName>
    <definedName name="_____k5" localSheetId="15">{"via1",#N/A,TRUE,"general";"via2",#N/A,TRUE,"general";"via3",#N/A,TRUE,"general"}</definedName>
    <definedName name="_____k5" localSheetId="17">{"via1",#N/A,TRUE,"general";"via2",#N/A,TRUE,"general";"via3",#N/A,TRUE,"general"}</definedName>
    <definedName name="_____k5" localSheetId="2">{"via1",#N/A,TRUE,"general";"via2",#N/A,TRUE,"general";"via3",#N/A,TRUE,"general"}</definedName>
    <definedName name="_____k5" localSheetId="1">{"via1",#N/A,TRUE,"general";"via2",#N/A,TRUE,"general";"via3",#N/A,TRUE,"general"}</definedName>
    <definedName name="_____k5">{"via1",#N/A,TRUE,"general";"via2",#N/A,TRUE,"general";"via3",#N/A,TRUE,"general"}</definedName>
    <definedName name="_____k6" localSheetId="4">{"TAB1",#N/A,TRUE,"GENERAL";"TAB2",#N/A,TRUE,"GENERAL";"TAB3",#N/A,TRUE,"GENERAL";"TAB4",#N/A,TRUE,"GENERAL";"TAB5",#N/A,TRUE,"GENERAL"}</definedName>
    <definedName name="_____k6" localSheetId="16">{"TAB1",#N/A,TRUE,"GENERAL";"TAB2",#N/A,TRUE,"GENERAL";"TAB3",#N/A,TRUE,"GENERAL";"TAB4",#N/A,TRUE,"GENERAL";"TAB5",#N/A,TRUE,"GENERAL"}</definedName>
    <definedName name="_____k6" localSheetId="15">{"TAB1",#N/A,TRUE,"GENERAL";"TAB2",#N/A,TRUE,"GENERAL";"TAB3",#N/A,TRUE,"GENERAL";"TAB4",#N/A,TRUE,"GENERAL";"TAB5",#N/A,TRUE,"GENERAL"}</definedName>
    <definedName name="_____k6" localSheetId="17">{"TAB1",#N/A,TRUE,"GENERAL";"TAB2",#N/A,TRUE,"GENERAL";"TAB3",#N/A,TRUE,"GENERAL";"TAB4",#N/A,TRUE,"GENERAL";"TAB5",#N/A,TRUE,"GENERAL"}</definedName>
    <definedName name="_____k6" localSheetId="2">{"TAB1",#N/A,TRUE,"GENERAL";"TAB2",#N/A,TRUE,"GENERAL";"TAB3",#N/A,TRUE,"GENERAL";"TAB4",#N/A,TRUE,"GENERAL";"TAB5",#N/A,TRUE,"GENERAL"}</definedName>
    <definedName name="_____k6" localSheetId="1">{"TAB1",#N/A,TRUE,"GENERAL";"TAB2",#N/A,TRUE,"GENERAL";"TAB3",#N/A,TRUE,"GENERAL";"TAB4",#N/A,TRUE,"GENERAL";"TAB5",#N/A,TRUE,"GENERAL"}</definedName>
    <definedName name="_____k6">{"TAB1",#N/A,TRUE,"GENERAL";"TAB2",#N/A,TRUE,"GENERAL";"TAB3",#N/A,TRUE,"GENERAL";"TAB4",#N/A,TRUE,"GENERAL";"TAB5",#N/A,TRUE,"GENERAL"}</definedName>
    <definedName name="_____k7" localSheetId="4">{"via1",#N/A,TRUE,"general";"via2",#N/A,TRUE,"general";"via3",#N/A,TRUE,"general"}</definedName>
    <definedName name="_____k7" localSheetId="16">{"via1",#N/A,TRUE,"general";"via2",#N/A,TRUE,"general";"via3",#N/A,TRUE,"general"}</definedName>
    <definedName name="_____k7" localSheetId="15">{"via1",#N/A,TRUE,"general";"via2",#N/A,TRUE,"general";"via3",#N/A,TRUE,"general"}</definedName>
    <definedName name="_____k7" localSheetId="17">{"via1",#N/A,TRUE,"general";"via2",#N/A,TRUE,"general";"via3",#N/A,TRUE,"general"}</definedName>
    <definedName name="_____k7" localSheetId="2">{"via1",#N/A,TRUE,"general";"via2",#N/A,TRUE,"general";"via3",#N/A,TRUE,"general"}</definedName>
    <definedName name="_____k7" localSheetId="1">{"via1",#N/A,TRUE,"general";"via2",#N/A,TRUE,"general";"via3",#N/A,TRUE,"general"}</definedName>
    <definedName name="_____k7">{"via1",#N/A,TRUE,"general";"via2",#N/A,TRUE,"general";"via3",#N/A,TRUE,"general"}</definedName>
    <definedName name="_____k8" localSheetId="4">{"via1",#N/A,TRUE,"general";"via2",#N/A,TRUE,"general";"via3",#N/A,TRUE,"general"}</definedName>
    <definedName name="_____k8" localSheetId="16">{"via1",#N/A,TRUE,"general";"via2",#N/A,TRUE,"general";"via3",#N/A,TRUE,"general"}</definedName>
    <definedName name="_____k8" localSheetId="15">{"via1",#N/A,TRUE,"general";"via2",#N/A,TRUE,"general";"via3",#N/A,TRUE,"general"}</definedName>
    <definedName name="_____k8" localSheetId="17">{"via1",#N/A,TRUE,"general";"via2",#N/A,TRUE,"general";"via3",#N/A,TRUE,"general"}</definedName>
    <definedName name="_____k8" localSheetId="2">{"via1",#N/A,TRUE,"general";"via2",#N/A,TRUE,"general";"via3",#N/A,TRUE,"general"}</definedName>
    <definedName name="_____k8" localSheetId="1">{"via1",#N/A,TRUE,"general";"via2",#N/A,TRUE,"general";"via3",#N/A,TRUE,"general"}</definedName>
    <definedName name="_____k8">{"via1",#N/A,TRUE,"general";"via2",#N/A,TRUE,"general";"via3",#N/A,TRUE,"general"}</definedName>
    <definedName name="_____k9" localSheetId="4">{"TAB1",#N/A,TRUE,"GENERAL";"TAB2",#N/A,TRUE,"GENERAL";"TAB3",#N/A,TRUE,"GENERAL";"TAB4",#N/A,TRUE,"GENERAL";"TAB5",#N/A,TRUE,"GENERAL"}</definedName>
    <definedName name="_____k9" localSheetId="16">{"TAB1",#N/A,TRUE,"GENERAL";"TAB2",#N/A,TRUE,"GENERAL";"TAB3",#N/A,TRUE,"GENERAL";"TAB4",#N/A,TRUE,"GENERAL";"TAB5",#N/A,TRUE,"GENERAL"}</definedName>
    <definedName name="_____k9" localSheetId="15">{"TAB1",#N/A,TRUE,"GENERAL";"TAB2",#N/A,TRUE,"GENERAL";"TAB3",#N/A,TRUE,"GENERAL";"TAB4",#N/A,TRUE,"GENERAL";"TAB5",#N/A,TRUE,"GENERAL"}</definedName>
    <definedName name="_____k9" localSheetId="17">{"TAB1",#N/A,TRUE,"GENERAL";"TAB2",#N/A,TRUE,"GENERAL";"TAB3",#N/A,TRUE,"GENERAL";"TAB4",#N/A,TRUE,"GENERAL";"TAB5",#N/A,TRUE,"GENERAL"}</definedName>
    <definedName name="_____k9" localSheetId="2">{"TAB1",#N/A,TRUE,"GENERAL";"TAB2",#N/A,TRUE,"GENERAL";"TAB3",#N/A,TRUE,"GENERAL";"TAB4",#N/A,TRUE,"GENERAL";"TAB5",#N/A,TRUE,"GENERAL"}</definedName>
    <definedName name="_____k9" localSheetId="1">{"TAB1",#N/A,TRUE,"GENERAL";"TAB2",#N/A,TRUE,"GENERAL";"TAB3",#N/A,TRUE,"GENERAL";"TAB4",#N/A,TRUE,"GENERAL";"TAB5",#N/A,TRUE,"GENERAL"}</definedName>
    <definedName name="_____k9">{"TAB1",#N/A,TRUE,"GENERAL";"TAB2",#N/A,TRUE,"GENERAL";"TAB3",#N/A,TRUE,"GENERAL";"TAB4",#N/A,TRUE,"GENERAL";"TAB5",#N/A,TRUE,"GENERAL"}</definedName>
    <definedName name="_____kjk6" localSheetId="4">{"TAB1",#N/A,TRUE,"GENERAL";"TAB2",#N/A,TRUE,"GENERAL";"TAB3",#N/A,TRUE,"GENERAL";"TAB4",#N/A,TRUE,"GENERAL";"TAB5",#N/A,TRUE,"GENERAL"}</definedName>
    <definedName name="_____kjk6" localSheetId="16">{"TAB1",#N/A,TRUE,"GENERAL";"TAB2",#N/A,TRUE,"GENERAL";"TAB3",#N/A,TRUE,"GENERAL";"TAB4",#N/A,TRUE,"GENERAL";"TAB5",#N/A,TRUE,"GENERAL"}</definedName>
    <definedName name="_____kjk6" localSheetId="15">{"TAB1",#N/A,TRUE,"GENERAL";"TAB2",#N/A,TRUE,"GENERAL";"TAB3",#N/A,TRUE,"GENERAL";"TAB4",#N/A,TRUE,"GENERAL";"TAB5",#N/A,TRUE,"GENERAL"}</definedName>
    <definedName name="_____kjk6" localSheetId="17">{"TAB1",#N/A,TRUE,"GENERAL";"TAB2",#N/A,TRUE,"GENERAL";"TAB3",#N/A,TRUE,"GENERAL";"TAB4",#N/A,TRUE,"GENERAL";"TAB5",#N/A,TRUE,"GENERAL"}</definedName>
    <definedName name="_____kjk6" localSheetId="2">{"TAB1",#N/A,TRUE,"GENERAL";"TAB2",#N/A,TRUE,"GENERAL";"TAB3",#N/A,TRUE,"GENERAL";"TAB4",#N/A,TRUE,"GENERAL";"TAB5",#N/A,TRUE,"GENERAL"}</definedName>
    <definedName name="_____kjk6" localSheetId="1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14" localSheetId="17">#REF!</definedName>
    <definedName name="_____M14">#REF!</definedName>
    <definedName name="_____m3" localSheetId="4">{"via1",#N/A,TRUE,"general";"via2",#N/A,TRUE,"general";"via3",#N/A,TRUE,"general"}</definedName>
    <definedName name="_____m3" localSheetId="16">{"via1",#N/A,TRUE,"general";"via2",#N/A,TRUE,"general";"via3",#N/A,TRUE,"general"}</definedName>
    <definedName name="_____m3" localSheetId="15">{"via1",#N/A,TRUE,"general";"via2",#N/A,TRUE,"general";"via3",#N/A,TRUE,"general"}</definedName>
    <definedName name="_____m3" localSheetId="17">{"via1",#N/A,TRUE,"general";"via2",#N/A,TRUE,"general";"via3",#N/A,TRUE,"general"}</definedName>
    <definedName name="_____m3" localSheetId="2">{"via1",#N/A,TRUE,"general";"via2",#N/A,TRUE,"general";"via3",#N/A,TRUE,"general"}</definedName>
    <definedName name="_____m3" localSheetId="1">{"via1",#N/A,TRUE,"general";"via2",#N/A,TRUE,"general";"via3",#N/A,TRUE,"general"}</definedName>
    <definedName name="_____m3">{"via1",#N/A,TRUE,"general";"via2",#N/A,TRUE,"general";"via3",#N/A,TRUE,"general"}</definedName>
    <definedName name="_____m4" localSheetId="4">{"TAB1",#N/A,TRUE,"GENERAL";"TAB2",#N/A,TRUE,"GENERAL";"TAB3",#N/A,TRUE,"GENERAL";"TAB4",#N/A,TRUE,"GENERAL";"TAB5",#N/A,TRUE,"GENERAL"}</definedName>
    <definedName name="_____m4" localSheetId="16">{"TAB1",#N/A,TRUE,"GENERAL";"TAB2",#N/A,TRUE,"GENERAL";"TAB3",#N/A,TRUE,"GENERAL";"TAB4",#N/A,TRUE,"GENERAL";"TAB5",#N/A,TRUE,"GENERAL"}</definedName>
    <definedName name="_____m4" localSheetId="15">{"TAB1",#N/A,TRUE,"GENERAL";"TAB2",#N/A,TRUE,"GENERAL";"TAB3",#N/A,TRUE,"GENERAL";"TAB4",#N/A,TRUE,"GENERAL";"TAB5",#N/A,TRUE,"GENERAL"}</definedName>
    <definedName name="_____m4" localSheetId="17">{"TAB1",#N/A,TRUE,"GENERAL";"TAB2",#N/A,TRUE,"GENERAL";"TAB3",#N/A,TRUE,"GENERAL";"TAB4",#N/A,TRUE,"GENERAL";"TAB5",#N/A,TRUE,"GENERAL"}</definedName>
    <definedName name="_____m4" localSheetId="2">{"TAB1",#N/A,TRUE,"GENERAL";"TAB2",#N/A,TRUE,"GENERAL";"TAB3",#N/A,TRUE,"GENERAL";"TAB4",#N/A,TRUE,"GENERAL";"TAB5",#N/A,TRUE,"GENERAL"}</definedName>
    <definedName name="_____m4" localSheetId="1">{"TAB1",#N/A,TRUE,"GENERAL";"TAB2",#N/A,TRUE,"GENERAL";"TAB3",#N/A,TRUE,"GENERAL";"TAB4",#N/A,TRUE,"GENERAL";"TAB5",#N/A,TRUE,"GENERAL"}</definedName>
    <definedName name="_____m4">{"TAB1",#N/A,TRUE,"GENERAL";"TAB2",#N/A,TRUE,"GENERAL";"TAB3",#N/A,TRUE,"GENERAL";"TAB4",#N/A,TRUE,"GENERAL";"TAB5",#N/A,TRUE,"GENERAL"}</definedName>
    <definedName name="_____m5" localSheetId="4">{"via1",#N/A,TRUE,"general";"via2",#N/A,TRUE,"general";"via3",#N/A,TRUE,"general"}</definedName>
    <definedName name="_____m5" localSheetId="16">{"via1",#N/A,TRUE,"general";"via2",#N/A,TRUE,"general";"via3",#N/A,TRUE,"general"}</definedName>
    <definedName name="_____m5" localSheetId="15">{"via1",#N/A,TRUE,"general";"via2",#N/A,TRUE,"general";"via3",#N/A,TRUE,"general"}</definedName>
    <definedName name="_____m5" localSheetId="17">{"via1",#N/A,TRUE,"general";"via2",#N/A,TRUE,"general";"via3",#N/A,TRUE,"general"}</definedName>
    <definedName name="_____m5" localSheetId="2">{"via1",#N/A,TRUE,"general";"via2",#N/A,TRUE,"general";"via3",#N/A,TRUE,"general"}</definedName>
    <definedName name="_____m5" localSheetId="1">{"via1",#N/A,TRUE,"general";"via2",#N/A,TRUE,"general";"via3",#N/A,TRUE,"general"}</definedName>
    <definedName name="_____m5">{"via1",#N/A,TRUE,"general";"via2",#N/A,TRUE,"general";"via3",#N/A,TRUE,"general"}</definedName>
    <definedName name="_____m6" localSheetId="4">{"TAB1",#N/A,TRUE,"GENERAL";"TAB2",#N/A,TRUE,"GENERAL";"TAB3",#N/A,TRUE,"GENERAL";"TAB4",#N/A,TRUE,"GENERAL";"TAB5",#N/A,TRUE,"GENERAL"}</definedName>
    <definedName name="_____m6" localSheetId="16">{"TAB1",#N/A,TRUE,"GENERAL";"TAB2",#N/A,TRUE,"GENERAL";"TAB3",#N/A,TRUE,"GENERAL";"TAB4",#N/A,TRUE,"GENERAL";"TAB5",#N/A,TRUE,"GENERAL"}</definedName>
    <definedName name="_____m6" localSheetId="15">{"TAB1",#N/A,TRUE,"GENERAL";"TAB2",#N/A,TRUE,"GENERAL";"TAB3",#N/A,TRUE,"GENERAL";"TAB4",#N/A,TRUE,"GENERAL";"TAB5",#N/A,TRUE,"GENERAL"}</definedName>
    <definedName name="_____m6" localSheetId="17">{"TAB1",#N/A,TRUE,"GENERAL";"TAB2",#N/A,TRUE,"GENERAL";"TAB3",#N/A,TRUE,"GENERAL";"TAB4",#N/A,TRUE,"GENERAL";"TAB5",#N/A,TRUE,"GENERAL"}</definedName>
    <definedName name="_____m6" localSheetId="2">{"TAB1",#N/A,TRUE,"GENERAL";"TAB2",#N/A,TRUE,"GENERAL";"TAB3",#N/A,TRUE,"GENERAL";"TAB4",#N/A,TRUE,"GENERAL";"TAB5",#N/A,TRUE,"GENERAL"}</definedName>
    <definedName name="_____m6" localSheetId="1">{"TAB1",#N/A,TRUE,"GENERAL";"TAB2",#N/A,TRUE,"GENERAL";"TAB3",#N/A,TRUE,"GENERAL";"TAB4",#N/A,TRUE,"GENERAL";"TAB5",#N/A,TRUE,"GENERAL"}</definedName>
    <definedName name="_____m6">{"TAB1",#N/A,TRUE,"GENERAL";"TAB2",#N/A,TRUE,"GENERAL";"TAB3",#N/A,TRUE,"GENERAL";"TAB4",#N/A,TRUE,"GENERAL";"TAB5",#N/A,TRUE,"GENERAL"}</definedName>
    <definedName name="_____m7" localSheetId="4">{"TAB1",#N/A,TRUE,"GENERAL";"TAB2",#N/A,TRUE,"GENERAL";"TAB3",#N/A,TRUE,"GENERAL";"TAB4",#N/A,TRUE,"GENERAL";"TAB5",#N/A,TRUE,"GENERAL"}</definedName>
    <definedName name="_____m7" localSheetId="16">{"TAB1",#N/A,TRUE,"GENERAL";"TAB2",#N/A,TRUE,"GENERAL";"TAB3",#N/A,TRUE,"GENERAL";"TAB4",#N/A,TRUE,"GENERAL";"TAB5",#N/A,TRUE,"GENERAL"}</definedName>
    <definedName name="_____m7" localSheetId="15">{"TAB1",#N/A,TRUE,"GENERAL";"TAB2",#N/A,TRUE,"GENERAL";"TAB3",#N/A,TRUE,"GENERAL";"TAB4",#N/A,TRUE,"GENERAL";"TAB5",#N/A,TRUE,"GENERAL"}</definedName>
    <definedName name="_____m7" localSheetId="17">{"TAB1",#N/A,TRUE,"GENERAL";"TAB2",#N/A,TRUE,"GENERAL";"TAB3",#N/A,TRUE,"GENERAL";"TAB4",#N/A,TRUE,"GENERAL";"TAB5",#N/A,TRUE,"GENERAL"}</definedName>
    <definedName name="_____m7" localSheetId="2">{"TAB1",#N/A,TRUE,"GENERAL";"TAB2",#N/A,TRUE,"GENERAL";"TAB3",#N/A,TRUE,"GENERAL";"TAB4",#N/A,TRUE,"GENERAL";"TAB5",#N/A,TRUE,"GENERAL"}</definedName>
    <definedName name="_____m7" localSheetId="1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 localSheetId="4">{"via1",#N/A,TRUE,"general";"via2",#N/A,TRUE,"general";"via3",#N/A,TRUE,"general"}</definedName>
    <definedName name="_____m8" localSheetId="16">{"via1",#N/A,TRUE,"general";"via2",#N/A,TRUE,"general";"via3",#N/A,TRUE,"general"}</definedName>
    <definedName name="_____m8" localSheetId="15">{"via1",#N/A,TRUE,"general";"via2",#N/A,TRUE,"general";"via3",#N/A,TRUE,"general"}</definedName>
    <definedName name="_____m8" localSheetId="17">{"via1",#N/A,TRUE,"general";"via2",#N/A,TRUE,"general";"via3",#N/A,TRUE,"general"}</definedName>
    <definedName name="_____m8" localSheetId="2">{"via1",#N/A,TRUE,"general";"via2",#N/A,TRUE,"general";"via3",#N/A,TRUE,"general"}</definedName>
    <definedName name="_____m8" localSheetId="1">{"via1",#N/A,TRUE,"general";"via2",#N/A,TRUE,"general";"via3",#N/A,TRUE,"general"}</definedName>
    <definedName name="_____m8">{"via1",#N/A,TRUE,"general";"via2",#N/A,TRUE,"general";"via3",#N/A,TRUE,"general"}</definedName>
    <definedName name="_____m9" localSheetId="4">{"via1",#N/A,TRUE,"general";"via2",#N/A,TRUE,"general";"via3",#N/A,TRUE,"general"}</definedName>
    <definedName name="_____m9" localSheetId="16">{"via1",#N/A,TRUE,"general";"via2",#N/A,TRUE,"general";"via3",#N/A,TRUE,"general"}</definedName>
    <definedName name="_____m9" localSheetId="15">{"via1",#N/A,TRUE,"general";"via2",#N/A,TRUE,"general";"via3",#N/A,TRUE,"general"}</definedName>
    <definedName name="_____m9" localSheetId="17">{"via1",#N/A,TRUE,"general";"via2",#N/A,TRUE,"general";"via3",#N/A,TRUE,"general"}</definedName>
    <definedName name="_____m9" localSheetId="2">{"via1",#N/A,TRUE,"general";"via2",#N/A,TRUE,"general";"via3",#N/A,TRUE,"general"}</definedName>
    <definedName name="_____m9" localSheetId="1">{"via1",#N/A,TRUE,"general";"via2",#N/A,TRUE,"general";"via3",#N/A,TRUE,"general"}</definedName>
    <definedName name="_____m9">{"via1",#N/A,TRUE,"general";"via2",#N/A,TRUE,"general";"via3",#N/A,TRUE,"general"}</definedName>
    <definedName name="_____MA2">#REF!</definedName>
    <definedName name="_____MAT1" localSheetId="17">#REF!</definedName>
    <definedName name="_____MAT1">#REF!</definedName>
    <definedName name="_____MAT10" localSheetId="17">#REF!</definedName>
    <definedName name="_____MAT10">#REF!</definedName>
    <definedName name="_____MAT11" localSheetId="17">#REF!</definedName>
    <definedName name="_____MAT11">#REF!</definedName>
    <definedName name="_____MAT1111" localSheetId="17">#REF!</definedName>
    <definedName name="_____MAT1111">#REF!</definedName>
    <definedName name="_____MAT12" localSheetId="17">#REF!</definedName>
    <definedName name="_____MAT12">#REF!</definedName>
    <definedName name="_____MAT13" localSheetId="17">#REF!</definedName>
    <definedName name="_____MAT13">#REF!</definedName>
    <definedName name="_____MAT14" localSheetId="17">#REF!</definedName>
    <definedName name="_____MAT14">#REF!</definedName>
    <definedName name="_____MAT15" localSheetId="17">#REF!</definedName>
    <definedName name="_____MAT15">#REF!</definedName>
    <definedName name="_____MAT16" localSheetId="17">#REF!</definedName>
    <definedName name="_____MAT16">#REF!</definedName>
    <definedName name="_____MAT17" localSheetId="17">#REF!</definedName>
    <definedName name="_____MAT17">#REF!</definedName>
    <definedName name="_____MAT170" localSheetId="17">#REF!</definedName>
    <definedName name="_____MAT170">#REF!</definedName>
    <definedName name="_____MAT171" localSheetId="17">#REF!</definedName>
    <definedName name="_____MAT171">#REF!</definedName>
    <definedName name="_____MAT18" localSheetId="17">#REF!</definedName>
    <definedName name="_____MAT18">#REF!</definedName>
    <definedName name="_____MAT19" localSheetId="17">#REF!</definedName>
    <definedName name="_____MAT19">#REF!</definedName>
    <definedName name="_____MAT2" localSheetId="17">#REF!</definedName>
    <definedName name="_____MAT2">#REF!</definedName>
    <definedName name="_____MAT20" localSheetId="17">#REF!</definedName>
    <definedName name="_____MAT20">#REF!</definedName>
    <definedName name="_____MAT21" localSheetId="17">#REF!</definedName>
    <definedName name="_____MAT21">#REF!</definedName>
    <definedName name="_____MAT22" localSheetId="17">#REF!</definedName>
    <definedName name="_____MAT22">#REF!</definedName>
    <definedName name="_____MAT23" localSheetId="17">#REF!</definedName>
    <definedName name="_____MAT23">#REF!</definedName>
    <definedName name="_____MAT24" localSheetId="17">#REF!</definedName>
    <definedName name="_____MAT24">#REF!</definedName>
    <definedName name="_____MAT25" localSheetId="17">#REF!</definedName>
    <definedName name="_____MAT25">#REF!</definedName>
    <definedName name="_____MAT26" localSheetId="17">#REF!</definedName>
    <definedName name="_____MAT26">#REF!</definedName>
    <definedName name="_____MAT27" localSheetId="17">#REF!</definedName>
    <definedName name="_____MAT27">#REF!</definedName>
    <definedName name="_____MAT28" localSheetId="17">#REF!</definedName>
    <definedName name="_____MAT28">#REF!</definedName>
    <definedName name="_____MAT29" localSheetId="17">#REF!</definedName>
    <definedName name="_____MAT29">#REF!</definedName>
    <definedName name="_____MAT3" localSheetId="17">#REF!</definedName>
    <definedName name="_____MAT3">#REF!</definedName>
    <definedName name="_____MAT30" localSheetId="17">#REF!</definedName>
    <definedName name="_____MAT30">#REF!</definedName>
    <definedName name="_____MAT31" localSheetId="17">#REF!</definedName>
    <definedName name="_____MAT31">#REF!</definedName>
    <definedName name="_____MAT32" localSheetId="17">#REF!</definedName>
    <definedName name="_____MAT32">#REF!</definedName>
    <definedName name="_____MAT33" localSheetId="17">#REF!</definedName>
    <definedName name="_____MAT33">#REF!</definedName>
    <definedName name="_____MAT34" localSheetId="17">#REF!</definedName>
    <definedName name="_____MAT34">#REF!</definedName>
    <definedName name="_____MAT35" localSheetId="17">#REF!</definedName>
    <definedName name="_____MAT35">#REF!</definedName>
    <definedName name="_____MAT36" localSheetId="17">#REF!</definedName>
    <definedName name="_____MAT36">#REF!</definedName>
    <definedName name="_____MAT37" localSheetId="17">#REF!</definedName>
    <definedName name="_____MAT37">#REF!</definedName>
    <definedName name="_____MAT4" localSheetId="17">#REF!</definedName>
    <definedName name="_____MAT4">#REF!</definedName>
    <definedName name="_____MAT5" localSheetId="17">#REF!</definedName>
    <definedName name="_____MAT5">#REF!</definedName>
    <definedName name="_____MAT6" localSheetId="17">#REF!</definedName>
    <definedName name="_____MAT6">#REF!</definedName>
    <definedName name="_____MAT7" localSheetId="17">#REF!</definedName>
    <definedName name="_____MAT7">#REF!</definedName>
    <definedName name="_____MAT8" localSheetId="17">#REF!</definedName>
    <definedName name="_____MAT8">#REF!</definedName>
    <definedName name="_____MAT832" localSheetId="17">#REF!</definedName>
    <definedName name="_____MAT832">#REF!</definedName>
    <definedName name="_____MAT9" localSheetId="17">#REF!</definedName>
    <definedName name="_____MAT9">#REF!</definedName>
    <definedName name="_____MAY88" localSheetId="17">#REF!</definedName>
    <definedName name="_____MAY88">#REF!</definedName>
    <definedName name="_____MO1" localSheetId="17">#REF!</definedName>
    <definedName name="_____MO1">#REF!</definedName>
    <definedName name="_____MO10" localSheetId="17">#REF!</definedName>
    <definedName name="_____MO10">#REF!</definedName>
    <definedName name="_____MO2" localSheetId="17">#REF!</definedName>
    <definedName name="_____MO2">#REF!</definedName>
    <definedName name="_____MO3" localSheetId="17">#REF!</definedName>
    <definedName name="_____MO3">#REF!</definedName>
    <definedName name="_____MO4" localSheetId="17">#REF!</definedName>
    <definedName name="_____MO4">#REF!</definedName>
    <definedName name="_____MO5" localSheetId="17">#REF!</definedName>
    <definedName name="_____MO5">#REF!</definedName>
    <definedName name="_____MO6" localSheetId="17">#REF!</definedName>
    <definedName name="_____MO6">#REF!</definedName>
    <definedName name="_____MO7" localSheetId="17">#REF!</definedName>
    <definedName name="_____MO7">#REF!</definedName>
    <definedName name="_____MO8" localSheetId="17">#REF!</definedName>
    <definedName name="_____MO8">#REF!</definedName>
    <definedName name="_____MO9" localSheetId="17">#REF!</definedName>
    <definedName name="_____MO9">#REF!</definedName>
    <definedName name="_____mor15">#REF!</definedName>
    <definedName name="_____MV1" localSheetId="17">#REF!</definedName>
    <definedName name="_____MV1">#REF!</definedName>
    <definedName name="_____MV10" localSheetId="17">#REF!</definedName>
    <definedName name="_____MV10">#REF!</definedName>
    <definedName name="_____MV11" localSheetId="17">#REF!</definedName>
    <definedName name="_____MV11">#REF!</definedName>
    <definedName name="_____MV12" localSheetId="17">#REF!</definedName>
    <definedName name="_____MV12">#REF!</definedName>
    <definedName name="_____MV13" localSheetId="17">#REF!</definedName>
    <definedName name="_____MV13">#REF!</definedName>
    <definedName name="_____MV14" localSheetId="17">#REF!</definedName>
    <definedName name="_____MV14">#REF!</definedName>
    <definedName name="_____MV15" localSheetId="17">#REF!</definedName>
    <definedName name="_____MV15">#REF!</definedName>
    <definedName name="_____MV16" localSheetId="17">#REF!</definedName>
    <definedName name="_____MV16">#REF!</definedName>
    <definedName name="_____MV17" localSheetId="17">#REF!</definedName>
    <definedName name="_____MV17">#REF!</definedName>
    <definedName name="_____MV18" localSheetId="17">#REF!</definedName>
    <definedName name="_____MV18">#REF!</definedName>
    <definedName name="_____MV19" localSheetId="17">#REF!</definedName>
    <definedName name="_____MV19">#REF!</definedName>
    <definedName name="_____MV2" localSheetId="17">#REF!</definedName>
    <definedName name="_____MV2">#REF!</definedName>
    <definedName name="_____MV20" localSheetId="17">#REF!</definedName>
    <definedName name="_____MV20">#REF!</definedName>
    <definedName name="_____MV3" localSheetId="17">#REF!</definedName>
    <definedName name="_____MV3">#REF!</definedName>
    <definedName name="_____MV5" localSheetId="17">#REF!</definedName>
    <definedName name="_____MV5">#REF!</definedName>
    <definedName name="_____MV6" localSheetId="17">#REF!</definedName>
    <definedName name="_____MV6">#REF!</definedName>
    <definedName name="_____MV7" localSheetId="17">#REF!</definedName>
    <definedName name="_____MV7">#REF!</definedName>
    <definedName name="_____MV8" localSheetId="17">#REF!</definedName>
    <definedName name="_____MV8">#REF!</definedName>
    <definedName name="_____MV9" localSheetId="17">#REF!</definedName>
    <definedName name="_____MV9">#REF!</definedName>
    <definedName name="_____n3" localSheetId="4">{"TAB1",#N/A,TRUE,"GENERAL";"TAB2",#N/A,TRUE,"GENERAL";"TAB3",#N/A,TRUE,"GENERAL";"TAB4",#N/A,TRUE,"GENERAL";"TAB5",#N/A,TRUE,"GENERAL"}</definedName>
    <definedName name="_____n3" localSheetId="16">{"TAB1",#N/A,TRUE,"GENERAL";"TAB2",#N/A,TRUE,"GENERAL";"TAB3",#N/A,TRUE,"GENERAL";"TAB4",#N/A,TRUE,"GENERAL";"TAB5",#N/A,TRUE,"GENERAL"}</definedName>
    <definedName name="_____n3" localSheetId="15">{"TAB1",#N/A,TRUE,"GENERAL";"TAB2",#N/A,TRUE,"GENERAL";"TAB3",#N/A,TRUE,"GENERAL";"TAB4",#N/A,TRUE,"GENERAL";"TAB5",#N/A,TRUE,"GENERAL"}</definedName>
    <definedName name="_____n3" localSheetId="17">{"TAB1",#N/A,TRUE,"GENERAL";"TAB2",#N/A,TRUE,"GENERAL";"TAB3",#N/A,TRUE,"GENERAL";"TAB4",#N/A,TRUE,"GENERAL";"TAB5",#N/A,TRUE,"GENERAL"}</definedName>
    <definedName name="_____n3" localSheetId="2">{"TAB1",#N/A,TRUE,"GENERAL";"TAB2",#N/A,TRUE,"GENERAL";"TAB3",#N/A,TRUE,"GENERAL";"TAB4",#N/A,TRUE,"GENERAL";"TAB5",#N/A,TRUE,"GENERAL"}</definedName>
    <definedName name="_____n3" localSheetId="1">{"TAB1",#N/A,TRUE,"GENERAL";"TAB2",#N/A,TRUE,"GENERAL";"TAB3",#N/A,TRUE,"GENERAL";"TAB4",#N/A,TRUE,"GENERAL";"TAB5",#N/A,TRUE,"GENERAL"}</definedName>
    <definedName name="_____n3">{"TAB1",#N/A,TRUE,"GENERAL";"TAB2",#N/A,TRUE,"GENERAL";"TAB3",#N/A,TRUE,"GENERAL";"TAB4",#N/A,TRUE,"GENERAL";"TAB5",#N/A,TRUE,"GENERAL"}</definedName>
    <definedName name="_____n4" localSheetId="4">{"via1",#N/A,TRUE,"general";"via2",#N/A,TRUE,"general";"via3",#N/A,TRUE,"general"}</definedName>
    <definedName name="_____n4" localSheetId="16">{"via1",#N/A,TRUE,"general";"via2",#N/A,TRUE,"general";"via3",#N/A,TRUE,"general"}</definedName>
    <definedName name="_____n4" localSheetId="15">{"via1",#N/A,TRUE,"general";"via2",#N/A,TRUE,"general";"via3",#N/A,TRUE,"general"}</definedName>
    <definedName name="_____n4" localSheetId="17">{"via1",#N/A,TRUE,"general";"via2",#N/A,TRUE,"general";"via3",#N/A,TRUE,"general"}</definedName>
    <definedName name="_____n4" localSheetId="2">{"via1",#N/A,TRUE,"general";"via2",#N/A,TRUE,"general";"via3",#N/A,TRUE,"general"}</definedName>
    <definedName name="_____n4" localSheetId="1">{"via1",#N/A,TRUE,"general";"via2",#N/A,TRUE,"general";"via3",#N/A,TRUE,"general"}</definedName>
    <definedName name="_____n4">{"via1",#N/A,TRUE,"general";"via2",#N/A,TRUE,"general";"via3",#N/A,TRUE,"general"}</definedName>
    <definedName name="_____n5" localSheetId="4">{"TAB1",#N/A,TRUE,"GENERAL";"TAB2",#N/A,TRUE,"GENERAL";"TAB3",#N/A,TRUE,"GENERAL";"TAB4",#N/A,TRUE,"GENERAL";"TAB5",#N/A,TRUE,"GENERAL"}</definedName>
    <definedName name="_____n5" localSheetId="16">{"TAB1",#N/A,TRUE,"GENERAL";"TAB2",#N/A,TRUE,"GENERAL";"TAB3",#N/A,TRUE,"GENERAL";"TAB4",#N/A,TRUE,"GENERAL";"TAB5",#N/A,TRUE,"GENERAL"}</definedName>
    <definedName name="_____n5" localSheetId="15">{"TAB1",#N/A,TRUE,"GENERAL";"TAB2",#N/A,TRUE,"GENERAL";"TAB3",#N/A,TRUE,"GENERAL";"TAB4",#N/A,TRUE,"GENERAL";"TAB5",#N/A,TRUE,"GENERAL"}</definedName>
    <definedName name="_____n5" localSheetId="17">{"TAB1",#N/A,TRUE,"GENERAL";"TAB2",#N/A,TRUE,"GENERAL";"TAB3",#N/A,TRUE,"GENERAL";"TAB4",#N/A,TRUE,"GENERAL";"TAB5",#N/A,TRUE,"GENERAL"}</definedName>
    <definedName name="_____n5" localSheetId="2">{"TAB1",#N/A,TRUE,"GENERAL";"TAB2",#N/A,TRUE,"GENERAL";"TAB3",#N/A,TRUE,"GENERAL";"TAB4",#N/A,TRUE,"GENERAL";"TAB5",#N/A,TRUE,"GENERAL"}</definedName>
    <definedName name="_____n5" localSheetId="1">{"TAB1",#N/A,TRUE,"GENERAL";"TAB2",#N/A,TRUE,"GENERAL";"TAB3",#N/A,TRUE,"GENERAL";"TAB4",#N/A,TRUE,"GENERAL";"TAB5",#N/A,TRUE,"GENERAL"}</definedName>
    <definedName name="_____n5">{"TAB1",#N/A,TRUE,"GENERAL";"TAB2",#N/A,TRUE,"GENERAL";"TAB3",#N/A,TRUE,"GENERAL";"TAB4",#N/A,TRUE,"GENERAL";"TAB5",#N/A,TRUE,"GENERAL"}</definedName>
    <definedName name="_____nyn7" localSheetId="4">{"via1",#N/A,TRUE,"general";"via2",#N/A,TRUE,"general";"via3",#N/A,TRUE,"general"}</definedName>
    <definedName name="_____nyn7" localSheetId="16">{"via1",#N/A,TRUE,"general";"via2",#N/A,TRUE,"general";"via3",#N/A,TRUE,"general"}</definedName>
    <definedName name="_____nyn7" localSheetId="15">{"via1",#N/A,TRUE,"general";"via2",#N/A,TRUE,"general";"via3",#N/A,TRUE,"general"}</definedName>
    <definedName name="_____nyn7" localSheetId="17">{"via1",#N/A,TRUE,"general";"via2",#N/A,TRUE,"general";"via3",#N/A,TRUE,"general"}</definedName>
    <definedName name="_____nyn7" localSheetId="2">{"via1",#N/A,TRUE,"general";"via2",#N/A,TRUE,"general";"via3",#N/A,TRUE,"general"}</definedName>
    <definedName name="_____nyn7" localSheetId="1">{"via1",#N/A,TRUE,"general";"via2",#N/A,TRUE,"general";"via3",#N/A,TRUE,"general"}</definedName>
    <definedName name="_____nyn7">{"via1",#N/A,TRUE,"general";"via2",#N/A,TRUE,"general";"via3",#N/A,TRUE,"general"}</definedName>
    <definedName name="_____o1" localSheetId="4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o1" localSheetId="16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o1" localSheetId="15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o1" localSheetId="17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o1" localSheetId="2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o1" localSheetId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o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o4" localSheetId="4">{"via1",#N/A,TRUE,"general";"via2",#N/A,TRUE,"general";"via3",#N/A,TRUE,"general"}</definedName>
    <definedName name="_____o4" localSheetId="16">{"via1",#N/A,TRUE,"general";"via2",#N/A,TRUE,"general";"via3",#N/A,TRUE,"general"}</definedName>
    <definedName name="_____o4" localSheetId="15">{"via1",#N/A,TRUE,"general";"via2",#N/A,TRUE,"general";"via3",#N/A,TRUE,"general"}</definedName>
    <definedName name="_____o4" localSheetId="17">{"via1",#N/A,TRUE,"general";"via2",#N/A,TRUE,"general";"via3",#N/A,TRUE,"general"}</definedName>
    <definedName name="_____o4" localSheetId="2">{"via1",#N/A,TRUE,"general";"via2",#N/A,TRUE,"general";"via3",#N/A,TRUE,"general"}</definedName>
    <definedName name="_____o4" localSheetId="1">{"via1",#N/A,TRUE,"general";"via2",#N/A,TRUE,"general";"via3",#N/A,TRUE,"general"}</definedName>
    <definedName name="_____o4">{"via1",#N/A,TRUE,"general";"via2",#N/A,TRUE,"general";"via3",#N/A,TRUE,"general"}</definedName>
    <definedName name="_____o5" localSheetId="4">{"TAB1",#N/A,TRUE,"GENERAL";"TAB2",#N/A,TRUE,"GENERAL";"TAB3",#N/A,TRUE,"GENERAL";"TAB4",#N/A,TRUE,"GENERAL";"TAB5",#N/A,TRUE,"GENERAL"}</definedName>
    <definedName name="_____o5" localSheetId="16">{"TAB1",#N/A,TRUE,"GENERAL";"TAB2",#N/A,TRUE,"GENERAL";"TAB3",#N/A,TRUE,"GENERAL";"TAB4",#N/A,TRUE,"GENERAL";"TAB5",#N/A,TRUE,"GENERAL"}</definedName>
    <definedName name="_____o5" localSheetId="15">{"TAB1",#N/A,TRUE,"GENERAL";"TAB2",#N/A,TRUE,"GENERAL";"TAB3",#N/A,TRUE,"GENERAL";"TAB4",#N/A,TRUE,"GENERAL";"TAB5",#N/A,TRUE,"GENERAL"}</definedName>
    <definedName name="_____o5" localSheetId="17">{"TAB1",#N/A,TRUE,"GENERAL";"TAB2",#N/A,TRUE,"GENERAL";"TAB3",#N/A,TRUE,"GENERAL";"TAB4",#N/A,TRUE,"GENERAL";"TAB5",#N/A,TRUE,"GENERAL"}</definedName>
    <definedName name="_____o5" localSheetId="2">{"TAB1",#N/A,TRUE,"GENERAL";"TAB2",#N/A,TRUE,"GENERAL";"TAB3",#N/A,TRUE,"GENERAL";"TAB4",#N/A,TRUE,"GENERAL";"TAB5",#N/A,TRUE,"GENERAL"}</definedName>
    <definedName name="_____o5" localSheetId="1">{"TAB1",#N/A,TRUE,"GENERAL";"TAB2",#N/A,TRUE,"GENERAL";"TAB3",#N/A,TRUE,"GENERAL";"TAB4",#N/A,TRUE,"GENERAL";"TAB5",#N/A,TRUE,"GENERAL"}</definedName>
    <definedName name="_____o5">{"TAB1",#N/A,TRUE,"GENERAL";"TAB2",#N/A,TRUE,"GENERAL";"TAB3",#N/A,TRUE,"GENERAL";"TAB4",#N/A,TRUE,"GENERAL";"TAB5",#N/A,TRUE,"GENERAL"}</definedName>
    <definedName name="_____o6" localSheetId="4">{"TAB1",#N/A,TRUE,"GENERAL";"TAB2",#N/A,TRUE,"GENERAL";"TAB3",#N/A,TRUE,"GENERAL";"TAB4",#N/A,TRUE,"GENERAL";"TAB5",#N/A,TRUE,"GENERAL"}</definedName>
    <definedName name="_____o6" localSheetId="16">{"TAB1",#N/A,TRUE,"GENERAL";"TAB2",#N/A,TRUE,"GENERAL";"TAB3",#N/A,TRUE,"GENERAL";"TAB4",#N/A,TRUE,"GENERAL";"TAB5",#N/A,TRUE,"GENERAL"}</definedName>
    <definedName name="_____o6" localSheetId="15">{"TAB1",#N/A,TRUE,"GENERAL";"TAB2",#N/A,TRUE,"GENERAL";"TAB3",#N/A,TRUE,"GENERAL";"TAB4",#N/A,TRUE,"GENERAL";"TAB5",#N/A,TRUE,"GENERAL"}</definedName>
    <definedName name="_____o6" localSheetId="17">{"TAB1",#N/A,TRUE,"GENERAL";"TAB2",#N/A,TRUE,"GENERAL";"TAB3",#N/A,TRUE,"GENERAL";"TAB4",#N/A,TRUE,"GENERAL";"TAB5",#N/A,TRUE,"GENERAL"}</definedName>
    <definedName name="_____o6" localSheetId="2">{"TAB1",#N/A,TRUE,"GENERAL";"TAB2",#N/A,TRUE,"GENERAL";"TAB3",#N/A,TRUE,"GENERAL";"TAB4",#N/A,TRUE,"GENERAL";"TAB5",#N/A,TRUE,"GENERAL"}</definedName>
    <definedName name="_____o6" localSheetId="1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 localSheetId="4">{"TAB1",#N/A,TRUE,"GENERAL";"TAB2",#N/A,TRUE,"GENERAL";"TAB3",#N/A,TRUE,"GENERAL";"TAB4",#N/A,TRUE,"GENERAL";"TAB5",#N/A,TRUE,"GENERAL"}</definedName>
    <definedName name="_____o7" localSheetId="16">{"TAB1",#N/A,TRUE,"GENERAL";"TAB2",#N/A,TRUE,"GENERAL";"TAB3",#N/A,TRUE,"GENERAL";"TAB4",#N/A,TRUE,"GENERAL";"TAB5",#N/A,TRUE,"GENERAL"}</definedName>
    <definedName name="_____o7" localSheetId="15">{"TAB1",#N/A,TRUE,"GENERAL";"TAB2",#N/A,TRUE,"GENERAL";"TAB3",#N/A,TRUE,"GENERAL";"TAB4",#N/A,TRUE,"GENERAL";"TAB5",#N/A,TRUE,"GENERAL"}</definedName>
    <definedName name="_____o7" localSheetId="17">{"TAB1",#N/A,TRUE,"GENERAL";"TAB2",#N/A,TRUE,"GENERAL";"TAB3",#N/A,TRUE,"GENERAL";"TAB4",#N/A,TRUE,"GENERAL";"TAB5",#N/A,TRUE,"GENERAL"}</definedName>
    <definedName name="_____o7" localSheetId="2">{"TAB1",#N/A,TRUE,"GENERAL";"TAB2",#N/A,TRUE,"GENERAL";"TAB3",#N/A,TRUE,"GENERAL";"TAB4",#N/A,TRUE,"GENERAL";"TAB5",#N/A,TRUE,"GENERAL"}</definedName>
    <definedName name="_____o7" localSheetId="1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 localSheetId="4">{"via1",#N/A,TRUE,"general";"via2",#N/A,TRUE,"general";"via3",#N/A,TRUE,"general"}</definedName>
    <definedName name="_____o8" localSheetId="16">{"via1",#N/A,TRUE,"general";"via2",#N/A,TRUE,"general";"via3",#N/A,TRUE,"general"}</definedName>
    <definedName name="_____o8" localSheetId="15">{"via1",#N/A,TRUE,"general";"via2",#N/A,TRUE,"general";"via3",#N/A,TRUE,"general"}</definedName>
    <definedName name="_____o8" localSheetId="17">{"via1",#N/A,TRUE,"general";"via2",#N/A,TRUE,"general";"via3",#N/A,TRUE,"general"}</definedName>
    <definedName name="_____o8" localSheetId="2">{"via1",#N/A,TRUE,"general";"via2",#N/A,TRUE,"general";"via3",#N/A,TRUE,"general"}</definedName>
    <definedName name="_____o8" localSheetId="1">{"via1",#N/A,TRUE,"general";"via2",#N/A,TRUE,"general";"via3",#N/A,TRUE,"general"}</definedName>
    <definedName name="_____o8">{"via1",#N/A,TRUE,"general";"via2",#N/A,TRUE,"general";"via3",#N/A,TRUE,"general"}</definedName>
    <definedName name="_____o9" localSheetId="4">{"TAB1",#N/A,TRUE,"GENERAL";"TAB2",#N/A,TRUE,"GENERAL";"TAB3",#N/A,TRUE,"GENERAL";"TAB4",#N/A,TRUE,"GENERAL";"TAB5",#N/A,TRUE,"GENERAL"}</definedName>
    <definedName name="_____o9" localSheetId="16">{"TAB1",#N/A,TRUE,"GENERAL";"TAB2",#N/A,TRUE,"GENERAL";"TAB3",#N/A,TRUE,"GENERAL";"TAB4",#N/A,TRUE,"GENERAL";"TAB5",#N/A,TRUE,"GENERAL"}</definedName>
    <definedName name="_____o9" localSheetId="15">{"TAB1",#N/A,TRUE,"GENERAL";"TAB2",#N/A,TRUE,"GENERAL";"TAB3",#N/A,TRUE,"GENERAL";"TAB4",#N/A,TRUE,"GENERAL";"TAB5",#N/A,TRUE,"GENERAL"}</definedName>
    <definedName name="_____o9" localSheetId="17">{"TAB1",#N/A,TRUE,"GENERAL";"TAB2",#N/A,TRUE,"GENERAL";"TAB3",#N/A,TRUE,"GENERAL";"TAB4",#N/A,TRUE,"GENERAL";"TAB5",#N/A,TRUE,"GENERAL"}</definedName>
    <definedName name="_____o9" localSheetId="2">{"TAB1",#N/A,TRUE,"GENERAL";"TAB2",#N/A,TRUE,"GENERAL";"TAB3",#N/A,TRUE,"GENERAL";"TAB4",#N/A,TRUE,"GENERAL";"TAB5",#N/A,TRUE,"GENERAL"}</definedName>
    <definedName name="_____o9" localSheetId="1">{"TAB1",#N/A,TRUE,"GENERAL";"TAB2",#N/A,TRUE,"GENERAL";"TAB3",#N/A,TRUE,"GENERAL";"TAB4",#N/A,TRUE,"GENERAL";"TAB5",#N/A,TRUE,"GENERAL"}</definedName>
    <definedName name="_____o9">{"TAB1",#N/A,TRUE,"GENERAL";"TAB2",#N/A,TRUE,"GENERAL";"TAB3",#N/A,TRUE,"GENERAL";"TAB4",#N/A,TRUE,"GENERAL";"TAB5",#N/A,TRUE,"GENERAL"}</definedName>
    <definedName name="_____oa55">#REF!</definedName>
    <definedName name="_____ORO10" localSheetId="17">#REF!</definedName>
    <definedName name="_____ORO10">#REF!</definedName>
    <definedName name="_____ORO11" localSheetId="17">#REF!</definedName>
    <definedName name="_____ORO11">#REF!</definedName>
    <definedName name="_____ORO12" localSheetId="17">#REF!</definedName>
    <definedName name="_____ORO12">#REF!</definedName>
    <definedName name="_____ORO13" localSheetId="17">#REF!</definedName>
    <definedName name="_____ORO13">#REF!</definedName>
    <definedName name="_____ORO14" localSheetId="17">#REF!</definedName>
    <definedName name="_____ORO14">#REF!</definedName>
    <definedName name="_____ORO15" localSheetId="17">#REF!</definedName>
    <definedName name="_____ORO15">#REF!</definedName>
    <definedName name="_____ORO16" localSheetId="17">#REF!</definedName>
    <definedName name="_____ORO16">#REF!</definedName>
    <definedName name="_____ORO17" localSheetId="17">#REF!</definedName>
    <definedName name="_____ORO17">#REF!</definedName>
    <definedName name="_____ORO18" localSheetId="17">#REF!</definedName>
    <definedName name="_____ORO18">#REF!</definedName>
    <definedName name="_____ORO19" localSheetId="17">#REF!</definedName>
    <definedName name="_____ORO19">#REF!</definedName>
    <definedName name="_____p6" localSheetId="4">{"via1",#N/A,TRUE,"general";"via2",#N/A,TRUE,"general";"via3",#N/A,TRUE,"general"}</definedName>
    <definedName name="_____p6" localSheetId="16">{"via1",#N/A,TRUE,"general";"via2",#N/A,TRUE,"general";"via3",#N/A,TRUE,"general"}</definedName>
    <definedName name="_____p6" localSheetId="15">{"via1",#N/A,TRUE,"general";"via2",#N/A,TRUE,"general";"via3",#N/A,TRUE,"general"}</definedName>
    <definedName name="_____p6" localSheetId="17">{"via1",#N/A,TRUE,"general";"via2",#N/A,TRUE,"general";"via3",#N/A,TRUE,"general"}</definedName>
    <definedName name="_____p6" localSheetId="2">{"via1",#N/A,TRUE,"general";"via2",#N/A,TRUE,"general";"via3",#N/A,TRUE,"general"}</definedName>
    <definedName name="_____p6" localSheetId="1">{"via1",#N/A,TRUE,"general";"via2",#N/A,TRUE,"general";"via3",#N/A,TRUE,"general"}</definedName>
    <definedName name="_____p6">{"via1",#N/A,TRUE,"general";"via2",#N/A,TRUE,"general";"via3",#N/A,TRUE,"general"}</definedName>
    <definedName name="_____p7" localSheetId="4">{"via1",#N/A,TRUE,"general";"via2",#N/A,TRUE,"general";"via3",#N/A,TRUE,"general"}</definedName>
    <definedName name="_____p7" localSheetId="16">{"via1",#N/A,TRUE,"general";"via2",#N/A,TRUE,"general";"via3",#N/A,TRUE,"general"}</definedName>
    <definedName name="_____p7" localSheetId="15">{"via1",#N/A,TRUE,"general";"via2",#N/A,TRUE,"general";"via3",#N/A,TRUE,"general"}</definedName>
    <definedName name="_____p7" localSheetId="17">{"via1",#N/A,TRUE,"general";"via2",#N/A,TRUE,"general";"via3",#N/A,TRUE,"general"}</definedName>
    <definedName name="_____p7" localSheetId="2">{"via1",#N/A,TRUE,"general";"via2",#N/A,TRUE,"general";"via3",#N/A,TRUE,"general"}</definedName>
    <definedName name="_____p7" localSheetId="1">{"via1",#N/A,TRUE,"general";"via2",#N/A,TRUE,"general";"via3",#N/A,TRUE,"general"}</definedName>
    <definedName name="_____p7">{"via1",#N/A,TRUE,"general";"via2",#N/A,TRUE,"general";"via3",#N/A,TRUE,"general"}</definedName>
    <definedName name="_____p8" localSheetId="4">{"TAB1",#N/A,TRUE,"GENERAL";"TAB2",#N/A,TRUE,"GENERAL";"TAB3",#N/A,TRUE,"GENERAL";"TAB4",#N/A,TRUE,"GENERAL";"TAB5",#N/A,TRUE,"GENERAL"}</definedName>
    <definedName name="_____p8" localSheetId="16">{"TAB1",#N/A,TRUE,"GENERAL";"TAB2",#N/A,TRUE,"GENERAL";"TAB3",#N/A,TRUE,"GENERAL";"TAB4",#N/A,TRUE,"GENERAL";"TAB5",#N/A,TRUE,"GENERAL"}</definedName>
    <definedName name="_____p8" localSheetId="15">{"TAB1",#N/A,TRUE,"GENERAL";"TAB2",#N/A,TRUE,"GENERAL";"TAB3",#N/A,TRUE,"GENERAL";"TAB4",#N/A,TRUE,"GENERAL";"TAB5",#N/A,TRUE,"GENERAL"}</definedName>
    <definedName name="_____p8" localSheetId="17">{"TAB1",#N/A,TRUE,"GENERAL";"TAB2",#N/A,TRUE,"GENERAL";"TAB3",#N/A,TRUE,"GENERAL";"TAB4",#N/A,TRUE,"GENERAL";"TAB5",#N/A,TRUE,"GENERAL"}</definedName>
    <definedName name="_____p8" localSheetId="2">{"TAB1",#N/A,TRUE,"GENERAL";"TAB2",#N/A,TRUE,"GENERAL";"TAB3",#N/A,TRUE,"GENERAL";"TAB4",#N/A,TRUE,"GENERAL";"TAB5",#N/A,TRUE,"GENERAL"}</definedName>
    <definedName name="_____p8" localSheetId="1">{"TAB1",#N/A,TRUE,"GENERAL";"TAB2",#N/A,TRUE,"GENERAL";"TAB3",#N/A,TRUE,"GENERAL";"TAB4",#N/A,TRUE,"GENERAL";"TAB5",#N/A,TRUE,"GENERAL"}</definedName>
    <definedName name="_____p8">{"TAB1",#N/A,TRUE,"GENERAL";"TAB2",#N/A,TRUE,"GENERAL";"TAB3",#N/A,TRUE,"GENERAL";"TAB4",#N/A,TRUE,"GENERAL";"TAB5",#N/A,TRUE,"GENERAL"}</definedName>
    <definedName name="_____Pa1" localSheetId="17">#REF!</definedName>
    <definedName name="_____Pa1">#REF!</definedName>
    <definedName name="_____Pa2" localSheetId="17">#REF!</definedName>
    <definedName name="_____Pa2">#REF!</definedName>
    <definedName name="_____Pa3" localSheetId="17">#REF!</definedName>
    <definedName name="_____Pa3">#REF!</definedName>
    <definedName name="_____Pa4" localSheetId="17">#REF!</definedName>
    <definedName name="_____Pa4">#REF!</definedName>
    <definedName name="_____PJ50" localSheetId="17">#REF!</definedName>
    <definedName name="_____PJ50">#REF!</definedName>
    <definedName name="_____pj51" localSheetId="17">#REF!</definedName>
    <definedName name="_____pj51">#REF!</definedName>
    <definedName name="_____PMT5671" localSheetId="17">#REF!</definedName>
    <definedName name="_____PMT5671">#REF!</definedName>
    <definedName name="_____PMT5805" localSheetId="17">#REF!</definedName>
    <definedName name="_____PMT5805">#REF!</definedName>
    <definedName name="_____PMT5806" localSheetId="17">#REF!</definedName>
    <definedName name="_____PMT5806">#REF!</definedName>
    <definedName name="_____PMT5815" localSheetId="17">#REF!</definedName>
    <definedName name="_____PMT5815">#REF!</definedName>
    <definedName name="_____PMT5820" localSheetId="17">#REF!</definedName>
    <definedName name="_____PMT5820">#REF!</definedName>
    <definedName name="_____Po2" localSheetId="17">#REF!</definedName>
    <definedName name="_____Po2">#REF!</definedName>
    <definedName name="_____PRE12">#REF!</definedName>
    <definedName name="_____r" localSheetId="17">#REF!</definedName>
    <definedName name="_____r">#REF!</definedName>
    <definedName name="_____r4r" localSheetId="4">{"via1",#N/A,TRUE,"general";"via2",#N/A,TRUE,"general";"via3",#N/A,TRUE,"general"}</definedName>
    <definedName name="_____r4r" localSheetId="16">{"via1",#N/A,TRUE,"general";"via2",#N/A,TRUE,"general";"via3",#N/A,TRUE,"general"}</definedName>
    <definedName name="_____r4r" localSheetId="15">{"via1",#N/A,TRUE,"general";"via2",#N/A,TRUE,"general";"via3",#N/A,TRUE,"general"}</definedName>
    <definedName name="_____r4r" localSheetId="17">{"via1",#N/A,TRUE,"general";"via2",#N/A,TRUE,"general";"via3",#N/A,TRUE,"general"}</definedName>
    <definedName name="_____r4r" localSheetId="2">{"via1",#N/A,TRUE,"general";"via2",#N/A,TRUE,"general";"via3",#N/A,TRUE,"general"}</definedName>
    <definedName name="_____r4r" localSheetId="1">{"via1",#N/A,TRUE,"general";"via2",#N/A,TRUE,"general";"via3",#N/A,TRUE,"general"}</definedName>
    <definedName name="_____r4r">{"via1",#N/A,TRUE,"general";"via2",#N/A,TRUE,"general";"via3",#N/A,TRUE,"general"}</definedName>
    <definedName name="_____rc" localSheetId="17">#REF!</definedName>
    <definedName name="_____rc">#REF!</definedName>
    <definedName name="_____rtu6" localSheetId="4">{"via1",#N/A,TRUE,"general";"via2",#N/A,TRUE,"general";"via3",#N/A,TRUE,"general"}</definedName>
    <definedName name="_____rtu6" localSheetId="16">{"via1",#N/A,TRUE,"general";"via2",#N/A,TRUE,"general";"via3",#N/A,TRUE,"general"}</definedName>
    <definedName name="_____rtu6" localSheetId="15">{"via1",#N/A,TRUE,"general";"via2",#N/A,TRUE,"general";"via3",#N/A,TRUE,"general"}</definedName>
    <definedName name="_____rtu6" localSheetId="17">{"via1",#N/A,TRUE,"general";"via2",#N/A,TRUE,"general";"via3",#N/A,TRUE,"general"}</definedName>
    <definedName name="_____rtu6" localSheetId="2">{"via1",#N/A,TRUE,"general";"via2",#N/A,TRUE,"general";"via3",#N/A,TRUE,"general"}</definedName>
    <definedName name="_____rtu6" localSheetId="1">{"via1",#N/A,TRUE,"general";"via2",#N/A,TRUE,"general";"via3",#N/A,TRUE,"general"}</definedName>
    <definedName name="_____rtu6">{"via1",#N/A,TRUE,"general";"via2",#N/A,TRUE,"general";"via3",#N/A,TRUE,"general"}</definedName>
    <definedName name="_____s1" localSheetId="4">{"via1",#N/A,TRUE,"general";"via2",#N/A,TRUE,"general";"via3",#N/A,TRUE,"general"}</definedName>
    <definedName name="_____s1" localSheetId="16">{"via1",#N/A,TRUE,"general";"via2",#N/A,TRUE,"general";"via3",#N/A,TRUE,"general"}</definedName>
    <definedName name="_____s1" localSheetId="15">{"via1",#N/A,TRUE,"general";"via2",#N/A,TRUE,"general";"via3",#N/A,TRUE,"general"}</definedName>
    <definedName name="_____s1" localSheetId="17">{"via1",#N/A,TRUE,"general";"via2",#N/A,TRUE,"general";"via3",#N/A,TRUE,"general"}</definedName>
    <definedName name="_____s1" localSheetId="2">{"via1",#N/A,TRUE,"general";"via2",#N/A,TRUE,"general";"via3",#N/A,TRUE,"general"}</definedName>
    <definedName name="_____s1" localSheetId="1">{"via1",#N/A,TRUE,"general";"via2",#N/A,TRUE,"general";"via3",#N/A,TRUE,"general"}</definedName>
    <definedName name="_____s1">{"via1",#N/A,TRUE,"general";"via2",#N/A,TRUE,"general";"via3",#N/A,TRUE,"general"}</definedName>
    <definedName name="_____s2" localSheetId="4">{"TAB1",#N/A,TRUE,"GENERAL";"TAB2",#N/A,TRUE,"GENERAL";"TAB3",#N/A,TRUE,"GENERAL";"TAB4",#N/A,TRUE,"GENERAL";"TAB5",#N/A,TRUE,"GENERAL"}</definedName>
    <definedName name="_____s2" localSheetId="16">{"TAB1",#N/A,TRUE,"GENERAL";"TAB2",#N/A,TRUE,"GENERAL";"TAB3",#N/A,TRUE,"GENERAL";"TAB4",#N/A,TRUE,"GENERAL";"TAB5",#N/A,TRUE,"GENERAL"}</definedName>
    <definedName name="_____s2" localSheetId="15">{"TAB1",#N/A,TRUE,"GENERAL";"TAB2",#N/A,TRUE,"GENERAL";"TAB3",#N/A,TRUE,"GENERAL";"TAB4",#N/A,TRUE,"GENERAL";"TAB5",#N/A,TRUE,"GENERAL"}</definedName>
    <definedName name="_____s2" localSheetId="17">{"TAB1",#N/A,TRUE,"GENERAL";"TAB2",#N/A,TRUE,"GENERAL";"TAB3",#N/A,TRUE,"GENERAL";"TAB4",#N/A,TRUE,"GENERAL";"TAB5",#N/A,TRUE,"GENERAL"}</definedName>
    <definedName name="_____s2" localSheetId="2">{"TAB1",#N/A,TRUE,"GENERAL";"TAB2",#N/A,TRUE,"GENERAL";"TAB3",#N/A,TRUE,"GENERAL";"TAB4",#N/A,TRUE,"GENERAL";"TAB5",#N/A,TRUE,"GENERAL"}</definedName>
    <definedName name="_____s2" localSheetId="1">{"TAB1",#N/A,TRUE,"GENERAL";"TAB2",#N/A,TRUE,"GENERAL";"TAB3",#N/A,TRUE,"GENERAL";"TAB4",#N/A,TRUE,"GENERAL";"TAB5",#N/A,TRUE,"GENERAL"}</definedName>
    <definedName name="_____s2">{"TAB1",#N/A,TRUE,"GENERAL";"TAB2",#N/A,TRUE,"GENERAL";"TAB3",#N/A,TRUE,"GENERAL";"TAB4",#N/A,TRUE,"GENERAL";"TAB5",#N/A,TRUE,"GENERAL"}</definedName>
    <definedName name="_____s3" localSheetId="4">{"TAB1",#N/A,TRUE,"GENERAL";"TAB2",#N/A,TRUE,"GENERAL";"TAB3",#N/A,TRUE,"GENERAL";"TAB4",#N/A,TRUE,"GENERAL";"TAB5",#N/A,TRUE,"GENERAL"}</definedName>
    <definedName name="_____s3" localSheetId="16">{"TAB1",#N/A,TRUE,"GENERAL";"TAB2",#N/A,TRUE,"GENERAL";"TAB3",#N/A,TRUE,"GENERAL";"TAB4",#N/A,TRUE,"GENERAL";"TAB5",#N/A,TRUE,"GENERAL"}</definedName>
    <definedName name="_____s3" localSheetId="15">{"TAB1",#N/A,TRUE,"GENERAL";"TAB2",#N/A,TRUE,"GENERAL";"TAB3",#N/A,TRUE,"GENERAL";"TAB4",#N/A,TRUE,"GENERAL";"TAB5",#N/A,TRUE,"GENERAL"}</definedName>
    <definedName name="_____s3" localSheetId="17">{"TAB1",#N/A,TRUE,"GENERAL";"TAB2",#N/A,TRUE,"GENERAL";"TAB3",#N/A,TRUE,"GENERAL";"TAB4",#N/A,TRUE,"GENERAL";"TAB5",#N/A,TRUE,"GENERAL"}</definedName>
    <definedName name="_____s3" localSheetId="2">{"TAB1",#N/A,TRUE,"GENERAL";"TAB2",#N/A,TRUE,"GENERAL";"TAB3",#N/A,TRUE,"GENERAL";"TAB4",#N/A,TRUE,"GENERAL";"TAB5",#N/A,TRUE,"GENERAL"}</definedName>
    <definedName name="_____s3" localSheetId="1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 localSheetId="4">{"via1",#N/A,TRUE,"general";"via2",#N/A,TRUE,"general";"via3",#N/A,TRUE,"general"}</definedName>
    <definedName name="_____s4" localSheetId="16">{"via1",#N/A,TRUE,"general";"via2",#N/A,TRUE,"general";"via3",#N/A,TRUE,"general"}</definedName>
    <definedName name="_____s4" localSheetId="15">{"via1",#N/A,TRUE,"general";"via2",#N/A,TRUE,"general";"via3",#N/A,TRUE,"general"}</definedName>
    <definedName name="_____s4" localSheetId="17">{"via1",#N/A,TRUE,"general";"via2",#N/A,TRUE,"general";"via3",#N/A,TRUE,"general"}</definedName>
    <definedName name="_____s4" localSheetId="2">{"via1",#N/A,TRUE,"general";"via2",#N/A,TRUE,"general";"via3",#N/A,TRUE,"general"}</definedName>
    <definedName name="_____s4" localSheetId="1">{"via1",#N/A,TRUE,"general";"via2",#N/A,TRUE,"general";"via3",#N/A,TRUE,"general"}</definedName>
    <definedName name="_____s4">{"via1",#N/A,TRUE,"general";"via2",#N/A,TRUE,"general";"via3",#N/A,TRUE,"general"}</definedName>
    <definedName name="_____s5" localSheetId="4">{"via1",#N/A,TRUE,"general";"via2",#N/A,TRUE,"general";"via3",#N/A,TRUE,"general"}</definedName>
    <definedName name="_____s5" localSheetId="16">{"via1",#N/A,TRUE,"general";"via2",#N/A,TRUE,"general";"via3",#N/A,TRUE,"general"}</definedName>
    <definedName name="_____s5" localSheetId="15">{"via1",#N/A,TRUE,"general";"via2",#N/A,TRUE,"general";"via3",#N/A,TRUE,"general"}</definedName>
    <definedName name="_____s5" localSheetId="17">{"via1",#N/A,TRUE,"general";"via2",#N/A,TRUE,"general";"via3",#N/A,TRUE,"general"}</definedName>
    <definedName name="_____s5" localSheetId="2">{"via1",#N/A,TRUE,"general";"via2",#N/A,TRUE,"general";"via3",#N/A,TRUE,"general"}</definedName>
    <definedName name="_____s5" localSheetId="1">{"via1",#N/A,TRUE,"general";"via2",#N/A,TRUE,"general";"via3",#N/A,TRUE,"general"}</definedName>
    <definedName name="_____s5">{"via1",#N/A,TRUE,"general";"via2",#N/A,TRUE,"general";"via3",#N/A,TRUE,"general"}</definedName>
    <definedName name="_____s6" localSheetId="4">{"TAB1",#N/A,TRUE,"GENERAL";"TAB2",#N/A,TRUE,"GENERAL";"TAB3",#N/A,TRUE,"GENERAL";"TAB4",#N/A,TRUE,"GENERAL";"TAB5",#N/A,TRUE,"GENERAL"}</definedName>
    <definedName name="_____s6" localSheetId="16">{"TAB1",#N/A,TRUE,"GENERAL";"TAB2",#N/A,TRUE,"GENERAL";"TAB3",#N/A,TRUE,"GENERAL";"TAB4",#N/A,TRUE,"GENERAL";"TAB5",#N/A,TRUE,"GENERAL"}</definedName>
    <definedName name="_____s6" localSheetId="15">{"TAB1",#N/A,TRUE,"GENERAL";"TAB2",#N/A,TRUE,"GENERAL";"TAB3",#N/A,TRUE,"GENERAL";"TAB4",#N/A,TRUE,"GENERAL";"TAB5",#N/A,TRUE,"GENERAL"}</definedName>
    <definedName name="_____s6" localSheetId="17">{"TAB1",#N/A,TRUE,"GENERAL";"TAB2",#N/A,TRUE,"GENERAL";"TAB3",#N/A,TRUE,"GENERAL";"TAB4",#N/A,TRUE,"GENERAL";"TAB5",#N/A,TRUE,"GENERAL"}</definedName>
    <definedName name="_____s6" localSheetId="2">{"TAB1",#N/A,TRUE,"GENERAL";"TAB2",#N/A,TRUE,"GENERAL";"TAB3",#N/A,TRUE,"GENERAL";"TAB4",#N/A,TRUE,"GENERAL";"TAB5",#N/A,TRUE,"GENERAL"}</definedName>
    <definedName name="_____s6" localSheetId="1">{"TAB1",#N/A,TRUE,"GENERAL";"TAB2",#N/A,TRUE,"GENERAL";"TAB3",#N/A,TRUE,"GENERAL";"TAB4",#N/A,TRUE,"GENERAL";"TAB5",#N/A,TRUE,"GENERAL"}</definedName>
    <definedName name="_____s6">{"TAB1",#N/A,TRUE,"GENERAL";"TAB2",#N/A,TRUE,"GENERAL";"TAB3",#N/A,TRUE,"GENERAL";"TAB4",#N/A,TRUE,"GENERAL";"TAB5",#N/A,TRUE,"GENERAL"}</definedName>
    <definedName name="_____s7" localSheetId="4">{"via1",#N/A,TRUE,"general";"via2",#N/A,TRUE,"general";"via3",#N/A,TRUE,"general"}</definedName>
    <definedName name="_____s7" localSheetId="16">{"via1",#N/A,TRUE,"general";"via2",#N/A,TRUE,"general";"via3",#N/A,TRUE,"general"}</definedName>
    <definedName name="_____s7" localSheetId="15">{"via1",#N/A,TRUE,"general";"via2",#N/A,TRUE,"general";"via3",#N/A,TRUE,"general"}</definedName>
    <definedName name="_____s7" localSheetId="17">{"via1",#N/A,TRUE,"general";"via2",#N/A,TRUE,"general";"via3",#N/A,TRUE,"general"}</definedName>
    <definedName name="_____s7" localSheetId="2">{"via1",#N/A,TRUE,"general";"via2",#N/A,TRUE,"general";"via3",#N/A,TRUE,"general"}</definedName>
    <definedName name="_____s7" localSheetId="1">{"via1",#N/A,TRUE,"general";"via2",#N/A,TRUE,"general";"via3",#N/A,TRUE,"general"}</definedName>
    <definedName name="_____s7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localSheetId="4">{"TAB1",#N/A,TRUE,"GENERAL";"TAB2",#N/A,TRUE,"GENERAL";"TAB3",#N/A,TRUE,"GENERAL";"TAB4",#N/A,TRUE,"GENERAL";"TAB5",#N/A,TRUE,"GENERAL"}</definedName>
    <definedName name="_____t3" localSheetId="16">{"TAB1",#N/A,TRUE,"GENERAL";"TAB2",#N/A,TRUE,"GENERAL";"TAB3",#N/A,TRUE,"GENERAL";"TAB4",#N/A,TRUE,"GENERAL";"TAB5",#N/A,TRUE,"GENERAL"}</definedName>
    <definedName name="_____t3" localSheetId="15">{"TAB1",#N/A,TRUE,"GENERAL";"TAB2",#N/A,TRUE,"GENERAL";"TAB3",#N/A,TRUE,"GENERAL";"TAB4",#N/A,TRUE,"GENERAL";"TAB5",#N/A,TRUE,"GENERAL"}</definedName>
    <definedName name="_____t3" localSheetId="17">{"TAB1",#N/A,TRUE,"GENERAL";"TAB2",#N/A,TRUE,"GENERAL";"TAB3",#N/A,TRUE,"GENERAL";"TAB4",#N/A,TRUE,"GENERAL";"TAB5",#N/A,TRUE,"GENERAL"}</definedName>
    <definedName name="_____t3" localSheetId="2">{"TAB1",#N/A,TRUE,"GENERAL";"TAB2",#N/A,TRUE,"GENERAL";"TAB3",#N/A,TRUE,"GENERAL";"TAB4",#N/A,TRUE,"GENERAL";"TAB5",#N/A,TRUE,"GENERAL"}</definedName>
    <definedName name="_____t3" localSheetId="1">{"TAB1",#N/A,TRUE,"GENERAL";"TAB2",#N/A,TRUE,"GENERAL";"TAB3",#N/A,TRUE,"GENERAL";"TAB4",#N/A,TRUE,"GENERAL";"TAB5",#N/A,TRUE,"GENERAL"}</definedName>
    <definedName name="_____t3">{"TAB1",#N/A,TRUE,"GENERAL";"TAB2",#N/A,TRUE,"GENERAL";"TAB3",#N/A,TRUE,"GENERAL";"TAB4",#N/A,TRUE,"GENERAL";"TAB5",#N/A,TRUE,"GENERAL"}</definedName>
    <definedName name="_____t4" localSheetId="4">{"via1",#N/A,TRUE,"general";"via2",#N/A,TRUE,"general";"via3",#N/A,TRUE,"general"}</definedName>
    <definedName name="_____t4" localSheetId="16">{"via1",#N/A,TRUE,"general";"via2",#N/A,TRUE,"general";"via3",#N/A,TRUE,"general"}</definedName>
    <definedName name="_____t4" localSheetId="15">{"via1",#N/A,TRUE,"general";"via2",#N/A,TRUE,"general";"via3",#N/A,TRUE,"general"}</definedName>
    <definedName name="_____t4" localSheetId="17">{"via1",#N/A,TRUE,"general";"via2",#N/A,TRUE,"general";"via3",#N/A,TRUE,"general"}</definedName>
    <definedName name="_____t4" localSheetId="2">{"via1",#N/A,TRUE,"general";"via2",#N/A,TRUE,"general";"via3",#N/A,TRUE,"general"}</definedName>
    <definedName name="_____t4" localSheetId="1">{"via1",#N/A,TRUE,"general";"via2",#N/A,TRUE,"general";"via3",#N/A,TRUE,"general"}</definedName>
    <definedName name="_____t4">{"via1",#N/A,TRUE,"general";"via2",#N/A,TRUE,"general";"via3",#N/A,TRUE,"general"}</definedName>
    <definedName name="_____t5" localSheetId="4">{"TAB1",#N/A,TRUE,"GENERAL";"TAB2",#N/A,TRUE,"GENERAL";"TAB3",#N/A,TRUE,"GENERAL";"TAB4",#N/A,TRUE,"GENERAL";"TAB5",#N/A,TRUE,"GENERAL"}</definedName>
    <definedName name="_____t5" localSheetId="16">{"TAB1",#N/A,TRUE,"GENERAL";"TAB2",#N/A,TRUE,"GENERAL";"TAB3",#N/A,TRUE,"GENERAL";"TAB4",#N/A,TRUE,"GENERAL";"TAB5",#N/A,TRUE,"GENERAL"}</definedName>
    <definedName name="_____t5" localSheetId="15">{"TAB1",#N/A,TRUE,"GENERAL";"TAB2",#N/A,TRUE,"GENERAL";"TAB3",#N/A,TRUE,"GENERAL";"TAB4",#N/A,TRUE,"GENERAL";"TAB5",#N/A,TRUE,"GENERAL"}</definedName>
    <definedName name="_____t5" localSheetId="17">{"TAB1",#N/A,TRUE,"GENERAL";"TAB2",#N/A,TRUE,"GENERAL";"TAB3",#N/A,TRUE,"GENERAL";"TAB4",#N/A,TRUE,"GENERAL";"TAB5",#N/A,TRUE,"GENERAL"}</definedName>
    <definedName name="_____t5" localSheetId="2">{"TAB1",#N/A,TRUE,"GENERAL";"TAB2",#N/A,TRUE,"GENERAL";"TAB3",#N/A,TRUE,"GENERAL";"TAB4",#N/A,TRUE,"GENERAL";"TAB5",#N/A,TRUE,"GENERAL"}</definedName>
    <definedName name="_____t5" localSheetId="1">{"TAB1",#N/A,TRUE,"GENERAL";"TAB2",#N/A,TRUE,"GENERAL";"TAB3",#N/A,TRUE,"GENERAL";"TAB4",#N/A,TRUE,"GENERAL";"TAB5",#N/A,TRUE,"GENERAL"}</definedName>
    <definedName name="_____t5">{"TAB1",#N/A,TRUE,"GENERAL";"TAB2",#N/A,TRUE,"GENERAL";"TAB3",#N/A,TRUE,"GENERAL";"TAB4",#N/A,TRUE,"GENERAL";"TAB5",#N/A,TRUE,"GENERAL"}</definedName>
    <definedName name="_____t6" localSheetId="4">{"via1",#N/A,TRUE,"general";"via2",#N/A,TRUE,"general";"via3",#N/A,TRUE,"general"}</definedName>
    <definedName name="_____t6" localSheetId="16">{"via1",#N/A,TRUE,"general";"via2",#N/A,TRUE,"general";"via3",#N/A,TRUE,"general"}</definedName>
    <definedName name="_____t6" localSheetId="15">{"via1",#N/A,TRUE,"general";"via2",#N/A,TRUE,"general";"via3",#N/A,TRUE,"general"}</definedName>
    <definedName name="_____t6" localSheetId="17">{"via1",#N/A,TRUE,"general";"via2",#N/A,TRUE,"general";"via3",#N/A,TRUE,"general"}</definedName>
    <definedName name="_____t6" localSheetId="2">{"via1",#N/A,TRUE,"general";"via2",#N/A,TRUE,"general";"via3",#N/A,TRUE,"general"}</definedName>
    <definedName name="_____t6" localSheetId="1">{"via1",#N/A,TRUE,"general";"via2",#N/A,TRUE,"general";"via3",#N/A,TRUE,"general"}</definedName>
    <definedName name="_____t6">{"via1",#N/A,TRUE,"general";"via2",#N/A,TRUE,"general";"via3",#N/A,TRUE,"general"}</definedName>
    <definedName name="_____t66" localSheetId="4">{"TAB1",#N/A,TRUE,"GENERAL";"TAB2",#N/A,TRUE,"GENERAL";"TAB3",#N/A,TRUE,"GENERAL";"TAB4",#N/A,TRUE,"GENERAL";"TAB5",#N/A,TRUE,"GENERAL"}</definedName>
    <definedName name="_____t66" localSheetId="16">{"TAB1",#N/A,TRUE,"GENERAL";"TAB2",#N/A,TRUE,"GENERAL";"TAB3",#N/A,TRUE,"GENERAL";"TAB4",#N/A,TRUE,"GENERAL";"TAB5",#N/A,TRUE,"GENERAL"}</definedName>
    <definedName name="_____t66" localSheetId="15">{"TAB1",#N/A,TRUE,"GENERAL";"TAB2",#N/A,TRUE,"GENERAL";"TAB3",#N/A,TRUE,"GENERAL";"TAB4",#N/A,TRUE,"GENERAL";"TAB5",#N/A,TRUE,"GENERAL"}</definedName>
    <definedName name="_____t66" localSheetId="17">{"TAB1",#N/A,TRUE,"GENERAL";"TAB2",#N/A,TRUE,"GENERAL";"TAB3",#N/A,TRUE,"GENERAL";"TAB4",#N/A,TRUE,"GENERAL";"TAB5",#N/A,TRUE,"GENERAL"}</definedName>
    <definedName name="_____t66" localSheetId="2">{"TAB1",#N/A,TRUE,"GENERAL";"TAB2",#N/A,TRUE,"GENERAL";"TAB3",#N/A,TRUE,"GENERAL";"TAB4",#N/A,TRUE,"GENERAL";"TAB5",#N/A,TRUE,"GENERAL"}</definedName>
    <definedName name="_____t66" localSheetId="1">{"TAB1",#N/A,TRUE,"GENERAL";"TAB2",#N/A,TRUE,"GENERAL";"TAB3",#N/A,TRUE,"GENERAL";"TAB4",#N/A,TRUE,"GENERAL";"TAB5",#N/A,TRUE,"GENERAL"}</definedName>
    <definedName name="_____t66">{"TAB1",#N/A,TRUE,"GENERAL";"TAB2",#N/A,TRUE,"GENERAL";"TAB3",#N/A,TRUE,"GENERAL";"TAB4",#N/A,TRUE,"GENERAL";"TAB5",#N/A,TRUE,"GENERAL"}</definedName>
    <definedName name="_____t7" localSheetId="4">{"via1",#N/A,TRUE,"general";"via2",#N/A,TRUE,"general";"via3",#N/A,TRUE,"general"}</definedName>
    <definedName name="_____t7" localSheetId="16">{"via1",#N/A,TRUE,"general";"via2",#N/A,TRUE,"general";"via3",#N/A,TRUE,"general"}</definedName>
    <definedName name="_____t7" localSheetId="15">{"via1",#N/A,TRUE,"general";"via2",#N/A,TRUE,"general";"via3",#N/A,TRUE,"general"}</definedName>
    <definedName name="_____t7" localSheetId="17">{"via1",#N/A,TRUE,"general";"via2",#N/A,TRUE,"general";"via3",#N/A,TRUE,"general"}</definedName>
    <definedName name="_____t7" localSheetId="2">{"via1",#N/A,TRUE,"general";"via2",#N/A,TRUE,"general";"via3",#N/A,TRUE,"general"}</definedName>
    <definedName name="_____t7" localSheetId="1">{"via1",#N/A,TRUE,"general";"via2",#N/A,TRUE,"general";"via3",#N/A,TRUE,"general"}</definedName>
    <definedName name="_____t7">{"via1",#N/A,TRUE,"general";"via2",#N/A,TRUE,"general";"via3",#N/A,TRUE,"general"}</definedName>
    <definedName name="_____t77" localSheetId="4">{"TAB1",#N/A,TRUE,"GENERAL";"TAB2",#N/A,TRUE,"GENERAL";"TAB3",#N/A,TRUE,"GENERAL";"TAB4",#N/A,TRUE,"GENERAL";"TAB5",#N/A,TRUE,"GENERAL"}</definedName>
    <definedName name="_____t77" localSheetId="16">{"TAB1",#N/A,TRUE,"GENERAL";"TAB2",#N/A,TRUE,"GENERAL";"TAB3",#N/A,TRUE,"GENERAL";"TAB4",#N/A,TRUE,"GENERAL";"TAB5",#N/A,TRUE,"GENERAL"}</definedName>
    <definedName name="_____t77" localSheetId="15">{"TAB1",#N/A,TRUE,"GENERAL";"TAB2",#N/A,TRUE,"GENERAL";"TAB3",#N/A,TRUE,"GENERAL";"TAB4",#N/A,TRUE,"GENERAL";"TAB5",#N/A,TRUE,"GENERAL"}</definedName>
    <definedName name="_____t77" localSheetId="17">{"TAB1",#N/A,TRUE,"GENERAL";"TAB2",#N/A,TRUE,"GENERAL";"TAB3",#N/A,TRUE,"GENERAL";"TAB4",#N/A,TRUE,"GENERAL";"TAB5",#N/A,TRUE,"GENERAL"}</definedName>
    <definedName name="_____t77" localSheetId="2">{"TAB1",#N/A,TRUE,"GENERAL";"TAB2",#N/A,TRUE,"GENERAL";"TAB3",#N/A,TRUE,"GENERAL";"TAB4",#N/A,TRUE,"GENERAL";"TAB5",#N/A,TRUE,"GENERAL"}</definedName>
    <definedName name="_____t77" localSheetId="1">{"TAB1",#N/A,TRUE,"GENERAL";"TAB2",#N/A,TRUE,"GENERAL";"TAB3",#N/A,TRUE,"GENERAL";"TAB4",#N/A,TRUE,"GENERAL";"TAB5",#N/A,TRUE,"GENERAL"}</definedName>
    <definedName name="_____t77">{"TAB1",#N/A,TRUE,"GENERAL";"TAB2",#N/A,TRUE,"GENERAL";"TAB3",#N/A,TRUE,"GENERAL";"TAB4",#N/A,TRUE,"GENERAL";"TAB5",#N/A,TRUE,"GENERAL"}</definedName>
    <definedName name="_____t8" localSheetId="4">{"TAB1",#N/A,TRUE,"GENERAL";"TAB2",#N/A,TRUE,"GENERAL";"TAB3",#N/A,TRUE,"GENERAL";"TAB4",#N/A,TRUE,"GENERAL";"TAB5",#N/A,TRUE,"GENERAL"}</definedName>
    <definedName name="_____t8" localSheetId="16">{"TAB1",#N/A,TRUE,"GENERAL";"TAB2",#N/A,TRUE,"GENERAL";"TAB3",#N/A,TRUE,"GENERAL";"TAB4",#N/A,TRUE,"GENERAL";"TAB5",#N/A,TRUE,"GENERAL"}</definedName>
    <definedName name="_____t8" localSheetId="15">{"TAB1",#N/A,TRUE,"GENERAL";"TAB2",#N/A,TRUE,"GENERAL";"TAB3",#N/A,TRUE,"GENERAL";"TAB4",#N/A,TRUE,"GENERAL";"TAB5",#N/A,TRUE,"GENERAL"}</definedName>
    <definedName name="_____t8" localSheetId="17">{"TAB1",#N/A,TRUE,"GENERAL";"TAB2",#N/A,TRUE,"GENERAL";"TAB3",#N/A,TRUE,"GENERAL";"TAB4",#N/A,TRUE,"GENERAL";"TAB5",#N/A,TRUE,"GENERAL"}</definedName>
    <definedName name="_____t8" localSheetId="2">{"TAB1",#N/A,TRUE,"GENERAL";"TAB2",#N/A,TRUE,"GENERAL";"TAB3",#N/A,TRUE,"GENERAL";"TAB4",#N/A,TRUE,"GENERAL";"TAB5",#N/A,TRUE,"GENERAL"}</definedName>
    <definedName name="_____t8" localSheetId="1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 localSheetId="4">{"via1",#N/A,TRUE,"general";"via2",#N/A,TRUE,"general";"via3",#N/A,TRUE,"general"}</definedName>
    <definedName name="_____t88" localSheetId="16">{"via1",#N/A,TRUE,"general";"via2",#N/A,TRUE,"general";"via3",#N/A,TRUE,"general"}</definedName>
    <definedName name="_____t88" localSheetId="15">{"via1",#N/A,TRUE,"general";"via2",#N/A,TRUE,"general";"via3",#N/A,TRUE,"general"}</definedName>
    <definedName name="_____t88" localSheetId="17">{"via1",#N/A,TRUE,"general";"via2",#N/A,TRUE,"general";"via3",#N/A,TRUE,"general"}</definedName>
    <definedName name="_____t88" localSheetId="2">{"via1",#N/A,TRUE,"general";"via2",#N/A,TRUE,"general";"via3",#N/A,TRUE,"general"}</definedName>
    <definedName name="_____t88" localSheetId="1">{"via1",#N/A,TRUE,"general";"via2",#N/A,TRUE,"general";"via3",#N/A,TRUE,"general"}</definedName>
    <definedName name="_____t88">{"via1",#N/A,TRUE,"general";"via2",#N/A,TRUE,"general";"via3",#N/A,TRUE,"general"}</definedName>
    <definedName name="_____t9" localSheetId="4">{"TAB1",#N/A,TRUE,"GENERAL";"TAB2",#N/A,TRUE,"GENERAL";"TAB3",#N/A,TRUE,"GENERAL";"TAB4",#N/A,TRUE,"GENERAL";"TAB5",#N/A,TRUE,"GENERAL"}</definedName>
    <definedName name="_____t9" localSheetId="16">{"TAB1",#N/A,TRUE,"GENERAL";"TAB2",#N/A,TRUE,"GENERAL";"TAB3",#N/A,TRUE,"GENERAL";"TAB4",#N/A,TRUE,"GENERAL";"TAB5",#N/A,TRUE,"GENERAL"}</definedName>
    <definedName name="_____t9" localSheetId="15">{"TAB1",#N/A,TRUE,"GENERAL";"TAB2",#N/A,TRUE,"GENERAL";"TAB3",#N/A,TRUE,"GENERAL";"TAB4",#N/A,TRUE,"GENERAL";"TAB5",#N/A,TRUE,"GENERAL"}</definedName>
    <definedName name="_____t9" localSheetId="17">{"TAB1",#N/A,TRUE,"GENERAL";"TAB2",#N/A,TRUE,"GENERAL";"TAB3",#N/A,TRUE,"GENERAL";"TAB4",#N/A,TRUE,"GENERAL";"TAB5",#N/A,TRUE,"GENERAL"}</definedName>
    <definedName name="_____t9" localSheetId="2">{"TAB1",#N/A,TRUE,"GENERAL";"TAB2",#N/A,TRUE,"GENERAL";"TAB3",#N/A,TRUE,"GENERAL";"TAB4",#N/A,TRUE,"GENERAL";"TAB5",#N/A,TRUE,"GENERAL"}</definedName>
    <definedName name="_____t9" localSheetId="1">{"TAB1",#N/A,TRUE,"GENERAL";"TAB2",#N/A,TRUE,"GENERAL";"TAB3",#N/A,TRUE,"GENERAL";"TAB4",#N/A,TRUE,"GENERAL";"TAB5",#N/A,TRUE,"GENERAL"}</definedName>
    <definedName name="_____t9">{"TAB1",#N/A,TRUE,"GENERAL";"TAB2",#N/A,TRUE,"GENERAL";"TAB3",#N/A,TRUE,"GENERAL";"TAB4",#N/A,TRUE,"GENERAL";"TAB5",#N/A,TRUE,"GENERAL"}</definedName>
    <definedName name="_____t99" localSheetId="4">{"via1",#N/A,TRUE,"general";"via2",#N/A,TRUE,"general";"via3",#N/A,TRUE,"general"}</definedName>
    <definedName name="_____t99" localSheetId="16">{"via1",#N/A,TRUE,"general";"via2",#N/A,TRUE,"general";"via3",#N/A,TRUE,"general"}</definedName>
    <definedName name="_____t99" localSheetId="15">{"via1",#N/A,TRUE,"general";"via2",#N/A,TRUE,"general";"via3",#N/A,TRUE,"general"}</definedName>
    <definedName name="_____t99" localSheetId="17">{"via1",#N/A,TRUE,"general";"via2",#N/A,TRUE,"general";"via3",#N/A,TRUE,"general"}</definedName>
    <definedName name="_____t99" localSheetId="2">{"via1",#N/A,TRUE,"general";"via2",#N/A,TRUE,"general";"via3",#N/A,TRUE,"general"}</definedName>
    <definedName name="_____t99" localSheetId="1">{"via1",#N/A,TRUE,"general";"via2",#N/A,TRUE,"general";"via3",#N/A,TRUE,"general"}</definedName>
    <definedName name="_____t99">{"via1",#N/A,TRUE,"general";"via2",#N/A,TRUE,"general";"via3",#N/A,TRUE,"general"}</definedName>
    <definedName name="_____tab1" localSheetId="17">#REF!</definedName>
    <definedName name="_____tab1">#REF!</definedName>
    <definedName name="_____tab2" localSheetId="17">#REF!</definedName>
    <definedName name="_____tab2">#REF!</definedName>
    <definedName name="_____tab3" localSheetId="17">#REF!</definedName>
    <definedName name="_____tab3">#REF!</definedName>
    <definedName name="_____TAB4" localSheetId="17">#REF!</definedName>
    <definedName name="_____TAB4">#REF!</definedName>
    <definedName name="_____u4" localSheetId="4">{"TAB1",#N/A,TRUE,"GENERAL";"TAB2",#N/A,TRUE,"GENERAL";"TAB3",#N/A,TRUE,"GENERAL";"TAB4",#N/A,TRUE,"GENERAL";"TAB5",#N/A,TRUE,"GENERAL"}</definedName>
    <definedName name="_____u4" localSheetId="16">{"TAB1",#N/A,TRUE,"GENERAL";"TAB2",#N/A,TRUE,"GENERAL";"TAB3",#N/A,TRUE,"GENERAL";"TAB4",#N/A,TRUE,"GENERAL";"TAB5",#N/A,TRUE,"GENERAL"}</definedName>
    <definedName name="_____u4" localSheetId="15">{"TAB1",#N/A,TRUE,"GENERAL";"TAB2",#N/A,TRUE,"GENERAL";"TAB3",#N/A,TRUE,"GENERAL";"TAB4",#N/A,TRUE,"GENERAL";"TAB5",#N/A,TRUE,"GENERAL"}</definedName>
    <definedName name="_____u4" localSheetId="17">{"TAB1",#N/A,TRUE,"GENERAL";"TAB2",#N/A,TRUE,"GENERAL";"TAB3",#N/A,TRUE,"GENERAL";"TAB4",#N/A,TRUE,"GENERAL";"TAB5",#N/A,TRUE,"GENERAL"}</definedName>
    <definedName name="_____u4" localSheetId="2">{"TAB1",#N/A,TRUE,"GENERAL";"TAB2",#N/A,TRUE,"GENERAL";"TAB3",#N/A,TRUE,"GENERAL";"TAB4",#N/A,TRUE,"GENERAL";"TAB5",#N/A,TRUE,"GENERAL"}</definedName>
    <definedName name="_____u4" localSheetId="1">{"TAB1",#N/A,TRUE,"GENERAL";"TAB2",#N/A,TRUE,"GENERAL";"TAB3",#N/A,TRUE,"GENERAL";"TAB4",#N/A,TRUE,"GENERAL";"TAB5",#N/A,TRUE,"GENERAL"}</definedName>
    <definedName name="_____u4">{"TAB1",#N/A,TRUE,"GENERAL";"TAB2",#N/A,TRUE,"GENERAL";"TAB3",#N/A,TRUE,"GENERAL";"TAB4",#N/A,TRUE,"GENERAL";"TAB5",#N/A,TRUE,"GENERAL"}</definedName>
    <definedName name="_____u5" localSheetId="4">{"TAB1",#N/A,TRUE,"GENERAL";"TAB2",#N/A,TRUE,"GENERAL";"TAB3",#N/A,TRUE,"GENERAL";"TAB4",#N/A,TRUE,"GENERAL";"TAB5",#N/A,TRUE,"GENERAL"}</definedName>
    <definedName name="_____u5" localSheetId="16">{"TAB1",#N/A,TRUE,"GENERAL";"TAB2",#N/A,TRUE,"GENERAL";"TAB3",#N/A,TRUE,"GENERAL";"TAB4",#N/A,TRUE,"GENERAL";"TAB5",#N/A,TRUE,"GENERAL"}</definedName>
    <definedName name="_____u5" localSheetId="15">{"TAB1",#N/A,TRUE,"GENERAL";"TAB2",#N/A,TRUE,"GENERAL";"TAB3",#N/A,TRUE,"GENERAL";"TAB4",#N/A,TRUE,"GENERAL";"TAB5",#N/A,TRUE,"GENERAL"}</definedName>
    <definedName name="_____u5" localSheetId="17">{"TAB1",#N/A,TRUE,"GENERAL";"TAB2",#N/A,TRUE,"GENERAL";"TAB3",#N/A,TRUE,"GENERAL";"TAB4",#N/A,TRUE,"GENERAL";"TAB5",#N/A,TRUE,"GENERAL"}</definedName>
    <definedName name="_____u5" localSheetId="2">{"TAB1",#N/A,TRUE,"GENERAL";"TAB2",#N/A,TRUE,"GENERAL";"TAB3",#N/A,TRUE,"GENERAL";"TAB4",#N/A,TRUE,"GENERAL";"TAB5",#N/A,TRUE,"GENERAL"}</definedName>
    <definedName name="_____u5" localSheetId="1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 localSheetId="4">{"TAB1",#N/A,TRUE,"GENERAL";"TAB2",#N/A,TRUE,"GENERAL";"TAB3",#N/A,TRUE,"GENERAL";"TAB4",#N/A,TRUE,"GENERAL";"TAB5",#N/A,TRUE,"GENERAL"}</definedName>
    <definedName name="_____u6" localSheetId="16">{"TAB1",#N/A,TRUE,"GENERAL";"TAB2",#N/A,TRUE,"GENERAL";"TAB3",#N/A,TRUE,"GENERAL";"TAB4",#N/A,TRUE,"GENERAL";"TAB5",#N/A,TRUE,"GENERAL"}</definedName>
    <definedName name="_____u6" localSheetId="15">{"TAB1",#N/A,TRUE,"GENERAL";"TAB2",#N/A,TRUE,"GENERAL";"TAB3",#N/A,TRUE,"GENERAL";"TAB4",#N/A,TRUE,"GENERAL";"TAB5",#N/A,TRUE,"GENERAL"}</definedName>
    <definedName name="_____u6" localSheetId="17">{"TAB1",#N/A,TRUE,"GENERAL";"TAB2",#N/A,TRUE,"GENERAL";"TAB3",#N/A,TRUE,"GENERAL";"TAB4",#N/A,TRUE,"GENERAL";"TAB5",#N/A,TRUE,"GENERAL"}</definedName>
    <definedName name="_____u6" localSheetId="2">{"TAB1",#N/A,TRUE,"GENERAL";"TAB2",#N/A,TRUE,"GENERAL";"TAB3",#N/A,TRUE,"GENERAL";"TAB4",#N/A,TRUE,"GENERAL";"TAB5",#N/A,TRUE,"GENERAL"}</definedName>
    <definedName name="_____u6" localSheetId="1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 localSheetId="4">{"via1",#N/A,TRUE,"general";"via2",#N/A,TRUE,"general";"via3",#N/A,TRUE,"general"}</definedName>
    <definedName name="_____u7" localSheetId="16">{"via1",#N/A,TRUE,"general";"via2",#N/A,TRUE,"general";"via3",#N/A,TRUE,"general"}</definedName>
    <definedName name="_____u7" localSheetId="15">{"via1",#N/A,TRUE,"general";"via2",#N/A,TRUE,"general";"via3",#N/A,TRUE,"general"}</definedName>
    <definedName name="_____u7" localSheetId="17">{"via1",#N/A,TRUE,"general";"via2",#N/A,TRUE,"general";"via3",#N/A,TRUE,"general"}</definedName>
    <definedName name="_____u7" localSheetId="2">{"via1",#N/A,TRUE,"general";"via2",#N/A,TRUE,"general";"via3",#N/A,TRUE,"general"}</definedName>
    <definedName name="_____u7" localSheetId="1">{"via1",#N/A,TRUE,"general";"via2",#N/A,TRUE,"general";"via3",#N/A,TRUE,"general"}</definedName>
    <definedName name="_____u7">{"via1",#N/A,TRUE,"general";"via2",#N/A,TRUE,"general";"via3",#N/A,TRUE,"general"}</definedName>
    <definedName name="_____u8" localSheetId="4">{"TAB1",#N/A,TRUE,"GENERAL";"TAB2",#N/A,TRUE,"GENERAL";"TAB3",#N/A,TRUE,"GENERAL";"TAB4",#N/A,TRUE,"GENERAL";"TAB5",#N/A,TRUE,"GENERAL"}</definedName>
    <definedName name="_____u8" localSheetId="16">{"TAB1",#N/A,TRUE,"GENERAL";"TAB2",#N/A,TRUE,"GENERAL";"TAB3",#N/A,TRUE,"GENERAL";"TAB4",#N/A,TRUE,"GENERAL";"TAB5",#N/A,TRUE,"GENERAL"}</definedName>
    <definedName name="_____u8" localSheetId="15">{"TAB1",#N/A,TRUE,"GENERAL";"TAB2",#N/A,TRUE,"GENERAL";"TAB3",#N/A,TRUE,"GENERAL";"TAB4",#N/A,TRUE,"GENERAL";"TAB5",#N/A,TRUE,"GENERAL"}</definedName>
    <definedName name="_____u8" localSheetId="17">{"TAB1",#N/A,TRUE,"GENERAL";"TAB2",#N/A,TRUE,"GENERAL";"TAB3",#N/A,TRUE,"GENERAL";"TAB4",#N/A,TRUE,"GENERAL";"TAB5",#N/A,TRUE,"GENERAL"}</definedName>
    <definedName name="_____u8" localSheetId="2">{"TAB1",#N/A,TRUE,"GENERAL";"TAB2",#N/A,TRUE,"GENERAL";"TAB3",#N/A,TRUE,"GENERAL";"TAB4",#N/A,TRUE,"GENERAL";"TAB5",#N/A,TRUE,"GENERAL"}</definedName>
    <definedName name="_____u8" localSheetId="1">{"TAB1",#N/A,TRUE,"GENERAL";"TAB2",#N/A,TRUE,"GENERAL";"TAB3",#N/A,TRUE,"GENERAL";"TAB4",#N/A,TRUE,"GENERAL";"TAB5",#N/A,TRUE,"GENERAL"}</definedName>
    <definedName name="_____u8">{"TAB1",#N/A,TRUE,"GENERAL";"TAB2",#N/A,TRUE,"GENERAL";"TAB3",#N/A,TRUE,"GENERAL";"TAB4",#N/A,TRUE,"GENERAL";"TAB5",#N/A,TRUE,"GENERAL"}</definedName>
    <definedName name="_____u9" localSheetId="4">{"TAB1",#N/A,TRUE,"GENERAL";"TAB2",#N/A,TRUE,"GENERAL";"TAB3",#N/A,TRUE,"GENERAL";"TAB4",#N/A,TRUE,"GENERAL";"TAB5",#N/A,TRUE,"GENERAL"}</definedName>
    <definedName name="_____u9" localSheetId="16">{"TAB1",#N/A,TRUE,"GENERAL";"TAB2",#N/A,TRUE,"GENERAL";"TAB3",#N/A,TRUE,"GENERAL";"TAB4",#N/A,TRUE,"GENERAL";"TAB5",#N/A,TRUE,"GENERAL"}</definedName>
    <definedName name="_____u9" localSheetId="15">{"TAB1",#N/A,TRUE,"GENERAL";"TAB2",#N/A,TRUE,"GENERAL";"TAB3",#N/A,TRUE,"GENERAL";"TAB4",#N/A,TRUE,"GENERAL";"TAB5",#N/A,TRUE,"GENERAL"}</definedName>
    <definedName name="_____u9" localSheetId="17">{"TAB1",#N/A,TRUE,"GENERAL";"TAB2",#N/A,TRUE,"GENERAL";"TAB3",#N/A,TRUE,"GENERAL";"TAB4",#N/A,TRUE,"GENERAL";"TAB5",#N/A,TRUE,"GENERAL"}</definedName>
    <definedName name="_____u9" localSheetId="2">{"TAB1",#N/A,TRUE,"GENERAL";"TAB2",#N/A,TRUE,"GENERAL";"TAB3",#N/A,TRUE,"GENERAL";"TAB4",#N/A,TRUE,"GENERAL";"TAB5",#N/A,TRUE,"GENERAL"}</definedName>
    <definedName name="_____u9" localSheetId="1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 localSheetId="4">{"TAB1",#N/A,TRUE,"GENERAL";"TAB2",#N/A,TRUE,"GENERAL";"TAB3",#N/A,TRUE,"GENERAL";"TAB4",#N/A,TRUE,"GENERAL";"TAB5",#N/A,TRUE,"GENERAL"}</definedName>
    <definedName name="_____ur7" localSheetId="16">{"TAB1",#N/A,TRUE,"GENERAL";"TAB2",#N/A,TRUE,"GENERAL";"TAB3",#N/A,TRUE,"GENERAL";"TAB4",#N/A,TRUE,"GENERAL";"TAB5",#N/A,TRUE,"GENERAL"}</definedName>
    <definedName name="_____ur7" localSheetId="15">{"TAB1",#N/A,TRUE,"GENERAL";"TAB2",#N/A,TRUE,"GENERAL";"TAB3",#N/A,TRUE,"GENERAL";"TAB4",#N/A,TRUE,"GENERAL";"TAB5",#N/A,TRUE,"GENERAL"}</definedName>
    <definedName name="_____ur7" localSheetId="17">{"TAB1",#N/A,TRUE,"GENERAL";"TAB2",#N/A,TRUE,"GENERAL";"TAB3",#N/A,TRUE,"GENERAL";"TAB4",#N/A,TRUE,"GENERAL";"TAB5",#N/A,TRUE,"GENERAL"}</definedName>
    <definedName name="_____ur7" localSheetId="2">{"TAB1",#N/A,TRUE,"GENERAL";"TAB2",#N/A,TRUE,"GENERAL";"TAB3",#N/A,TRUE,"GENERAL";"TAB4",#N/A,TRUE,"GENERAL";"TAB5",#N/A,TRUE,"GENERAL"}</definedName>
    <definedName name="_____ur7" localSheetId="1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2" localSheetId="4">{"via1",#N/A,TRUE,"general";"via2",#N/A,TRUE,"general";"via3",#N/A,TRUE,"general"}</definedName>
    <definedName name="_____v2" localSheetId="16">{"via1",#N/A,TRUE,"general";"via2",#N/A,TRUE,"general";"via3",#N/A,TRUE,"general"}</definedName>
    <definedName name="_____v2" localSheetId="15">{"via1",#N/A,TRUE,"general";"via2",#N/A,TRUE,"general";"via3",#N/A,TRUE,"general"}</definedName>
    <definedName name="_____v2" localSheetId="17">{"via1",#N/A,TRUE,"general";"via2",#N/A,TRUE,"general";"via3",#N/A,TRUE,"general"}</definedName>
    <definedName name="_____v2" localSheetId="2">{"via1",#N/A,TRUE,"general";"via2",#N/A,TRUE,"general";"via3",#N/A,TRUE,"general"}</definedName>
    <definedName name="_____v2" localSheetId="1">{"via1",#N/A,TRUE,"general";"via2",#N/A,TRUE,"general";"via3",#N/A,TRUE,"general"}</definedName>
    <definedName name="_____v2">{"via1",#N/A,TRUE,"general";"via2",#N/A,TRUE,"general";"via3",#N/A,TRUE,"general"}</definedName>
    <definedName name="_____v3" localSheetId="4">{"TAB1",#N/A,TRUE,"GENERAL";"TAB2",#N/A,TRUE,"GENERAL";"TAB3",#N/A,TRUE,"GENERAL";"TAB4",#N/A,TRUE,"GENERAL";"TAB5",#N/A,TRUE,"GENERAL"}</definedName>
    <definedName name="_____v3" localSheetId="16">{"TAB1",#N/A,TRUE,"GENERAL";"TAB2",#N/A,TRUE,"GENERAL";"TAB3",#N/A,TRUE,"GENERAL";"TAB4",#N/A,TRUE,"GENERAL";"TAB5",#N/A,TRUE,"GENERAL"}</definedName>
    <definedName name="_____v3" localSheetId="15">{"TAB1",#N/A,TRUE,"GENERAL";"TAB2",#N/A,TRUE,"GENERAL";"TAB3",#N/A,TRUE,"GENERAL";"TAB4",#N/A,TRUE,"GENERAL";"TAB5",#N/A,TRUE,"GENERAL"}</definedName>
    <definedName name="_____v3" localSheetId="17">{"TAB1",#N/A,TRUE,"GENERAL";"TAB2",#N/A,TRUE,"GENERAL";"TAB3",#N/A,TRUE,"GENERAL";"TAB4",#N/A,TRUE,"GENERAL";"TAB5",#N/A,TRUE,"GENERAL"}</definedName>
    <definedName name="_____v3" localSheetId="2">{"TAB1",#N/A,TRUE,"GENERAL";"TAB2",#N/A,TRUE,"GENERAL";"TAB3",#N/A,TRUE,"GENERAL";"TAB4",#N/A,TRUE,"GENERAL";"TAB5",#N/A,TRUE,"GENERAL"}</definedName>
    <definedName name="_____v3" localSheetId="1">{"TAB1",#N/A,TRUE,"GENERAL";"TAB2",#N/A,TRUE,"GENERAL";"TAB3",#N/A,TRUE,"GENERAL";"TAB4",#N/A,TRUE,"GENERAL";"TAB5",#N/A,TRUE,"GENERAL"}</definedName>
    <definedName name="_____v3">{"TAB1",#N/A,TRUE,"GENERAL";"TAB2",#N/A,TRUE,"GENERAL";"TAB3",#N/A,TRUE,"GENERAL";"TAB4",#N/A,TRUE,"GENERAL";"TAB5",#N/A,TRUE,"GENERAL"}</definedName>
    <definedName name="_____v4" localSheetId="4">{"TAB1",#N/A,TRUE,"GENERAL";"TAB2",#N/A,TRUE,"GENERAL";"TAB3",#N/A,TRUE,"GENERAL";"TAB4",#N/A,TRUE,"GENERAL";"TAB5",#N/A,TRUE,"GENERAL"}</definedName>
    <definedName name="_____v4" localSheetId="16">{"TAB1",#N/A,TRUE,"GENERAL";"TAB2",#N/A,TRUE,"GENERAL";"TAB3",#N/A,TRUE,"GENERAL";"TAB4",#N/A,TRUE,"GENERAL";"TAB5",#N/A,TRUE,"GENERAL"}</definedName>
    <definedName name="_____v4" localSheetId="15">{"TAB1",#N/A,TRUE,"GENERAL";"TAB2",#N/A,TRUE,"GENERAL";"TAB3",#N/A,TRUE,"GENERAL";"TAB4",#N/A,TRUE,"GENERAL";"TAB5",#N/A,TRUE,"GENERAL"}</definedName>
    <definedName name="_____v4" localSheetId="17">{"TAB1",#N/A,TRUE,"GENERAL";"TAB2",#N/A,TRUE,"GENERAL";"TAB3",#N/A,TRUE,"GENERAL";"TAB4",#N/A,TRUE,"GENERAL";"TAB5",#N/A,TRUE,"GENERAL"}</definedName>
    <definedName name="_____v4" localSheetId="2">{"TAB1",#N/A,TRUE,"GENERAL";"TAB2",#N/A,TRUE,"GENERAL";"TAB3",#N/A,TRUE,"GENERAL";"TAB4",#N/A,TRUE,"GENERAL";"TAB5",#N/A,TRUE,"GENERAL"}</definedName>
    <definedName name="_____v4" localSheetId="1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 localSheetId="4">{"TAB1",#N/A,TRUE,"GENERAL";"TAB2",#N/A,TRUE,"GENERAL";"TAB3",#N/A,TRUE,"GENERAL";"TAB4",#N/A,TRUE,"GENERAL";"TAB5",#N/A,TRUE,"GENERAL"}</definedName>
    <definedName name="_____v5" localSheetId="16">{"TAB1",#N/A,TRUE,"GENERAL";"TAB2",#N/A,TRUE,"GENERAL";"TAB3",#N/A,TRUE,"GENERAL";"TAB4",#N/A,TRUE,"GENERAL";"TAB5",#N/A,TRUE,"GENERAL"}</definedName>
    <definedName name="_____v5" localSheetId="15">{"TAB1",#N/A,TRUE,"GENERAL";"TAB2",#N/A,TRUE,"GENERAL";"TAB3",#N/A,TRUE,"GENERAL";"TAB4",#N/A,TRUE,"GENERAL";"TAB5",#N/A,TRUE,"GENERAL"}</definedName>
    <definedName name="_____v5" localSheetId="17">{"TAB1",#N/A,TRUE,"GENERAL";"TAB2",#N/A,TRUE,"GENERAL";"TAB3",#N/A,TRUE,"GENERAL";"TAB4",#N/A,TRUE,"GENERAL";"TAB5",#N/A,TRUE,"GENERAL"}</definedName>
    <definedName name="_____v5" localSheetId="2">{"TAB1",#N/A,TRUE,"GENERAL";"TAB2",#N/A,TRUE,"GENERAL";"TAB3",#N/A,TRUE,"GENERAL";"TAB4",#N/A,TRUE,"GENERAL";"TAB5",#N/A,TRUE,"GENERAL"}</definedName>
    <definedName name="_____v5" localSheetId="1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 localSheetId="4">{"TAB1",#N/A,TRUE,"GENERAL";"TAB2",#N/A,TRUE,"GENERAL";"TAB3",#N/A,TRUE,"GENERAL";"TAB4",#N/A,TRUE,"GENERAL";"TAB5",#N/A,TRUE,"GENERAL"}</definedName>
    <definedName name="_____v6" localSheetId="16">{"TAB1",#N/A,TRUE,"GENERAL";"TAB2",#N/A,TRUE,"GENERAL";"TAB3",#N/A,TRUE,"GENERAL";"TAB4",#N/A,TRUE,"GENERAL";"TAB5",#N/A,TRUE,"GENERAL"}</definedName>
    <definedName name="_____v6" localSheetId="15">{"TAB1",#N/A,TRUE,"GENERAL";"TAB2",#N/A,TRUE,"GENERAL";"TAB3",#N/A,TRUE,"GENERAL";"TAB4",#N/A,TRUE,"GENERAL";"TAB5",#N/A,TRUE,"GENERAL"}</definedName>
    <definedName name="_____v6" localSheetId="17">{"TAB1",#N/A,TRUE,"GENERAL";"TAB2",#N/A,TRUE,"GENERAL";"TAB3",#N/A,TRUE,"GENERAL";"TAB4",#N/A,TRUE,"GENERAL";"TAB5",#N/A,TRUE,"GENERAL"}</definedName>
    <definedName name="_____v6" localSheetId="2">{"TAB1",#N/A,TRUE,"GENERAL";"TAB2",#N/A,TRUE,"GENERAL";"TAB3",#N/A,TRUE,"GENERAL";"TAB4",#N/A,TRUE,"GENERAL";"TAB5",#N/A,TRUE,"GENERAL"}</definedName>
    <definedName name="_____v6" localSheetId="1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 localSheetId="4">{"via1",#N/A,TRUE,"general";"via2",#N/A,TRUE,"general";"via3",#N/A,TRUE,"general"}</definedName>
    <definedName name="_____v7" localSheetId="16">{"via1",#N/A,TRUE,"general";"via2",#N/A,TRUE,"general";"via3",#N/A,TRUE,"general"}</definedName>
    <definedName name="_____v7" localSheetId="15">{"via1",#N/A,TRUE,"general";"via2",#N/A,TRUE,"general";"via3",#N/A,TRUE,"general"}</definedName>
    <definedName name="_____v7" localSheetId="17">{"via1",#N/A,TRUE,"general";"via2",#N/A,TRUE,"general";"via3",#N/A,TRUE,"general"}</definedName>
    <definedName name="_____v7" localSheetId="2">{"via1",#N/A,TRUE,"general";"via2",#N/A,TRUE,"general";"via3",#N/A,TRUE,"general"}</definedName>
    <definedName name="_____v7" localSheetId="1">{"via1",#N/A,TRUE,"general";"via2",#N/A,TRUE,"general";"via3",#N/A,TRUE,"general"}</definedName>
    <definedName name="_____v7">{"via1",#N/A,TRUE,"general";"via2",#N/A,TRUE,"general";"via3",#N/A,TRUE,"general"}</definedName>
    <definedName name="_____v8" localSheetId="4">{"TAB1",#N/A,TRUE,"GENERAL";"TAB2",#N/A,TRUE,"GENERAL";"TAB3",#N/A,TRUE,"GENERAL";"TAB4",#N/A,TRUE,"GENERAL";"TAB5",#N/A,TRUE,"GENERAL"}</definedName>
    <definedName name="_____v8" localSheetId="16">{"TAB1",#N/A,TRUE,"GENERAL";"TAB2",#N/A,TRUE,"GENERAL";"TAB3",#N/A,TRUE,"GENERAL";"TAB4",#N/A,TRUE,"GENERAL";"TAB5",#N/A,TRUE,"GENERAL"}</definedName>
    <definedName name="_____v8" localSheetId="15">{"TAB1",#N/A,TRUE,"GENERAL";"TAB2",#N/A,TRUE,"GENERAL";"TAB3",#N/A,TRUE,"GENERAL";"TAB4",#N/A,TRUE,"GENERAL";"TAB5",#N/A,TRUE,"GENERAL"}</definedName>
    <definedName name="_____v8" localSheetId="17">{"TAB1",#N/A,TRUE,"GENERAL";"TAB2",#N/A,TRUE,"GENERAL";"TAB3",#N/A,TRUE,"GENERAL";"TAB4",#N/A,TRUE,"GENERAL";"TAB5",#N/A,TRUE,"GENERAL"}</definedName>
    <definedName name="_____v8" localSheetId="2">{"TAB1",#N/A,TRUE,"GENERAL";"TAB2",#N/A,TRUE,"GENERAL";"TAB3",#N/A,TRUE,"GENERAL";"TAB4",#N/A,TRUE,"GENERAL";"TAB5",#N/A,TRUE,"GENERAL"}</definedName>
    <definedName name="_____v8" localSheetId="1">{"TAB1",#N/A,TRUE,"GENERAL";"TAB2",#N/A,TRUE,"GENERAL";"TAB3",#N/A,TRUE,"GENERAL";"TAB4",#N/A,TRUE,"GENERAL";"TAB5",#N/A,TRUE,"GENERAL"}</definedName>
    <definedName name="_____v8">{"TAB1",#N/A,TRUE,"GENERAL";"TAB2",#N/A,TRUE,"GENERAL";"TAB3",#N/A,TRUE,"GENERAL";"TAB4",#N/A,TRUE,"GENERAL";"TAB5",#N/A,TRUE,"GENERAL"}</definedName>
    <definedName name="_____v9" localSheetId="4">{"TAB1",#N/A,TRUE,"GENERAL";"TAB2",#N/A,TRUE,"GENERAL";"TAB3",#N/A,TRUE,"GENERAL";"TAB4",#N/A,TRUE,"GENERAL";"TAB5",#N/A,TRUE,"GENERAL"}</definedName>
    <definedName name="_____v9" localSheetId="16">{"TAB1",#N/A,TRUE,"GENERAL";"TAB2",#N/A,TRUE,"GENERAL";"TAB3",#N/A,TRUE,"GENERAL";"TAB4",#N/A,TRUE,"GENERAL";"TAB5",#N/A,TRUE,"GENERAL"}</definedName>
    <definedName name="_____v9" localSheetId="15">{"TAB1",#N/A,TRUE,"GENERAL";"TAB2",#N/A,TRUE,"GENERAL";"TAB3",#N/A,TRUE,"GENERAL";"TAB4",#N/A,TRUE,"GENERAL";"TAB5",#N/A,TRUE,"GENERAL"}</definedName>
    <definedName name="_____v9" localSheetId="17">{"TAB1",#N/A,TRUE,"GENERAL";"TAB2",#N/A,TRUE,"GENERAL";"TAB3",#N/A,TRUE,"GENERAL";"TAB4",#N/A,TRUE,"GENERAL";"TAB5",#N/A,TRUE,"GENERAL"}</definedName>
    <definedName name="_____v9" localSheetId="2">{"TAB1",#N/A,TRUE,"GENERAL";"TAB2",#N/A,TRUE,"GENERAL";"TAB3",#N/A,TRUE,"GENERAL";"TAB4",#N/A,TRUE,"GENERAL";"TAB5",#N/A,TRUE,"GENERAL"}</definedName>
    <definedName name="_____v9" localSheetId="1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fv4" localSheetId="4">{"via1",#N/A,TRUE,"general";"via2",#N/A,TRUE,"general";"via3",#N/A,TRUE,"general"}</definedName>
    <definedName name="_____vfv4" localSheetId="16">{"via1",#N/A,TRUE,"general";"via2",#N/A,TRUE,"general";"via3",#N/A,TRUE,"general"}</definedName>
    <definedName name="_____vfv4" localSheetId="15">{"via1",#N/A,TRUE,"general";"via2",#N/A,TRUE,"general";"via3",#N/A,TRUE,"general"}</definedName>
    <definedName name="_____vfv4" localSheetId="17">{"via1",#N/A,TRUE,"general";"via2",#N/A,TRUE,"general";"via3",#N/A,TRUE,"general"}</definedName>
    <definedName name="_____vfv4" localSheetId="2">{"via1",#N/A,TRUE,"general";"via2",#N/A,TRUE,"general";"via3",#N/A,TRUE,"general"}</definedName>
    <definedName name="_____vfv4" localSheetId="1">{"via1",#N/A,TRUE,"general";"via2",#N/A,TRUE,"general";"via3",#N/A,TRUE,"general"}</definedName>
    <definedName name="_____vfv4">{"via1",#N/A,TRUE,"general";"via2",#N/A,TRUE,"general";"via3",#N/A,TRUE,"general"}</definedName>
    <definedName name="_____Vol1">#REF!</definedName>
    <definedName name="_____VPD1">#REF!</definedName>
    <definedName name="_____VPI1">#REF!</definedName>
    <definedName name="_____VRA1">#REF!</definedName>
    <definedName name="_____x1" localSheetId="4">{"TAB1",#N/A,TRUE,"GENERAL";"TAB2",#N/A,TRUE,"GENERAL";"TAB3",#N/A,TRUE,"GENERAL";"TAB4",#N/A,TRUE,"GENERAL";"TAB5",#N/A,TRUE,"GENERAL"}</definedName>
    <definedName name="_____x1" localSheetId="16">{"TAB1",#N/A,TRUE,"GENERAL";"TAB2",#N/A,TRUE,"GENERAL";"TAB3",#N/A,TRUE,"GENERAL";"TAB4",#N/A,TRUE,"GENERAL";"TAB5",#N/A,TRUE,"GENERAL"}</definedName>
    <definedName name="_____x1" localSheetId="15">{"TAB1",#N/A,TRUE,"GENERAL";"TAB2",#N/A,TRUE,"GENERAL";"TAB3",#N/A,TRUE,"GENERAL";"TAB4",#N/A,TRUE,"GENERAL";"TAB5",#N/A,TRUE,"GENERAL"}</definedName>
    <definedName name="_____x1" localSheetId="17">{"TAB1",#N/A,TRUE,"GENERAL";"TAB2",#N/A,TRUE,"GENERAL";"TAB3",#N/A,TRUE,"GENERAL";"TAB4",#N/A,TRUE,"GENERAL";"TAB5",#N/A,TRUE,"GENERAL"}</definedName>
    <definedName name="_____x1" localSheetId="2">{"TAB1",#N/A,TRUE,"GENERAL";"TAB2",#N/A,TRUE,"GENERAL";"TAB3",#N/A,TRUE,"GENERAL";"TAB4",#N/A,TRUE,"GENERAL";"TAB5",#N/A,TRUE,"GENERAL"}</definedName>
    <definedName name="_____x1" localSheetId="1">{"TAB1",#N/A,TRUE,"GENERAL";"TAB2",#N/A,TRUE,"GENERAL";"TAB3",#N/A,TRUE,"GENERAL";"TAB4",#N/A,TRUE,"GENERAL";"TAB5",#N/A,TRUE,"GENERAL"}</definedName>
    <definedName name="_____x1">{"TAB1",#N/A,TRUE,"GENERAL";"TAB2",#N/A,TRUE,"GENERAL";"TAB3",#N/A,TRUE,"GENERAL";"TAB4",#N/A,TRUE,"GENERAL";"TAB5",#N/A,TRUE,"GENERAL"}</definedName>
    <definedName name="_____x2" localSheetId="4">{"via1",#N/A,TRUE,"general";"via2",#N/A,TRUE,"general";"via3",#N/A,TRUE,"general"}</definedName>
    <definedName name="_____x2" localSheetId="16">{"via1",#N/A,TRUE,"general";"via2",#N/A,TRUE,"general";"via3",#N/A,TRUE,"general"}</definedName>
    <definedName name="_____x2" localSheetId="15">{"via1",#N/A,TRUE,"general";"via2",#N/A,TRUE,"general";"via3",#N/A,TRUE,"general"}</definedName>
    <definedName name="_____x2" localSheetId="17">{"via1",#N/A,TRUE,"general";"via2",#N/A,TRUE,"general";"via3",#N/A,TRUE,"general"}</definedName>
    <definedName name="_____x2" localSheetId="2">{"via1",#N/A,TRUE,"general";"via2",#N/A,TRUE,"general";"via3",#N/A,TRUE,"general"}</definedName>
    <definedName name="_____x2" localSheetId="1">{"via1",#N/A,TRUE,"general";"via2",#N/A,TRUE,"general";"via3",#N/A,TRUE,"general"}</definedName>
    <definedName name="_____x2">{"via1",#N/A,TRUE,"general";"via2",#N/A,TRUE,"general";"via3",#N/A,TRUE,"general"}</definedName>
    <definedName name="_____x3" localSheetId="4">{"via1",#N/A,TRUE,"general";"via2",#N/A,TRUE,"general";"via3",#N/A,TRUE,"general"}</definedName>
    <definedName name="_____x3" localSheetId="16">{"via1",#N/A,TRUE,"general";"via2",#N/A,TRUE,"general";"via3",#N/A,TRUE,"general"}</definedName>
    <definedName name="_____x3" localSheetId="15">{"via1",#N/A,TRUE,"general";"via2",#N/A,TRUE,"general";"via3",#N/A,TRUE,"general"}</definedName>
    <definedName name="_____x3" localSheetId="17">{"via1",#N/A,TRUE,"general";"via2",#N/A,TRUE,"general";"via3",#N/A,TRUE,"general"}</definedName>
    <definedName name="_____x3" localSheetId="2">{"via1",#N/A,TRUE,"general";"via2",#N/A,TRUE,"general";"via3",#N/A,TRUE,"general"}</definedName>
    <definedName name="_____x3" localSheetId="1">{"via1",#N/A,TRUE,"general";"via2",#N/A,TRUE,"general";"via3",#N/A,TRUE,"general"}</definedName>
    <definedName name="_____x3">{"via1",#N/A,TRUE,"general";"via2",#N/A,TRUE,"general";"via3",#N/A,TRUE,"general"}</definedName>
    <definedName name="_____x4" localSheetId="4">{"via1",#N/A,TRUE,"general";"via2",#N/A,TRUE,"general";"via3",#N/A,TRUE,"general"}</definedName>
    <definedName name="_____x4" localSheetId="16">{"via1",#N/A,TRUE,"general";"via2",#N/A,TRUE,"general";"via3",#N/A,TRUE,"general"}</definedName>
    <definedName name="_____x4" localSheetId="15">{"via1",#N/A,TRUE,"general";"via2",#N/A,TRUE,"general";"via3",#N/A,TRUE,"general"}</definedName>
    <definedName name="_____x4" localSheetId="17">{"via1",#N/A,TRUE,"general";"via2",#N/A,TRUE,"general";"via3",#N/A,TRUE,"general"}</definedName>
    <definedName name="_____x4" localSheetId="2">{"via1",#N/A,TRUE,"general";"via2",#N/A,TRUE,"general";"via3",#N/A,TRUE,"general"}</definedName>
    <definedName name="_____x4" localSheetId="1">{"via1",#N/A,TRUE,"general";"via2",#N/A,TRUE,"general";"via3",#N/A,TRUE,"general"}</definedName>
    <definedName name="_____x4">{"via1",#N/A,TRUE,"general";"via2",#N/A,TRUE,"general";"via3",#N/A,TRUE,"general"}</definedName>
    <definedName name="_____x5" localSheetId="4">{"TAB1",#N/A,TRUE,"GENERAL";"TAB2",#N/A,TRUE,"GENERAL";"TAB3",#N/A,TRUE,"GENERAL";"TAB4",#N/A,TRUE,"GENERAL";"TAB5",#N/A,TRUE,"GENERAL"}</definedName>
    <definedName name="_____x5" localSheetId="16">{"TAB1",#N/A,TRUE,"GENERAL";"TAB2",#N/A,TRUE,"GENERAL";"TAB3",#N/A,TRUE,"GENERAL";"TAB4",#N/A,TRUE,"GENERAL";"TAB5",#N/A,TRUE,"GENERAL"}</definedName>
    <definedName name="_____x5" localSheetId="15">{"TAB1",#N/A,TRUE,"GENERAL";"TAB2",#N/A,TRUE,"GENERAL";"TAB3",#N/A,TRUE,"GENERAL";"TAB4",#N/A,TRUE,"GENERAL";"TAB5",#N/A,TRUE,"GENERAL"}</definedName>
    <definedName name="_____x5" localSheetId="17">{"TAB1",#N/A,TRUE,"GENERAL";"TAB2",#N/A,TRUE,"GENERAL";"TAB3",#N/A,TRUE,"GENERAL";"TAB4",#N/A,TRUE,"GENERAL";"TAB5",#N/A,TRUE,"GENERAL"}</definedName>
    <definedName name="_____x5" localSheetId="2">{"TAB1",#N/A,TRUE,"GENERAL";"TAB2",#N/A,TRUE,"GENERAL";"TAB3",#N/A,TRUE,"GENERAL";"TAB4",#N/A,TRUE,"GENERAL";"TAB5",#N/A,TRUE,"GENERAL"}</definedName>
    <definedName name="_____x5" localSheetId="1">{"TAB1",#N/A,TRUE,"GENERAL";"TAB2",#N/A,TRUE,"GENERAL";"TAB3",#N/A,TRUE,"GENERAL";"TAB4",#N/A,TRUE,"GENERAL";"TAB5",#N/A,TRUE,"GENERAL"}</definedName>
    <definedName name="_____x5">{"TAB1",#N/A,TRUE,"GENERAL";"TAB2",#N/A,TRUE,"GENERAL";"TAB3",#N/A,TRUE,"GENERAL";"TAB4",#N/A,TRUE,"GENERAL";"TAB5",#N/A,TRUE,"GENERAL"}</definedName>
    <definedName name="_____x6" localSheetId="4">{"TAB1",#N/A,TRUE,"GENERAL";"TAB2",#N/A,TRUE,"GENERAL";"TAB3",#N/A,TRUE,"GENERAL";"TAB4",#N/A,TRUE,"GENERAL";"TAB5",#N/A,TRUE,"GENERAL"}</definedName>
    <definedName name="_____x6" localSheetId="16">{"TAB1",#N/A,TRUE,"GENERAL";"TAB2",#N/A,TRUE,"GENERAL";"TAB3",#N/A,TRUE,"GENERAL";"TAB4",#N/A,TRUE,"GENERAL";"TAB5",#N/A,TRUE,"GENERAL"}</definedName>
    <definedName name="_____x6" localSheetId="15">{"TAB1",#N/A,TRUE,"GENERAL";"TAB2",#N/A,TRUE,"GENERAL";"TAB3",#N/A,TRUE,"GENERAL";"TAB4",#N/A,TRUE,"GENERAL";"TAB5",#N/A,TRUE,"GENERAL"}</definedName>
    <definedName name="_____x6" localSheetId="17">{"TAB1",#N/A,TRUE,"GENERAL";"TAB2",#N/A,TRUE,"GENERAL";"TAB3",#N/A,TRUE,"GENERAL";"TAB4",#N/A,TRUE,"GENERAL";"TAB5",#N/A,TRUE,"GENERAL"}</definedName>
    <definedName name="_____x6" localSheetId="2">{"TAB1",#N/A,TRUE,"GENERAL";"TAB2",#N/A,TRUE,"GENERAL";"TAB3",#N/A,TRUE,"GENERAL";"TAB4",#N/A,TRUE,"GENERAL";"TAB5",#N/A,TRUE,"GENERAL"}</definedName>
    <definedName name="_____x6" localSheetId="1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 localSheetId="4">{"TAB1",#N/A,TRUE,"GENERAL";"TAB2",#N/A,TRUE,"GENERAL";"TAB3",#N/A,TRUE,"GENERAL";"TAB4",#N/A,TRUE,"GENERAL";"TAB5",#N/A,TRUE,"GENERAL"}</definedName>
    <definedName name="_____x7" localSheetId="16">{"TAB1",#N/A,TRUE,"GENERAL";"TAB2",#N/A,TRUE,"GENERAL";"TAB3",#N/A,TRUE,"GENERAL";"TAB4",#N/A,TRUE,"GENERAL";"TAB5",#N/A,TRUE,"GENERAL"}</definedName>
    <definedName name="_____x7" localSheetId="15">{"TAB1",#N/A,TRUE,"GENERAL";"TAB2",#N/A,TRUE,"GENERAL";"TAB3",#N/A,TRUE,"GENERAL";"TAB4",#N/A,TRUE,"GENERAL";"TAB5",#N/A,TRUE,"GENERAL"}</definedName>
    <definedName name="_____x7" localSheetId="17">{"TAB1",#N/A,TRUE,"GENERAL";"TAB2",#N/A,TRUE,"GENERAL";"TAB3",#N/A,TRUE,"GENERAL";"TAB4",#N/A,TRUE,"GENERAL";"TAB5",#N/A,TRUE,"GENERAL"}</definedName>
    <definedName name="_____x7" localSheetId="2">{"TAB1",#N/A,TRUE,"GENERAL";"TAB2",#N/A,TRUE,"GENERAL";"TAB3",#N/A,TRUE,"GENERAL";"TAB4",#N/A,TRUE,"GENERAL";"TAB5",#N/A,TRUE,"GENERAL"}</definedName>
    <definedName name="_____x7" localSheetId="1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 localSheetId="4">{"via1",#N/A,TRUE,"general";"via2",#N/A,TRUE,"general";"via3",#N/A,TRUE,"general"}</definedName>
    <definedName name="_____x8" localSheetId="16">{"via1",#N/A,TRUE,"general";"via2",#N/A,TRUE,"general";"via3",#N/A,TRUE,"general"}</definedName>
    <definedName name="_____x8" localSheetId="15">{"via1",#N/A,TRUE,"general";"via2",#N/A,TRUE,"general";"via3",#N/A,TRUE,"general"}</definedName>
    <definedName name="_____x8" localSheetId="17">{"via1",#N/A,TRUE,"general";"via2",#N/A,TRUE,"general";"via3",#N/A,TRUE,"general"}</definedName>
    <definedName name="_____x8" localSheetId="2">{"via1",#N/A,TRUE,"general";"via2",#N/A,TRUE,"general";"via3",#N/A,TRUE,"general"}</definedName>
    <definedName name="_____x8" localSheetId="1">{"via1",#N/A,TRUE,"general";"via2",#N/A,TRUE,"general";"via3",#N/A,TRUE,"general"}</definedName>
    <definedName name="_____x8">{"via1",#N/A,TRUE,"general";"via2",#N/A,TRUE,"general";"via3",#N/A,TRUE,"general"}</definedName>
    <definedName name="_____x9" localSheetId="4">{"TAB1",#N/A,TRUE,"GENERAL";"TAB2",#N/A,TRUE,"GENERAL";"TAB3",#N/A,TRUE,"GENERAL";"TAB4",#N/A,TRUE,"GENERAL";"TAB5",#N/A,TRUE,"GENERAL"}</definedName>
    <definedName name="_____x9" localSheetId="16">{"TAB1",#N/A,TRUE,"GENERAL";"TAB2",#N/A,TRUE,"GENERAL";"TAB3",#N/A,TRUE,"GENERAL";"TAB4",#N/A,TRUE,"GENERAL";"TAB5",#N/A,TRUE,"GENERAL"}</definedName>
    <definedName name="_____x9" localSheetId="15">{"TAB1",#N/A,TRUE,"GENERAL";"TAB2",#N/A,TRUE,"GENERAL";"TAB3",#N/A,TRUE,"GENERAL";"TAB4",#N/A,TRUE,"GENERAL";"TAB5",#N/A,TRUE,"GENERAL"}</definedName>
    <definedName name="_____x9" localSheetId="17">{"TAB1",#N/A,TRUE,"GENERAL";"TAB2",#N/A,TRUE,"GENERAL";"TAB3",#N/A,TRUE,"GENERAL";"TAB4",#N/A,TRUE,"GENERAL";"TAB5",#N/A,TRUE,"GENERAL"}</definedName>
    <definedName name="_____x9" localSheetId="2">{"TAB1",#N/A,TRUE,"GENERAL";"TAB2",#N/A,TRUE,"GENERAL";"TAB3",#N/A,TRUE,"GENERAL";"TAB4",#N/A,TRUE,"GENERAL";"TAB5",#N/A,TRUE,"GENERAL"}</definedName>
    <definedName name="_____x9" localSheetId="1">{"TAB1",#N/A,TRUE,"GENERAL";"TAB2",#N/A,TRUE,"GENERAL";"TAB3",#N/A,TRUE,"GENERAL";"TAB4",#N/A,TRUE,"GENERAL";"TAB5",#N/A,TRUE,"GENERAL"}</definedName>
    <definedName name="_____x9">{"TAB1",#N/A,TRUE,"GENERAL";"TAB2",#N/A,TRUE,"GENERAL";"TAB3",#N/A,TRUE,"GENERAL";"TAB4",#N/A,TRUE,"GENERAL";"TAB5",#N/A,TRUE,"GENERAL"}</definedName>
    <definedName name="_____y2" localSheetId="4">{"TAB1",#N/A,TRUE,"GENERAL";"TAB2",#N/A,TRUE,"GENERAL";"TAB3",#N/A,TRUE,"GENERAL";"TAB4",#N/A,TRUE,"GENERAL";"TAB5",#N/A,TRUE,"GENERAL"}</definedName>
    <definedName name="_____y2" localSheetId="16">{"TAB1",#N/A,TRUE,"GENERAL";"TAB2",#N/A,TRUE,"GENERAL";"TAB3",#N/A,TRUE,"GENERAL";"TAB4",#N/A,TRUE,"GENERAL";"TAB5",#N/A,TRUE,"GENERAL"}</definedName>
    <definedName name="_____y2" localSheetId="15">{"TAB1",#N/A,TRUE,"GENERAL";"TAB2",#N/A,TRUE,"GENERAL";"TAB3",#N/A,TRUE,"GENERAL";"TAB4",#N/A,TRUE,"GENERAL";"TAB5",#N/A,TRUE,"GENERAL"}</definedName>
    <definedName name="_____y2" localSheetId="17">{"TAB1",#N/A,TRUE,"GENERAL";"TAB2",#N/A,TRUE,"GENERAL";"TAB3",#N/A,TRUE,"GENERAL";"TAB4",#N/A,TRUE,"GENERAL";"TAB5",#N/A,TRUE,"GENERAL"}</definedName>
    <definedName name="_____y2" localSheetId="2">{"TAB1",#N/A,TRUE,"GENERAL";"TAB2",#N/A,TRUE,"GENERAL";"TAB3",#N/A,TRUE,"GENERAL";"TAB4",#N/A,TRUE,"GENERAL";"TAB5",#N/A,TRUE,"GENERAL"}</definedName>
    <definedName name="_____y2" localSheetId="1">{"TAB1",#N/A,TRUE,"GENERAL";"TAB2",#N/A,TRUE,"GENERAL";"TAB3",#N/A,TRUE,"GENERAL";"TAB4",#N/A,TRUE,"GENERAL";"TAB5",#N/A,TRUE,"GENERAL"}</definedName>
    <definedName name="_____y2">{"TAB1",#N/A,TRUE,"GENERAL";"TAB2",#N/A,TRUE,"GENERAL";"TAB3",#N/A,TRUE,"GENERAL";"TAB4",#N/A,TRUE,"GENERAL";"TAB5",#N/A,TRUE,"GENERAL"}</definedName>
    <definedName name="_____y3" localSheetId="4">{"via1",#N/A,TRUE,"general";"via2",#N/A,TRUE,"general";"via3",#N/A,TRUE,"general"}</definedName>
    <definedName name="_____y3" localSheetId="16">{"via1",#N/A,TRUE,"general";"via2",#N/A,TRUE,"general";"via3",#N/A,TRUE,"general"}</definedName>
    <definedName name="_____y3" localSheetId="15">{"via1",#N/A,TRUE,"general";"via2",#N/A,TRUE,"general";"via3",#N/A,TRUE,"general"}</definedName>
    <definedName name="_____y3" localSheetId="17">{"via1",#N/A,TRUE,"general";"via2",#N/A,TRUE,"general";"via3",#N/A,TRUE,"general"}</definedName>
    <definedName name="_____y3" localSheetId="2">{"via1",#N/A,TRUE,"general";"via2",#N/A,TRUE,"general";"via3",#N/A,TRUE,"general"}</definedName>
    <definedName name="_____y3" localSheetId="1">{"via1",#N/A,TRUE,"general";"via2",#N/A,TRUE,"general";"via3",#N/A,TRUE,"general"}</definedName>
    <definedName name="_____y3">{"via1",#N/A,TRUE,"general";"via2",#N/A,TRUE,"general";"via3",#N/A,TRUE,"general"}</definedName>
    <definedName name="_____y4" localSheetId="4">{"via1",#N/A,TRUE,"general";"via2",#N/A,TRUE,"general";"via3",#N/A,TRUE,"general"}</definedName>
    <definedName name="_____y4" localSheetId="16">{"via1",#N/A,TRUE,"general";"via2",#N/A,TRUE,"general";"via3",#N/A,TRUE,"general"}</definedName>
    <definedName name="_____y4" localSheetId="15">{"via1",#N/A,TRUE,"general";"via2",#N/A,TRUE,"general";"via3",#N/A,TRUE,"general"}</definedName>
    <definedName name="_____y4" localSheetId="17">{"via1",#N/A,TRUE,"general";"via2",#N/A,TRUE,"general";"via3",#N/A,TRUE,"general"}</definedName>
    <definedName name="_____y4" localSheetId="2">{"via1",#N/A,TRUE,"general";"via2",#N/A,TRUE,"general";"via3",#N/A,TRUE,"general"}</definedName>
    <definedName name="_____y4" localSheetId="1">{"via1",#N/A,TRUE,"general";"via2",#N/A,TRUE,"general";"via3",#N/A,TRUE,"general"}</definedName>
    <definedName name="_____y4">{"via1",#N/A,TRUE,"general";"via2",#N/A,TRUE,"general";"via3",#N/A,TRUE,"general"}</definedName>
    <definedName name="_____y5" localSheetId="4">{"TAB1",#N/A,TRUE,"GENERAL";"TAB2",#N/A,TRUE,"GENERAL";"TAB3",#N/A,TRUE,"GENERAL";"TAB4",#N/A,TRUE,"GENERAL";"TAB5",#N/A,TRUE,"GENERAL"}</definedName>
    <definedName name="_____y5" localSheetId="16">{"TAB1",#N/A,TRUE,"GENERAL";"TAB2",#N/A,TRUE,"GENERAL";"TAB3",#N/A,TRUE,"GENERAL";"TAB4",#N/A,TRUE,"GENERAL";"TAB5",#N/A,TRUE,"GENERAL"}</definedName>
    <definedName name="_____y5" localSheetId="15">{"TAB1",#N/A,TRUE,"GENERAL";"TAB2",#N/A,TRUE,"GENERAL";"TAB3",#N/A,TRUE,"GENERAL";"TAB4",#N/A,TRUE,"GENERAL";"TAB5",#N/A,TRUE,"GENERAL"}</definedName>
    <definedName name="_____y5" localSheetId="17">{"TAB1",#N/A,TRUE,"GENERAL";"TAB2",#N/A,TRUE,"GENERAL";"TAB3",#N/A,TRUE,"GENERAL";"TAB4",#N/A,TRUE,"GENERAL";"TAB5",#N/A,TRUE,"GENERAL"}</definedName>
    <definedName name="_____y5" localSheetId="2">{"TAB1",#N/A,TRUE,"GENERAL";"TAB2",#N/A,TRUE,"GENERAL";"TAB3",#N/A,TRUE,"GENERAL";"TAB4",#N/A,TRUE,"GENERAL";"TAB5",#N/A,TRUE,"GENERAL"}</definedName>
    <definedName name="_____y5" localSheetId="1">{"TAB1",#N/A,TRUE,"GENERAL";"TAB2",#N/A,TRUE,"GENERAL";"TAB3",#N/A,TRUE,"GENERAL";"TAB4",#N/A,TRUE,"GENERAL";"TAB5",#N/A,TRUE,"GENERAL"}</definedName>
    <definedName name="_____y5">{"TAB1",#N/A,TRUE,"GENERAL";"TAB2",#N/A,TRUE,"GENERAL";"TAB3",#N/A,TRUE,"GENERAL";"TAB4",#N/A,TRUE,"GENERAL";"TAB5",#N/A,TRUE,"GENERAL"}</definedName>
    <definedName name="_____y6" localSheetId="4">{"via1",#N/A,TRUE,"general";"via2",#N/A,TRUE,"general";"via3",#N/A,TRUE,"general"}</definedName>
    <definedName name="_____y6" localSheetId="16">{"via1",#N/A,TRUE,"general";"via2",#N/A,TRUE,"general";"via3",#N/A,TRUE,"general"}</definedName>
    <definedName name="_____y6" localSheetId="15">{"via1",#N/A,TRUE,"general";"via2",#N/A,TRUE,"general";"via3",#N/A,TRUE,"general"}</definedName>
    <definedName name="_____y6" localSheetId="17">{"via1",#N/A,TRUE,"general";"via2",#N/A,TRUE,"general";"via3",#N/A,TRUE,"general"}</definedName>
    <definedName name="_____y6" localSheetId="2">{"via1",#N/A,TRUE,"general";"via2",#N/A,TRUE,"general";"via3",#N/A,TRUE,"general"}</definedName>
    <definedName name="_____y6" localSheetId="1">{"via1",#N/A,TRUE,"general";"via2",#N/A,TRUE,"general";"via3",#N/A,TRUE,"general"}</definedName>
    <definedName name="_____y6">{"via1",#N/A,TRUE,"general";"via2",#N/A,TRUE,"general";"via3",#N/A,TRUE,"general"}</definedName>
    <definedName name="_____y7" localSheetId="4">{"via1",#N/A,TRUE,"general";"via2",#N/A,TRUE,"general";"via3",#N/A,TRUE,"general"}</definedName>
    <definedName name="_____y7" localSheetId="16">{"via1",#N/A,TRUE,"general";"via2",#N/A,TRUE,"general";"via3",#N/A,TRUE,"general"}</definedName>
    <definedName name="_____y7" localSheetId="15">{"via1",#N/A,TRUE,"general";"via2",#N/A,TRUE,"general";"via3",#N/A,TRUE,"general"}</definedName>
    <definedName name="_____y7" localSheetId="17">{"via1",#N/A,TRUE,"general";"via2",#N/A,TRUE,"general";"via3",#N/A,TRUE,"general"}</definedName>
    <definedName name="_____y7" localSheetId="2">{"via1",#N/A,TRUE,"general";"via2",#N/A,TRUE,"general";"via3",#N/A,TRUE,"general"}</definedName>
    <definedName name="_____y7" localSheetId="1">{"via1",#N/A,TRUE,"general";"via2",#N/A,TRUE,"general";"via3",#N/A,TRUE,"general"}</definedName>
    <definedName name="_____y7">{"via1",#N/A,TRUE,"general";"via2",#N/A,TRUE,"general";"via3",#N/A,TRUE,"general"}</definedName>
    <definedName name="_____y8" localSheetId="4">{"via1",#N/A,TRUE,"general";"via2",#N/A,TRUE,"general";"via3",#N/A,TRUE,"general"}</definedName>
    <definedName name="_____y8" localSheetId="16">{"via1",#N/A,TRUE,"general";"via2",#N/A,TRUE,"general";"via3",#N/A,TRUE,"general"}</definedName>
    <definedName name="_____y8" localSheetId="15">{"via1",#N/A,TRUE,"general";"via2",#N/A,TRUE,"general";"via3",#N/A,TRUE,"general"}</definedName>
    <definedName name="_____y8" localSheetId="17">{"via1",#N/A,TRUE,"general";"via2",#N/A,TRUE,"general";"via3",#N/A,TRUE,"general"}</definedName>
    <definedName name="_____y8" localSheetId="2">{"via1",#N/A,TRUE,"general";"via2",#N/A,TRUE,"general";"via3",#N/A,TRUE,"general"}</definedName>
    <definedName name="_____y8" localSheetId="1">{"via1",#N/A,TRUE,"general";"via2",#N/A,TRUE,"general";"via3",#N/A,TRUE,"general"}</definedName>
    <definedName name="_____y8">{"via1",#N/A,TRUE,"general";"via2",#N/A,TRUE,"general";"via3",#N/A,TRUE,"general"}</definedName>
    <definedName name="_____y9" localSheetId="4">{"TAB1",#N/A,TRUE,"GENERAL";"TAB2",#N/A,TRUE,"GENERAL";"TAB3",#N/A,TRUE,"GENERAL";"TAB4",#N/A,TRUE,"GENERAL";"TAB5",#N/A,TRUE,"GENERAL"}</definedName>
    <definedName name="_____y9" localSheetId="16">{"TAB1",#N/A,TRUE,"GENERAL";"TAB2",#N/A,TRUE,"GENERAL";"TAB3",#N/A,TRUE,"GENERAL";"TAB4",#N/A,TRUE,"GENERAL";"TAB5",#N/A,TRUE,"GENERAL"}</definedName>
    <definedName name="_____y9" localSheetId="15">{"TAB1",#N/A,TRUE,"GENERAL";"TAB2",#N/A,TRUE,"GENERAL";"TAB3",#N/A,TRUE,"GENERAL";"TAB4",#N/A,TRUE,"GENERAL";"TAB5",#N/A,TRUE,"GENERAL"}</definedName>
    <definedName name="_____y9" localSheetId="17">{"TAB1",#N/A,TRUE,"GENERAL";"TAB2",#N/A,TRUE,"GENERAL";"TAB3",#N/A,TRUE,"GENERAL";"TAB4",#N/A,TRUE,"GENERAL";"TAB5",#N/A,TRUE,"GENERAL"}</definedName>
    <definedName name="_____y9" localSheetId="2">{"TAB1",#N/A,TRUE,"GENERAL";"TAB2",#N/A,TRUE,"GENERAL";"TAB3",#N/A,TRUE,"GENERAL";"TAB4",#N/A,TRUE,"GENERAL";"TAB5",#N/A,TRUE,"GENERAL"}</definedName>
    <definedName name="_____y9" localSheetId="1">{"TAB1",#N/A,TRUE,"GENERAL";"TAB2",#N/A,TRUE,"GENERAL";"TAB3",#N/A,TRUE,"GENERAL";"TAB4",#N/A,TRUE,"GENERAL";"TAB5",#N/A,TRUE,"GENERAL"}</definedName>
    <definedName name="_____y9">{"TAB1",#N/A,TRUE,"GENERAL";"TAB2",#N/A,TRUE,"GENERAL";"TAB3",#N/A,TRUE,"GENERAL";"TAB4",#N/A,TRUE,"GENERAL";"TAB5",#N/A,TRUE,"GENERAL"}</definedName>
    <definedName name="_____z1" localSheetId="4">{"TAB1",#N/A,TRUE,"GENERAL";"TAB2",#N/A,TRUE,"GENERAL";"TAB3",#N/A,TRUE,"GENERAL";"TAB4",#N/A,TRUE,"GENERAL";"TAB5",#N/A,TRUE,"GENERAL"}</definedName>
    <definedName name="_____z1" localSheetId="16">{"TAB1",#N/A,TRUE,"GENERAL";"TAB2",#N/A,TRUE,"GENERAL";"TAB3",#N/A,TRUE,"GENERAL";"TAB4",#N/A,TRUE,"GENERAL";"TAB5",#N/A,TRUE,"GENERAL"}</definedName>
    <definedName name="_____z1" localSheetId="15">{"TAB1",#N/A,TRUE,"GENERAL";"TAB2",#N/A,TRUE,"GENERAL";"TAB3",#N/A,TRUE,"GENERAL";"TAB4",#N/A,TRUE,"GENERAL";"TAB5",#N/A,TRUE,"GENERAL"}</definedName>
    <definedName name="_____z1" localSheetId="17">{"TAB1",#N/A,TRUE,"GENERAL";"TAB2",#N/A,TRUE,"GENERAL";"TAB3",#N/A,TRUE,"GENERAL";"TAB4",#N/A,TRUE,"GENERAL";"TAB5",#N/A,TRUE,"GENERAL"}</definedName>
    <definedName name="_____z1" localSheetId="2">{"TAB1",#N/A,TRUE,"GENERAL";"TAB2",#N/A,TRUE,"GENERAL";"TAB3",#N/A,TRUE,"GENERAL";"TAB4",#N/A,TRUE,"GENERAL";"TAB5",#N/A,TRUE,"GENERAL"}</definedName>
    <definedName name="_____z1" localSheetId="1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 localSheetId="4">{"via1",#N/A,TRUE,"general";"via2",#N/A,TRUE,"general";"via3",#N/A,TRUE,"general"}</definedName>
    <definedName name="_____z2" localSheetId="16">{"via1",#N/A,TRUE,"general";"via2",#N/A,TRUE,"general";"via3",#N/A,TRUE,"general"}</definedName>
    <definedName name="_____z2" localSheetId="15">{"via1",#N/A,TRUE,"general";"via2",#N/A,TRUE,"general";"via3",#N/A,TRUE,"general"}</definedName>
    <definedName name="_____z2" localSheetId="17">{"via1",#N/A,TRUE,"general";"via2",#N/A,TRUE,"general";"via3",#N/A,TRUE,"general"}</definedName>
    <definedName name="_____z2" localSheetId="2">{"via1",#N/A,TRUE,"general";"via2",#N/A,TRUE,"general";"via3",#N/A,TRUE,"general"}</definedName>
    <definedName name="_____z2" localSheetId="1">{"via1",#N/A,TRUE,"general";"via2",#N/A,TRUE,"general";"via3",#N/A,TRUE,"general"}</definedName>
    <definedName name="_____z2">{"via1",#N/A,TRUE,"general";"via2",#N/A,TRUE,"general";"via3",#N/A,TRUE,"general"}</definedName>
    <definedName name="_____z3" localSheetId="4">{"via1",#N/A,TRUE,"general";"via2",#N/A,TRUE,"general";"via3",#N/A,TRUE,"general"}</definedName>
    <definedName name="_____z3" localSheetId="16">{"via1",#N/A,TRUE,"general";"via2",#N/A,TRUE,"general";"via3",#N/A,TRUE,"general"}</definedName>
    <definedName name="_____z3" localSheetId="15">{"via1",#N/A,TRUE,"general";"via2",#N/A,TRUE,"general";"via3",#N/A,TRUE,"general"}</definedName>
    <definedName name="_____z3" localSheetId="17">{"via1",#N/A,TRUE,"general";"via2",#N/A,TRUE,"general";"via3",#N/A,TRUE,"general"}</definedName>
    <definedName name="_____z3" localSheetId="2">{"via1",#N/A,TRUE,"general";"via2",#N/A,TRUE,"general";"via3",#N/A,TRUE,"general"}</definedName>
    <definedName name="_____z3" localSheetId="1">{"via1",#N/A,TRUE,"general";"via2",#N/A,TRUE,"general";"via3",#N/A,TRUE,"general"}</definedName>
    <definedName name="_____z3">{"via1",#N/A,TRUE,"general";"via2",#N/A,TRUE,"general";"via3",#N/A,TRUE,"general"}</definedName>
    <definedName name="_____z4" localSheetId="4">{"TAB1",#N/A,TRUE,"GENERAL";"TAB2",#N/A,TRUE,"GENERAL";"TAB3",#N/A,TRUE,"GENERAL";"TAB4",#N/A,TRUE,"GENERAL";"TAB5",#N/A,TRUE,"GENERAL"}</definedName>
    <definedName name="_____z4" localSheetId="16">{"TAB1",#N/A,TRUE,"GENERAL";"TAB2",#N/A,TRUE,"GENERAL";"TAB3",#N/A,TRUE,"GENERAL";"TAB4",#N/A,TRUE,"GENERAL";"TAB5",#N/A,TRUE,"GENERAL"}</definedName>
    <definedName name="_____z4" localSheetId="15">{"TAB1",#N/A,TRUE,"GENERAL";"TAB2",#N/A,TRUE,"GENERAL";"TAB3",#N/A,TRUE,"GENERAL";"TAB4",#N/A,TRUE,"GENERAL";"TAB5",#N/A,TRUE,"GENERAL"}</definedName>
    <definedName name="_____z4" localSheetId="17">{"TAB1",#N/A,TRUE,"GENERAL";"TAB2",#N/A,TRUE,"GENERAL";"TAB3",#N/A,TRUE,"GENERAL";"TAB4",#N/A,TRUE,"GENERAL";"TAB5",#N/A,TRUE,"GENERAL"}</definedName>
    <definedName name="_____z4" localSheetId="2">{"TAB1",#N/A,TRUE,"GENERAL";"TAB2",#N/A,TRUE,"GENERAL";"TAB3",#N/A,TRUE,"GENERAL";"TAB4",#N/A,TRUE,"GENERAL";"TAB5",#N/A,TRUE,"GENERAL"}</definedName>
    <definedName name="_____z4" localSheetId="1">{"TAB1",#N/A,TRUE,"GENERAL";"TAB2",#N/A,TRUE,"GENERAL";"TAB3",#N/A,TRUE,"GENERAL";"TAB4",#N/A,TRUE,"GENERAL";"TAB5",#N/A,TRUE,"GENERAL"}</definedName>
    <definedName name="_____z4">{"TAB1",#N/A,TRUE,"GENERAL";"TAB2",#N/A,TRUE,"GENERAL";"TAB3",#N/A,TRUE,"GENERAL";"TAB4",#N/A,TRUE,"GENERAL";"TAB5",#N/A,TRUE,"GENERAL"}</definedName>
    <definedName name="_____z5" localSheetId="4">{"via1",#N/A,TRUE,"general";"via2",#N/A,TRUE,"general";"via3",#N/A,TRUE,"general"}</definedName>
    <definedName name="_____z5" localSheetId="16">{"via1",#N/A,TRUE,"general";"via2",#N/A,TRUE,"general";"via3",#N/A,TRUE,"general"}</definedName>
    <definedName name="_____z5" localSheetId="15">{"via1",#N/A,TRUE,"general";"via2",#N/A,TRUE,"general";"via3",#N/A,TRUE,"general"}</definedName>
    <definedName name="_____z5" localSheetId="17">{"via1",#N/A,TRUE,"general";"via2",#N/A,TRUE,"general";"via3",#N/A,TRUE,"general"}</definedName>
    <definedName name="_____z5" localSheetId="2">{"via1",#N/A,TRUE,"general";"via2",#N/A,TRUE,"general";"via3",#N/A,TRUE,"general"}</definedName>
    <definedName name="_____z5" localSheetId="1">{"via1",#N/A,TRUE,"general";"via2",#N/A,TRUE,"general";"via3",#N/A,TRUE,"general"}</definedName>
    <definedName name="_____z5">{"via1",#N/A,TRUE,"general";"via2",#N/A,TRUE,"general";"via3",#N/A,TRUE,"general"}</definedName>
    <definedName name="_____z6" localSheetId="4">{"TAB1",#N/A,TRUE,"GENERAL";"TAB2",#N/A,TRUE,"GENERAL";"TAB3",#N/A,TRUE,"GENERAL";"TAB4",#N/A,TRUE,"GENERAL";"TAB5",#N/A,TRUE,"GENERAL"}</definedName>
    <definedName name="_____z6" localSheetId="16">{"TAB1",#N/A,TRUE,"GENERAL";"TAB2",#N/A,TRUE,"GENERAL";"TAB3",#N/A,TRUE,"GENERAL";"TAB4",#N/A,TRUE,"GENERAL";"TAB5",#N/A,TRUE,"GENERAL"}</definedName>
    <definedName name="_____z6" localSheetId="15">{"TAB1",#N/A,TRUE,"GENERAL";"TAB2",#N/A,TRUE,"GENERAL";"TAB3",#N/A,TRUE,"GENERAL";"TAB4",#N/A,TRUE,"GENERAL";"TAB5",#N/A,TRUE,"GENERAL"}</definedName>
    <definedName name="_____z6" localSheetId="17">{"TAB1",#N/A,TRUE,"GENERAL";"TAB2",#N/A,TRUE,"GENERAL";"TAB3",#N/A,TRUE,"GENERAL";"TAB4",#N/A,TRUE,"GENERAL";"TAB5",#N/A,TRUE,"GENERAL"}</definedName>
    <definedName name="_____z6" localSheetId="2">{"TAB1",#N/A,TRUE,"GENERAL";"TAB2",#N/A,TRUE,"GENERAL";"TAB3",#N/A,TRUE,"GENERAL";"TAB4",#N/A,TRUE,"GENERAL";"TAB5",#N/A,TRUE,"GENERAL"}</definedName>
    <definedName name="_____z6" localSheetId="1">{"TAB1",#N/A,TRUE,"GENERAL";"TAB2",#N/A,TRUE,"GENERAL";"TAB3",#N/A,TRUE,"GENERAL";"TAB4",#N/A,TRUE,"GENERAL";"TAB5",#N/A,TRUE,"GENERAL"}</definedName>
    <definedName name="_____z6">{"TAB1",#N/A,TRUE,"GENERAL";"TAB2",#N/A,TRUE,"GENERAL";"TAB3",#N/A,TRUE,"GENERAL";"TAB4",#N/A,TRUE,"GENERAL";"TAB5",#N/A,TRUE,"GENERAL"}</definedName>
    <definedName name="____a1" localSheetId="4">{"TAB1",#N/A,TRUE,"GENERAL";"TAB2",#N/A,TRUE,"GENERAL";"TAB3",#N/A,TRUE,"GENERAL";"TAB4",#N/A,TRUE,"GENERAL";"TAB5",#N/A,TRUE,"GENERAL"}</definedName>
    <definedName name="____a1" localSheetId="16">{"TAB1",#N/A,TRUE,"GENERAL";"TAB2",#N/A,TRUE,"GENERAL";"TAB3",#N/A,TRUE,"GENERAL";"TAB4",#N/A,TRUE,"GENERAL";"TAB5",#N/A,TRUE,"GENERAL"}</definedName>
    <definedName name="____a1" localSheetId="15">{"TAB1",#N/A,TRUE,"GENERAL";"TAB2",#N/A,TRUE,"GENERAL";"TAB3",#N/A,TRUE,"GENERAL";"TAB4",#N/A,TRUE,"GENERAL";"TAB5",#N/A,TRUE,"GENERAL"}</definedName>
    <definedName name="____A1" localSheetId="17">#REF!</definedName>
    <definedName name="____a1" localSheetId="2">{"TAB1",#N/A,TRUE,"GENERAL";"TAB2",#N/A,TRUE,"GENERAL";"TAB3",#N/A,TRUE,"GENERAL";"TAB4",#N/A,TRUE,"GENERAL";"TAB5",#N/A,TRUE,"GENERAL"}</definedName>
    <definedName name="____a1" localSheetId="1">{"TAB1",#N/A,TRUE,"GENERAL";"TAB2",#N/A,TRUE,"GENERAL";"TAB3",#N/A,TRUE,"GENERAL";"TAB4",#N/A,TRUE,"GENERAL";"TAB5",#N/A,TRUE,"GENERAL"}</definedName>
    <definedName name="____a1">{"TAB1",#N/A,TRUE,"GENERAL";"TAB2",#N/A,TRUE,"GENERAL";"TAB3",#N/A,TRUE,"GENERAL";"TAB4",#N/A,TRUE,"GENERAL";"TAB5",#N/A,TRUE,"GENERAL"}</definedName>
    <definedName name="____A115042">#REF!</definedName>
    <definedName name="____A17000">#REF!</definedName>
    <definedName name="____A20000">#REF!</definedName>
    <definedName name="____a3" localSheetId="4">{"TAB1",#N/A,TRUE,"GENERAL";"TAB2",#N/A,TRUE,"GENERAL";"TAB3",#N/A,TRUE,"GENERAL";"TAB4",#N/A,TRUE,"GENERAL";"TAB5",#N/A,TRUE,"GENERAL"}</definedName>
    <definedName name="____a3" localSheetId="16">{"TAB1",#N/A,TRUE,"GENERAL";"TAB2",#N/A,TRUE,"GENERAL";"TAB3",#N/A,TRUE,"GENERAL";"TAB4",#N/A,TRUE,"GENERAL";"TAB5",#N/A,TRUE,"GENERAL"}</definedName>
    <definedName name="____a3" localSheetId="15">{"TAB1",#N/A,TRUE,"GENERAL";"TAB2",#N/A,TRUE,"GENERAL";"TAB3",#N/A,TRUE,"GENERAL";"TAB4",#N/A,TRUE,"GENERAL";"TAB5",#N/A,TRUE,"GENERAL"}</definedName>
    <definedName name="____a3" localSheetId="17">{"TAB1",#N/A,TRUE,"GENERAL";"TAB2",#N/A,TRUE,"GENERAL";"TAB3",#N/A,TRUE,"GENERAL";"TAB4",#N/A,TRUE,"GENERAL";"TAB5",#N/A,TRUE,"GENERAL"}</definedName>
    <definedName name="____a3" localSheetId="2">{"TAB1",#N/A,TRUE,"GENERAL";"TAB2",#N/A,TRUE,"GENERAL";"TAB3",#N/A,TRUE,"GENERAL";"TAB4",#N/A,TRUE,"GENERAL";"TAB5",#N/A,TRUE,"GENERAL"}</definedName>
    <definedName name="____a3" localSheetId="1">{"TAB1",#N/A,TRUE,"GENERAL";"TAB2",#N/A,TRUE,"GENERAL";"TAB3",#N/A,TRUE,"GENERAL";"TAB4",#N/A,TRUE,"GENERAL";"TAB5",#N/A,TRUE,"GENERAL"}</definedName>
    <definedName name="____a3">{"TAB1",#N/A,TRUE,"GENERAL";"TAB2",#N/A,TRUE,"GENERAL";"TAB3",#N/A,TRUE,"GENERAL";"TAB4",#N/A,TRUE,"GENERAL";"TAB5",#N/A,TRUE,"GENERAL"}</definedName>
    <definedName name="____A30000">#REF!</definedName>
    <definedName name="____a4" localSheetId="4">{"via1",#N/A,TRUE,"general";"via2",#N/A,TRUE,"general";"via3",#N/A,TRUE,"general"}</definedName>
    <definedName name="____a4" localSheetId="16">{"via1",#N/A,TRUE,"general";"via2",#N/A,TRUE,"general";"via3",#N/A,TRUE,"general"}</definedName>
    <definedName name="____a4" localSheetId="15">{"via1",#N/A,TRUE,"general";"via2",#N/A,TRUE,"general";"via3",#N/A,TRUE,"general"}</definedName>
    <definedName name="____a4" localSheetId="17">{"via1",#N/A,TRUE,"general";"via2",#N/A,TRUE,"general";"via3",#N/A,TRUE,"general"}</definedName>
    <definedName name="____a4" localSheetId="2">{"via1",#N/A,TRUE,"general";"via2",#N/A,TRUE,"general";"via3",#N/A,TRUE,"general"}</definedName>
    <definedName name="____a4" localSheetId="1">{"via1",#N/A,TRUE,"general";"via2",#N/A,TRUE,"general";"via3",#N/A,TRUE,"general"}</definedName>
    <definedName name="____a4">{"via1",#N/A,TRUE,"general";"via2",#N/A,TRUE,"general";"via3",#N/A,TRUE,"general"}</definedName>
    <definedName name="____a5" localSheetId="4">{"TAB1",#N/A,TRUE,"GENERAL";"TAB2",#N/A,TRUE,"GENERAL";"TAB3",#N/A,TRUE,"GENERAL";"TAB4",#N/A,TRUE,"GENERAL";"TAB5",#N/A,TRUE,"GENERAL"}</definedName>
    <definedName name="____a5" localSheetId="16">{"TAB1",#N/A,TRUE,"GENERAL";"TAB2",#N/A,TRUE,"GENERAL";"TAB3",#N/A,TRUE,"GENERAL";"TAB4",#N/A,TRUE,"GENERAL";"TAB5",#N/A,TRUE,"GENERAL"}</definedName>
    <definedName name="____a5" localSheetId="15">{"TAB1",#N/A,TRUE,"GENERAL";"TAB2",#N/A,TRUE,"GENERAL";"TAB3",#N/A,TRUE,"GENERAL";"TAB4",#N/A,TRUE,"GENERAL";"TAB5",#N/A,TRUE,"GENERAL"}</definedName>
    <definedName name="____a5" localSheetId="17">{"TAB1",#N/A,TRUE,"GENERAL";"TAB2",#N/A,TRUE,"GENERAL";"TAB3",#N/A,TRUE,"GENERAL";"TAB4",#N/A,TRUE,"GENERAL";"TAB5",#N/A,TRUE,"GENERAL"}</definedName>
    <definedName name="____a5" localSheetId="2">{"TAB1",#N/A,TRUE,"GENERAL";"TAB2",#N/A,TRUE,"GENERAL";"TAB3",#N/A,TRUE,"GENERAL";"TAB4",#N/A,TRUE,"GENERAL";"TAB5",#N/A,TRUE,"GENERAL"}</definedName>
    <definedName name="____a5" localSheetId="1">{"TAB1",#N/A,TRUE,"GENERAL";"TAB2",#N/A,TRUE,"GENERAL";"TAB3",#N/A,TRUE,"GENERAL";"TAB4",#N/A,TRUE,"GENERAL";"TAB5",#N/A,TRUE,"GENERAL"}</definedName>
    <definedName name="____a5">{"TAB1",#N/A,TRUE,"GENERAL";"TAB2",#N/A,TRUE,"GENERAL";"TAB3",#N/A,TRUE,"GENERAL";"TAB4",#N/A,TRUE,"GENERAL";"TAB5",#N/A,TRUE,"GENERAL"}</definedName>
    <definedName name="____a6" localSheetId="4">{"TAB1",#N/A,TRUE,"GENERAL";"TAB2",#N/A,TRUE,"GENERAL";"TAB3",#N/A,TRUE,"GENERAL";"TAB4",#N/A,TRUE,"GENERAL";"TAB5",#N/A,TRUE,"GENERAL"}</definedName>
    <definedName name="____a6" localSheetId="16">{"TAB1",#N/A,TRUE,"GENERAL";"TAB2",#N/A,TRUE,"GENERAL";"TAB3",#N/A,TRUE,"GENERAL";"TAB4",#N/A,TRUE,"GENERAL";"TAB5",#N/A,TRUE,"GENERAL"}</definedName>
    <definedName name="____a6" localSheetId="15">{"TAB1",#N/A,TRUE,"GENERAL";"TAB2",#N/A,TRUE,"GENERAL";"TAB3",#N/A,TRUE,"GENERAL";"TAB4",#N/A,TRUE,"GENERAL";"TAB5",#N/A,TRUE,"GENERAL"}</definedName>
    <definedName name="____a6" localSheetId="17">{"TAB1",#N/A,TRUE,"GENERAL";"TAB2",#N/A,TRUE,"GENERAL";"TAB3",#N/A,TRUE,"GENERAL";"TAB4",#N/A,TRUE,"GENERAL";"TAB5",#N/A,TRUE,"GENERAL"}</definedName>
    <definedName name="____a6" localSheetId="2">{"TAB1",#N/A,TRUE,"GENERAL";"TAB2",#N/A,TRUE,"GENERAL";"TAB3",#N/A,TRUE,"GENERAL";"TAB4",#N/A,TRUE,"GENERAL";"TAB5",#N/A,TRUE,"GENERAL"}</definedName>
    <definedName name="____a6" localSheetId="1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iu2" localSheetId="17">#REF!</definedName>
    <definedName name="____aiu2">#REF!</definedName>
    <definedName name="____apu1" localSheetId="17">#REF!</definedName>
    <definedName name="____apu1">#REF!</definedName>
    <definedName name="____APU221" localSheetId="17">#REF!</definedName>
    <definedName name="____APU221">#REF!</definedName>
    <definedName name="____APU465">#REF!</definedName>
    <definedName name="____B110111">#REF!</definedName>
    <definedName name="____B114854">#REF!</definedName>
    <definedName name="____B195381">#REF!</definedName>
    <definedName name="____b2" localSheetId="4">{"TAB1",#N/A,TRUE,"GENERAL";"TAB2",#N/A,TRUE,"GENERAL";"TAB3",#N/A,TRUE,"GENERAL";"TAB4",#N/A,TRUE,"GENERAL";"TAB5",#N/A,TRUE,"GENERAL"}</definedName>
    <definedName name="____b2" localSheetId="16">{"TAB1",#N/A,TRUE,"GENERAL";"TAB2",#N/A,TRUE,"GENERAL";"TAB3",#N/A,TRUE,"GENERAL";"TAB4",#N/A,TRUE,"GENERAL";"TAB5",#N/A,TRUE,"GENERAL"}</definedName>
    <definedName name="____b2" localSheetId="15">{"TAB1",#N/A,TRUE,"GENERAL";"TAB2",#N/A,TRUE,"GENERAL";"TAB3",#N/A,TRUE,"GENERAL";"TAB4",#N/A,TRUE,"GENERAL";"TAB5",#N/A,TRUE,"GENERAL"}</definedName>
    <definedName name="____b2" localSheetId="17">{"TAB1",#N/A,TRUE,"GENERAL";"TAB2",#N/A,TRUE,"GENERAL";"TAB3",#N/A,TRUE,"GENERAL";"TAB4",#N/A,TRUE,"GENERAL";"TAB5",#N/A,TRUE,"GENERAL"}</definedName>
    <definedName name="____b2" localSheetId="2">{"TAB1",#N/A,TRUE,"GENERAL";"TAB2",#N/A,TRUE,"GENERAL";"TAB3",#N/A,TRUE,"GENERAL";"TAB4",#N/A,TRUE,"GENERAL";"TAB5",#N/A,TRUE,"GENERAL"}</definedName>
    <definedName name="____b2" localSheetId="1">{"TAB1",#N/A,TRUE,"GENERAL";"TAB2",#N/A,TRUE,"GENERAL";"TAB3",#N/A,TRUE,"GENERAL";"TAB4",#N/A,TRUE,"GENERAL";"TAB5",#N/A,TRUE,"GENERAL"}</definedName>
    <definedName name="____b2">{"TAB1",#N/A,TRUE,"GENERAL";"TAB2",#N/A,TRUE,"GENERAL";"TAB3",#N/A,TRUE,"GENERAL";"TAB4",#N/A,TRUE,"GENERAL";"TAB5",#N/A,TRUE,"GENERAL"}</definedName>
    <definedName name="____b3" localSheetId="4">{"TAB1",#N/A,TRUE,"GENERAL";"TAB2",#N/A,TRUE,"GENERAL";"TAB3",#N/A,TRUE,"GENERAL";"TAB4",#N/A,TRUE,"GENERAL";"TAB5",#N/A,TRUE,"GENERAL"}</definedName>
    <definedName name="____b3" localSheetId="16">{"TAB1",#N/A,TRUE,"GENERAL";"TAB2",#N/A,TRUE,"GENERAL";"TAB3",#N/A,TRUE,"GENERAL";"TAB4",#N/A,TRUE,"GENERAL";"TAB5",#N/A,TRUE,"GENERAL"}</definedName>
    <definedName name="____b3" localSheetId="15">{"TAB1",#N/A,TRUE,"GENERAL";"TAB2",#N/A,TRUE,"GENERAL";"TAB3",#N/A,TRUE,"GENERAL";"TAB4",#N/A,TRUE,"GENERAL";"TAB5",#N/A,TRUE,"GENERAL"}</definedName>
    <definedName name="____b3" localSheetId="17">{"TAB1",#N/A,TRUE,"GENERAL";"TAB2",#N/A,TRUE,"GENERAL";"TAB3",#N/A,TRUE,"GENERAL";"TAB4",#N/A,TRUE,"GENERAL";"TAB5",#N/A,TRUE,"GENERAL"}</definedName>
    <definedName name="____b3" localSheetId="2">{"TAB1",#N/A,TRUE,"GENERAL";"TAB2",#N/A,TRUE,"GENERAL";"TAB3",#N/A,TRUE,"GENERAL";"TAB4",#N/A,TRUE,"GENERAL";"TAB5",#N/A,TRUE,"GENERAL"}</definedName>
    <definedName name="____b3" localSheetId="1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 localSheetId="4">{"TAB1",#N/A,TRUE,"GENERAL";"TAB2",#N/A,TRUE,"GENERAL";"TAB3",#N/A,TRUE,"GENERAL";"TAB4",#N/A,TRUE,"GENERAL";"TAB5",#N/A,TRUE,"GENERAL"}</definedName>
    <definedName name="____b4" localSheetId="16">{"TAB1",#N/A,TRUE,"GENERAL";"TAB2",#N/A,TRUE,"GENERAL";"TAB3",#N/A,TRUE,"GENERAL";"TAB4",#N/A,TRUE,"GENERAL";"TAB5",#N/A,TRUE,"GENERAL"}</definedName>
    <definedName name="____b4" localSheetId="15">{"TAB1",#N/A,TRUE,"GENERAL";"TAB2",#N/A,TRUE,"GENERAL";"TAB3",#N/A,TRUE,"GENERAL";"TAB4",#N/A,TRUE,"GENERAL";"TAB5",#N/A,TRUE,"GENERAL"}</definedName>
    <definedName name="____b4" localSheetId="17">{"TAB1",#N/A,TRUE,"GENERAL";"TAB2",#N/A,TRUE,"GENERAL";"TAB3",#N/A,TRUE,"GENERAL";"TAB4",#N/A,TRUE,"GENERAL";"TAB5",#N/A,TRUE,"GENERAL"}</definedName>
    <definedName name="____b4" localSheetId="2">{"TAB1",#N/A,TRUE,"GENERAL";"TAB2",#N/A,TRUE,"GENERAL";"TAB3",#N/A,TRUE,"GENERAL";"TAB4",#N/A,TRUE,"GENERAL";"TAB5",#N/A,TRUE,"GENERAL"}</definedName>
    <definedName name="____b4" localSheetId="1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 localSheetId="4">{"TAB1",#N/A,TRUE,"GENERAL";"TAB2",#N/A,TRUE,"GENERAL";"TAB3",#N/A,TRUE,"GENERAL";"TAB4",#N/A,TRUE,"GENERAL";"TAB5",#N/A,TRUE,"GENERAL"}</definedName>
    <definedName name="____b5" localSheetId="16">{"TAB1",#N/A,TRUE,"GENERAL";"TAB2",#N/A,TRUE,"GENERAL";"TAB3",#N/A,TRUE,"GENERAL";"TAB4",#N/A,TRUE,"GENERAL";"TAB5",#N/A,TRUE,"GENERAL"}</definedName>
    <definedName name="____b5" localSheetId="15">{"TAB1",#N/A,TRUE,"GENERAL";"TAB2",#N/A,TRUE,"GENERAL";"TAB3",#N/A,TRUE,"GENERAL";"TAB4",#N/A,TRUE,"GENERAL";"TAB5",#N/A,TRUE,"GENERAL"}</definedName>
    <definedName name="____b5" localSheetId="17">{"TAB1",#N/A,TRUE,"GENERAL";"TAB2",#N/A,TRUE,"GENERAL";"TAB3",#N/A,TRUE,"GENERAL";"TAB4",#N/A,TRUE,"GENERAL";"TAB5",#N/A,TRUE,"GENERAL"}</definedName>
    <definedName name="____b5" localSheetId="2">{"TAB1",#N/A,TRUE,"GENERAL";"TAB2",#N/A,TRUE,"GENERAL";"TAB3",#N/A,TRUE,"GENERAL";"TAB4",#N/A,TRUE,"GENERAL";"TAB5",#N/A,TRUE,"GENERAL"}</definedName>
    <definedName name="____b5" localSheetId="1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 localSheetId="4">{"TAB1",#N/A,TRUE,"GENERAL";"TAB2",#N/A,TRUE,"GENERAL";"TAB3",#N/A,TRUE,"GENERAL";"TAB4",#N/A,TRUE,"GENERAL";"TAB5",#N/A,TRUE,"GENERAL"}</definedName>
    <definedName name="____b6" localSheetId="16">{"TAB1",#N/A,TRUE,"GENERAL";"TAB2",#N/A,TRUE,"GENERAL";"TAB3",#N/A,TRUE,"GENERAL";"TAB4",#N/A,TRUE,"GENERAL";"TAB5",#N/A,TRUE,"GENERAL"}</definedName>
    <definedName name="____b6" localSheetId="15">{"TAB1",#N/A,TRUE,"GENERAL";"TAB2",#N/A,TRUE,"GENERAL";"TAB3",#N/A,TRUE,"GENERAL";"TAB4",#N/A,TRUE,"GENERAL";"TAB5",#N/A,TRUE,"GENERAL"}</definedName>
    <definedName name="____b6" localSheetId="17">{"TAB1",#N/A,TRUE,"GENERAL";"TAB2",#N/A,TRUE,"GENERAL";"TAB3",#N/A,TRUE,"GENERAL";"TAB4",#N/A,TRUE,"GENERAL";"TAB5",#N/A,TRUE,"GENERAL"}</definedName>
    <definedName name="____b6" localSheetId="2">{"TAB1",#N/A,TRUE,"GENERAL";"TAB2",#N/A,TRUE,"GENERAL";"TAB3",#N/A,TRUE,"GENERAL";"TAB4",#N/A,TRUE,"GENERAL";"TAB5",#N/A,TRUE,"GENERAL"}</definedName>
    <definedName name="____b6" localSheetId="1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 localSheetId="4">{"via1",#N/A,TRUE,"general";"via2",#N/A,TRUE,"general";"via3",#N/A,TRUE,"general"}</definedName>
    <definedName name="____b7" localSheetId="16">{"via1",#N/A,TRUE,"general";"via2",#N/A,TRUE,"general";"via3",#N/A,TRUE,"general"}</definedName>
    <definedName name="____b7" localSheetId="15">{"via1",#N/A,TRUE,"general";"via2",#N/A,TRUE,"general";"via3",#N/A,TRUE,"general"}</definedName>
    <definedName name="____b7" localSheetId="17">{"via1",#N/A,TRUE,"general";"via2",#N/A,TRUE,"general";"via3",#N/A,TRUE,"general"}</definedName>
    <definedName name="____b7" localSheetId="2">{"via1",#N/A,TRUE,"general";"via2",#N/A,TRUE,"general";"via3",#N/A,TRUE,"general"}</definedName>
    <definedName name="____b7" localSheetId="1">{"via1",#N/A,TRUE,"general";"via2",#N/A,TRUE,"general";"via3",#N/A,TRUE,"general"}</definedName>
    <definedName name="____b7">{"via1",#N/A,TRUE,"general";"via2",#N/A,TRUE,"general";"via3",#N/A,TRUE,"general"}</definedName>
    <definedName name="____b8" localSheetId="4">{"via1",#N/A,TRUE,"general";"via2",#N/A,TRUE,"general";"via3",#N/A,TRUE,"general"}</definedName>
    <definedName name="____b8" localSheetId="16">{"via1",#N/A,TRUE,"general";"via2",#N/A,TRUE,"general";"via3",#N/A,TRUE,"general"}</definedName>
    <definedName name="____b8" localSheetId="15">{"via1",#N/A,TRUE,"general";"via2",#N/A,TRUE,"general";"via3",#N/A,TRUE,"general"}</definedName>
    <definedName name="____b8" localSheetId="17">{"via1",#N/A,TRUE,"general";"via2",#N/A,TRUE,"general";"via3",#N/A,TRUE,"general"}</definedName>
    <definedName name="____b8" localSheetId="2">{"via1",#N/A,TRUE,"general";"via2",#N/A,TRUE,"general";"via3",#N/A,TRUE,"general"}</definedName>
    <definedName name="____b8" localSheetId="1">{"via1",#N/A,TRUE,"general";"via2",#N/A,TRUE,"general";"via3",#N/A,TRUE,"general"}</definedName>
    <definedName name="____b8">{"via1",#N/A,TRUE,"general";"via2",#N/A,TRUE,"general";"via3",#N/A,TRUE,"general"}</definedName>
    <definedName name="____bb9" localSheetId="4">{"TAB1",#N/A,TRUE,"GENERAL";"TAB2",#N/A,TRUE,"GENERAL";"TAB3",#N/A,TRUE,"GENERAL";"TAB4",#N/A,TRUE,"GENERAL";"TAB5",#N/A,TRUE,"GENERAL"}</definedName>
    <definedName name="____bb9" localSheetId="16">{"TAB1",#N/A,TRUE,"GENERAL";"TAB2",#N/A,TRUE,"GENERAL";"TAB3",#N/A,TRUE,"GENERAL";"TAB4",#N/A,TRUE,"GENERAL";"TAB5",#N/A,TRUE,"GENERAL"}</definedName>
    <definedName name="____bb9" localSheetId="15">{"TAB1",#N/A,TRUE,"GENERAL";"TAB2",#N/A,TRUE,"GENERAL";"TAB3",#N/A,TRUE,"GENERAL";"TAB4",#N/A,TRUE,"GENERAL";"TAB5",#N/A,TRUE,"GENERAL"}</definedName>
    <definedName name="____bb9" localSheetId="17">{"TAB1",#N/A,TRUE,"GENERAL";"TAB2",#N/A,TRUE,"GENERAL";"TAB3",#N/A,TRUE,"GENERAL";"TAB4",#N/A,TRUE,"GENERAL";"TAB5",#N/A,TRUE,"GENERAL"}</definedName>
    <definedName name="____bb9" localSheetId="2">{"TAB1",#N/A,TRUE,"GENERAL";"TAB2",#N/A,TRUE,"GENERAL";"TAB3",#N/A,TRUE,"GENERAL";"TAB4",#N/A,TRUE,"GENERAL";"TAB5",#N/A,TRUE,"GENERAL"}</definedName>
    <definedName name="____bb9" localSheetId="1">{"TAB1",#N/A,TRUE,"GENERAL";"TAB2",#N/A,TRUE,"GENERAL";"TAB3",#N/A,TRUE,"GENERAL";"TAB4",#N/A,TRUE,"GENERAL";"TAB5",#N/A,TRUE,"GENERAL"}</definedName>
    <definedName name="____bb9">{"TAB1",#N/A,TRUE,"GENERAL";"TAB2",#N/A,TRUE,"GENERAL";"TAB3",#N/A,TRUE,"GENERAL";"TAB4",#N/A,TRUE,"GENERAL";"TAB5",#N/A,TRUE,"GENERAL"}</definedName>
    <definedName name="____bgb5" localSheetId="4">{"TAB1",#N/A,TRUE,"GENERAL";"TAB2",#N/A,TRUE,"GENERAL";"TAB3",#N/A,TRUE,"GENERAL";"TAB4",#N/A,TRUE,"GENERAL";"TAB5",#N/A,TRUE,"GENERAL"}</definedName>
    <definedName name="____bgb5" localSheetId="16">{"TAB1",#N/A,TRUE,"GENERAL";"TAB2",#N/A,TRUE,"GENERAL";"TAB3",#N/A,TRUE,"GENERAL";"TAB4",#N/A,TRUE,"GENERAL";"TAB5",#N/A,TRUE,"GENERAL"}</definedName>
    <definedName name="____bgb5" localSheetId="15">{"TAB1",#N/A,TRUE,"GENERAL";"TAB2",#N/A,TRUE,"GENERAL";"TAB3",#N/A,TRUE,"GENERAL";"TAB4",#N/A,TRUE,"GENERAL";"TAB5",#N/A,TRUE,"GENERAL"}</definedName>
    <definedName name="____bgb5" localSheetId="17">{"TAB1",#N/A,TRUE,"GENERAL";"TAB2",#N/A,TRUE,"GENERAL";"TAB3",#N/A,TRUE,"GENERAL";"TAB4",#N/A,TRUE,"GENERAL";"TAB5",#N/A,TRUE,"GENERAL"}</definedName>
    <definedName name="____bgb5" localSheetId="2">{"TAB1",#N/A,TRUE,"GENERAL";"TAB2",#N/A,TRUE,"GENERAL";"TAB3",#N/A,TRUE,"GENERAL";"TAB4",#N/A,TRUE,"GENERAL";"TAB5",#N/A,TRUE,"GENERAL"}</definedName>
    <definedName name="____bgb5" localSheetId="1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d1">#REF!</definedName>
    <definedName name="____CON123" localSheetId="17">#REF!</definedName>
    <definedName name="____CON123">#REF!</definedName>
    <definedName name="____cua1">#REF!</definedName>
    <definedName name="____D119353">#REF!</definedName>
    <definedName name="____D151661">#REF!</definedName>
    <definedName name="____D177945">#REF!</definedName>
    <definedName name="____DF4">#REF!</definedName>
    <definedName name="____DMD1" localSheetId="17">#REF!</definedName>
    <definedName name="____DMD1">#REF!</definedName>
    <definedName name="____E113701">#REF!</definedName>
    <definedName name="____E169000">#REF!</definedName>
    <definedName name="____EQP1" localSheetId="17">#REF!</definedName>
    <definedName name="____EQP1">#REF!</definedName>
    <definedName name="____EQP10" localSheetId="17">#REF!</definedName>
    <definedName name="____EQP10">#REF!</definedName>
    <definedName name="____EQP11" localSheetId="17">#REF!</definedName>
    <definedName name="____EQP11">#REF!</definedName>
    <definedName name="____EQP12" localSheetId="17">#REF!</definedName>
    <definedName name="____EQP12">#REF!</definedName>
    <definedName name="____EQP13" localSheetId="17">#REF!</definedName>
    <definedName name="____EQP13">#REF!</definedName>
    <definedName name="____EQP14" localSheetId="17">#REF!</definedName>
    <definedName name="____EQP14">#REF!</definedName>
    <definedName name="____EQP15" localSheetId="17">#REF!</definedName>
    <definedName name="____EQP15">#REF!</definedName>
    <definedName name="____EQP16" localSheetId="17">#REF!</definedName>
    <definedName name="____EQP16">#REF!</definedName>
    <definedName name="____EQP17" localSheetId="17">#REF!</definedName>
    <definedName name="____EQP17">#REF!</definedName>
    <definedName name="____EQP18" localSheetId="17">#REF!</definedName>
    <definedName name="____EQP18">#REF!</definedName>
    <definedName name="____EQP19" localSheetId="17">#REF!</definedName>
    <definedName name="____EQP19">#REF!</definedName>
    <definedName name="____EQP2" localSheetId="17">#REF!</definedName>
    <definedName name="____EQP2">#REF!</definedName>
    <definedName name="____EQP20" localSheetId="17">#REF!</definedName>
    <definedName name="____EQP20">#REF!</definedName>
    <definedName name="____eqp27" localSheetId="17">#REF!</definedName>
    <definedName name="____eqp27">#REF!</definedName>
    <definedName name="____EQP3" localSheetId="17">#REF!</definedName>
    <definedName name="____EQP3">#REF!</definedName>
    <definedName name="____EQP4" localSheetId="17">#REF!</definedName>
    <definedName name="____EQP4">#REF!</definedName>
    <definedName name="____EQP5" localSheetId="17">#REF!</definedName>
    <definedName name="____EQP5">#REF!</definedName>
    <definedName name="____EQP6" localSheetId="17">#REF!</definedName>
    <definedName name="____EQP6">#REF!</definedName>
    <definedName name="____EQP7" localSheetId="17">#REF!</definedName>
    <definedName name="____EQP7">#REF!</definedName>
    <definedName name="____EQP8" localSheetId="17">#REF!</definedName>
    <definedName name="____EQP8">#REF!</definedName>
    <definedName name="____EQP9" localSheetId="17">#REF!</definedName>
    <definedName name="____EQP9">#REF!</definedName>
    <definedName name="____EST1" localSheetId="17">#REF!</definedName>
    <definedName name="____EST1">#REF!</definedName>
    <definedName name="____EST10" localSheetId="17">#REF!</definedName>
    <definedName name="____EST10">#REF!</definedName>
    <definedName name="____EST11" localSheetId="17">#REF!</definedName>
    <definedName name="____EST11">#REF!</definedName>
    <definedName name="____EST12" localSheetId="17">#REF!</definedName>
    <definedName name="____EST12">#REF!</definedName>
    <definedName name="____EST13" localSheetId="17">#REF!</definedName>
    <definedName name="____EST13">#REF!</definedName>
    <definedName name="____EST14" localSheetId="17">#REF!</definedName>
    <definedName name="____EST14">#REF!</definedName>
    <definedName name="____EST15" localSheetId="17">#REF!</definedName>
    <definedName name="____EST15">#REF!</definedName>
    <definedName name="____EST16" localSheetId="17">#REF!</definedName>
    <definedName name="____EST16">#REF!</definedName>
    <definedName name="____EST17" localSheetId="17">#REF!</definedName>
    <definedName name="____EST17">#REF!</definedName>
    <definedName name="____EST18" localSheetId="17">#REF!</definedName>
    <definedName name="____EST18">#REF!</definedName>
    <definedName name="____EST19" localSheetId="17">#REF!</definedName>
    <definedName name="____EST19">#REF!</definedName>
    <definedName name="____EST2" localSheetId="17">#REF!</definedName>
    <definedName name="____EST2">#REF!</definedName>
    <definedName name="____EST3" localSheetId="17">#REF!</definedName>
    <definedName name="____EST3">#REF!</definedName>
    <definedName name="____EST4" localSheetId="17">#REF!</definedName>
    <definedName name="____EST4">#REF!</definedName>
    <definedName name="____EST5" localSheetId="17">#REF!</definedName>
    <definedName name="____EST5">#REF!</definedName>
    <definedName name="____EST6" localSheetId="17">#REF!</definedName>
    <definedName name="____EST6">#REF!</definedName>
    <definedName name="____EST7" localSheetId="17">#REF!</definedName>
    <definedName name="____EST7">#REF!</definedName>
    <definedName name="____EST8" localSheetId="17">#REF!</definedName>
    <definedName name="____EST8">#REF!</definedName>
    <definedName name="____EST9" localSheetId="17">#REF!</definedName>
    <definedName name="____EST9">#REF!</definedName>
    <definedName name="____exc02">#REF!</definedName>
    <definedName name="____EXC1" localSheetId="17">#REF!</definedName>
    <definedName name="____EXC1">#REF!</definedName>
    <definedName name="____EXC10" localSheetId="17">#REF!</definedName>
    <definedName name="____EXC10">#REF!</definedName>
    <definedName name="____EXC11" localSheetId="17">#REF!</definedName>
    <definedName name="____EXC11">#REF!</definedName>
    <definedName name="____EXC12" localSheetId="17">#REF!</definedName>
    <definedName name="____EXC12">#REF!</definedName>
    <definedName name="____EXC2" localSheetId="17">#REF!</definedName>
    <definedName name="____EXC2">#REF!</definedName>
    <definedName name="____exc24">#REF!</definedName>
    <definedName name="____EXC3" localSheetId="17">#REF!</definedName>
    <definedName name="____EXC3">#REF!</definedName>
    <definedName name="____EXC4" localSheetId="17">#REF!</definedName>
    <definedName name="____EXC4">#REF!</definedName>
    <definedName name="____exc40">#REF!</definedName>
    <definedName name="____EXC5" localSheetId="17">#REF!</definedName>
    <definedName name="____EXC5">#REF!</definedName>
    <definedName name="____EXC6" localSheetId="17">#REF!</definedName>
    <definedName name="____EXC6">#REF!</definedName>
    <definedName name="____EXC7" localSheetId="17">#REF!</definedName>
    <definedName name="____EXC7">#REF!</definedName>
    <definedName name="____EXC8" localSheetId="17">#REF!</definedName>
    <definedName name="____EXC8">#REF!</definedName>
    <definedName name="____EXC9" localSheetId="17">#REF!</definedName>
    <definedName name="____EXC9">#REF!</definedName>
    <definedName name="____F" localSheetId="17">#REF!</definedName>
    <definedName name="____F">#REF!</definedName>
    <definedName name="____F206218" localSheetId="17">#REF!</definedName>
    <definedName name="____F206218">#REF!</definedName>
    <definedName name="____f211166" localSheetId="17">#REF!</definedName>
    <definedName name="____f211166">#REF!</definedName>
    <definedName name="____fei1" localSheetId="17">#REF!</definedName>
    <definedName name="____fei1">#REF!</definedName>
    <definedName name="____fei10" localSheetId="17">#REF!</definedName>
    <definedName name="____fei10">#REF!</definedName>
    <definedName name="____fei11" localSheetId="17">#REF!</definedName>
    <definedName name="____fei11">#REF!</definedName>
    <definedName name="____fei12" localSheetId="17">#REF!</definedName>
    <definedName name="____fei12">#REF!</definedName>
    <definedName name="____fei13" localSheetId="17">#REF!</definedName>
    <definedName name="____fei13">#REF!</definedName>
    <definedName name="____fei14" localSheetId="17">#REF!</definedName>
    <definedName name="____fei14">#REF!</definedName>
    <definedName name="____fei15" localSheetId="17">#REF!</definedName>
    <definedName name="____fei15">#REF!</definedName>
    <definedName name="____fei16" localSheetId="17">#REF!</definedName>
    <definedName name="____fei16">#REF!</definedName>
    <definedName name="____fei17" localSheetId="17">#REF!</definedName>
    <definedName name="____fei17">#REF!</definedName>
    <definedName name="____fei18" localSheetId="17">#REF!</definedName>
    <definedName name="____fei18">#REF!</definedName>
    <definedName name="____fei19" localSheetId="17">#REF!</definedName>
    <definedName name="____fei19">#REF!</definedName>
    <definedName name="____fei2" localSheetId="17">#REF!</definedName>
    <definedName name="____fei2">#REF!</definedName>
    <definedName name="____fei3" localSheetId="17">#REF!</definedName>
    <definedName name="____fei3">#REF!</definedName>
    <definedName name="____fei4" localSheetId="17">#REF!</definedName>
    <definedName name="____fei4">#REF!</definedName>
    <definedName name="____fei5" localSheetId="17">#REF!</definedName>
    <definedName name="____fei5">#REF!</definedName>
    <definedName name="____fei6" localSheetId="17">#REF!</definedName>
    <definedName name="____fei6">#REF!</definedName>
    <definedName name="____fei7" localSheetId="17">#REF!</definedName>
    <definedName name="____fei7">#REF!</definedName>
    <definedName name="____fei8" localSheetId="17">#REF!</definedName>
    <definedName name="____fei8">#REF!</definedName>
    <definedName name="____fei9" localSheetId="17">#REF!</definedName>
    <definedName name="____fei9">#REF!</definedName>
    <definedName name="____G118050">#REF!</definedName>
    <definedName name="____G161484">#REF!</definedName>
    <definedName name="____g2" localSheetId="4">{"TAB1",#N/A,TRUE,"GENERAL";"TAB2",#N/A,TRUE,"GENERAL";"TAB3",#N/A,TRUE,"GENERAL";"TAB4",#N/A,TRUE,"GENERAL";"TAB5",#N/A,TRUE,"GENERAL"}</definedName>
    <definedName name="____g2" localSheetId="16">{"TAB1",#N/A,TRUE,"GENERAL";"TAB2",#N/A,TRUE,"GENERAL";"TAB3",#N/A,TRUE,"GENERAL";"TAB4",#N/A,TRUE,"GENERAL";"TAB5",#N/A,TRUE,"GENERAL"}</definedName>
    <definedName name="____g2" localSheetId="15">{"TAB1",#N/A,TRUE,"GENERAL";"TAB2",#N/A,TRUE,"GENERAL";"TAB3",#N/A,TRUE,"GENERAL";"TAB4",#N/A,TRUE,"GENERAL";"TAB5",#N/A,TRUE,"GENERAL"}</definedName>
    <definedName name="____g2" localSheetId="17">{"TAB1",#N/A,TRUE,"GENERAL";"TAB2",#N/A,TRUE,"GENERAL";"TAB3",#N/A,TRUE,"GENERAL";"TAB4",#N/A,TRUE,"GENERAL";"TAB5",#N/A,TRUE,"GENERAL"}</definedName>
    <definedName name="____g2" localSheetId="2">{"TAB1",#N/A,TRUE,"GENERAL";"TAB2",#N/A,TRUE,"GENERAL";"TAB3",#N/A,TRUE,"GENERAL";"TAB4",#N/A,TRUE,"GENERAL";"TAB5",#N/A,TRUE,"GENERAL"}</definedName>
    <definedName name="____g2" localSheetId="1">{"TAB1",#N/A,TRUE,"GENERAL";"TAB2",#N/A,TRUE,"GENERAL";"TAB3",#N/A,TRUE,"GENERAL";"TAB4",#N/A,TRUE,"GENERAL";"TAB5",#N/A,TRUE,"GENERAL"}</definedName>
    <definedName name="____g2">{"TAB1",#N/A,TRUE,"GENERAL";"TAB2",#N/A,TRUE,"GENERAL";"TAB3",#N/A,TRUE,"GENERAL";"TAB4",#N/A,TRUE,"GENERAL";"TAB5",#N/A,TRUE,"GENERAL"}</definedName>
    <definedName name="____g3" localSheetId="4">{"via1",#N/A,TRUE,"general";"via2",#N/A,TRUE,"general";"via3",#N/A,TRUE,"general"}</definedName>
    <definedName name="____g3" localSheetId="16">{"via1",#N/A,TRUE,"general";"via2",#N/A,TRUE,"general";"via3",#N/A,TRUE,"general"}</definedName>
    <definedName name="____g3" localSheetId="15">{"via1",#N/A,TRUE,"general";"via2",#N/A,TRUE,"general";"via3",#N/A,TRUE,"general"}</definedName>
    <definedName name="____g3" localSheetId="17">{"via1",#N/A,TRUE,"general";"via2",#N/A,TRUE,"general";"via3",#N/A,TRUE,"general"}</definedName>
    <definedName name="____g3" localSheetId="2">{"via1",#N/A,TRUE,"general";"via2",#N/A,TRUE,"general";"via3",#N/A,TRUE,"general"}</definedName>
    <definedName name="____g3" localSheetId="1">{"via1",#N/A,TRUE,"general";"via2",#N/A,TRUE,"general";"via3",#N/A,TRUE,"general"}</definedName>
    <definedName name="____g3">{"via1",#N/A,TRUE,"general";"via2",#N/A,TRUE,"general";"via3",#N/A,TRUE,"general"}</definedName>
    <definedName name="____g4" localSheetId="4">{"via1",#N/A,TRUE,"general";"via2",#N/A,TRUE,"general";"via3",#N/A,TRUE,"general"}</definedName>
    <definedName name="____g4" localSheetId="16">{"via1",#N/A,TRUE,"general";"via2",#N/A,TRUE,"general";"via3",#N/A,TRUE,"general"}</definedName>
    <definedName name="____g4" localSheetId="15">{"via1",#N/A,TRUE,"general";"via2",#N/A,TRUE,"general";"via3",#N/A,TRUE,"general"}</definedName>
    <definedName name="____g4" localSheetId="17">{"via1",#N/A,TRUE,"general";"via2",#N/A,TRUE,"general";"via3",#N/A,TRUE,"general"}</definedName>
    <definedName name="____g4" localSheetId="2">{"via1",#N/A,TRUE,"general";"via2",#N/A,TRUE,"general";"via3",#N/A,TRUE,"general"}</definedName>
    <definedName name="____g4" localSheetId="1">{"via1",#N/A,TRUE,"general";"via2",#N/A,TRUE,"general";"via3",#N/A,TRUE,"general"}</definedName>
    <definedName name="____g4">{"via1",#N/A,TRUE,"general";"via2",#N/A,TRUE,"general";"via3",#N/A,TRUE,"general"}</definedName>
    <definedName name="____g5" localSheetId="4">{"via1",#N/A,TRUE,"general";"via2",#N/A,TRUE,"general";"via3",#N/A,TRUE,"general"}</definedName>
    <definedName name="____g5" localSheetId="16">{"via1",#N/A,TRUE,"general";"via2",#N/A,TRUE,"general";"via3",#N/A,TRUE,"general"}</definedName>
    <definedName name="____g5" localSheetId="15">{"via1",#N/A,TRUE,"general";"via2",#N/A,TRUE,"general";"via3",#N/A,TRUE,"general"}</definedName>
    <definedName name="____g5" localSheetId="17">{"via1",#N/A,TRUE,"general";"via2",#N/A,TRUE,"general";"via3",#N/A,TRUE,"general"}</definedName>
    <definedName name="____g5" localSheetId="2">{"via1",#N/A,TRUE,"general";"via2",#N/A,TRUE,"general";"via3",#N/A,TRUE,"general"}</definedName>
    <definedName name="____g5" localSheetId="1">{"via1",#N/A,TRUE,"general";"via2",#N/A,TRUE,"general";"via3",#N/A,TRUE,"general"}</definedName>
    <definedName name="____g5">{"via1",#N/A,TRUE,"general";"via2",#N/A,TRUE,"general";"via3",#N/A,TRUE,"general"}</definedName>
    <definedName name="____g6" localSheetId="4">{"via1",#N/A,TRUE,"general";"via2",#N/A,TRUE,"general";"via3",#N/A,TRUE,"general"}</definedName>
    <definedName name="____g6" localSheetId="16">{"via1",#N/A,TRUE,"general";"via2",#N/A,TRUE,"general";"via3",#N/A,TRUE,"general"}</definedName>
    <definedName name="____g6" localSheetId="15">{"via1",#N/A,TRUE,"general";"via2",#N/A,TRUE,"general";"via3",#N/A,TRUE,"general"}</definedName>
    <definedName name="____g6" localSheetId="17">{"via1",#N/A,TRUE,"general";"via2",#N/A,TRUE,"general";"via3",#N/A,TRUE,"general"}</definedName>
    <definedName name="____g6" localSheetId="2">{"via1",#N/A,TRUE,"general";"via2",#N/A,TRUE,"general";"via3",#N/A,TRUE,"general"}</definedName>
    <definedName name="____g6" localSheetId="1">{"via1",#N/A,TRUE,"general";"via2",#N/A,TRUE,"general";"via3",#N/A,TRUE,"general"}</definedName>
    <definedName name="____g6">{"via1",#N/A,TRUE,"general";"via2",#N/A,TRUE,"general";"via3",#N/A,TRUE,"general"}</definedName>
    <definedName name="____g7" localSheetId="4">{"TAB1",#N/A,TRUE,"GENERAL";"TAB2",#N/A,TRUE,"GENERAL";"TAB3",#N/A,TRUE,"GENERAL";"TAB4",#N/A,TRUE,"GENERAL";"TAB5",#N/A,TRUE,"GENERAL"}</definedName>
    <definedName name="____g7" localSheetId="16">{"TAB1",#N/A,TRUE,"GENERAL";"TAB2",#N/A,TRUE,"GENERAL";"TAB3",#N/A,TRUE,"GENERAL";"TAB4",#N/A,TRUE,"GENERAL";"TAB5",#N/A,TRUE,"GENERAL"}</definedName>
    <definedName name="____g7" localSheetId="15">{"TAB1",#N/A,TRUE,"GENERAL";"TAB2",#N/A,TRUE,"GENERAL";"TAB3",#N/A,TRUE,"GENERAL";"TAB4",#N/A,TRUE,"GENERAL";"TAB5",#N/A,TRUE,"GENERAL"}</definedName>
    <definedName name="____g7" localSheetId="17">{"TAB1",#N/A,TRUE,"GENERAL";"TAB2",#N/A,TRUE,"GENERAL";"TAB3",#N/A,TRUE,"GENERAL";"TAB4",#N/A,TRUE,"GENERAL";"TAB5",#N/A,TRUE,"GENERAL"}</definedName>
    <definedName name="____g7" localSheetId="2">{"TAB1",#N/A,TRUE,"GENERAL";"TAB2",#N/A,TRUE,"GENERAL";"TAB3",#N/A,TRUE,"GENERAL";"TAB4",#N/A,TRUE,"GENERAL";"TAB5",#N/A,TRUE,"GENERAL"}</definedName>
    <definedName name="____g7" localSheetId="1">{"TAB1",#N/A,TRUE,"GENERAL";"TAB2",#N/A,TRUE,"GENERAL";"TAB3",#N/A,TRUE,"GENERAL";"TAB4",#N/A,TRUE,"GENERAL";"TAB5",#N/A,TRUE,"GENERAL"}</definedName>
    <definedName name="____g7">{"TAB1",#N/A,TRUE,"GENERAL";"TAB2",#N/A,TRUE,"GENERAL";"TAB3",#N/A,TRUE,"GENERAL";"TAB4",#N/A,TRUE,"GENERAL";"TAB5",#N/A,TRUE,"GENERAL"}</definedName>
    <definedName name="____GR1" localSheetId="4">{"TAB1",#N/A,TRUE,"GENERAL";"TAB2",#N/A,TRUE,"GENERAL";"TAB3",#N/A,TRUE,"GENERAL";"TAB4",#N/A,TRUE,"GENERAL";"TAB5",#N/A,TRUE,"GENERAL"}</definedName>
    <definedName name="____GR1" localSheetId="16">{"TAB1",#N/A,TRUE,"GENERAL";"TAB2",#N/A,TRUE,"GENERAL";"TAB3",#N/A,TRUE,"GENERAL";"TAB4",#N/A,TRUE,"GENERAL";"TAB5",#N/A,TRUE,"GENERAL"}</definedName>
    <definedName name="____GR1" localSheetId="15">{"TAB1",#N/A,TRUE,"GENERAL";"TAB2",#N/A,TRUE,"GENERAL";"TAB3",#N/A,TRUE,"GENERAL";"TAB4",#N/A,TRUE,"GENERAL";"TAB5",#N/A,TRUE,"GENERAL"}</definedName>
    <definedName name="____GR1" localSheetId="17">{"TAB1",#N/A,TRUE,"GENERAL";"TAB2",#N/A,TRUE,"GENERAL";"TAB3",#N/A,TRUE,"GENERAL";"TAB4",#N/A,TRUE,"GENERAL";"TAB5",#N/A,TRUE,"GENERAL"}</definedName>
    <definedName name="____GR1" localSheetId="2">{"TAB1",#N/A,TRUE,"GENERAL";"TAB2",#N/A,TRUE,"GENERAL";"TAB3",#N/A,TRUE,"GENERAL";"TAB4",#N/A,TRUE,"GENERAL";"TAB5",#N/A,TRUE,"GENERAL"}</definedName>
    <definedName name="____GR1" localSheetId="1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 localSheetId="4">{"via1",#N/A,TRUE,"general";"via2",#N/A,TRUE,"general";"via3",#N/A,TRUE,"general"}</definedName>
    <definedName name="____gtr4" localSheetId="16">{"via1",#N/A,TRUE,"general";"via2",#N/A,TRUE,"general";"via3",#N/A,TRUE,"general"}</definedName>
    <definedName name="____gtr4" localSheetId="15">{"via1",#N/A,TRUE,"general";"via2",#N/A,TRUE,"general";"via3",#N/A,TRUE,"general"}</definedName>
    <definedName name="____gtr4" localSheetId="17">{"via1",#N/A,TRUE,"general";"via2",#N/A,TRUE,"general";"via3",#N/A,TRUE,"general"}</definedName>
    <definedName name="____gtr4" localSheetId="2">{"via1",#N/A,TRUE,"general";"via2",#N/A,TRUE,"general";"via3",#N/A,TRUE,"general"}</definedName>
    <definedName name="____gtr4" localSheetId="1">{"via1",#N/A,TRUE,"general";"via2",#N/A,TRUE,"general";"via3",#N/A,TRUE,"general"}</definedName>
    <definedName name="____gtr4">{"via1",#N/A,TRUE,"general";"via2",#N/A,TRUE,"general";"via3",#N/A,TRUE,"general"}</definedName>
    <definedName name="____H117562">#REF!</definedName>
    <definedName name="____H191456">#REF!</definedName>
    <definedName name="____h2" localSheetId="4">{"via1",#N/A,TRUE,"general";"via2",#N/A,TRUE,"general";"via3",#N/A,TRUE,"general"}</definedName>
    <definedName name="____h2" localSheetId="16">{"via1",#N/A,TRUE,"general";"via2",#N/A,TRUE,"general";"via3",#N/A,TRUE,"general"}</definedName>
    <definedName name="____h2" localSheetId="15">{"via1",#N/A,TRUE,"general";"via2",#N/A,TRUE,"general";"via3",#N/A,TRUE,"general"}</definedName>
    <definedName name="____h2" localSheetId="17">{"via1",#N/A,TRUE,"general";"via2",#N/A,TRUE,"general";"via3",#N/A,TRUE,"general"}</definedName>
    <definedName name="____h2" localSheetId="2">{"via1",#N/A,TRUE,"general";"via2",#N/A,TRUE,"general";"via3",#N/A,TRUE,"general"}</definedName>
    <definedName name="____h2" localSheetId="1">{"via1",#N/A,TRUE,"general";"via2",#N/A,TRUE,"general";"via3",#N/A,TRUE,"general"}</definedName>
    <definedName name="____h2">{"via1",#N/A,TRUE,"general";"via2",#N/A,TRUE,"general";"via3",#N/A,TRUE,"general"}</definedName>
    <definedName name="____h3" localSheetId="4">{"via1",#N/A,TRUE,"general";"via2",#N/A,TRUE,"general";"via3",#N/A,TRUE,"general"}</definedName>
    <definedName name="____h3" localSheetId="16">{"via1",#N/A,TRUE,"general";"via2",#N/A,TRUE,"general";"via3",#N/A,TRUE,"general"}</definedName>
    <definedName name="____h3" localSheetId="15">{"via1",#N/A,TRUE,"general";"via2",#N/A,TRUE,"general";"via3",#N/A,TRUE,"general"}</definedName>
    <definedName name="____h3" localSheetId="17">{"via1",#N/A,TRUE,"general";"via2",#N/A,TRUE,"general";"via3",#N/A,TRUE,"general"}</definedName>
    <definedName name="____h3" localSheetId="2">{"via1",#N/A,TRUE,"general";"via2",#N/A,TRUE,"general";"via3",#N/A,TRUE,"general"}</definedName>
    <definedName name="____h3" localSheetId="1">{"via1",#N/A,TRUE,"general";"via2",#N/A,TRUE,"general";"via3",#N/A,TRUE,"general"}</definedName>
    <definedName name="____h3">{"via1",#N/A,TRUE,"general";"via2",#N/A,TRUE,"general";"via3",#N/A,TRUE,"general"}</definedName>
    <definedName name="____h4" localSheetId="4">{"TAB1",#N/A,TRUE,"GENERAL";"TAB2",#N/A,TRUE,"GENERAL";"TAB3",#N/A,TRUE,"GENERAL";"TAB4",#N/A,TRUE,"GENERAL";"TAB5",#N/A,TRUE,"GENERAL"}</definedName>
    <definedName name="____h4" localSheetId="16">{"TAB1",#N/A,TRUE,"GENERAL";"TAB2",#N/A,TRUE,"GENERAL";"TAB3",#N/A,TRUE,"GENERAL";"TAB4",#N/A,TRUE,"GENERAL";"TAB5",#N/A,TRUE,"GENERAL"}</definedName>
    <definedName name="____h4" localSheetId="15">{"TAB1",#N/A,TRUE,"GENERAL";"TAB2",#N/A,TRUE,"GENERAL";"TAB3",#N/A,TRUE,"GENERAL";"TAB4",#N/A,TRUE,"GENERAL";"TAB5",#N/A,TRUE,"GENERAL"}</definedName>
    <definedName name="____h4" localSheetId="17">{"TAB1",#N/A,TRUE,"GENERAL";"TAB2",#N/A,TRUE,"GENERAL";"TAB3",#N/A,TRUE,"GENERAL";"TAB4",#N/A,TRUE,"GENERAL";"TAB5",#N/A,TRUE,"GENERAL"}</definedName>
    <definedName name="____h4" localSheetId="2">{"TAB1",#N/A,TRUE,"GENERAL";"TAB2",#N/A,TRUE,"GENERAL";"TAB3",#N/A,TRUE,"GENERAL";"TAB4",#N/A,TRUE,"GENERAL";"TAB5",#N/A,TRUE,"GENERAL"}</definedName>
    <definedName name="____h4" localSheetId="1">{"TAB1",#N/A,TRUE,"GENERAL";"TAB2",#N/A,TRUE,"GENERAL";"TAB3",#N/A,TRUE,"GENERAL";"TAB4",#N/A,TRUE,"GENERAL";"TAB5",#N/A,TRUE,"GENERAL"}</definedName>
    <definedName name="____h4">{"TAB1",#N/A,TRUE,"GENERAL";"TAB2",#N/A,TRUE,"GENERAL";"TAB3",#N/A,TRUE,"GENERAL";"TAB4",#N/A,TRUE,"GENERAL";"TAB5",#N/A,TRUE,"GENERAL"}</definedName>
    <definedName name="____h5" localSheetId="4">{"TAB1",#N/A,TRUE,"GENERAL";"TAB2",#N/A,TRUE,"GENERAL";"TAB3",#N/A,TRUE,"GENERAL";"TAB4",#N/A,TRUE,"GENERAL";"TAB5",#N/A,TRUE,"GENERAL"}</definedName>
    <definedName name="____h5" localSheetId="16">{"TAB1",#N/A,TRUE,"GENERAL";"TAB2",#N/A,TRUE,"GENERAL";"TAB3",#N/A,TRUE,"GENERAL";"TAB4",#N/A,TRUE,"GENERAL";"TAB5",#N/A,TRUE,"GENERAL"}</definedName>
    <definedName name="____h5" localSheetId="15">{"TAB1",#N/A,TRUE,"GENERAL";"TAB2",#N/A,TRUE,"GENERAL";"TAB3",#N/A,TRUE,"GENERAL";"TAB4",#N/A,TRUE,"GENERAL";"TAB5",#N/A,TRUE,"GENERAL"}</definedName>
    <definedName name="____h5" localSheetId="17">{"TAB1",#N/A,TRUE,"GENERAL";"TAB2",#N/A,TRUE,"GENERAL";"TAB3",#N/A,TRUE,"GENERAL";"TAB4",#N/A,TRUE,"GENERAL";"TAB5",#N/A,TRUE,"GENERAL"}</definedName>
    <definedName name="____h5" localSheetId="2">{"TAB1",#N/A,TRUE,"GENERAL";"TAB2",#N/A,TRUE,"GENERAL";"TAB3",#N/A,TRUE,"GENERAL";"TAB4",#N/A,TRUE,"GENERAL";"TAB5",#N/A,TRUE,"GENERAL"}</definedName>
    <definedName name="____h5" localSheetId="1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 localSheetId="4">{"via1",#N/A,TRUE,"general";"via2",#N/A,TRUE,"general";"via3",#N/A,TRUE,"general"}</definedName>
    <definedName name="____h6" localSheetId="16">{"via1",#N/A,TRUE,"general";"via2",#N/A,TRUE,"general";"via3",#N/A,TRUE,"general"}</definedName>
    <definedName name="____h6" localSheetId="15">{"via1",#N/A,TRUE,"general";"via2",#N/A,TRUE,"general";"via3",#N/A,TRUE,"general"}</definedName>
    <definedName name="____h6" localSheetId="17">{"via1",#N/A,TRUE,"general";"via2",#N/A,TRUE,"general";"via3",#N/A,TRUE,"general"}</definedName>
    <definedName name="____h6" localSheetId="2">{"via1",#N/A,TRUE,"general";"via2",#N/A,TRUE,"general";"via3",#N/A,TRUE,"general"}</definedName>
    <definedName name="____h6" localSheetId="1">{"via1",#N/A,TRUE,"general";"via2",#N/A,TRUE,"general";"via3",#N/A,TRUE,"general"}</definedName>
    <definedName name="____h6">{"via1",#N/A,TRUE,"general";"via2",#N/A,TRUE,"general";"via3",#N/A,TRUE,"general"}</definedName>
    <definedName name="____h7" localSheetId="4">{"TAB1",#N/A,TRUE,"GENERAL";"TAB2",#N/A,TRUE,"GENERAL";"TAB3",#N/A,TRUE,"GENERAL";"TAB4",#N/A,TRUE,"GENERAL";"TAB5",#N/A,TRUE,"GENERAL"}</definedName>
    <definedName name="____h7" localSheetId="16">{"TAB1",#N/A,TRUE,"GENERAL";"TAB2",#N/A,TRUE,"GENERAL";"TAB3",#N/A,TRUE,"GENERAL";"TAB4",#N/A,TRUE,"GENERAL";"TAB5",#N/A,TRUE,"GENERAL"}</definedName>
    <definedName name="____h7" localSheetId="15">{"TAB1",#N/A,TRUE,"GENERAL";"TAB2",#N/A,TRUE,"GENERAL";"TAB3",#N/A,TRUE,"GENERAL";"TAB4",#N/A,TRUE,"GENERAL";"TAB5",#N/A,TRUE,"GENERAL"}</definedName>
    <definedName name="____h7" localSheetId="17">{"TAB1",#N/A,TRUE,"GENERAL";"TAB2",#N/A,TRUE,"GENERAL";"TAB3",#N/A,TRUE,"GENERAL";"TAB4",#N/A,TRUE,"GENERAL";"TAB5",#N/A,TRUE,"GENERAL"}</definedName>
    <definedName name="____h7" localSheetId="2">{"TAB1",#N/A,TRUE,"GENERAL";"TAB2",#N/A,TRUE,"GENERAL";"TAB3",#N/A,TRUE,"GENERAL";"TAB4",#N/A,TRUE,"GENERAL";"TAB5",#N/A,TRUE,"GENERAL"}</definedName>
    <definedName name="____h7" localSheetId="1">{"TAB1",#N/A,TRUE,"GENERAL";"TAB2",#N/A,TRUE,"GENERAL";"TAB3",#N/A,TRUE,"GENERAL";"TAB4",#N/A,TRUE,"GENERAL";"TAB5",#N/A,TRUE,"GENERAL"}</definedName>
    <definedName name="____h7">{"TAB1",#N/A,TRUE,"GENERAL";"TAB2",#N/A,TRUE,"GENERAL";"TAB3",#N/A,TRUE,"GENERAL";"TAB4",#N/A,TRUE,"GENERAL";"TAB5",#N/A,TRUE,"GENERAL"}</definedName>
    <definedName name="____h8" localSheetId="4">{"via1",#N/A,TRUE,"general";"via2",#N/A,TRUE,"general";"via3",#N/A,TRUE,"general"}</definedName>
    <definedName name="____h8" localSheetId="16">{"via1",#N/A,TRUE,"general";"via2",#N/A,TRUE,"general";"via3",#N/A,TRUE,"general"}</definedName>
    <definedName name="____h8" localSheetId="15">{"via1",#N/A,TRUE,"general";"via2",#N/A,TRUE,"general";"via3",#N/A,TRUE,"general"}</definedName>
    <definedName name="____h8" localSheetId="17">{"via1",#N/A,TRUE,"general";"via2",#N/A,TRUE,"general";"via3",#N/A,TRUE,"general"}</definedName>
    <definedName name="____h8" localSheetId="2">{"via1",#N/A,TRUE,"general";"via2",#N/A,TRUE,"general";"via3",#N/A,TRUE,"general"}</definedName>
    <definedName name="____h8" localSheetId="1">{"via1",#N/A,TRUE,"general";"via2",#N/A,TRUE,"general";"via3",#N/A,TRUE,"general"}</definedName>
    <definedName name="____h8">{"via1",#N/A,TRUE,"general";"via2",#N/A,TRUE,"general";"via3",#N/A,TRUE,"general"}</definedName>
    <definedName name="____hfh7" localSheetId="4">{"via1",#N/A,TRUE,"general";"via2",#N/A,TRUE,"general";"via3",#N/A,TRUE,"general"}</definedName>
    <definedName name="____hfh7" localSheetId="16">{"via1",#N/A,TRUE,"general";"via2",#N/A,TRUE,"general";"via3",#N/A,TRUE,"general"}</definedName>
    <definedName name="____hfh7" localSheetId="15">{"via1",#N/A,TRUE,"general";"via2",#N/A,TRUE,"general";"via3",#N/A,TRUE,"general"}</definedName>
    <definedName name="____hfh7" localSheetId="17">{"via1",#N/A,TRUE,"general";"via2",#N/A,TRUE,"general";"via3",#N/A,TRUE,"general"}</definedName>
    <definedName name="____hfh7" localSheetId="2">{"via1",#N/A,TRUE,"general";"via2",#N/A,TRUE,"general";"via3",#N/A,TRUE,"general"}</definedName>
    <definedName name="____hfh7" localSheetId="1">{"via1",#N/A,TRUE,"general";"via2",#N/A,TRUE,"general";"via3",#N/A,TRUE,"general"}</definedName>
    <definedName name="____hfh7">{"via1",#N/A,TRUE,"general";"via2",#N/A,TRUE,"general";"via3",#N/A,TRUE,"general"}</definedName>
    <definedName name="____i1">#REF!</definedName>
    <definedName name="____i4" localSheetId="4">{"via1",#N/A,TRUE,"general";"via2",#N/A,TRUE,"general";"via3",#N/A,TRUE,"general"}</definedName>
    <definedName name="____i4" localSheetId="16">{"via1",#N/A,TRUE,"general";"via2",#N/A,TRUE,"general";"via3",#N/A,TRUE,"general"}</definedName>
    <definedName name="____i4" localSheetId="15">{"via1",#N/A,TRUE,"general";"via2",#N/A,TRUE,"general";"via3",#N/A,TRUE,"general"}</definedName>
    <definedName name="____i4" localSheetId="17">{"via1",#N/A,TRUE,"general";"via2",#N/A,TRUE,"general";"via3",#N/A,TRUE,"general"}</definedName>
    <definedName name="____i4" localSheetId="2">{"via1",#N/A,TRUE,"general";"via2",#N/A,TRUE,"general";"via3",#N/A,TRUE,"general"}</definedName>
    <definedName name="____i4" localSheetId="1">{"via1",#N/A,TRUE,"general";"via2",#N/A,TRUE,"general";"via3",#N/A,TRUE,"general"}</definedName>
    <definedName name="____i4">{"via1",#N/A,TRUE,"general";"via2",#N/A,TRUE,"general";"via3",#N/A,TRUE,"general"}</definedName>
    <definedName name="____i5" localSheetId="4">{"TAB1",#N/A,TRUE,"GENERAL";"TAB2",#N/A,TRUE,"GENERAL";"TAB3",#N/A,TRUE,"GENERAL";"TAB4",#N/A,TRUE,"GENERAL";"TAB5",#N/A,TRUE,"GENERAL"}</definedName>
    <definedName name="____i5" localSheetId="16">{"TAB1",#N/A,TRUE,"GENERAL";"TAB2",#N/A,TRUE,"GENERAL";"TAB3",#N/A,TRUE,"GENERAL";"TAB4",#N/A,TRUE,"GENERAL";"TAB5",#N/A,TRUE,"GENERAL"}</definedName>
    <definedName name="____i5" localSheetId="15">{"TAB1",#N/A,TRUE,"GENERAL";"TAB2",#N/A,TRUE,"GENERAL";"TAB3",#N/A,TRUE,"GENERAL";"TAB4",#N/A,TRUE,"GENERAL";"TAB5",#N/A,TRUE,"GENERAL"}</definedName>
    <definedName name="____i5" localSheetId="17">{"TAB1",#N/A,TRUE,"GENERAL";"TAB2",#N/A,TRUE,"GENERAL";"TAB3",#N/A,TRUE,"GENERAL";"TAB4",#N/A,TRUE,"GENERAL";"TAB5",#N/A,TRUE,"GENERAL"}</definedName>
    <definedName name="____i5" localSheetId="2">{"TAB1",#N/A,TRUE,"GENERAL";"TAB2",#N/A,TRUE,"GENERAL";"TAB3",#N/A,TRUE,"GENERAL";"TAB4",#N/A,TRUE,"GENERAL";"TAB5",#N/A,TRUE,"GENERAL"}</definedName>
    <definedName name="____i5" localSheetId="1">{"TAB1",#N/A,TRUE,"GENERAL";"TAB2",#N/A,TRUE,"GENERAL";"TAB3",#N/A,TRUE,"GENERAL";"TAB4",#N/A,TRUE,"GENERAL";"TAB5",#N/A,TRUE,"GENERAL"}</definedName>
    <definedName name="____i5">{"TAB1",#N/A,TRUE,"GENERAL";"TAB2",#N/A,TRUE,"GENERAL";"TAB3",#N/A,TRUE,"GENERAL";"TAB4",#N/A,TRUE,"GENERAL";"TAB5",#N/A,TRUE,"GENERAL"}</definedName>
    <definedName name="____i6" localSheetId="4">{"TAB1",#N/A,TRUE,"GENERAL";"TAB2",#N/A,TRUE,"GENERAL";"TAB3",#N/A,TRUE,"GENERAL";"TAB4",#N/A,TRUE,"GENERAL";"TAB5",#N/A,TRUE,"GENERAL"}</definedName>
    <definedName name="____i6" localSheetId="16">{"TAB1",#N/A,TRUE,"GENERAL";"TAB2",#N/A,TRUE,"GENERAL";"TAB3",#N/A,TRUE,"GENERAL";"TAB4",#N/A,TRUE,"GENERAL";"TAB5",#N/A,TRUE,"GENERAL"}</definedName>
    <definedName name="____i6" localSheetId="15">{"TAB1",#N/A,TRUE,"GENERAL";"TAB2",#N/A,TRUE,"GENERAL";"TAB3",#N/A,TRUE,"GENERAL";"TAB4",#N/A,TRUE,"GENERAL";"TAB5",#N/A,TRUE,"GENERAL"}</definedName>
    <definedName name="____i6" localSheetId="17">{"TAB1",#N/A,TRUE,"GENERAL";"TAB2",#N/A,TRUE,"GENERAL";"TAB3",#N/A,TRUE,"GENERAL";"TAB4",#N/A,TRUE,"GENERAL";"TAB5",#N/A,TRUE,"GENERAL"}</definedName>
    <definedName name="____i6" localSheetId="2">{"TAB1",#N/A,TRUE,"GENERAL";"TAB2",#N/A,TRUE,"GENERAL";"TAB3",#N/A,TRUE,"GENERAL";"TAB4",#N/A,TRUE,"GENERAL";"TAB5",#N/A,TRUE,"GENERAL"}</definedName>
    <definedName name="____i6" localSheetId="1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 localSheetId="4">{"via1",#N/A,TRUE,"general";"via2",#N/A,TRUE,"general";"via3",#N/A,TRUE,"general"}</definedName>
    <definedName name="____i7" localSheetId="16">{"via1",#N/A,TRUE,"general";"via2",#N/A,TRUE,"general";"via3",#N/A,TRUE,"general"}</definedName>
    <definedName name="____i7" localSheetId="15">{"via1",#N/A,TRUE,"general";"via2",#N/A,TRUE,"general";"via3",#N/A,TRUE,"general"}</definedName>
    <definedName name="____i7" localSheetId="17">{"via1",#N/A,TRUE,"general";"via2",#N/A,TRUE,"general";"via3",#N/A,TRUE,"general"}</definedName>
    <definedName name="____i7" localSheetId="2">{"via1",#N/A,TRUE,"general";"via2",#N/A,TRUE,"general";"via3",#N/A,TRUE,"general"}</definedName>
    <definedName name="____i7" localSheetId="1">{"via1",#N/A,TRUE,"general";"via2",#N/A,TRUE,"general";"via3",#N/A,TRUE,"general"}</definedName>
    <definedName name="____i7">{"via1",#N/A,TRUE,"general";"via2",#N/A,TRUE,"general";"via3",#N/A,TRUE,"general"}</definedName>
    <definedName name="____i77" localSheetId="4">{"TAB1",#N/A,TRUE,"GENERAL";"TAB2",#N/A,TRUE,"GENERAL";"TAB3",#N/A,TRUE,"GENERAL";"TAB4",#N/A,TRUE,"GENERAL";"TAB5",#N/A,TRUE,"GENERAL"}</definedName>
    <definedName name="____i77" localSheetId="16">{"TAB1",#N/A,TRUE,"GENERAL";"TAB2",#N/A,TRUE,"GENERAL";"TAB3",#N/A,TRUE,"GENERAL";"TAB4",#N/A,TRUE,"GENERAL";"TAB5",#N/A,TRUE,"GENERAL"}</definedName>
    <definedName name="____i77" localSheetId="15">{"TAB1",#N/A,TRUE,"GENERAL";"TAB2",#N/A,TRUE,"GENERAL";"TAB3",#N/A,TRUE,"GENERAL";"TAB4",#N/A,TRUE,"GENERAL";"TAB5",#N/A,TRUE,"GENERAL"}</definedName>
    <definedName name="____i77" localSheetId="17">{"TAB1",#N/A,TRUE,"GENERAL";"TAB2",#N/A,TRUE,"GENERAL";"TAB3",#N/A,TRUE,"GENERAL";"TAB4",#N/A,TRUE,"GENERAL";"TAB5",#N/A,TRUE,"GENERAL"}</definedName>
    <definedName name="____i77" localSheetId="2">{"TAB1",#N/A,TRUE,"GENERAL";"TAB2",#N/A,TRUE,"GENERAL";"TAB3",#N/A,TRUE,"GENERAL";"TAB4",#N/A,TRUE,"GENERAL";"TAB5",#N/A,TRUE,"GENERAL"}</definedName>
    <definedName name="____i77" localSheetId="1">{"TAB1",#N/A,TRUE,"GENERAL";"TAB2",#N/A,TRUE,"GENERAL";"TAB3",#N/A,TRUE,"GENERAL";"TAB4",#N/A,TRUE,"GENERAL";"TAB5",#N/A,TRUE,"GENERAL"}</definedName>
    <definedName name="____i77">{"TAB1",#N/A,TRUE,"GENERAL";"TAB2",#N/A,TRUE,"GENERAL";"TAB3",#N/A,TRUE,"GENERAL";"TAB4",#N/A,TRUE,"GENERAL";"TAB5",#N/A,TRUE,"GENERAL"}</definedName>
    <definedName name="____i8" localSheetId="4">{"via1",#N/A,TRUE,"general";"via2",#N/A,TRUE,"general";"via3",#N/A,TRUE,"general"}</definedName>
    <definedName name="____i8" localSheetId="16">{"via1",#N/A,TRUE,"general";"via2",#N/A,TRUE,"general";"via3",#N/A,TRUE,"general"}</definedName>
    <definedName name="____i8" localSheetId="15">{"via1",#N/A,TRUE,"general";"via2",#N/A,TRUE,"general";"via3",#N/A,TRUE,"general"}</definedName>
    <definedName name="____i8" localSheetId="17">{"via1",#N/A,TRUE,"general";"via2",#N/A,TRUE,"general";"via3",#N/A,TRUE,"general"}</definedName>
    <definedName name="____i8" localSheetId="2">{"via1",#N/A,TRUE,"general";"via2",#N/A,TRUE,"general";"via3",#N/A,TRUE,"general"}</definedName>
    <definedName name="____i8" localSheetId="1">{"via1",#N/A,TRUE,"general";"via2",#N/A,TRUE,"general";"via3",#N/A,TRUE,"general"}</definedName>
    <definedName name="____i8">{"via1",#N/A,TRUE,"general";"via2",#N/A,TRUE,"general";"via3",#N/A,TRUE,"general"}</definedName>
    <definedName name="____i9" localSheetId="4">{"TAB1",#N/A,TRUE,"GENERAL";"TAB2",#N/A,TRUE,"GENERAL";"TAB3",#N/A,TRUE,"GENERAL";"TAB4",#N/A,TRUE,"GENERAL";"TAB5",#N/A,TRUE,"GENERAL"}</definedName>
    <definedName name="____i9" localSheetId="16">{"TAB1",#N/A,TRUE,"GENERAL";"TAB2",#N/A,TRUE,"GENERAL";"TAB3",#N/A,TRUE,"GENERAL";"TAB4",#N/A,TRUE,"GENERAL";"TAB5",#N/A,TRUE,"GENERAL"}</definedName>
    <definedName name="____i9" localSheetId="15">{"TAB1",#N/A,TRUE,"GENERAL";"TAB2",#N/A,TRUE,"GENERAL";"TAB3",#N/A,TRUE,"GENERAL";"TAB4",#N/A,TRUE,"GENERAL";"TAB5",#N/A,TRUE,"GENERAL"}</definedName>
    <definedName name="____i9" localSheetId="17">{"TAB1",#N/A,TRUE,"GENERAL";"TAB2",#N/A,TRUE,"GENERAL";"TAB3",#N/A,TRUE,"GENERAL";"TAB4",#N/A,TRUE,"GENERAL";"TAB5",#N/A,TRUE,"GENERAL"}</definedName>
    <definedName name="____i9" localSheetId="2">{"TAB1",#N/A,TRUE,"GENERAL";"TAB2",#N/A,TRUE,"GENERAL";"TAB3",#N/A,TRUE,"GENERAL";"TAB4",#N/A,TRUE,"GENERAL";"TAB5",#N/A,TRUE,"GENERAL"}</definedName>
    <definedName name="____i9" localSheetId="1">{"TAB1",#N/A,TRUE,"GENERAL";"TAB2",#N/A,TRUE,"GENERAL";"TAB3",#N/A,TRUE,"GENERAL";"TAB4",#N/A,TRUE,"GENERAL";"TAB5",#N/A,TRUE,"GENERAL"}</definedName>
    <definedName name="____i9">{"TAB1",#N/A,TRUE,"GENERAL";"TAB2",#N/A,TRUE,"GENERAL";"TAB3",#N/A,TRUE,"GENERAL";"TAB4",#N/A,TRUE,"GENERAL";"TAB5",#N/A,TRUE,"GENERAL"}</definedName>
    <definedName name="____k3" localSheetId="4">{"TAB1",#N/A,TRUE,"GENERAL";"TAB2",#N/A,TRUE,"GENERAL";"TAB3",#N/A,TRUE,"GENERAL";"TAB4",#N/A,TRUE,"GENERAL";"TAB5",#N/A,TRUE,"GENERAL"}</definedName>
    <definedName name="____k3" localSheetId="16">{"TAB1",#N/A,TRUE,"GENERAL";"TAB2",#N/A,TRUE,"GENERAL";"TAB3",#N/A,TRUE,"GENERAL";"TAB4",#N/A,TRUE,"GENERAL";"TAB5",#N/A,TRUE,"GENERAL"}</definedName>
    <definedName name="____k3" localSheetId="15">{"TAB1",#N/A,TRUE,"GENERAL";"TAB2",#N/A,TRUE,"GENERAL";"TAB3",#N/A,TRUE,"GENERAL";"TAB4",#N/A,TRUE,"GENERAL";"TAB5",#N/A,TRUE,"GENERAL"}</definedName>
    <definedName name="____k3" localSheetId="17">{"TAB1",#N/A,TRUE,"GENERAL";"TAB2",#N/A,TRUE,"GENERAL";"TAB3",#N/A,TRUE,"GENERAL";"TAB4",#N/A,TRUE,"GENERAL";"TAB5",#N/A,TRUE,"GENERAL"}</definedName>
    <definedName name="____k3" localSheetId="2">{"TAB1",#N/A,TRUE,"GENERAL";"TAB2",#N/A,TRUE,"GENERAL";"TAB3",#N/A,TRUE,"GENERAL";"TAB4",#N/A,TRUE,"GENERAL";"TAB5",#N/A,TRUE,"GENERAL"}</definedName>
    <definedName name="____k3" localSheetId="1">{"TAB1",#N/A,TRUE,"GENERAL";"TAB2",#N/A,TRUE,"GENERAL";"TAB3",#N/A,TRUE,"GENERAL";"TAB4",#N/A,TRUE,"GENERAL";"TAB5",#N/A,TRUE,"GENERAL"}</definedName>
    <definedName name="____k3">{"TAB1",#N/A,TRUE,"GENERAL";"TAB2",#N/A,TRUE,"GENERAL";"TAB3",#N/A,TRUE,"GENERAL";"TAB4",#N/A,TRUE,"GENERAL";"TAB5",#N/A,TRUE,"GENERAL"}</definedName>
    <definedName name="____k4" localSheetId="4">{"via1",#N/A,TRUE,"general";"via2",#N/A,TRUE,"general";"via3",#N/A,TRUE,"general"}</definedName>
    <definedName name="____k4" localSheetId="16">{"via1",#N/A,TRUE,"general";"via2",#N/A,TRUE,"general";"via3",#N/A,TRUE,"general"}</definedName>
    <definedName name="____k4" localSheetId="15">{"via1",#N/A,TRUE,"general";"via2",#N/A,TRUE,"general";"via3",#N/A,TRUE,"general"}</definedName>
    <definedName name="____k4" localSheetId="17">{"via1",#N/A,TRUE,"general";"via2",#N/A,TRUE,"general";"via3",#N/A,TRUE,"general"}</definedName>
    <definedName name="____k4" localSheetId="2">{"via1",#N/A,TRUE,"general";"via2",#N/A,TRUE,"general";"via3",#N/A,TRUE,"general"}</definedName>
    <definedName name="____k4" localSheetId="1">{"via1",#N/A,TRUE,"general";"via2",#N/A,TRUE,"general";"via3",#N/A,TRUE,"general"}</definedName>
    <definedName name="____k4">{"via1",#N/A,TRUE,"general";"via2",#N/A,TRUE,"general";"via3",#N/A,TRUE,"general"}</definedName>
    <definedName name="____k5" localSheetId="4">{"via1",#N/A,TRUE,"general";"via2",#N/A,TRUE,"general";"via3",#N/A,TRUE,"general"}</definedName>
    <definedName name="____k5" localSheetId="16">{"via1",#N/A,TRUE,"general";"via2",#N/A,TRUE,"general";"via3",#N/A,TRUE,"general"}</definedName>
    <definedName name="____k5" localSheetId="15">{"via1",#N/A,TRUE,"general";"via2",#N/A,TRUE,"general";"via3",#N/A,TRUE,"general"}</definedName>
    <definedName name="____k5" localSheetId="17">{"via1",#N/A,TRUE,"general";"via2",#N/A,TRUE,"general";"via3",#N/A,TRUE,"general"}</definedName>
    <definedName name="____k5" localSheetId="2">{"via1",#N/A,TRUE,"general";"via2",#N/A,TRUE,"general";"via3",#N/A,TRUE,"general"}</definedName>
    <definedName name="____k5" localSheetId="1">{"via1",#N/A,TRUE,"general";"via2",#N/A,TRUE,"general";"via3",#N/A,TRUE,"general"}</definedName>
    <definedName name="____k5">{"via1",#N/A,TRUE,"general";"via2",#N/A,TRUE,"general";"via3",#N/A,TRUE,"general"}</definedName>
    <definedName name="____k6" localSheetId="4">{"TAB1",#N/A,TRUE,"GENERAL";"TAB2",#N/A,TRUE,"GENERAL";"TAB3",#N/A,TRUE,"GENERAL";"TAB4",#N/A,TRUE,"GENERAL";"TAB5",#N/A,TRUE,"GENERAL"}</definedName>
    <definedName name="____k6" localSheetId="16">{"TAB1",#N/A,TRUE,"GENERAL";"TAB2",#N/A,TRUE,"GENERAL";"TAB3",#N/A,TRUE,"GENERAL";"TAB4",#N/A,TRUE,"GENERAL";"TAB5",#N/A,TRUE,"GENERAL"}</definedName>
    <definedName name="____k6" localSheetId="15">{"TAB1",#N/A,TRUE,"GENERAL";"TAB2",#N/A,TRUE,"GENERAL";"TAB3",#N/A,TRUE,"GENERAL";"TAB4",#N/A,TRUE,"GENERAL";"TAB5",#N/A,TRUE,"GENERAL"}</definedName>
    <definedName name="____k6" localSheetId="17">{"TAB1",#N/A,TRUE,"GENERAL";"TAB2",#N/A,TRUE,"GENERAL";"TAB3",#N/A,TRUE,"GENERAL";"TAB4",#N/A,TRUE,"GENERAL";"TAB5",#N/A,TRUE,"GENERAL"}</definedName>
    <definedName name="____k6" localSheetId="2">{"TAB1",#N/A,TRUE,"GENERAL";"TAB2",#N/A,TRUE,"GENERAL";"TAB3",#N/A,TRUE,"GENERAL";"TAB4",#N/A,TRUE,"GENERAL";"TAB5",#N/A,TRUE,"GENERAL"}</definedName>
    <definedName name="____k6" localSheetId="1">{"TAB1",#N/A,TRUE,"GENERAL";"TAB2",#N/A,TRUE,"GENERAL";"TAB3",#N/A,TRUE,"GENERAL";"TAB4",#N/A,TRUE,"GENERAL";"TAB5",#N/A,TRUE,"GENERAL"}</definedName>
    <definedName name="____k6">{"TAB1",#N/A,TRUE,"GENERAL";"TAB2",#N/A,TRUE,"GENERAL";"TAB3",#N/A,TRUE,"GENERAL";"TAB4",#N/A,TRUE,"GENERAL";"TAB5",#N/A,TRUE,"GENERAL"}</definedName>
    <definedName name="____k7" localSheetId="4">{"via1",#N/A,TRUE,"general";"via2",#N/A,TRUE,"general";"via3",#N/A,TRUE,"general"}</definedName>
    <definedName name="____k7" localSheetId="16">{"via1",#N/A,TRUE,"general";"via2",#N/A,TRUE,"general";"via3",#N/A,TRUE,"general"}</definedName>
    <definedName name="____k7" localSheetId="15">{"via1",#N/A,TRUE,"general";"via2",#N/A,TRUE,"general";"via3",#N/A,TRUE,"general"}</definedName>
    <definedName name="____k7" localSheetId="17">{"via1",#N/A,TRUE,"general";"via2",#N/A,TRUE,"general";"via3",#N/A,TRUE,"general"}</definedName>
    <definedName name="____k7" localSheetId="2">{"via1",#N/A,TRUE,"general";"via2",#N/A,TRUE,"general";"via3",#N/A,TRUE,"general"}</definedName>
    <definedName name="____k7" localSheetId="1">{"via1",#N/A,TRUE,"general";"via2",#N/A,TRUE,"general";"via3",#N/A,TRUE,"general"}</definedName>
    <definedName name="____k7">{"via1",#N/A,TRUE,"general";"via2",#N/A,TRUE,"general";"via3",#N/A,TRUE,"general"}</definedName>
    <definedName name="____k8" localSheetId="4">{"via1",#N/A,TRUE,"general";"via2",#N/A,TRUE,"general";"via3",#N/A,TRUE,"general"}</definedName>
    <definedName name="____k8" localSheetId="16">{"via1",#N/A,TRUE,"general";"via2",#N/A,TRUE,"general";"via3",#N/A,TRUE,"general"}</definedName>
    <definedName name="____k8" localSheetId="15">{"via1",#N/A,TRUE,"general";"via2",#N/A,TRUE,"general";"via3",#N/A,TRUE,"general"}</definedName>
    <definedName name="____k8" localSheetId="17">{"via1",#N/A,TRUE,"general";"via2",#N/A,TRUE,"general";"via3",#N/A,TRUE,"general"}</definedName>
    <definedName name="____k8" localSheetId="2">{"via1",#N/A,TRUE,"general";"via2",#N/A,TRUE,"general";"via3",#N/A,TRUE,"general"}</definedName>
    <definedName name="____k8" localSheetId="1">{"via1",#N/A,TRUE,"general";"via2",#N/A,TRUE,"general";"via3",#N/A,TRUE,"general"}</definedName>
    <definedName name="____k8">{"via1",#N/A,TRUE,"general";"via2",#N/A,TRUE,"general";"via3",#N/A,TRUE,"general"}</definedName>
    <definedName name="____k9" localSheetId="4">{"TAB1",#N/A,TRUE,"GENERAL";"TAB2",#N/A,TRUE,"GENERAL";"TAB3",#N/A,TRUE,"GENERAL";"TAB4",#N/A,TRUE,"GENERAL";"TAB5",#N/A,TRUE,"GENERAL"}</definedName>
    <definedName name="____k9" localSheetId="16">{"TAB1",#N/A,TRUE,"GENERAL";"TAB2",#N/A,TRUE,"GENERAL";"TAB3",#N/A,TRUE,"GENERAL";"TAB4",#N/A,TRUE,"GENERAL";"TAB5",#N/A,TRUE,"GENERAL"}</definedName>
    <definedName name="____k9" localSheetId="15">{"TAB1",#N/A,TRUE,"GENERAL";"TAB2",#N/A,TRUE,"GENERAL";"TAB3",#N/A,TRUE,"GENERAL";"TAB4",#N/A,TRUE,"GENERAL";"TAB5",#N/A,TRUE,"GENERAL"}</definedName>
    <definedName name="____k9" localSheetId="17">{"TAB1",#N/A,TRUE,"GENERAL";"TAB2",#N/A,TRUE,"GENERAL";"TAB3",#N/A,TRUE,"GENERAL";"TAB4",#N/A,TRUE,"GENERAL";"TAB5",#N/A,TRUE,"GENERAL"}</definedName>
    <definedName name="____k9" localSheetId="2">{"TAB1",#N/A,TRUE,"GENERAL";"TAB2",#N/A,TRUE,"GENERAL";"TAB3",#N/A,TRUE,"GENERAL";"TAB4",#N/A,TRUE,"GENERAL";"TAB5",#N/A,TRUE,"GENERAL"}</definedName>
    <definedName name="____k9" localSheetId="1">{"TAB1",#N/A,TRUE,"GENERAL";"TAB2",#N/A,TRUE,"GENERAL";"TAB3",#N/A,TRUE,"GENERAL";"TAB4",#N/A,TRUE,"GENERAL";"TAB5",#N/A,TRUE,"GENERAL"}</definedName>
    <definedName name="____k9">{"TAB1",#N/A,TRUE,"GENERAL";"TAB2",#N/A,TRUE,"GENERAL";"TAB3",#N/A,TRUE,"GENERAL";"TAB4",#N/A,TRUE,"GENERAL";"TAB5",#N/A,TRUE,"GENERAL"}</definedName>
    <definedName name="____kjk6" localSheetId="4">{"TAB1",#N/A,TRUE,"GENERAL";"TAB2",#N/A,TRUE,"GENERAL";"TAB3",#N/A,TRUE,"GENERAL";"TAB4",#N/A,TRUE,"GENERAL";"TAB5",#N/A,TRUE,"GENERAL"}</definedName>
    <definedName name="____kjk6" localSheetId="16">{"TAB1",#N/A,TRUE,"GENERAL";"TAB2",#N/A,TRUE,"GENERAL";"TAB3",#N/A,TRUE,"GENERAL";"TAB4",#N/A,TRUE,"GENERAL";"TAB5",#N/A,TRUE,"GENERAL"}</definedName>
    <definedName name="____kjk6" localSheetId="15">{"TAB1",#N/A,TRUE,"GENERAL";"TAB2",#N/A,TRUE,"GENERAL";"TAB3",#N/A,TRUE,"GENERAL";"TAB4",#N/A,TRUE,"GENERAL";"TAB5",#N/A,TRUE,"GENERAL"}</definedName>
    <definedName name="____kjk6" localSheetId="17">{"TAB1",#N/A,TRUE,"GENERAL";"TAB2",#N/A,TRUE,"GENERAL";"TAB3",#N/A,TRUE,"GENERAL";"TAB4",#N/A,TRUE,"GENERAL";"TAB5",#N/A,TRUE,"GENERAL"}</definedName>
    <definedName name="____kjk6" localSheetId="2">{"TAB1",#N/A,TRUE,"GENERAL";"TAB2",#N/A,TRUE,"GENERAL";"TAB3",#N/A,TRUE,"GENERAL";"TAB4",#N/A,TRUE,"GENERAL";"TAB5",#N/A,TRUE,"GENERAL"}</definedName>
    <definedName name="____kjk6" localSheetId="1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M14" localSheetId="17">#REF!</definedName>
    <definedName name="____M14">#REF!</definedName>
    <definedName name="____m3" localSheetId="4">{"via1",#N/A,TRUE,"general";"via2",#N/A,TRUE,"general";"via3",#N/A,TRUE,"general"}</definedName>
    <definedName name="____m3" localSheetId="16">{"via1",#N/A,TRUE,"general";"via2",#N/A,TRUE,"general";"via3",#N/A,TRUE,"general"}</definedName>
    <definedName name="____m3" localSheetId="15">{"via1",#N/A,TRUE,"general";"via2",#N/A,TRUE,"general";"via3",#N/A,TRUE,"general"}</definedName>
    <definedName name="____m3" localSheetId="17">{"via1",#N/A,TRUE,"general";"via2",#N/A,TRUE,"general";"via3",#N/A,TRUE,"general"}</definedName>
    <definedName name="____m3" localSheetId="2">{"via1",#N/A,TRUE,"general";"via2",#N/A,TRUE,"general";"via3",#N/A,TRUE,"general"}</definedName>
    <definedName name="____m3" localSheetId="1">{"via1",#N/A,TRUE,"general";"via2",#N/A,TRUE,"general";"via3",#N/A,TRUE,"general"}</definedName>
    <definedName name="____m3">{"via1",#N/A,TRUE,"general";"via2",#N/A,TRUE,"general";"via3",#N/A,TRUE,"general"}</definedName>
    <definedName name="____m4" localSheetId="4">{"TAB1",#N/A,TRUE,"GENERAL";"TAB2",#N/A,TRUE,"GENERAL";"TAB3",#N/A,TRUE,"GENERAL";"TAB4",#N/A,TRUE,"GENERAL";"TAB5",#N/A,TRUE,"GENERAL"}</definedName>
    <definedName name="____m4" localSheetId="16">{"TAB1",#N/A,TRUE,"GENERAL";"TAB2",#N/A,TRUE,"GENERAL";"TAB3",#N/A,TRUE,"GENERAL";"TAB4",#N/A,TRUE,"GENERAL";"TAB5",#N/A,TRUE,"GENERAL"}</definedName>
    <definedName name="____m4" localSheetId="15">{"TAB1",#N/A,TRUE,"GENERAL";"TAB2",#N/A,TRUE,"GENERAL";"TAB3",#N/A,TRUE,"GENERAL";"TAB4",#N/A,TRUE,"GENERAL";"TAB5",#N/A,TRUE,"GENERAL"}</definedName>
    <definedName name="____m4" localSheetId="17">{"TAB1",#N/A,TRUE,"GENERAL";"TAB2",#N/A,TRUE,"GENERAL";"TAB3",#N/A,TRUE,"GENERAL";"TAB4",#N/A,TRUE,"GENERAL";"TAB5",#N/A,TRUE,"GENERAL"}</definedName>
    <definedName name="____m4" localSheetId="2">{"TAB1",#N/A,TRUE,"GENERAL";"TAB2",#N/A,TRUE,"GENERAL";"TAB3",#N/A,TRUE,"GENERAL";"TAB4",#N/A,TRUE,"GENERAL";"TAB5",#N/A,TRUE,"GENERAL"}</definedName>
    <definedName name="____m4" localSheetId="1">{"TAB1",#N/A,TRUE,"GENERAL";"TAB2",#N/A,TRUE,"GENERAL";"TAB3",#N/A,TRUE,"GENERAL";"TAB4",#N/A,TRUE,"GENERAL";"TAB5",#N/A,TRUE,"GENERAL"}</definedName>
    <definedName name="____m4">{"TAB1",#N/A,TRUE,"GENERAL";"TAB2",#N/A,TRUE,"GENERAL";"TAB3",#N/A,TRUE,"GENERAL";"TAB4",#N/A,TRUE,"GENERAL";"TAB5",#N/A,TRUE,"GENERAL"}</definedName>
    <definedName name="____m5" localSheetId="4">{"via1",#N/A,TRUE,"general";"via2",#N/A,TRUE,"general";"via3",#N/A,TRUE,"general"}</definedName>
    <definedName name="____m5" localSheetId="16">{"via1",#N/A,TRUE,"general";"via2",#N/A,TRUE,"general";"via3",#N/A,TRUE,"general"}</definedName>
    <definedName name="____m5" localSheetId="15">{"via1",#N/A,TRUE,"general";"via2",#N/A,TRUE,"general";"via3",#N/A,TRUE,"general"}</definedName>
    <definedName name="____m5" localSheetId="17">{"via1",#N/A,TRUE,"general";"via2",#N/A,TRUE,"general";"via3",#N/A,TRUE,"general"}</definedName>
    <definedName name="____m5" localSheetId="2">{"via1",#N/A,TRUE,"general";"via2",#N/A,TRUE,"general";"via3",#N/A,TRUE,"general"}</definedName>
    <definedName name="____m5" localSheetId="1">{"via1",#N/A,TRUE,"general";"via2",#N/A,TRUE,"general";"via3",#N/A,TRUE,"general"}</definedName>
    <definedName name="____m5">{"via1",#N/A,TRUE,"general";"via2",#N/A,TRUE,"general";"via3",#N/A,TRUE,"general"}</definedName>
    <definedName name="____m6" localSheetId="4">{"TAB1",#N/A,TRUE,"GENERAL";"TAB2",#N/A,TRUE,"GENERAL";"TAB3",#N/A,TRUE,"GENERAL";"TAB4",#N/A,TRUE,"GENERAL";"TAB5",#N/A,TRUE,"GENERAL"}</definedName>
    <definedName name="____m6" localSheetId="16">{"TAB1",#N/A,TRUE,"GENERAL";"TAB2",#N/A,TRUE,"GENERAL";"TAB3",#N/A,TRUE,"GENERAL";"TAB4",#N/A,TRUE,"GENERAL";"TAB5",#N/A,TRUE,"GENERAL"}</definedName>
    <definedName name="____m6" localSheetId="15">{"TAB1",#N/A,TRUE,"GENERAL";"TAB2",#N/A,TRUE,"GENERAL";"TAB3",#N/A,TRUE,"GENERAL";"TAB4",#N/A,TRUE,"GENERAL";"TAB5",#N/A,TRUE,"GENERAL"}</definedName>
    <definedName name="____m6" localSheetId="17">{"TAB1",#N/A,TRUE,"GENERAL";"TAB2",#N/A,TRUE,"GENERAL";"TAB3",#N/A,TRUE,"GENERAL";"TAB4",#N/A,TRUE,"GENERAL";"TAB5",#N/A,TRUE,"GENERAL"}</definedName>
    <definedName name="____m6" localSheetId="2">{"TAB1",#N/A,TRUE,"GENERAL";"TAB2",#N/A,TRUE,"GENERAL";"TAB3",#N/A,TRUE,"GENERAL";"TAB4",#N/A,TRUE,"GENERAL";"TAB5",#N/A,TRUE,"GENERAL"}</definedName>
    <definedName name="____m6" localSheetId="1">{"TAB1",#N/A,TRUE,"GENERAL";"TAB2",#N/A,TRUE,"GENERAL";"TAB3",#N/A,TRUE,"GENERAL";"TAB4",#N/A,TRUE,"GENERAL";"TAB5",#N/A,TRUE,"GENERAL"}</definedName>
    <definedName name="____m6">{"TAB1",#N/A,TRUE,"GENERAL";"TAB2",#N/A,TRUE,"GENERAL";"TAB3",#N/A,TRUE,"GENERAL";"TAB4",#N/A,TRUE,"GENERAL";"TAB5",#N/A,TRUE,"GENERAL"}</definedName>
    <definedName name="____m7" localSheetId="4">{"TAB1",#N/A,TRUE,"GENERAL";"TAB2",#N/A,TRUE,"GENERAL";"TAB3",#N/A,TRUE,"GENERAL";"TAB4",#N/A,TRUE,"GENERAL";"TAB5",#N/A,TRUE,"GENERAL"}</definedName>
    <definedName name="____m7" localSheetId="16">{"TAB1",#N/A,TRUE,"GENERAL";"TAB2",#N/A,TRUE,"GENERAL";"TAB3",#N/A,TRUE,"GENERAL";"TAB4",#N/A,TRUE,"GENERAL";"TAB5",#N/A,TRUE,"GENERAL"}</definedName>
    <definedName name="____m7" localSheetId="15">{"TAB1",#N/A,TRUE,"GENERAL";"TAB2",#N/A,TRUE,"GENERAL";"TAB3",#N/A,TRUE,"GENERAL";"TAB4",#N/A,TRUE,"GENERAL";"TAB5",#N/A,TRUE,"GENERAL"}</definedName>
    <definedName name="____m7" localSheetId="17">{"TAB1",#N/A,TRUE,"GENERAL";"TAB2",#N/A,TRUE,"GENERAL";"TAB3",#N/A,TRUE,"GENERAL";"TAB4",#N/A,TRUE,"GENERAL";"TAB5",#N/A,TRUE,"GENERAL"}</definedName>
    <definedName name="____m7" localSheetId="2">{"TAB1",#N/A,TRUE,"GENERAL";"TAB2",#N/A,TRUE,"GENERAL";"TAB3",#N/A,TRUE,"GENERAL";"TAB4",#N/A,TRUE,"GENERAL";"TAB5",#N/A,TRUE,"GENERAL"}</definedName>
    <definedName name="____m7" localSheetId="1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 localSheetId="4">{"via1",#N/A,TRUE,"general";"via2",#N/A,TRUE,"general";"via3",#N/A,TRUE,"general"}</definedName>
    <definedName name="____m8" localSheetId="16">{"via1",#N/A,TRUE,"general";"via2",#N/A,TRUE,"general";"via3",#N/A,TRUE,"general"}</definedName>
    <definedName name="____m8" localSheetId="15">{"via1",#N/A,TRUE,"general";"via2",#N/A,TRUE,"general";"via3",#N/A,TRUE,"general"}</definedName>
    <definedName name="____m8" localSheetId="17">{"via1",#N/A,TRUE,"general";"via2",#N/A,TRUE,"general";"via3",#N/A,TRUE,"general"}</definedName>
    <definedName name="____m8" localSheetId="2">{"via1",#N/A,TRUE,"general";"via2",#N/A,TRUE,"general";"via3",#N/A,TRUE,"general"}</definedName>
    <definedName name="____m8" localSheetId="1">{"via1",#N/A,TRUE,"general";"via2",#N/A,TRUE,"general";"via3",#N/A,TRUE,"general"}</definedName>
    <definedName name="____m8">{"via1",#N/A,TRUE,"general";"via2",#N/A,TRUE,"general";"via3",#N/A,TRUE,"general"}</definedName>
    <definedName name="____m9" localSheetId="4">{"via1",#N/A,TRUE,"general";"via2",#N/A,TRUE,"general";"via3",#N/A,TRUE,"general"}</definedName>
    <definedName name="____m9" localSheetId="16">{"via1",#N/A,TRUE,"general";"via2",#N/A,TRUE,"general";"via3",#N/A,TRUE,"general"}</definedName>
    <definedName name="____m9" localSheetId="15">{"via1",#N/A,TRUE,"general";"via2",#N/A,TRUE,"general";"via3",#N/A,TRUE,"general"}</definedName>
    <definedName name="____m9" localSheetId="17">{"via1",#N/A,TRUE,"general";"via2",#N/A,TRUE,"general";"via3",#N/A,TRUE,"general"}</definedName>
    <definedName name="____m9" localSheetId="2">{"via1",#N/A,TRUE,"general";"via2",#N/A,TRUE,"general";"via3",#N/A,TRUE,"general"}</definedName>
    <definedName name="____m9" localSheetId="1">{"via1",#N/A,TRUE,"general";"via2",#N/A,TRUE,"general";"via3",#N/A,TRUE,"general"}</definedName>
    <definedName name="____m9">{"via1",#N/A,TRUE,"general";"via2",#N/A,TRUE,"general";"via3",#N/A,TRUE,"general"}</definedName>
    <definedName name="____MA2">#REF!</definedName>
    <definedName name="____MAT1" localSheetId="17">#REF!</definedName>
    <definedName name="____MAT1">#REF!</definedName>
    <definedName name="____MAT10" localSheetId="17">#REF!</definedName>
    <definedName name="____MAT10">#REF!</definedName>
    <definedName name="____MAT11" localSheetId="17">#REF!</definedName>
    <definedName name="____MAT11">#REF!</definedName>
    <definedName name="____MAT1111" localSheetId="17">#REF!</definedName>
    <definedName name="____MAT1111">#REF!</definedName>
    <definedName name="____MAT12" localSheetId="17">#REF!</definedName>
    <definedName name="____MAT12">#REF!</definedName>
    <definedName name="____MAT13" localSheetId="17">#REF!</definedName>
    <definedName name="____MAT13">#REF!</definedName>
    <definedName name="____MAT14" localSheetId="17">#REF!</definedName>
    <definedName name="____MAT14">#REF!</definedName>
    <definedName name="____MAT15" localSheetId="17">#REF!</definedName>
    <definedName name="____MAT15">#REF!</definedName>
    <definedName name="____MAT16" localSheetId="17">#REF!</definedName>
    <definedName name="____MAT16">#REF!</definedName>
    <definedName name="____MAT17" localSheetId="17">#REF!</definedName>
    <definedName name="____MAT17">#REF!</definedName>
    <definedName name="____MAT170" localSheetId="17">#REF!</definedName>
    <definedName name="____MAT170">#REF!</definedName>
    <definedName name="____MAT171" localSheetId="17">#REF!</definedName>
    <definedName name="____MAT171">#REF!</definedName>
    <definedName name="____MAT18" localSheetId="17">#REF!</definedName>
    <definedName name="____MAT18">#REF!</definedName>
    <definedName name="____MAT19" localSheetId="17">#REF!</definedName>
    <definedName name="____MAT19">#REF!</definedName>
    <definedName name="____MAT2" localSheetId="17">#REF!</definedName>
    <definedName name="____MAT2">#REF!</definedName>
    <definedName name="____MAT20" localSheetId="17">#REF!</definedName>
    <definedName name="____MAT20">#REF!</definedName>
    <definedName name="____MAT21" localSheetId="17">#REF!</definedName>
    <definedName name="____MAT21">#REF!</definedName>
    <definedName name="____MAT22" localSheetId="17">#REF!</definedName>
    <definedName name="____MAT22">#REF!</definedName>
    <definedName name="____MAT23" localSheetId="17">#REF!</definedName>
    <definedName name="____MAT23">#REF!</definedName>
    <definedName name="____MAT24" localSheetId="17">#REF!</definedName>
    <definedName name="____MAT24">#REF!</definedName>
    <definedName name="____MAT25" localSheetId="17">#REF!</definedName>
    <definedName name="____MAT25">#REF!</definedName>
    <definedName name="____MAT26" localSheetId="17">#REF!</definedName>
    <definedName name="____MAT26">#REF!</definedName>
    <definedName name="____MAT27" localSheetId="17">#REF!</definedName>
    <definedName name="____MAT27">#REF!</definedName>
    <definedName name="____MAT28" localSheetId="17">#REF!</definedName>
    <definedName name="____MAT28">#REF!</definedName>
    <definedName name="____MAT29" localSheetId="17">#REF!</definedName>
    <definedName name="____MAT29">#REF!</definedName>
    <definedName name="____MAT3" localSheetId="17">#REF!</definedName>
    <definedName name="____MAT3">#REF!</definedName>
    <definedName name="____MAT30" localSheetId="17">#REF!</definedName>
    <definedName name="____MAT30">#REF!</definedName>
    <definedName name="____MAT31" localSheetId="17">#REF!</definedName>
    <definedName name="____MAT31">#REF!</definedName>
    <definedName name="____MAT32" localSheetId="17">#REF!</definedName>
    <definedName name="____MAT32">#REF!</definedName>
    <definedName name="____MAT33" localSheetId="17">#REF!</definedName>
    <definedName name="____MAT33">#REF!</definedName>
    <definedName name="____MAT34" localSheetId="17">#REF!</definedName>
    <definedName name="____MAT34">#REF!</definedName>
    <definedName name="____MAT35" localSheetId="17">#REF!</definedName>
    <definedName name="____MAT35">#REF!</definedName>
    <definedName name="____MAT36" localSheetId="17">#REF!</definedName>
    <definedName name="____MAT36">#REF!</definedName>
    <definedName name="____MAT37" localSheetId="17">#REF!</definedName>
    <definedName name="____MAT37">#REF!</definedName>
    <definedName name="____MAT4" localSheetId="17">#REF!</definedName>
    <definedName name="____MAT4">#REF!</definedName>
    <definedName name="____MAT5" localSheetId="17">#REF!</definedName>
    <definedName name="____MAT5">#REF!</definedName>
    <definedName name="____MAT6" localSheetId="17">#REF!</definedName>
    <definedName name="____MAT6">#REF!</definedName>
    <definedName name="____MAT7" localSheetId="17">#REF!</definedName>
    <definedName name="____MAT7">#REF!</definedName>
    <definedName name="____MAT8" localSheetId="17">#REF!</definedName>
    <definedName name="____MAT8">#REF!</definedName>
    <definedName name="____MAT832" localSheetId="17">#REF!</definedName>
    <definedName name="____MAT832">#REF!</definedName>
    <definedName name="____MAT9" localSheetId="17">#REF!</definedName>
    <definedName name="____MAT9">#REF!</definedName>
    <definedName name="____MAY88" localSheetId="17">#REF!</definedName>
    <definedName name="____MAY88">#REF!</definedName>
    <definedName name="____MO1" localSheetId="17">#REF!</definedName>
    <definedName name="____MO1">#REF!</definedName>
    <definedName name="____MO10" localSheetId="17">#REF!</definedName>
    <definedName name="____MO10">#REF!</definedName>
    <definedName name="____MO2" localSheetId="17">#REF!</definedName>
    <definedName name="____MO2">#REF!</definedName>
    <definedName name="____MO3" localSheetId="17">#REF!</definedName>
    <definedName name="____MO3">#REF!</definedName>
    <definedName name="____MO4" localSheetId="17">#REF!</definedName>
    <definedName name="____MO4">#REF!</definedName>
    <definedName name="____MO5" localSheetId="17">#REF!</definedName>
    <definedName name="____MO5">#REF!</definedName>
    <definedName name="____MO6" localSheetId="17">#REF!</definedName>
    <definedName name="____MO6">#REF!</definedName>
    <definedName name="____MO7" localSheetId="17">#REF!</definedName>
    <definedName name="____MO7">#REF!</definedName>
    <definedName name="____MO8" localSheetId="17">#REF!</definedName>
    <definedName name="____MO8">#REF!</definedName>
    <definedName name="____MO9" localSheetId="17">#REF!</definedName>
    <definedName name="____MO9">#REF!</definedName>
    <definedName name="____MV1" localSheetId="17">#REF!</definedName>
    <definedName name="____MV1">#REF!</definedName>
    <definedName name="____MV10" localSheetId="17">#REF!</definedName>
    <definedName name="____MV10">#REF!</definedName>
    <definedName name="____MV11" localSheetId="17">#REF!</definedName>
    <definedName name="____MV11">#REF!</definedName>
    <definedName name="____MV12" localSheetId="17">#REF!</definedName>
    <definedName name="____MV12">#REF!</definedName>
    <definedName name="____MV13" localSheetId="17">#REF!</definedName>
    <definedName name="____MV13">#REF!</definedName>
    <definedName name="____MV14" localSheetId="17">#REF!</definedName>
    <definedName name="____MV14">#REF!</definedName>
    <definedName name="____MV15" localSheetId="17">#REF!</definedName>
    <definedName name="____MV15">#REF!</definedName>
    <definedName name="____MV16" localSheetId="17">#REF!</definedName>
    <definedName name="____MV16">#REF!</definedName>
    <definedName name="____MV17" localSheetId="17">#REF!</definedName>
    <definedName name="____MV17">#REF!</definedName>
    <definedName name="____MV18" localSheetId="17">#REF!</definedName>
    <definedName name="____MV18">#REF!</definedName>
    <definedName name="____MV19" localSheetId="17">#REF!</definedName>
    <definedName name="____MV19">#REF!</definedName>
    <definedName name="____MV2" localSheetId="17">#REF!</definedName>
    <definedName name="____MV2">#REF!</definedName>
    <definedName name="____MV20" localSheetId="17">#REF!</definedName>
    <definedName name="____MV20">#REF!</definedName>
    <definedName name="____MV3" localSheetId="17">#REF!</definedName>
    <definedName name="____MV3">#REF!</definedName>
    <definedName name="____MV5" localSheetId="17">#REF!</definedName>
    <definedName name="____MV5">#REF!</definedName>
    <definedName name="____MV6" localSheetId="17">#REF!</definedName>
    <definedName name="____MV6">#REF!</definedName>
    <definedName name="____MV7" localSheetId="17">#REF!</definedName>
    <definedName name="____MV7">#REF!</definedName>
    <definedName name="____MV8" localSheetId="17">#REF!</definedName>
    <definedName name="____MV8">#REF!</definedName>
    <definedName name="____MV9" localSheetId="17">#REF!</definedName>
    <definedName name="____MV9">#REF!</definedName>
    <definedName name="____n3" localSheetId="4">{"TAB1",#N/A,TRUE,"GENERAL";"TAB2",#N/A,TRUE,"GENERAL";"TAB3",#N/A,TRUE,"GENERAL";"TAB4",#N/A,TRUE,"GENERAL";"TAB5",#N/A,TRUE,"GENERAL"}</definedName>
    <definedName name="____n3" localSheetId="16">{"TAB1",#N/A,TRUE,"GENERAL";"TAB2",#N/A,TRUE,"GENERAL";"TAB3",#N/A,TRUE,"GENERAL";"TAB4",#N/A,TRUE,"GENERAL";"TAB5",#N/A,TRUE,"GENERAL"}</definedName>
    <definedName name="____n3" localSheetId="15">{"TAB1",#N/A,TRUE,"GENERAL";"TAB2",#N/A,TRUE,"GENERAL";"TAB3",#N/A,TRUE,"GENERAL";"TAB4",#N/A,TRUE,"GENERAL";"TAB5",#N/A,TRUE,"GENERAL"}</definedName>
    <definedName name="____n3" localSheetId="17">{"TAB1",#N/A,TRUE,"GENERAL";"TAB2",#N/A,TRUE,"GENERAL";"TAB3",#N/A,TRUE,"GENERAL";"TAB4",#N/A,TRUE,"GENERAL";"TAB5",#N/A,TRUE,"GENERAL"}</definedName>
    <definedName name="____n3" localSheetId="2">{"TAB1",#N/A,TRUE,"GENERAL";"TAB2",#N/A,TRUE,"GENERAL";"TAB3",#N/A,TRUE,"GENERAL";"TAB4",#N/A,TRUE,"GENERAL";"TAB5",#N/A,TRUE,"GENERAL"}</definedName>
    <definedName name="____n3" localSheetId="1">{"TAB1",#N/A,TRUE,"GENERAL";"TAB2",#N/A,TRUE,"GENERAL";"TAB3",#N/A,TRUE,"GENERAL";"TAB4",#N/A,TRUE,"GENERAL";"TAB5",#N/A,TRUE,"GENERAL"}</definedName>
    <definedName name="____n3">{"TAB1",#N/A,TRUE,"GENERAL";"TAB2",#N/A,TRUE,"GENERAL";"TAB3",#N/A,TRUE,"GENERAL";"TAB4",#N/A,TRUE,"GENERAL";"TAB5",#N/A,TRUE,"GENERAL"}</definedName>
    <definedName name="____n4" localSheetId="4">{"via1",#N/A,TRUE,"general";"via2",#N/A,TRUE,"general";"via3",#N/A,TRUE,"general"}</definedName>
    <definedName name="____n4" localSheetId="16">{"via1",#N/A,TRUE,"general";"via2",#N/A,TRUE,"general";"via3",#N/A,TRUE,"general"}</definedName>
    <definedName name="____n4" localSheetId="15">{"via1",#N/A,TRUE,"general";"via2",#N/A,TRUE,"general";"via3",#N/A,TRUE,"general"}</definedName>
    <definedName name="____n4" localSheetId="17">{"via1",#N/A,TRUE,"general";"via2",#N/A,TRUE,"general";"via3",#N/A,TRUE,"general"}</definedName>
    <definedName name="____n4" localSheetId="2">{"via1",#N/A,TRUE,"general";"via2",#N/A,TRUE,"general";"via3",#N/A,TRUE,"general"}</definedName>
    <definedName name="____n4" localSheetId="1">{"via1",#N/A,TRUE,"general";"via2",#N/A,TRUE,"general";"via3",#N/A,TRUE,"general"}</definedName>
    <definedName name="____n4">{"via1",#N/A,TRUE,"general";"via2",#N/A,TRUE,"general";"via3",#N/A,TRUE,"general"}</definedName>
    <definedName name="____n5" localSheetId="4">{"TAB1",#N/A,TRUE,"GENERAL";"TAB2",#N/A,TRUE,"GENERAL";"TAB3",#N/A,TRUE,"GENERAL";"TAB4",#N/A,TRUE,"GENERAL";"TAB5",#N/A,TRUE,"GENERAL"}</definedName>
    <definedName name="____n5" localSheetId="16">{"TAB1",#N/A,TRUE,"GENERAL";"TAB2",#N/A,TRUE,"GENERAL";"TAB3",#N/A,TRUE,"GENERAL";"TAB4",#N/A,TRUE,"GENERAL";"TAB5",#N/A,TRUE,"GENERAL"}</definedName>
    <definedName name="____n5" localSheetId="15">{"TAB1",#N/A,TRUE,"GENERAL";"TAB2",#N/A,TRUE,"GENERAL";"TAB3",#N/A,TRUE,"GENERAL";"TAB4",#N/A,TRUE,"GENERAL";"TAB5",#N/A,TRUE,"GENERAL"}</definedName>
    <definedName name="____n5" localSheetId="17">{"TAB1",#N/A,TRUE,"GENERAL";"TAB2",#N/A,TRUE,"GENERAL";"TAB3",#N/A,TRUE,"GENERAL";"TAB4",#N/A,TRUE,"GENERAL";"TAB5",#N/A,TRUE,"GENERAL"}</definedName>
    <definedName name="____n5" localSheetId="2">{"TAB1",#N/A,TRUE,"GENERAL";"TAB2",#N/A,TRUE,"GENERAL";"TAB3",#N/A,TRUE,"GENERAL";"TAB4",#N/A,TRUE,"GENERAL";"TAB5",#N/A,TRUE,"GENERAL"}</definedName>
    <definedName name="____n5" localSheetId="1">{"TAB1",#N/A,TRUE,"GENERAL";"TAB2",#N/A,TRUE,"GENERAL";"TAB3",#N/A,TRUE,"GENERAL";"TAB4",#N/A,TRUE,"GENERAL";"TAB5",#N/A,TRUE,"GENERAL"}</definedName>
    <definedName name="____n5">{"TAB1",#N/A,TRUE,"GENERAL";"TAB2",#N/A,TRUE,"GENERAL";"TAB3",#N/A,TRUE,"GENERAL";"TAB4",#N/A,TRUE,"GENERAL";"TAB5",#N/A,TRUE,"GENERAL"}</definedName>
    <definedName name="____nyn7" localSheetId="4">{"via1",#N/A,TRUE,"general";"via2",#N/A,TRUE,"general";"via3",#N/A,TRUE,"general"}</definedName>
    <definedName name="____nyn7" localSheetId="16">{"via1",#N/A,TRUE,"general";"via2",#N/A,TRUE,"general";"via3",#N/A,TRUE,"general"}</definedName>
    <definedName name="____nyn7" localSheetId="15">{"via1",#N/A,TRUE,"general";"via2",#N/A,TRUE,"general";"via3",#N/A,TRUE,"general"}</definedName>
    <definedName name="____nyn7" localSheetId="17">{"via1",#N/A,TRUE,"general";"via2",#N/A,TRUE,"general";"via3",#N/A,TRUE,"general"}</definedName>
    <definedName name="____nyn7" localSheetId="2">{"via1",#N/A,TRUE,"general";"via2",#N/A,TRUE,"general";"via3",#N/A,TRUE,"general"}</definedName>
    <definedName name="____nyn7" localSheetId="1">{"via1",#N/A,TRUE,"general";"via2",#N/A,TRUE,"general";"via3",#N/A,TRUE,"general"}</definedName>
    <definedName name="____nyn7">{"via1",#N/A,TRUE,"general";"via2",#N/A,TRUE,"general";"via3",#N/A,TRUE,"general"}</definedName>
    <definedName name="____o1" localSheetId="4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o1" localSheetId="16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o1" localSheetId="15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o1" localSheetId="17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o1" localSheetId="2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o1" localSheetId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o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o4" localSheetId="4">{"via1",#N/A,TRUE,"general";"via2",#N/A,TRUE,"general";"via3",#N/A,TRUE,"general"}</definedName>
    <definedName name="____o4" localSheetId="16">{"via1",#N/A,TRUE,"general";"via2",#N/A,TRUE,"general";"via3",#N/A,TRUE,"general"}</definedName>
    <definedName name="____o4" localSheetId="15">{"via1",#N/A,TRUE,"general";"via2",#N/A,TRUE,"general";"via3",#N/A,TRUE,"general"}</definedName>
    <definedName name="____o4" localSheetId="17">{"via1",#N/A,TRUE,"general";"via2",#N/A,TRUE,"general";"via3",#N/A,TRUE,"general"}</definedName>
    <definedName name="____o4" localSheetId="2">{"via1",#N/A,TRUE,"general";"via2",#N/A,TRUE,"general";"via3",#N/A,TRUE,"general"}</definedName>
    <definedName name="____o4" localSheetId="1">{"via1",#N/A,TRUE,"general";"via2",#N/A,TRUE,"general";"via3",#N/A,TRUE,"general"}</definedName>
    <definedName name="____o4">{"via1",#N/A,TRUE,"general";"via2",#N/A,TRUE,"general";"via3",#N/A,TRUE,"general"}</definedName>
    <definedName name="____o5" localSheetId="4">{"TAB1",#N/A,TRUE,"GENERAL";"TAB2",#N/A,TRUE,"GENERAL";"TAB3",#N/A,TRUE,"GENERAL";"TAB4",#N/A,TRUE,"GENERAL";"TAB5",#N/A,TRUE,"GENERAL"}</definedName>
    <definedName name="____o5" localSheetId="16">{"TAB1",#N/A,TRUE,"GENERAL";"TAB2",#N/A,TRUE,"GENERAL";"TAB3",#N/A,TRUE,"GENERAL";"TAB4",#N/A,TRUE,"GENERAL";"TAB5",#N/A,TRUE,"GENERAL"}</definedName>
    <definedName name="____o5" localSheetId="15">{"TAB1",#N/A,TRUE,"GENERAL";"TAB2",#N/A,TRUE,"GENERAL";"TAB3",#N/A,TRUE,"GENERAL";"TAB4",#N/A,TRUE,"GENERAL";"TAB5",#N/A,TRUE,"GENERAL"}</definedName>
    <definedName name="____o5" localSheetId="17">{"TAB1",#N/A,TRUE,"GENERAL";"TAB2",#N/A,TRUE,"GENERAL";"TAB3",#N/A,TRUE,"GENERAL";"TAB4",#N/A,TRUE,"GENERAL";"TAB5",#N/A,TRUE,"GENERAL"}</definedName>
    <definedName name="____o5" localSheetId="2">{"TAB1",#N/A,TRUE,"GENERAL";"TAB2",#N/A,TRUE,"GENERAL";"TAB3",#N/A,TRUE,"GENERAL";"TAB4",#N/A,TRUE,"GENERAL";"TAB5",#N/A,TRUE,"GENERAL"}</definedName>
    <definedName name="____o5" localSheetId="1">{"TAB1",#N/A,TRUE,"GENERAL";"TAB2",#N/A,TRUE,"GENERAL";"TAB3",#N/A,TRUE,"GENERAL";"TAB4",#N/A,TRUE,"GENERAL";"TAB5",#N/A,TRUE,"GENERAL"}</definedName>
    <definedName name="____o5">{"TAB1",#N/A,TRUE,"GENERAL";"TAB2",#N/A,TRUE,"GENERAL";"TAB3",#N/A,TRUE,"GENERAL";"TAB4",#N/A,TRUE,"GENERAL";"TAB5",#N/A,TRUE,"GENERAL"}</definedName>
    <definedName name="____o6" localSheetId="4">{"TAB1",#N/A,TRUE,"GENERAL";"TAB2",#N/A,TRUE,"GENERAL";"TAB3",#N/A,TRUE,"GENERAL";"TAB4",#N/A,TRUE,"GENERAL";"TAB5",#N/A,TRUE,"GENERAL"}</definedName>
    <definedName name="____o6" localSheetId="16">{"TAB1",#N/A,TRUE,"GENERAL";"TAB2",#N/A,TRUE,"GENERAL";"TAB3",#N/A,TRUE,"GENERAL";"TAB4",#N/A,TRUE,"GENERAL";"TAB5",#N/A,TRUE,"GENERAL"}</definedName>
    <definedName name="____o6" localSheetId="15">{"TAB1",#N/A,TRUE,"GENERAL";"TAB2",#N/A,TRUE,"GENERAL";"TAB3",#N/A,TRUE,"GENERAL";"TAB4",#N/A,TRUE,"GENERAL";"TAB5",#N/A,TRUE,"GENERAL"}</definedName>
    <definedName name="____o6" localSheetId="17">{"TAB1",#N/A,TRUE,"GENERAL";"TAB2",#N/A,TRUE,"GENERAL";"TAB3",#N/A,TRUE,"GENERAL";"TAB4",#N/A,TRUE,"GENERAL";"TAB5",#N/A,TRUE,"GENERAL"}</definedName>
    <definedName name="____o6" localSheetId="2">{"TAB1",#N/A,TRUE,"GENERAL";"TAB2",#N/A,TRUE,"GENERAL";"TAB3",#N/A,TRUE,"GENERAL";"TAB4",#N/A,TRUE,"GENERAL";"TAB5",#N/A,TRUE,"GENERAL"}</definedName>
    <definedName name="____o6" localSheetId="1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 localSheetId="4">{"TAB1",#N/A,TRUE,"GENERAL";"TAB2",#N/A,TRUE,"GENERAL";"TAB3",#N/A,TRUE,"GENERAL";"TAB4",#N/A,TRUE,"GENERAL";"TAB5",#N/A,TRUE,"GENERAL"}</definedName>
    <definedName name="____o7" localSheetId="16">{"TAB1",#N/A,TRUE,"GENERAL";"TAB2",#N/A,TRUE,"GENERAL";"TAB3",#N/A,TRUE,"GENERAL";"TAB4",#N/A,TRUE,"GENERAL";"TAB5",#N/A,TRUE,"GENERAL"}</definedName>
    <definedName name="____o7" localSheetId="15">{"TAB1",#N/A,TRUE,"GENERAL";"TAB2",#N/A,TRUE,"GENERAL";"TAB3",#N/A,TRUE,"GENERAL";"TAB4",#N/A,TRUE,"GENERAL";"TAB5",#N/A,TRUE,"GENERAL"}</definedName>
    <definedName name="____o7" localSheetId="17">{"TAB1",#N/A,TRUE,"GENERAL";"TAB2",#N/A,TRUE,"GENERAL";"TAB3",#N/A,TRUE,"GENERAL";"TAB4",#N/A,TRUE,"GENERAL";"TAB5",#N/A,TRUE,"GENERAL"}</definedName>
    <definedName name="____o7" localSheetId="2">{"TAB1",#N/A,TRUE,"GENERAL";"TAB2",#N/A,TRUE,"GENERAL";"TAB3",#N/A,TRUE,"GENERAL";"TAB4",#N/A,TRUE,"GENERAL";"TAB5",#N/A,TRUE,"GENERAL"}</definedName>
    <definedName name="____o7" localSheetId="1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 localSheetId="4">{"via1",#N/A,TRUE,"general";"via2",#N/A,TRUE,"general";"via3",#N/A,TRUE,"general"}</definedName>
    <definedName name="____o8" localSheetId="16">{"via1",#N/A,TRUE,"general";"via2",#N/A,TRUE,"general";"via3",#N/A,TRUE,"general"}</definedName>
    <definedName name="____o8" localSheetId="15">{"via1",#N/A,TRUE,"general";"via2",#N/A,TRUE,"general";"via3",#N/A,TRUE,"general"}</definedName>
    <definedName name="____o8" localSheetId="17">{"via1",#N/A,TRUE,"general";"via2",#N/A,TRUE,"general";"via3",#N/A,TRUE,"general"}</definedName>
    <definedName name="____o8" localSheetId="2">{"via1",#N/A,TRUE,"general";"via2",#N/A,TRUE,"general";"via3",#N/A,TRUE,"general"}</definedName>
    <definedName name="____o8" localSheetId="1">{"via1",#N/A,TRUE,"general";"via2",#N/A,TRUE,"general";"via3",#N/A,TRUE,"general"}</definedName>
    <definedName name="____o8">{"via1",#N/A,TRUE,"general";"via2",#N/A,TRUE,"general";"via3",#N/A,TRUE,"general"}</definedName>
    <definedName name="____o9" localSheetId="4">{"TAB1",#N/A,TRUE,"GENERAL";"TAB2",#N/A,TRUE,"GENERAL";"TAB3",#N/A,TRUE,"GENERAL";"TAB4",#N/A,TRUE,"GENERAL";"TAB5",#N/A,TRUE,"GENERAL"}</definedName>
    <definedName name="____o9" localSheetId="16">{"TAB1",#N/A,TRUE,"GENERAL";"TAB2",#N/A,TRUE,"GENERAL";"TAB3",#N/A,TRUE,"GENERAL";"TAB4",#N/A,TRUE,"GENERAL";"TAB5",#N/A,TRUE,"GENERAL"}</definedName>
    <definedName name="____o9" localSheetId="15">{"TAB1",#N/A,TRUE,"GENERAL";"TAB2",#N/A,TRUE,"GENERAL";"TAB3",#N/A,TRUE,"GENERAL";"TAB4",#N/A,TRUE,"GENERAL";"TAB5",#N/A,TRUE,"GENERAL"}</definedName>
    <definedName name="____o9" localSheetId="17">{"TAB1",#N/A,TRUE,"GENERAL";"TAB2",#N/A,TRUE,"GENERAL";"TAB3",#N/A,TRUE,"GENERAL";"TAB4",#N/A,TRUE,"GENERAL";"TAB5",#N/A,TRUE,"GENERAL"}</definedName>
    <definedName name="____o9" localSheetId="2">{"TAB1",#N/A,TRUE,"GENERAL";"TAB2",#N/A,TRUE,"GENERAL";"TAB3",#N/A,TRUE,"GENERAL";"TAB4",#N/A,TRUE,"GENERAL";"TAB5",#N/A,TRUE,"GENERAL"}</definedName>
    <definedName name="____o9" localSheetId="1">{"TAB1",#N/A,TRUE,"GENERAL";"TAB2",#N/A,TRUE,"GENERAL";"TAB3",#N/A,TRUE,"GENERAL";"TAB4",#N/A,TRUE,"GENERAL";"TAB5",#N/A,TRUE,"GENERAL"}</definedName>
    <definedName name="____o9">{"TAB1",#N/A,TRUE,"GENERAL";"TAB2",#N/A,TRUE,"GENERAL";"TAB3",#N/A,TRUE,"GENERAL";"TAB4",#N/A,TRUE,"GENERAL";"TAB5",#N/A,TRUE,"GENERAL"}</definedName>
    <definedName name="____oa55">#REF!</definedName>
    <definedName name="____ORO10" localSheetId="17">#REF!</definedName>
    <definedName name="____ORO10">#REF!</definedName>
    <definedName name="____ORO11" localSheetId="17">#REF!</definedName>
    <definedName name="____ORO11">#REF!</definedName>
    <definedName name="____ORO12" localSheetId="17">#REF!</definedName>
    <definedName name="____ORO12">#REF!</definedName>
    <definedName name="____ORO13" localSheetId="17">#REF!</definedName>
    <definedName name="____ORO13">#REF!</definedName>
    <definedName name="____ORO14" localSheetId="17">#REF!</definedName>
    <definedName name="____ORO14">#REF!</definedName>
    <definedName name="____ORO15" localSheetId="17">#REF!</definedName>
    <definedName name="____ORO15">#REF!</definedName>
    <definedName name="____ORO16" localSheetId="17">#REF!</definedName>
    <definedName name="____ORO16">#REF!</definedName>
    <definedName name="____ORO17" localSheetId="17">#REF!</definedName>
    <definedName name="____ORO17">#REF!</definedName>
    <definedName name="____ORO18" localSheetId="17">#REF!</definedName>
    <definedName name="____ORO18">#REF!</definedName>
    <definedName name="____ORO19" localSheetId="17">#REF!</definedName>
    <definedName name="____ORO19">#REF!</definedName>
    <definedName name="____p6" localSheetId="4">{"via1",#N/A,TRUE,"general";"via2",#N/A,TRUE,"general";"via3",#N/A,TRUE,"general"}</definedName>
    <definedName name="____p6" localSheetId="16">{"via1",#N/A,TRUE,"general";"via2",#N/A,TRUE,"general";"via3",#N/A,TRUE,"general"}</definedName>
    <definedName name="____p6" localSheetId="15">{"via1",#N/A,TRUE,"general";"via2",#N/A,TRUE,"general";"via3",#N/A,TRUE,"general"}</definedName>
    <definedName name="____p6" localSheetId="17">{"via1",#N/A,TRUE,"general";"via2",#N/A,TRUE,"general";"via3",#N/A,TRUE,"general"}</definedName>
    <definedName name="____p6" localSheetId="2">{"via1",#N/A,TRUE,"general";"via2",#N/A,TRUE,"general";"via3",#N/A,TRUE,"general"}</definedName>
    <definedName name="____p6" localSheetId="1">{"via1",#N/A,TRUE,"general";"via2",#N/A,TRUE,"general";"via3",#N/A,TRUE,"general"}</definedName>
    <definedName name="____p6">{"via1",#N/A,TRUE,"general";"via2",#N/A,TRUE,"general";"via3",#N/A,TRUE,"general"}</definedName>
    <definedName name="____p7" localSheetId="4">{"via1",#N/A,TRUE,"general";"via2",#N/A,TRUE,"general";"via3",#N/A,TRUE,"general"}</definedName>
    <definedName name="____p7" localSheetId="16">{"via1",#N/A,TRUE,"general";"via2",#N/A,TRUE,"general";"via3",#N/A,TRUE,"general"}</definedName>
    <definedName name="____p7" localSheetId="15">{"via1",#N/A,TRUE,"general";"via2",#N/A,TRUE,"general";"via3",#N/A,TRUE,"general"}</definedName>
    <definedName name="____p7" localSheetId="17">{"via1",#N/A,TRUE,"general";"via2",#N/A,TRUE,"general";"via3",#N/A,TRUE,"general"}</definedName>
    <definedName name="____p7" localSheetId="2">{"via1",#N/A,TRUE,"general";"via2",#N/A,TRUE,"general";"via3",#N/A,TRUE,"general"}</definedName>
    <definedName name="____p7" localSheetId="1">{"via1",#N/A,TRUE,"general";"via2",#N/A,TRUE,"general";"via3",#N/A,TRUE,"general"}</definedName>
    <definedName name="____p7">{"via1",#N/A,TRUE,"general";"via2",#N/A,TRUE,"general";"via3",#N/A,TRUE,"general"}</definedName>
    <definedName name="____p8" localSheetId="4">{"TAB1",#N/A,TRUE,"GENERAL";"TAB2",#N/A,TRUE,"GENERAL";"TAB3",#N/A,TRUE,"GENERAL";"TAB4",#N/A,TRUE,"GENERAL";"TAB5",#N/A,TRUE,"GENERAL"}</definedName>
    <definedName name="____p8" localSheetId="16">{"TAB1",#N/A,TRUE,"GENERAL";"TAB2",#N/A,TRUE,"GENERAL";"TAB3",#N/A,TRUE,"GENERAL";"TAB4",#N/A,TRUE,"GENERAL";"TAB5",#N/A,TRUE,"GENERAL"}</definedName>
    <definedName name="____p8" localSheetId="15">{"TAB1",#N/A,TRUE,"GENERAL";"TAB2",#N/A,TRUE,"GENERAL";"TAB3",#N/A,TRUE,"GENERAL";"TAB4",#N/A,TRUE,"GENERAL";"TAB5",#N/A,TRUE,"GENERAL"}</definedName>
    <definedName name="____p8" localSheetId="17">{"TAB1",#N/A,TRUE,"GENERAL";"TAB2",#N/A,TRUE,"GENERAL";"TAB3",#N/A,TRUE,"GENERAL";"TAB4",#N/A,TRUE,"GENERAL";"TAB5",#N/A,TRUE,"GENERAL"}</definedName>
    <definedName name="____p8" localSheetId="2">{"TAB1",#N/A,TRUE,"GENERAL";"TAB2",#N/A,TRUE,"GENERAL";"TAB3",#N/A,TRUE,"GENERAL";"TAB4",#N/A,TRUE,"GENERAL";"TAB5",#N/A,TRUE,"GENERAL"}</definedName>
    <definedName name="____p8" localSheetId="1">{"TAB1",#N/A,TRUE,"GENERAL";"TAB2",#N/A,TRUE,"GENERAL";"TAB3",#N/A,TRUE,"GENERAL";"TAB4",#N/A,TRUE,"GENERAL";"TAB5",#N/A,TRUE,"GENERAL"}</definedName>
    <definedName name="____p8">{"TAB1",#N/A,TRUE,"GENERAL";"TAB2",#N/A,TRUE,"GENERAL";"TAB3",#N/A,TRUE,"GENERAL";"TAB4",#N/A,TRUE,"GENERAL";"TAB5",#N/A,TRUE,"GENERAL"}</definedName>
    <definedName name="____Pa1" localSheetId="17">#REF!</definedName>
    <definedName name="____Pa1">#REF!</definedName>
    <definedName name="____Pa2" localSheetId="17">#REF!</definedName>
    <definedName name="____Pa2">#REF!</definedName>
    <definedName name="____Pa3" localSheetId="17">#REF!</definedName>
    <definedName name="____Pa3">#REF!</definedName>
    <definedName name="____Pa4" localSheetId="17">#REF!</definedName>
    <definedName name="____Pa4">#REF!</definedName>
    <definedName name="____PJ50" localSheetId="17">#REF!</definedName>
    <definedName name="____PJ50">#REF!</definedName>
    <definedName name="____pj51" localSheetId="17">#REF!</definedName>
    <definedName name="____pj51">#REF!</definedName>
    <definedName name="____PMT5671" localSheetId="17">#REF!</definedName>
    <definedName name="____PMT5671">#REF!</definedName>
    <definedName name="____PMT5805" localSheetId="17">#REF!</definedName>
    <definedName name="____PMT5805">#REF!</definedName>
    <definedName name="____PMT5806" localSheetId="17">#REF!</definedName>
    <definedName name="____PMT5806">#REF!</definedName>
    <definedName name="____PMT5815" localSheetId="17">#REF!</definedName>
    <definedName name="____PMT5815">#REF!</definedName>
    <definedName name="____PMT5820" localSheetId="17">#REF!</definedName>
    <definedName name="____PMT5820">#REF!</definedName>
    <definedName name="____Po2">#REF!</definedName>
    <definedName name="____Po3">#REF!</definedName>
    <definedName name="____r" localSheetId="17">#REF!</definedName>
    <definedName name="____r">#REF!</definedName>
    <definedName name="____r4r" localSheetId="4">{"via1",#N/A,TRUE,"general";"via2",#N/A,TRUE,"general";"via3",#N/A,TRUE,"general"}</definedName>
    <definedName name="____r4r" localSheetId="16">{"via1",#N/A,TRUE,"general";"via2",#N/A,TRUE,"general";"via3",#N/A,TRUE,"general"}</definedName>
    <definedName name="____r4r" localSheetId="15">{"via1",#N/A,TRUE,"general";"via2",#N/A,TRUE,"general";"via3",#N/A,TRUE,"general"}</definedName>
    <definedName name="____r4r" localSheetId="17">{"via1",#N/A,TRUE,"general";"via2",#N/A,TRUE,"general";"via3",#N/A,TRUE,"general"}</definedName>
    <definedName name="____r4r" localSheetId="2">{"via1",#N/A,TRUE,"general";"via2",#N/A,TRUE,"general";"via3",#N/A,TRUE,"general"}</definedName>
    <definedName name="____r4r" localSheetId="1">{"via1",#N/A,TRUE,"general";"via2",#N/A,TRUE,"general";"via3",#N/A,TRUE,"general"}</definedName>
    <definedName name="____r4r">{"via1",#N/A,TRUE,"general";"via2",#N/A,TRUE,"general";"via3",#N/A,TRUE,"general"}</definedName>
    <definedName name="____rc" localSheetId="17">#REF!</definedName>
    <definedName name="____rc">#REF!</definedName>
    <definedName name="____rtu6" localSheetId="4">{"via1",#N/A,TRUE,"general";"via2",#N/A,TRUE,"general";"via3",#N/A,TRUE,"general"}</definedName>
    <definedName name="____rtu6" localSheetId="16">{"via1",#N/A,TRUE,"general";"via2",#N/A,TRUE,"general";"via3",#N/A,TRUE,"general"}</definedName>
    <definedName name="____rtu6" localSheetId="15">{"via1",#N/A,TRUE,"general";"via2",#N/A,TRUE,"general";"via3",#N/A,TRUE,"general"}</definedName>
    <definedName name="____rtu6" localSheetId="17">{"via1",#N/A,TRUE,"general";"via2",#N/A,TRUE,"general";"via3",#N/A,TRUE,"general"}</definedName>
    <definedName name="____rtu6" localSheetId="2">{"via1",#N/A,TRUE,"general";"via2",#N/A,TRUE,"general";"via3",#N/A,TRUE,"general"}</definedName>
    <definedName name="____rtu6" localSheetId="1">{"via1",#N/A,TRUE,"general";"via2",#N/A,TRUE,"general";"via3",#N/A,TRUE,"general"}</definedName>
    <definedName name="____rtu6">{"via1",#N/A,TRUE,"general";"via2",#N/A,TRUE,"general";"via3",#N/A,TRUE,"general"}</definedName>
    <definedName name="____s1" localSheetId="4">{"via1",#N/A,TRUE,"general";"via2",#N/A,TRUE,"general";"via3",#N/A,TRUE,"general"}</definedName>
    <definedName name="____s1" localSheetId="16">{"via1",#N/A,TRUE,"general";"via2",#N/A,TRUE,"general";"via3",#N/A,TRUE,"general"}</definedName>
    <definedName name="____s1" localSheetId="15">{"via1",#N/A,TRUE,"general";"via2",#N/A,TRUE,"general";"via3",#N/A,TRUE,"general"}</definedName>
    <definedName name="____s1" localSheetId="17">{"via1",#N/A,TRUE,"general";"via2",#N/A,TRUE,"general";"via3",#N/A,TRUE,"general"}</definedName>
    <definedName name="____s1" localSheetId="2">{"via1",#N/A,TRUE,"general";"via2",#N/A,TRUE,"general";"via3",#N/A,TRUE,"general"}</definedName>
    <definedName name="____s1" localSheetId="1">{"via1",#N/A,TRUE,"general";"via2",#N/A,TRUE,"general";"via3",#N/A,TRUE,"general"}</definedName>
    <definedName name="____s1">{"via1",#N/A,TRUE,"general";"via2",#N/A,TRUE,"general";"via3",#N/A,TRUE,"general"}</definedName>
    <definedName name="____s2" localSheetId="4">{"TAB1",#N/A,TRUE,"GENERAL";"TAB2",#N/A,TRUE,"GENERAL";"TAB3",#N/A,TRUE,"GENERAL";"TAB4",#N/A,TRUE,"GENERAL";"TAB5",#N/A,TRUE,"GENERAL"}</definedName>
    <definedName name="____s2" localSheetId="16">{"TAB1",#N/A,TRUE,"GENERAL";"TAB2",#N/A,TRUE,"GENERAL";"TAB3",#N/A,TRUE,"GENERAL";"TAB4",#N/A,TRUE,"GENERAL";"TAB5",#N/A,TRUE,"GENERAL"}</definedName>
    <definedName name="____s2" localSheetId="15">{"TAB1",#N/A,TRUE,"GENERAL";"TAB2",#N/A,TRUE,"GENERAL";"TAB3",#N/A,TRUE,"GENERAL";"TAB4",#N/A,TRUE,"GENERAL";"TAB5",#N/A,TRUE,"GENERAL"}</definedName>
    <definedName name="____s2" localSheetId="17">{"TAB1",#N/A,TRUE,"GENERAL";"TAB2",#N/A,TRUE,"GENERAL";"TAB3",#N/A,TRUE,"GENERAL";"TAB4",#N/A,TRUE,"GENERAL";"TAB5",#N/A,TRUE,"GENERAL"}</definedName>
    <definedName name="____s2" localSheetId="2">{"TAB1",#N/A,TRUE,"GENERAL";"TAB2",#N/A,TRUE,"GENERAL";"TAB3",#N/A,TRUE,"GENERAL";"TAB4",#N/A,TRUE,"GENERAL";"TAB5",#N/A,TRUE,"GENERAL"}</definedName>
    <definedName name="____s2" localSheetId="1">{"TAB1",#N/A,TRUE,"GENERAL";"TAB2",#N/A,TRUE,"GENERAL";"TAB3",#N/A,TRUE,"GENERAL";"TAB4",#N/A,TRUE,"GENERAL";"TAB5",#N/A,TRUE,"GENERAL"}</definedName>
    <definedName name="____s2">{"TAB1",#N/A,TRUE,"GENERAL";"TAB2",#N/A,TRUE,"GENERAL";"TAB3",#N/A,TRUE,"GENERAL";"TAB4",#N/A,TRUE,"GENERAL";"TAB5",#N/A,TRUE,"GENERAL"}</definedName>
    <definedName name="____s3" localSheetId="4">{"TAB1",#N/A,TRUE,"GENERAL";"TAB2",#N/A,TRUE,"GENERAL";"TAB3",#N/A,TRUE,"GENERAL";"TAB4",#N/A,TRUE,"GENERAL";"TAB5",#N/A,TRUE,"GENERAL"}</definedName>
    <definedName name="____s3" localSheetId="16">{"TAB1",#N/A,TRUE,"GENERAL";"TAB2",#N/A,TRUE,"GENERAL";"TAB3",#N/A,TRUE,"GENERAL";"TAB4",#N/A,TRUE,"GENERAL";"TAB5",#N/A,TRUE,"GENERAL"}</definedName>
    <definedName name="____s3" localSheetId="15">{"TAB1",#N/A,TRUE,"GENERAL";"TAB2",#N/A,TRUE,"GENERAL";"TAB3",#N/A,TRUE,"GENERAL";"TAB4",#N/A,TRUE,"GENERAL";"TAB5",#N/A,TRUE,"GENERAL"}</definedName>
    <definedName name="____s3" localSheetId="17">{"TAB1",#N/A,TRUE,"GENERAL";"TAB2",#N/A,TRUE,"GENERAL";"TAB3",#N/A,TRUE,"GENERAL";"TAB4",#N/A,TRUE,"GENERAL";"TAB5",#N/A,TRUE,"GENERAL"}</definedName>
    <definedName name="____s3" localSheetId="2">{"TAB1",#N/A,TRUE,"GENERAL";"TAB2",#N/A,TRUE,"GENERAL";"TAB3",#N/A,TRUE,"GENERAL";"TAB4",#N/A,TRUE,"GENERAL";"TAB5",#N/A,TRUE,"GENERAL"}</definedName>
    <definedName name="____s3" localSheetId="1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 localSheetId="4">{"via1",#N/A,TRUE,"general";"via2",#N/A,TRUE,"general";"via3",#N/A,TRUE,"general"}</definedName>
    <definedName name="____s4" localSheetId="16">{"via1",#N/A,TRUE,"general";"via2",#N/A,TRUE,"general";"via3",#N/A,TRUE,"general"}</definedName>
    <definedName name="____s4" localSheetId="15">{"via1",#N/A,TRUE,"general";"via2",#N/A,TRUE,"general";"via3",#N/A,TRUE,"general"}</definedName>
    <definedName name="____s4" localSheetId="17">{"via1",#N/A,TRUE,"general";"via2",#N/A,TRUE,"general";"via3",#N/A,TRUE,"general"}</definedName>
    <definedName name="____s4" localSheetId="2">{"via1",#N/A,TRUE,"general";"via2",#N/A,TRUE,"general";"via3",#N/A,TRUE,"general"}</definedName>
    <definedName name="____s4" localSheetId="1">{"via1",#N/A,TRUE,"general";"via2",#N/A,TRUE,"general";"via3",#N/A,TRUE,"general"}</definedName>
    <definedName name="____s4">{"via1",#N/A,TRUE,"general";"via2",#N/A,TRUE,"general";"via3",#N/A,TRUE,"general"}</definedName>
    <definedName name="____s5" localSheetId="4">{"via1",#N/A,TRUE,"general";"via2",#N/A,TRUE,"general";"via3",#N/A,TRUE,"general"}</definedName>
    <definedName name="____s5" localSheetId="16">{"via1",#N/A,TRUE,"general";"via2",#N/A,TRUE,"general";"via3",#N/A,TRUE,"general"}</definedName>
    <definedName name="____s5" localSheetId="15">{"via1",#N/A,TRUE,"general";"via2",#N/A,TRUE,"general";"via3",#N/A,TRUE,"general"}</definedName>
    <definedName name="____s5" localSheetId="17">{"via1",#N/A,TRUE,"general";"via2",#N/A,TRUE,"general";"via3",#N/A,TRUE,"general"}</definedName>
    <definedName name="____s5" localSheetId="2">{"via1",#N/A,TRUE,"general";"via2",#N/A,TRUE,"general";"via3",#N/A,TRUE,"general"}</definedName>
    <definedName name="____s5" localSheetId="1">{"via1",#N/A,TRUE,"general";"via2",#N/A,TRUE,"general";"via3",#N/A,TRUE,"general"}</definedName>
    <definedName name="____s5">{"via1",#N/A,TRUE,"general";"via2",#N/A,TRUE,"general";"via3",#N/A,TRUE,"general"}</definedName>
    <definedName name="____s6" localSheetId="4">{"TAB1",#N/A,TRUE,"GENERAL";"TAB2",#N/A,TRUE,"GENERAL";"TAB3",#N/A,TRUE,"GENERAL";"TAB4",#N/A,TRUE,"GENERAL";"TAB5",#N/A,TRUE,"GENERAL"}</definedName>
    <definedName name="____s6" localSheetId="16">{"TAB1",#N/A,TRUE,"GENERAL";"TAB2",#N/A,TRUE,"GENERAL";"TAB3",#N/A,TRUE,"GENERAL";"TAB4",#N/A,TRUE,"GENERAL";"TAB5",#N/A,TRUE,"GENERAL"}</definedName>
    <definedName name="____s6" localSheetId="15">{"TAB1",#N/A,TRUE,"GENERAL";"TAB2",#N/A,TRUE,"GENERAL";"TAB3",#N/A,TRUE,"GENERAL";"TAB4",#N/A,TRUE,"GENERAL";"TAB5",#N/A,TRUE,"GENERAL"}</definedName>
    <definedName name="____s6" localSheetId="17">{"TAB1",#N/A,TRUE,"GENERAL";"TAB2",#N/A,TRUE,"GENERAL";"TAB3",#N/A,TRUE,"GENERAL";"TAB4",#N/A,TRUE,"GENERAL";"TAB5",#N/A,TRUE,"GENERAL"}</definedName>
    <definedName name="____s6" localSheetId="2">{"TAB1",#N/A,TRUE,"GENERAL";"TAB2",#N/A,TRUE,"GENERAL";"TAB3",#N/A,TRUE,"GENERAL";"TAB4",#N/A,TRUE,"GENERAL";"TAB5",#N/A,TRUE,"GENERAL"}</definedName>
    <definedName name="____s6" localSheetId="1">{"TAB1",#N/A,TRUE,"GENERAL";"TAB2",#N/A,TRUE,"GENERAL";"TAB3",#N/A,TRUE,"GENERAL";"TAB4",#N/A,TRUE,"GENERAL";"TAB5",#N/A,TRUE,"GENERAL"}</definedName>
    <definedName name="____s6">{"TAB1",#N/A,TRUE,"GENERAL";"TAB2",#N/A,TRUE,"GENERAL";"TAB3",#N/A,TRUE,"GENERAL";"TAB4",#N/A,TRUE,"GENERAL";"TAB5",#N/A,TRUE,"GENERAL"}</definedName>
    <definedName name="____s7" localSheetId="4">{"via1",#N/A,TRUE,"general";"via2",#N/A,TRUE,"general";"via3",#N/A,TRUE,"general"}</definedName>
    <definedName name="____s7" localSheetId="16">{"via1",#N/A,TRUE,"general";"via2",#N/A,TRUE,"general";"via3",#N/A,TRUE,"general"}</definedName>
    <definedName name="____s7" localSheetId="15">{"via1",#N/A,TRUE,"general";"via2",#N/A,TRUE,"general";"via3",#N/A,TRUE,"general"}</definedName>
    <definedName name="____s7" localSheetId="17">{"via1",#N/A,TRUE,"general";"via2",#N/A,TRUE,"general";"via3",#N/A,TRUE,"general"}</definedName>
    <definedName name="____s7" localSheetId="2">{"via1",#N/A,TRUE,"general";"via2",#N/A,TRUE,"general";"via3",#N/A,TRUE,"general"}</definedName>
    <definedName name="____s7" localSheetId="1">{"via1",#N/A,TRUE,"general";"via2",#N/A,TRUE,"general";"via3",#N/A,TRUE,"general"}</definedName>
    <definedName name="____s7">{"via1",#N/A,TRUE,"general";"via2",#N/A,TRUE,"general";"via3",#N/A,TRUE,"general"}</definedName>
    <definedName name="____SAL1" localSheetId="17">#REF!</definedName>
    <definedName name="____SAL1">#REF!</definedName>
    <definedName name="____SBC1">#REF!</definedName>
    <definedName name="____SBC3">#REF!</definedName>
    <definedName name="____SBC5">#REF!</definedName>
    <definedName name="____t3" localSheetId="4">{"TAB1",#N/A,TRUE,"GENERAL";"TAB2",#N/A,TRUE,"GENERAL";"TAB3",#N/A,TRUE,"GENERAL";"TAB4",#N/A,TRUE,"GENERAL";"TAB5",#N/A,TRUE,"GENERAL"}</definedName>
    <definedName name="____t3" localSheetId="16">{"TAB1",#N/A,TRUE,"GENERAL";"TAB2",#N/A,TRUE,"GENERAL";"TAB3",#N/A,TRUE,"GENERAL";"TAB4",#N/A,TRUE,"GENERAL";"TAB5",#N/A,TRUE,"GENERAL"}</definedName>
    <definedName name="____t3" localSheetId="15">{"TAB1",#N/A,TRUE,"GENERAL";"TAB2",#N/A,TRUE,"GENERAL";"TAB3",#N/A,TRUE,"GENERAL";"TAB4",#N/A,TRUE,"GENERAL";"TAB5",#N/A,TRUE,"GENERAL"}</definedName>
    <definedName name="____t3" localSheetId="17">{"TAB1",#N/A,TRUE,"GENERAL";"TAB2",#N/A,TRUE,"GENERAL";"TAB3",#N/A,TRUE,"GENERAL";"TAB4",#N/A,TRUE,"GENERAL";"TAB5",#N/A,TRUE,"GENERAL"}</definedName>
    <definedName name="____t3" localSheetId="2">{"TAB1",#N/A,TRUE,"GENERAL";"TAB2",#N/A,TRUE,"GENERAL";"TAB3",#N/A,TRUE,"GENERAL";"TAB4",#N/A,TRUE,"GENERAL";"TAB5",#N/A,TRUE,"GENERAL"}</definedName>
    <definedName name="____t3" localSheetId="1">{"TAB1",#N/A,TRUE,"GENERAL";"TAB2",#N/A,TRUE,"GENERAL";"TAB3",#N/A,TRUE,"GENERAL";"TAB4",#N/A,TRUE,"GENERAL";"TAB5",#N/A,TRUE,"GENERAL"}</definedName>
    <definedName name="____t3">{"TAB1",#N/A,TRUE,"GENERAL";"TAB2",#N/A,TRUE,"GENERAL";"TAB3",#N/A,TRUE,"GENERAL";"TAB4",#N/A,TRUE,"GENERAL";"TAB5",#N/A,TRUE,"GENERAL"}</definedName>
    <definedName name="____t4" localSheetId="4">{"via1",#N/A,TRUE,"general";"via2",#N/A,TRUE,"general";"via3",#N/A,TRUE,"general"}</definedName>
    <definedName name="____t4" localSheetId="16">{"via1",#N/A,TRUE,"general";"via2",#N/A,TRUE,"general";"via3",#N/A,TRUE,"general"}</definedName>
    <definedName name="____t4" localSheetId="15">{"via1",#N/A,TRUE,"general";"via2",#N/A,TRUE,"general";"via3",#N/A,TRUE,"general"}</definedName>
    <definedName name="____t4" localSheetId="17">{"via1",#N/A,TRUE,"general";"via2",#N/A,TRUE,"general";"via3",#N/A,TRUE,"general"}</definedName>
    <definedName name="____t4" localSheetId="2">{"via1",#N/A,TRUE,"general";"via2",#N/A,TRUE,"general";"via3",#N/A,TRUE,"general"}</definedName>
    <definedName name="____t4" localSheetId="1">{"via1",#N/A,TRUE,"general";"via2",#N/A,TRUE,"general";"via3",#N/A,TRUE,"general"}</definedName>
    <definedName name="____t4">{"via1",#N/A,TRUE,"general";"via2",#N/A,TRUE,"general";"via3",#N/A,TRUE,"general"}</definedName>
    <definedName name="____t5" localSheetId="4">{"TAB1",#N/A,TRUE,"GENERAL";"TAB2",#N/A,TRUE,"GENERAL";"TAB3",#N/A,TRUE,"GENERAL";"TAB4",#N/A,TRUE,"GENERAL";"TAB5",#N/A,TRUE,"GENERAL"}</definedName>
    <definedName name="____t5" localSheetId="16">{"TAB1",#N/A,TRUE,"GENERAL";"TAB2",#N/A,TRUE,"GENERAL";"TAB3",#N/A,TRUE,"GENERAL";"TAB4",#N/A,TRUE,"GENERAL";"TAB5",#N/A,TRUE,"GENERAL"}</definedName>
    <definedName name="____t5" localSheetId="15">{"TAB1",#N/A,TRUE,"GENERAL";"TAB2",#N/A,TRUE,"GENERAL";"TAB3",#N/A,TRUE,"GENERAL";"TAB4",#N/A,TRUE,"GENERAL";"TAB5",#N/A,TRUE,"GENERAL"}</definedName>
    <definedName name="____t5" localSheetId="17">{"TAB1",#N/A,TRUE,"GENERAL";"TAB2",#N/A,TRUE,"GENERAL";"TAB3",#N/A,TRUE,"GENERAL";"TAB4",#N/A,TRUE,"GENERAL";"TAB5",#N/A,TRUE,"GENERAL"}</definedName>
    <definedName name="____t5" localSheetId="2">{"TAB1",#N/A,TRUE,"GENERAL";"TAB2",#N/A,TRUE,"GENERAL";"TAB3",#N/A,TRUE,"GENERAL";"TAB4",#N/A,TRUE,"GENERAL";"TAB5",#N/A,TRUE,"GENERAL"}</definedName>
    <definedName name="____t5" localSheetId="1">{"TAB1",#N/A,TRUE,"GENERAL";"TAB2",#N/A,TRUE,"GENERAL";"TAB3",#N/A,TRUE,"GENERAL";"TAB4",#N/A,TRUE,"GENERAL";"TAB5",#N/A,TRUE,"GENERAL"}</definedName>
    <definedName name="____t5">{"TAB1",#N/A,TRUE,"GENERAL";"TAB2",#N/A,TRUE,"GENERAL";"TAB3",#N/A,TRUE,"GENERAL";"TAB4",#N/A,TRUE,"GENERAL";"TAB5",#N/A,TRUE,"GENERAL"}</definedName>
    <definedName name="____t6" localSheetId="4">{"via1",#N/A,TRUE,"general";"via2",#N/A,TRUE,"general";"via3",#N/A,TRUE,"general"}</definedName>
    <definedName name="____t6" localSheetId="16">{"via1",#N/A,TRUE,"general";"via2",#N/A,TRUE,"general";"via3",#N/A,TRUE,"general"}</definedName>
    <definedName name="____t6" localSheetId="15">{"via1",#N/A,TRUE,"general";"via2",#N/A,TRUE,"general";"via3",#N/A,TRUE,"general"}</definedName>
    <definedName name="____t6" localSheetId="17">{"via1",#N/A,TRUE,"general";"via2",#N/A,TRUE,"general";"via3",#N/A,TRUE,"general"}</definedName>
    <definedName name="____t6" localSheetId="2">{"via1",#N/A,TRUE,"general";"via2",#N/A,TRUE,"general";"via3",#N/A,TRUE,"general"}</definedName>
    <definedName name="____t6" localSheetId="1">{"via1",#N/A,TRUE,"general";"via2",#N/A,TRUE,"general";"via3",#N/A,TRUE,"general"}</definedName>
    <definedName name="____t6">{"via1",#N/A,TRUE,"general";"via2",#N/A,TRUE,"general";"via3",#N/A,TRUE,"general"}</definedName>
    <definedName name="____t66" localSheetId="4">{"TAB1",#N/A,TRUE,"GENERAL";"TAB2",#N/A,TRUE,"GENERAL";"TAB3",#N/A,TRUE,"GENERAL";"TAB4",#N/A,TRUE,"GENERAL";"TAB5",#N/A,TRUE,"GENERAL"}</definedName>
    <definedName name="____t66" localSheetId="16">{"TAB1",#N/A,TRUE,"GENERAL";"TAB2",#N/A,TRUE,"GENERAL";"TAB3",#N/A,TRUE,"GENERAL";"TAB4",#N/A,TRUE,"GENERAL";"TAB5",#N/A,TRUE,"GENERAL"}</definedName>
    <definedName name="____t66" localSheetId="15">{"TAB1",#N/A,TRUE,"GENERAL";"TAB2",#N/A,TRUE,"GENERAL";"TAB3",#N/A,TRUE,"GENERAL";"TAB4",#N/A,TRUE,"GENERAL";"TAB5",#N/A,TRUE,"GENERAL"}</definedName>
    <definedName name="____t66" localSheetId="17">{"TAB1",#N/A,TRUE,"GENERAL";"TAB2",#N/A,TRUE,"GENERAL";"TAB3",#N/A,TRUE,"GENERAL";"TAB4",#N/A,TRUE,"GENERAL";"TAB5",#N/A,TRUE,"GENERAL"}</definedName>
    <definedName name="____t66" localSheetId="2">{"TAB1",#N/A,TRUE,"GENERAL";"TAB2",#N/A,TRUE,"GENERAL";"TAB3",#N/A,TRUE,"GENERAL";"TAB4",#N/A,TRUE,"GENERAL";"TAB5",#N/A,TRUE,"GENERAL"}</definedName>
    <definedName name="____t66" localSheetId="1">{"TAB1",#N/A,TRUE,"GENERAL";"TAB2",#N/A,TRUE,"GENERAL";"TAB3",#N/A,TRUE,"GENERAL";"TAB4",#N/A,TRUE,"GENERAL";"TAB5",#N/A,TRUE,"GENERAL"}</definedName>
    <definedName name="____t66">{"TAB1",#N/A,TRUE,"GENERAL";"TAB2",#N/A,TRUE,"GENERAL";"TAB3",#N/A,TRUE,"GENERAL";"TAB4",#N/A,TRUE,"GENERAL";"TAB5",#N/A,TRUE,"GENERAL"}</definedName>
    <definedName name="____t7" localSheetId="4">{"via1",#N/A,TRUE,"general";"via2",#N/A,TRUE,"general";"via3",#N/A,TRUE,"general"}</definedName>
    <definedName name="____t7" localSheetId="16">{"via1",#N/A,TRUE,"general";"via2",#N/A,TRUE,"general";"via3",#N/A,TRUE,"general"}</definedName>
    <definedName name="____t7" localSheetId="15">{"via1",#N/A,TRUE,"general";"via2",#N/A,TRUE,"general";"via3",#N/A,TRUE,"general"}</definedName>
    <definedName name="____t7" localSheetId="17">{"via1",#N/A,TRUE,"general";"via2",#N/A,TRUE,"general";"via3",#N/A,TRUE,"general"}</definedName>
    <definedName name="____t7" localSheetId="2">{"via1",#N/A,TRUE,"general";"via2",#N/A,TRUE,"general";"via3",#N/A,TRUE,"general"}</definedName>
    <definedName name="____t7" localSheetId="1">{"via1",#N/A,TRUE,"general";"via2",#N/A,TRUE,"general";"via3",#N/A,TRUE,"general"}</definedName>
    <definedName name="____t7">{"via1",#N/A,TRUE,"general";"via2",#N/A,TRUE,"general";"via3",#N/A,TRUE,"general"}</definedName>
    <definedName name="____t77" localSheetId="4">{"TAB1",#N/A,TRUE,"GENERAL";"TAB2",#N/A,TRUE,"GENERAL";"TAB3",#N/A,TRUE,"GENERAL";"TAB4",#N/A,TRUE,"GENERAL";"TAB5",#N/A,TRUE,"GENERAL"}</definedName>
    <definedName name="____t77" localSheetId="16">{"TAB1",#N/A,TRUE,"GENERAL";"TAB2",#N/A,TRUE,"GENERAL";"TAB3",#N/A,TRUE,"GENERAL";"TAB4",#N/A,TRUE,"GENERAL";"TAB5",#N/A,TRUE,"GENERAL"}</definedName>
    <definedName name="____t77" localSheetId="15">{"TAB1",#N/A,TRUE,"GENERAL";"TAB2",#N/A,TRUE,"GENERAL";"TAB3",#N/A,TRUE,"GENERAL";"TAB4",#N/A,TRUE,"GENERAL";"TAB5",#N/A,TRUE,"GENERAL"}</definedName>
    <definedName name="____t77" localSheetId="17">{"TAB1",#N/A,TRUE,"GENERAL";"TAB2",#N/A,TRUE,"GENERAL";"TAB3",#N/A,TRUE,"GENERAL";"TAB4",#N/A,TRUE,"GENERAL";"TAB5",#N/A,TRUE,"GENERAL"}</definedName>
    <definedName name="____t77" localSheetId="2">{"TAB1",#N/A,TRUE,"GENERAL";"TAB2",#N/A,TRUE,"GENERAL";"TAB3",#N/A,TRUE,"GENERAL";"TAB4",#N/A,TRUE,"GENERAL";"TAB5",#N/A,TRUE,"GENERAL"}</definedName>
    <definedName name="____t77" localSheetId="1">{"TAB1",#N/A,TRUE,"GENERAL";"TAB2",#N/A,TRUE,"GENERAL";"TAB3",#N/A,TRUE,"GENERAL";"TAB4",#N/A,TRUE,"GENERAL";"TAB5",#N/A,TRUE,"GENERAL"}</definedName>
    <definedName name="____t77">{"TAB1",#N/A,TRUE,"GENERAL";"TAB2",#N/A,TRUE,"GENERAL";"TAB3",#N/A,TRUE,"GENERAL";"TAB4",#N/A,TRUE,"GENERAL";"TAB5",#N/A,TRUE,"GENERAL"}</definedName>
    <definedName name="____t8" localSheetId="4">{"TAB1",#N/A,TRUE,"GENERAL";"TAB2",#N/A,TRUE,"GENERAL";"TAB3",#N/A,TRUE,"GENERAL";"TAB4",#N/A,TRUE,"GENERAL";"TAB5",#N/A,TRUE,"GENERAL"}</definedName>
    <definedName name="____t8" localSheetId="16">{"TAB1",#N/A,TRUE,"GENERAL";"TAB2",#N/A,TRUE,"GENERAL";"TAB3",#N/A,TRUE,"GENERAL";"TAB4",#N/A,TRUE,"GENERAL";"TAB5",#N/A,TRUE,"GENERAL"}</definedName>
    <definedName name="____t8" localSheetId="15">{"TAB1",#N/A,TRUE,"GENERAL";"TAB2",#N/A,TRUE,"GENERAL";"TAB3",#N/A,TRUE,"GENERAL";"TAB4",#N/A,TRUE,"GENERAL";"TAB5",#N/A,TRUE,"GENERAL"}</definedName>
    <definedName name="____t8" localSheetId="17">{"TAB1",#N/A,TRUE,"GENERAL";"TAB2",#N/A,TRUE,"GENERAL";"TAB3",#N/A,TRUE,"GENERAL";"TAB4",#N/A,TRUE,"GENERAL";"TAB5",#N/A,TRUE,"GENERAL"}</definedName>
    <definedName name="____t8" localSheetId="2">{"TAB1",#N/A,TRUE,"GENERAL";"TAB2",#N/A,TRUE,"GENERAL";"TAB3",#N/A,TRUE,"GENERAL";"TAB4",#N/A,TRUE,"GENERAL";"TAB5",#N/A,TRUE,"GENERAL"}</definedName>
    <definedName name="____t8" localSheetId="1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 localSheetId="4">{"via1",#N/A,TRUE,"general";"via2",#N/A,TRUE,"general";"via3",#N/A,TRUE,"general"}</definedName>
    <definedName name="____t88" localSheetId="16">{"via1",#N/A,TRUE,"general";"via2",#N/A,TRUE,"general";"via3",#N/A,TRUE,"general"}</definedName>
    <definedName name="____t88" localSheetId="15">{"via1",#N/A,TRUE,"general";"via2",#N/A,TRUE,"general";"via3",#N/A,TRUE,"general"}</definedName>
    <definedName name="____t88" localSheetId="17">{"via1",#N/A,TRUE,"general";"via2",#N/A,TRUE,"general";"via3",#N/A,TRUE,"general"}</definedName>
    <definedName name="____t88" localSheetId="2">{"via1",#N/A,TRUE,"general";"via2",#N/A,TRUE,"general";"via3",#N/A,TRUE,"general"}</definedName>
    <definedName name="____t88" localSheetId="1">{"via1",#N/A,TRUE,"general";"via2",#N/A,TRUE,"general";"via3",#N/A,TRUE,"general"}</definedName>
    <definedName name="____t88">{"via1",#N/A,TRUE,"general";"via2",#N/A,TRUE,"general";"via3",#N/A,TRUE,"general"}</definedName>
    <definedName name="____t9" localSheetId="4">{"TAB1",#N/A,TRUE,"GENERAL";"TAB2",#N/A,TRUE,"GENERAL";"TAB3",#N/A,TRUE,"GENERAL";"TAB4",#N/A,TRUE,"GENERAL";"TAB5",#N/A,TRUE,"GENERAL"}</definedName>
    <definedName name="____t9" localSheetId="16">{"TAB1",#N/A,TRUE,"GENERAL";"TAB2",#N/A,TRUE,"GENERAL";"TAB3",#N/A,TRUE,"GENERAL";"TAB4",#N/A,TRUE,"GENERAL";"TAB5",#N/A,TRUE,"GENERAL"}</definedName>
    <definedName name="____t9" localSheetId="15">{"TAB1",#N/A,TRUE,"GENERAL";"TAB2",#N/A,TRUE,"GENERAL";"TAB3",#N/A,TRUE,"GENERAL";"TAB4",#N/A,TRUE,"GENERAL";"TAB5",#N/A,TRUE,"GENERAL"}</definedName>
    <definedName name="____t9" localSheetId="17">{"TAB1",#N/A,TRUE,"GENERAL";"TAB2",#N/A,TRUE,"GENERAL";"TAB3",#N/A,TRUE,"GENERAL";"TAB4",#N/A,TRUE,"GENERAL";"TAB5",#N/A,TRUE,"GENERAL"}</definedName>
    <definedName name="____t9" localSheetId="2">{"TAB1",#N/A,TRUE,"GENERAL";"TAB2",#N/A,TRUE,"GENERAL";"TAB3",#N/A,TRUE,"GENERAL";"TAB4",#N/A,TRUE,"GENERAL";"TAB5",#N/A,TRUE,"GENERAL"}</definedName>
    <definedName name="____t9" localSheetId="1">{"TAB1",#N/A,TRUE,"GENERAL";"TAB2",#N/A,TRUE,"GENERAL";"TAB3",#N/A,TRUE,"GENERAL";"TAB4",#N/A,TRUE,"GENERAL";"TAB5",#N/A,TRUE,"GENERAL"}</definedName>
    <definedName name="____t9">{"TAB1",#N/A,TRUE,"GENERAL";"TAB2",#N/A,TRUE,"GENERAL";"TAB3",#N/A,TRUE,"GENERAL";"TAB4",#N/A,TRUE,"GENERAL";"TAB5",#N/A,TRUE,"GENERAL"}</definedName>
    <definedName name="____t99" localSheetId="4">{"via1",#N/A,TRUE,"general";"via2",#N/A,TRUE,"general";"via3",#N/A,TRUE,"general"}</definedName>
    <definedName name="____t99" localSheetId="16">{"via1",#N/A,TRUE,"general";"via2",#N/A,TRUE,"general";"via3",#N/A,TRUE,"general"}</definedName>
    <definedName name="____t99" localSheetId="15">{"via1",#N/A,TRUE,"general";"via2",#N/A,TRUE,"general";"via3",#N/A,TRUE,"general"}</definedName>
    <definedName name="____t99" localSheetId="17">{"via1",#N/A,TRUE,"general";"via2",#N/A,TRUE,"general";"via3",#N/A,TRUE,"general"}</definedName>
    <definedName name="____t99" localSheetId="2">{"via1",#N/A,TRUE,"general";"via2",#N/A,TRUE,"general";"via3",#N/A,TRUE,"general"}</definedName>
    <definedName name="____t99" localSheetId="1">{"via1",#N/A,TRUE,"general";"via2",#N/A,TRUE,"general";"via3",#N/A,TRUE,"general"}</definedName>
    <definedName name="____t99">{"via1",#N/A,TRUE,"general";"via2",#N/A,TRUE,"general";"via3",#N/A,TRUE,"general"}</definedName>
    <definedName name="____tab1" localSheetId="17">#REF!</definedName>
    <definedName name="____tab1">#REF!</definedName>
    <definedName name="____tab2" localSheetId="17">#REF!</definedName>
    <definedName name="____tab2">#REF!</definedName>
    <definedName name="____tab3" localSheetId="17">#REF!</definedName>
    <definedName name="____tab3">#REF!</definedName>
    <definedName name="____TAB4" localSheetId="17">#REF!</definedName>
    <definedName name="____TAB4">#REF!</definedName>
    <definedName name="____Tpt1">#REF!</definedName>
    <definedName name="____Tpt2">#REF!</definedName>
    <definedName name="____u4" localSheetId="4">{"TAB1",#N/A,TRUE,"GENERAL";"TAB2",#N/A,TRUE,"GENERAL";"TAB3",#N/A,TRUE,"GENERAL";"TAB4",#N/A,TRUE,"GENERAL";"TAB5",#N/A,TRUE,"GENERAL"}</definedName>
    <definedName name="____u4" localSheetId="16">{"TAB1",#N/A,TRUE,"GENERAL";"TAB2",#N/A,TRUE,"GENERAL";"TAB3",#N/A,TRUE,"GENERAL";"TAB4",#N/A,TRUE,"GENERAL";"TAB5",#N/A,TRUE,"GENERAL"}</definedName>
    <definedName name="____u4" localSheetId="15">{"TAB1",#N/A,TRUE,"GENERAL";"TAB2",#N/A,TRUE,"GENERAL";"TAB3",#N/A,TRUE,"GENERAL";"TAB4",#N/A,TRUE,"GENERAL";"TAB5",#N/A,TRUE,"GENERAL"}</definedName>
    <definedName name="____u4" localSheetId="17">{"TAB1",#N/A,TRUE,"GENERAL";"TAB2",#N/A,TRUE,"GENERAL";"TAB3",#N/A,TRUE,"GENERAL";"TAB4",#N/A,TRUE,"GENERAL";"TAB5",#N/A,TRUE,"GENERAL"}</definedName>
    <definedName name="____u4" localSheetId="2">{"TAB1",#N/A,TRUE,"GENERAL";"TAB2",#N/A,TRUE,"GENERAL";"TAB3",#N/A,TRUE,"GENERAL";"TAB4",#N/A,TRUE,"GENERAL";"TAB5",#N/A,TRUE,"GENERAL"}</definedName>
    <definedName name="____u4" localSheetId="1">{"TAB1",#N/A,TRUE,"GENERAL";"TAB2",#N/A,TRUE,"GENERAL";"TAB3",#N/A,TRUE,"GENERAL";"TAB4",#N/A,TRUE,"GENERAL";"TAB5",#N/A,TRUE,"GENERAL"}</definedName>
    <definedName name="____u4">{"TAB1",#N/A,TRUE,"GENERAL";"TAB2",#N/A,TRUE,"GENERAL";"TAB3",#N/A,TRUE,"GENERAL";"TAB4",#N/A,TRUE,"GENERAL";"TAB5",#N/A,TRUE,"GENERAL"}</definedName>
    <definedName name="____u5" localSheetId="4">{"TAB1",#N/A,TRUE,"GENERAL";"TAB2",#N/A,TRUE,"GENERAL";"TAB3",#N/A,TRUE,"GENERAL";"TAB4",#N/A,TRUE,"GENERAL";"TAB5",#N/A,TRUE,"GENERAL"}</definedName>
    <definedName name="____u5" localSheetId="16">{"TAB1",#N/A,TRUE,"GENERAL";"TAB2",#N/A,TRUE,"GENERAL";"TAB3",#N/A,TRUE,"GENERAL";"TAB4",#N/A,TRUE,"GENERAL";"TAB5",#N/A,TRUE,"GENERAL"}</definedName>
    <definedName name="____u5" localSheetId="15">{"TAB1",#N/A,TRUE,"GENERAL";"TAB2",#N/A,TRUE,"GENERAL";"TAB3",#N/A,TRUE,"GENERAL";"TAB4",#N/A,TRUE,"GENERAL";"TAB5",#N/A,TRUE,"GENERAL"}</definedName>
    <definedName name="____u5" localSheetId="17">{"TAB1",#N/A,TRUE,"GENERAL";"TAB2",#N/A,TRUE,"GENERAL";"TAB3",#N/A,TRUE,"GENERAL";"TAB4",#N/A,TRUE,"GENERAL";"TAB5",#N/A,TRUE,"GENERAL"}</definedName>
    <definedName name="____u5" localSheetId="2">{"TAB1",#N/A,TRUE,"GENERAL";"TAB2",#N/A,TRUE,"GENERAL";"TAB3",#N/A,TRUE,"GENERAL";"TAB4",#N/A,TRUE,"GENERAL";"TAB5",#N/A,TRUE,"GENERAL"}</definedName>
    <definedName name="____u5" localSheetId="1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 localSheetId="4">{"TAB1",#N/A,TRUE,"GENERAL";"TAB2",#N/A,TRUE,"GENERAL";"TAB3",#N/A,TRUE,"GENERAL";"TAB4",#N/A,TRUE,"GENERAL";"TAB5",#N/A,TRUE,"GENERAL"}</definedName>
    <definedName name="____u6" localSheetId="16">{"TAB1",#N/A,TRUE,"GENERAL";"TAB2",#N/A,TRUE,"GENERAL";"TAB3",#N/A,TRUE,"GENERAL";"TAB4",#N/A,TRUE,"GENERAL";"TAB5",#N/A,TRUE,"GENERAL"}</definedName>
    <definedName name="____u6" localSheetId="15">{"TAB1",#N/A,TRUE,"GENERAL";"TAB2",#N/A,TRUE,"GENERAL";"TAB3",#N/A,TRUE,"GENERAL";"TAB4",#N/A,TRUE,"GENERAL";"TAB5",#N/A,TRUE,"GENERAL"}</definedName>
    <definedName name="____u6" localSheetId="17">{"TAB1",#N/A,TRUE,"GENERAL";"TAB2",#N/A,TRUE,"GENERAL";"TAB3",#N/A,TRUE,"GENERAL";"TAB4",#N/A,TRUE,"GENERAL";"TAB5",#N/A,TRUE,"GENERAL"}</definedName>
    <definedName name="____u6" localSheetId="2">{"TAB1",#N/A,TRUE,"GENERAL";"TAB2",#N/A,TRUE,"GENERAL";"TAB3",#N/A,TRUE,"GENERAL";"TAB4",#N/A,TRUE,"GENERAL";"TAB5",#N/A,TRUE,"GENERAL"}</definedName>
    <definedName name="____u6" localSheetId="1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 localSheetId="4">{"via1",#N/A,TRUE,"general";"via2",#N/A,TRUE,"general";"via3",#N/A,TRUE,"general"}</definedName>
    <definedName name="____u7" localSheetId="16">{"via1",#N/A,TRUE,"general";"via2",#N/A,TRUE,"general";"via3",#N/A,TRUE,"general"}</definedName>
    <definedName name="____u7" localSheetId="15">{"via1",#N/A,TRUE,"general";"via2",#N/A,TRUE,"general";"via3",#N/A,TRUE,"general"}</definedName>
    <definedName name="____u7" localSheetId="17">{"via1",#N/A,TRUE,"general";"via2",#N/A,TRUE,"general";"via3",#N/A,TRUE,"general"}</definedName>
    <definedName name="____u7" localSheetId="2">{"via1",#N/A,TRUE,"general";"via2",#N/A,TRUE,"general";"via3",#N/A,TRUE,"general"}</definedName>
    <definedName name="____u7" localSheetId="1">{"via1",#N/A,TRUE,"general";"via2",#N/A,TRUE,"general";"via3",#N/A,TRUE,"general"}</definedName>
    <definedName name="____u7">{"via1",#N/A,TRUE,"general";"via2",#N/A,TRUE,"general";"via3",#N/A,TRUE,"general"}</definedName>
    <definedName name="____u8" localSheetId="4">{"TAB1",#N/A,TRUE,"GENERAL";"TAB2",#N/A,TRUE,"GENERAL";"TAB3",#N/A,TRUE,"GENERAL";"TAB4",#N/A,TRUE,"GENERAL";"TAB5",#N/A,TRUE,"GENERAL"}</definedName>
    <definedName name="____u8" localSheetId="16">{"TAB1",#N/A,TRUE,"GENERAL";"TAB2",#N/A,TRUE,"GENERAL";"TAB3",#N/A,TRUE,"GENERAL";"TAB4",#N/A,TRUE,"GENERAL";"TAB5",#N/A,TRUE,"GENERAL"}</definedName>
    <definedName name="____u8" localSheetId="15">{"TAB1",#N/A,TRUE,"GENERAL";"TAB2",#N/A,TRUE,"GENERAL";"TAB3",#N/A,TRUE,"GENERAL";"TAB4",#N/A,TRUE,"GENERAL";"TAB5",#N/A,TRUE,"GENERAL"}</definedName>
    <definedName name="____u8" localSheetId="17">{"TAB1",#N/A,TRUE,"GENERAL";"TAB2",#N/A,TRUE,"GENERAL";"TAB3",#N/A,TRUE,"GENERAL";"TAB4",#N/A,TRUE,"GENERAL";"TAB5",#N/A,TRUE,"GENERAL"}</definedName>
    <definedName name="____u8" localSheetId="2">{"TAB1",#N/A,TRUE,"GENERAL";"TAB2",#N/A,TRUE,"GENERAL";"TAB3",#N/A,TRUE,"GENERAL";"TAB4",#N/A,TRUE,"GENERAL";"TAB5",#N/A,TRUE,"GENERAL"}</definedName>
    <definedName name="____u8" localSheetId="1">{"TAB1",#N/A,TRUE,"GENERAL";"TAB2",#N/A,TRUE,"GENERAL";"TAB3",#N/A,TRUE,"GENERAL";"TAB4",#N/A,TRUE,"GENERAL";"TAB5",#N/A,TRUE,"GENERAL"}</definedName>
    <definedName name="____u8">{"TAB1",#N/A,TRUE,"GENERAL";"TAB2",#N/A,TRUE,"GENERAL";"TAB3",#N/A,TRUE,"GENERAL";"TAB4",#N/A,TRUE,"GENERAL";"TAB5",#N/A,TRUE,"GENERAL"}</definedName>
    <definedName name="____u9" localSheetId="4">{"TAB1",#N/A,TRUE,"GENERAL";"TAB2",#N/A,TRUE,"GENERAL";"TAB3",#N/A,TRUE,"GENERAL";"TAB4",#N/A,TRUE,"GENERAL";"TAB5",#N/A,TRUE,"GENERAL"}</definedName>
    <definedName name="____u9" localSheetId="16">{"TAB1",#N/A,TRUE,"GENERAL";"TAB2",#N/A,TRUE,"GENERAL";"TAB3",#N/A,TRUE,"GENERAL";"TAB4",#N/A,TRUE,"GENERAL";"TAB5",#N/A,TRUE,"GENERAL"}</definedName>
    <definedName name="____u9" localSheetId="15">{"TAB1",#N/A,TRUE,"GENERAL";"TAB2",#N/A,TRUE,"GENERAL";"TAB3",#N/A,TRUE,"GENERAL";"TAB4",#N/A,TRUE,"GENERAL";"TAB5",#N/A,TRUE,"GENERAL"}</definedName>
    <definedName name="____u9" localSheetId="17">{"TAB1",#N/A,TRUE,"GENERAL";"TAB2",#N/A,TRUE,"GENERAL";"TAB3",#N/A,TRUE,"GENERAL";"TAB4",#N/A,TRUE,"GENERAL";"TAB5",#N/A,TRUE,"GENERAL"}</definedName>
    <definedName name="____u9" localSheetId="2">{"TAB1",#N/A,TRUE,"GENERAL";"TAB2",#N/A,TRUE,"GENERAL";"TAB3",#N/A,TRUE,"GENERAL";"TAB4",#N/A,TRUE,"GENERAL";"TAB5",#N/A,TRUE,"GENERAL"}</definedName>
    <definedName name="____u9" localSheetId="1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 localSheetId="4">{"TAB1",#N/A,TRUE,"GENERAL";"TAB2",#N/A,TRUE,"GENERAL";"TAB3",#N/A,TRUE,"GENERAL";"TAB4",#N/A,TRUE,"GENERAL";"TAB5",#N/A,TRUE,"GENERAL"}</definedName>
    <definedName name="____ur7" localSheetId="16">{"TAB1",#N/A,TRUE,"GENERAL";"TAB2",#N/A,TRUE,"GENERAL";"TAB3",#N/A,TRUE,"GENERAL";"TAB4",#N/A,TRUE,"GENERAL";"TAB5",#N/A,TRUE,"GENERAL"}</definedName>
    <definedName name="____ur7" localSheetId="15">{"TAB1",#N/A,TRUE,"GENERAL";"TAB2",#N/A,TRUE,"GENERAL";"TAB3",#N/A,TRUE,"GENERAL";"TAB4",#N/A,TRUE,"GENERAL";"TAB5",#N/A,TRUE,"GENERAL"}</definedName>
    <definedName name="____ur7" localSheetId="17">{"TAB1",#N/A,TRUE,"GENERAL";"TAB2",#N/A,TRUE,"GENERAL";"TAB3",#N/A,TRUE,"GENERAL";"TAB4",#N/A,TRUE,"GENERAL";"TAB5",#N/A,TRUE,"GENERAL"}</definedName>
    <definedName name="____ur7" localSheetId="2">{"TAB1",#N/A,TRUE,"GENERAL";"TAB2",#N/A,TRUE,"GENERAL";"TAB3",#N/A,TRUE,"GENERAL";"TAB4",#N/A,TRUE,"GENERAL";"TAB5",#N/A,TRUE,"GENERAL"}</definedName>
    <definedName name="____ur7" localSheetId="1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2" localSheetId="4">{"via1",#N/A,TRUE,"general";"via2",#N/A,TRUE,"general";"via3",#N/A,TRUE,"general"}</definedName>
    <definedName name="____v2" localSheetId="16">{"via1",#N/A,TRUE,"general";"via2",#N/A,TRUE,"general";"via3",#N/A,TRUE,"general"}</definedName>
    <definedName name="____v2" localSheetId="15">{"via1",#N/A,TRUE,"general";"via2",#N/A,TRUE,"general";"via3",#N/A,TRUE,"general"}</definedName>
    <definedName name="____v2" localSheetId="17">{"via1",#N/A,TRUE,"general";"via2",#N/A,TRUE,"general";"via3",#N/A,TRUE,"general"}</definedName>
    <definedName name="____v2" localSheetId="2">{"via1",#N/A,TRUE,"general";"via2",#N/A,TRUE,"general";"via3",#N/A,TRUE,"general"}</definedName>
    <definedName name="____v2" localSheetId="1">{"via1",#N/A,TRUE,"general";"via2",#N/A,TRUE,"general";"via3",#N/A,TRUE,"general"}</definedName>
    <definedName name="____v2">{"via1",#N/A,TRUE,"general";"via2",#N/A,TRUE,"general";"via3",#N/A,TRUE,"general"}</definedName>
    <definedName name="____v3" localSheetId="4">{"TAB1",#N/A,TRUE,"GENERAL";"TAB2",#N/A,TRUE,"GENERAL";"TAB3",#N/A,TRUE,"GENERAL";"TAB4",#N/A,TRUE,"GENERAL";"TAB5",#N/A,TRUE,"GENERAL"}</definedName>
    <definedName name="____v3" localSheetId="16">{"TAB1",#N/A,TRUE,"GENERAL";"TAB2",#N/A,TRUE,"GENERAL";"TAB3",#N/A,TRUE,"GENERAL";"TAB4",#N/A,TRUE,"GENERAL";"TAB5",#N/A,TRUE,"GENERAL"}</definedName>
    <definedName name="____v3" localSheetId="15">{"TAB1",#N/A,TRUE,"GENERAL";"TAB2",#N/A,TRUE,"GENERAL";"TAB3",#N/A,TRUE,"GENERAL";"TAB4",#N/A,TRUE,"GENERAL";"TAB5",#N/A,TRUE,"GENERAL"}</definedName>
    <definedName name="____v3" localSheetId="17">{"TAB1",#N/A,TRUE,"GENERAL";"TAB2",#N/A,TRUE,"GENERAL";"TAB3",#N/A,TRUE,"GENERAL";"TAB4",#N/A,TRUE,"GENERAL";"TAB5",#N/A,TRUE,"GENERAL"}</definedName>
    <definedName name="____v3" localSheetId="2">{"TAB1",#N/A,TRUE,"GENERAL";"TAB2",#N/A,TRUE,"GENERAL";"TAB3",#N/A,TRUE,"GENERAL";"TAB4",#N/A,TRUE,"GENERAL";"TAB5",#N/A,TRUE,"GENERAL"}</definedName>
    <definedName name="____v3" localSheetId="1">{"TAB1",#N/A,TRUE,"GENERAL";"TAB2",#N/A,TRUE,"GENERAL";"TAB3",#N/A,TRUE,"GENERAL";"TAB4",#N/A,TRUE,"GENERAL";"TAB5",#N/A,TRUE,"GENERAL"}</definedName>
    <definedName name="____v3">{"TAB1",#N/A,TRUE,"GENERAL";"TAB2",#N/A,TRUE,"GENERAL";"TAB3",#N/A,TRUE,"GENERAL";"TAB4",#N/A,TRUE,"GENERAL";"TAB5",#N/A,TRUE,"GENERAL"}</definedName>
    <definedName name="____v4" localSheetId="4">{"TAB1",#N/A,TRUE,"GENERAL";"TAB2",#N/A,TRUE,"GENERAL";"TAB3",#N/A,TRUE,"GENERAL";"TAB4",#N/A,TRUE,"GENERAL";"TAB5",#N/A,TRUE,"GENERAL"}</definedName>
    <definedName name="____v4" localSheetId="16">{"TAB1",#N/A,TRUE,"GENERAL";"TAB2",#N/A,TRUE,"GENERAL";"TAB3",#N/A,TRUE,"GENERAL";"TAB4",#N/A,TRUE,"GENERAL";"TAB5",#N/A,TRUE,"GENERAL"}</definedName>
    <definedName name="____v4" localSheetId="15">{"TAB1",#N/A,TRUE,"GENERAL";"TAB2",#N/A,TRUE,"GENERAL";"TAB3",#N/A,TRUE,"GENERAL";"TAB4",#N/A,TRUE,"GENERAL";"TAB5",#N/A,TRUE,"GENERAL"}</definedName>
    <definedName name="____v4" localSheetId="17">{"TAB1",#N/A,TRUE,"GENERAL";"TAB2",#N/A,TRUE,"GENERAL";"TAB3",#N/A,TRUE,"GENERAL";"TAB4",#N/A,TRUE,"GENERAL";"TAB5",#N/A,TRUE,"GENERAL"}</definedName>
    <definedName name="____v4" localSheetId="2">{"TAB1",#N/A,TRUE,"GENERAL";"TAB2",#N/A,TRUE,"GENERAL";"TAB3",#N/A,TRUE,"GENERAL";"TAB4",#N/A,TRUE,"GENERAL";"TAB5",#N/A,TRUE,"GENERAL"}</definedName>
    <definedName name="____v4" localSheetId="1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 localSheetId="4">{"TAB1",#N/A,TRUE,"GENERAL";"TAB2",#N/A,TRUE,"GENERAL";"TAB3",#N/A,TRUE,"GENERAL";"TAB4",#N/A,TRUE,"GENERAL";"TAB5",#N/A,TRUE,"GENERAL"}</definedName>
    <definedName name="____v5" localSheetId="16">{"TAB1",#N/A,TRUE,"GENERAL";"TAB2",#N/A,TRUE,"GENERAL";"TAB3",#N/A,TRUE,"GENERAL";"TAB4",#N/A,TRUE,"GENERAL";"TAB5",#N/A,TRUE,"GENERAL"}</definedName>
    <definedName name="____v5" localSheetId="15">{"TAB1",#N/A,TRUE,"GENERAL";"TAB2",#N/A,TRUE,"GENERAL";"TAB3",#N/A,TRUE,"GENERAL";"TAB4",#N/A,TRUE,"GENERAL";"TAB5",#N/A,TRUE,"GENERAL"}</definedName>
    <definedName name="____v5" localSheetId="17">{"TAB1",#N/A,TRUE,"GENERAL";"TAB2",#N/A,TRUE,"GENERAL";"TAB3",#N/A,TRUE,"GENERAL";"TAB4",#N/A,TRUE,"GENERAL";"TAB5",#N/A,TRUE,"GENERAL"}</definedName>
    <definedName name="____v5" localSheetId="2">{"TAB1",#N/A,TRUE,"GENERAL";"TAB2",#N/A,TRUE,"GENERAL";"TAB3",#N/A,TRUE,"GENERAL";"TAB4",#N/A,TRUE,"GENERAL";"TAB5",#N/A,TRUE,"GENERAL"}</definedName>
    <definedName name="____v5" localSheetId="1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 localSheetId="4">{"TAB1",#N/A,TRUE,"GENERAL";"TAB2",#N/A,TRUE,"GENERAL";"TAB3",#N/A,TRUE,"GENERAL";"TAB4",#N/A,TRUE,"GENERAL";"TAB5",#N/A,TRUE,"GENERAL"}</definedName>
    <definedName name="____v6" localSheetId="16">{"TAB1",#N/A,TRUE,"GENERAL";"TAB2",#N/A,TRUE,"GENERAL";"TAB3",#N/A,TRUE,"GENERAL";"TAB4",#N/A,TRUE,"GENERAL";"TAB5",#N/A,TRUE,"GENERAL"}</definedName>
    <definedName name="____v6" localSheetId="15">{"TAB1",#N/A,TRUE,"GENERAL";"TAB2",#N/A,TRUE,"GENERAL";"TAB3",#N/A,TRUE,"GENERAL";"TAB4",#N/A,TRUE,"GENERAL";"TAB5",#N/A,TRUE,"GENERAL"}</definedName>
    <definedName name="____v6" localSheetId="17">{"TAB1",#N/A,TRUE,"GENERAL";"TAB2",#N/A,TRUE,"GENERAL";"TAB3",#N/A,TRUE,"GENERAL";"TAB4",#N/A,TRUE,"GENERAL";"TAB5",#N/A,TRUE,"GENERAL"}</definedName>
    <definedName name="____v6" localSheetId="2">{"TAB1",#N/A,TRUE,"GENERAL";"TAB2",#N/A,TRUE,"GENERAL";"TAB3",#N/A,TRUE,"GENERAL";"TAB4",#N/A,TRUE,"GENERAL";"TAB5",#N/A,TRUE,"GENERAL"}</definedName>
    <definedName name="____v6" localSheetId="1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 localSheetId="4">{"via1",#N/A,TRUE,"general";"via2",#N/A,TRUE,"general";"via3",#N/A,TRUE,"general"}</definedName>
    <definedName name="____v7" localSheetId="16">{"via1",#N/A,TRUE,"general";"via2",#N/A,TRUE,"general";"via3",#N/A,TRUE,"general"}</definedName>
    <definedName name="____v7" localSheetId="15">{"via1",#N/A,TRUE,"general";"via2",#N/A,TRUE,"general";"via3",#N/A,TRUE,"general"}</definedName>
    <definedName name="____v7" localSheetId="17">{"via1",#N/A,TRUE,"general";"via2",#N/A,TRUE,"general";"via3",#N/A,TRUE,"general"}</definedName>
    <definedName name="____v7" localSheetId="2">{"via1",#N/A,TRUE,"general";"via2",#N/A,TRUE,"general";"via3",#N/A,TRUE,"general"}</definedName>
    <definedName name="____v7" localSheetId="1">{"via1",#N/A,TRUE,"general";"via2",#N/A,TRUE,"general";"via3",#N/A,TRUE,"general"}</definedName>
    <definedName name="____v7">{"via1",#N/A,TRUE,"general";"via2",#N/A,TRUE,"general";"via3",#N/A,TRUE,"general"}</definedName>
    <definedName name="____v8" localSheetId="4">{"TAB1",#N/A,TRUE,"GENERAL";"TAB2",#N/A,TRUE,"GENERAL";"TAB3",#N/A,TRUE,"GENERAL";"TAB4",#N/A,TRUE,"GENERAL";"TAB5",#N/A,TRUE,"GENERAL"}</definedName>
    <definedName name="____v8" localSheetId="16">{"TAB1",#N/A,TRUE,"GENERAL";"TAB2",#N/A,TRUE,"GENERAL";"TAB3",#N/A,TRUE,"GENERAL";"TAB4",#N/A,TRUE,"GENERAL";"TAB5",#N/A,TRUE,"GENERAL"}</definedName>
    <definedName name="____v8" localSheetId="15">{"TAB1",#N/A,TRUE,"GENERAL";"TAB2",#N/A,TRUE,"GENERAL";"TAB3",#N/A,TRUE,"GENERAL";"TAB4",#N/A,TRUE,"GENERAL";"TAB5",#N/A,TRUE,"GENERAL"}</definedName>
    <definedName name="____v8" localSheetId="17">{"TAB1",#N/A,TRUE,"GENERAL";"TAB2",#N/A,TRUE,"GENERAL";"TAB3",#N/A,TRUE,"GENERAL";"TAB4",#N/A,TRUE,"GENERAL";"TAB5",#N/A,TRUE,"GENERAL"}</definedName>
    <definedName name="____v8" localSheetId="2">{"TAB1",#N/A,TRUE,"GENERAL";"TAB2",#N/A,TRUE,"GENERAL";"TAB3",#N/A,TRUE,"GENERAL";"TAB4",#N/A,TRUE,"GENERAL";"TAB5",#N/A,TRUE,"GENERAL"}</definedName>
    <definedName name="____v8" localSheetId="1">{"TAB1",#N/A,TRUE,"GENERAL";"TAB2",#N/A,TRUE,"GENERAL";"TAB3",#N/A,TRUE,"GENERAL";"TAB4",#N/A,TRUE,"GENERAL";"TAB5",#N/A,TRUE,"GENERAL"}</definedName>
    <definedName name="____v8">{"TAB1",#N/A,TRUE,"GENERAL";"TAB2",#N/A,TRUE,"GENERAL";"TAB3",#N/A,TRUE,"GENERAL";"TAB4",#N/A,TRUE,"GENERAL";"TAB5",#N/A,TRUE,"GENERAL"}</definedName>
    <definedName name="____v9" localSheetId="4">{"TAB1",#N/A,TRUE,"GENERAL";"TAB2",#N/A,TRUE,"GENERAL";"TAB3",#N/A,TRUE,"GENERAL";"TAB4",#N/A,TRUE,"GENERAL";"TAB5",#N/A,TRUE,"GENERAL"}</definedName>
    <definedName name="____v9" localSheetId="16">{"TAB1",#N/A,TRUE,"GENERAL";"TAB2",#N/A,TRUE,"GENERAL";"TAB3",#N/A,TRUE,"GENERAL";"TAB4",#N/A,TRUE,"GENERAL";"TAB5",#N/A,TRUE,"GENERAL"}</definedName>
    <definedName name="____v9" localSheetId="15">{"TAB1",#N/A,TRUE,"GENERAL";"TAB2",#N/A,TRUE,"GENERAL";"TAB3",#N/A,TRUE,"GENERAL";"TAB4",#N/A,TRUE,"GENERAL";"TAB5",#N/A,TRUE,"GENERAL"}</definedName>
    <definedName name="____v9" localSheetId="17">{"TAB1",#N/A,TRUE,"GENERAL";"TAB2",#N/A,TRUE,"GENERAL";"TAB3",#N/A,TRUE,"GENERAL";"TAB4",#N/A,TRUE,"GENERAL";"TAB5",#N/A,TRUE,"GENERAL"}</definedName>
    <definedName name="____v9" localSheetId="2">{"TAB1",#N/A,TRUE,"GENERAL";"TAB2",#N/A,TRUE,"GENERAL";"TAB3",#N/A,TRUE,"GENERAL";"TAB4",#N/A,TRUE,"GENERAL";"TAB5",#N/A,TRUE,"GENERAL"}</definedName>
    <definedName name="____v9" localSheetId="1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fv4" localSheetId="4">{"via1",#N/A,TRUE,"general";"via2",#N/A,TRUE,"general";"via3",#N/A,TRUE,"general"}</definedName>
    <definedName name="____vfv4" localSheetId="16">{"via1",#N/A,TRUE,"general";"via2",#N/A,TRUE,"general";"via3",#N/A,TRUE,"general"}</definedName>
    <definedName name="____vfv4" localSheetId="15">{"via1",#N/A,TRUE,"general";"via2",#N/A,TRUE,"general";"via3",#N/A,TRUE,"general"}</definedName>
    <definedName name="____vfv4" localSheetId="17">{"via1",#N/A,TRUE,"general";"via2",#N/A,TRUE,"general";"via3",#N/A,TRUE,"general"}</definedName>
    <definedName name="____vfv4" localSheetId="2">{"via1",#N/A,TRUE,"general";"via2",#N/A,TRUE,"general";"via3",#N/A,TRUE,"general"}</definedName>
    <definedName name="____vfv4" localSheetId="1">{"via1",#N/A,TRUE,"general";"via2",#N/A,TRUE,"general";"via3",#N/A,TRUE,"general"}</definedName>
    <definedName name="____vfv4">{"via1",#N/A,TRUE,"general";"via2",#N/A,TRUE,"general";"via3",#N/A,TRUE,"general"}</definedName>
    <definedName name="____Vol1">#REF!</definedName>
    <definedName name="____VPD1">#REF!</definedName>
    <definedName name="____VPI1">#REF!</definedName>
    <definedName name="____VRA1">#REF!</definedName>
    <definedName name="____x1" localSheetId="4">{"TAB1",#N/A,TRUE,"GENERAL";"TAB2",#N/A,TRUE,"GENERAL";"TAB3",#N/A,TRUE,"GENERAL";"TAB4",#N/A,TRUE,"GENERAL";"TAB5",#N/A,TRUE,"GENERAL"}</definedName>
    <definedName name="____x1" localSheetId="16">{"TAB1",#N/A,TRUE,"GENERAL";"TAB2",#N/A,TRUE,"GENERAL";"TAB3",#N/A,TRUE,"GENERAL";"TAB4",#N/A,TRUE,"GENERAL";"TAB5",#N/A,TRUE,"GENERAL"}</definedName>
    <definedName name="____x1" localSheetId="15">{"TAB1",#N/A,TRUE,"GENERAL";"TAB2",#N/A,TRUE,"GENERAL";"TAB3",#N/A,TRUE,"GENERAL";"TAB4",#N/A,TRUE,"GENERAL";"TAB5",#N/A,TRUE,"GENERAL"}</definedName>
    <definedName name="____x1" localSheetId="17">{"TAB1",#N/A,TRUE,"GENERAL";"TAB2",#N/A,TRUE,"GENERAL";"TAB3",#N/A,TRUE,"GENERAL";"TAB4",#N/A,TRUE,"GENERAL";"TAB5",#N/A,TRUE,"GENERAL"}</definedName>
    <definedName name="____x1" localSheetId="2">{"TAB1",#N/A,TRUE,"GENERAL";"TAB2",#N/A,TRUE,"GENERAL";"TAB3",#N/A,TRUE,"GENERAL";"TAB4",#N/A,TRUE,"GENERAL";"TAB5",#N/A,TRUE,"GENERAL"}</definedName>
    <definedName name="____x1" localSheetId="1">{"TAB1",#N/A,TRUE,"GENERAL";"TAB2",#N/A,TRUE,"GENERAL";"TAB3",#N/A,TRUE,"GENERAL";"TAB4",#N/A,TRUE,"GENERAL";"TAB5",#N/A,TRUE,"GENERAL"}</definedName>
    <definedName name="____x1">{"TAB1",#N/A,TRUE,"GENERAL";"TAB2",#N/A,TRUE,"GENERAL";"TAB3",#N/A,TRUE,"GENERAL";"TAB4",#N/A,TRUE,"GENERAL";"TAB5",#N/A,TRUE,"GENERAL"}</definedName>
    <definedName name="____x2" localSheetId="4">{"via1",#N/A,TRUE,"general";"via2",#N/A,TRUE,"general";"via3",#N/A,TRUE,"general"}</definedName>
    <definedName name="____x2" localSheetId="16">{"via1",#N/A,TRUE,"general";"via2",#N/A,TRUE,"general";"via3",#N/A,TRUE,"general"}</definedName>
    <definedName name="____x2" localSheetId="15">{"via1",#N/A,TRUE,"general";"via2",#N/A,TRUE,"general";"via3",#N/A,TRUE,"general"}</definedName>
    <definedName name="____x2" localSheetId="17">{"via1",#N/A,TRUE,"general";"via2",#N/A,TRUE,"general";"via3",#N/A,TRUE,"general"}</definedName>
    <definedName name="____x2" localSheetId="2">{"via1",#N/A,TRUE,"general";"via2",#N/A,TRUE,"general";"via3",#N/A,TRUE,"general"}</definedName>
    <definedName name="____x2" localSheetId="1">{"via1",#N/A,TRUE,"general";"via2",#N/A,TRUE,"general";"via3",#N/A,TRUE,"general"}</definedName>
    <definedName name="____x2">{"via1",#N/A,TRUE,"general";"via2",#N/A,TRUE,"general";"via3",#N/A,TRUE,"general"}</definedName>
    <definedName name="____x3" localSheetId="4">{"via1",#N/A,TRUE,"general";"via2",#N/A,TRUE,"general";"via3",#N/A,TRUE,"general"}</definedName>
    <definedName name="____x3" localSheetId="16">{"via1",#N/A,TRUE,"general";"via2",#N/A,TRUE,"general";"via3",#N/A,TRUE,"general"}</definedName>
    <definedName name="____x3" localSheetId="15">{"via1",#N/A,TRUE,"general";"via2",#N/A,TRUE,"general";"via3",#N/A,TRUE,"general"}</definedName>
    <definedName name="____x3" localSheetId="17">{"via1",#N/A,TRUE,"general";"via2",#N/A,TRUE,"general";"via3",#N/A,TRUE,"general"}</definedName>
    <definedName name="____x3" localSheetId="2">{"via1",#N/A,TRUE,"general";"via2",#N/A,TRUE,"general";"via3",#N/A,TRUE,"general"}</definedName>
    <definedName name="____x3" localSheetId="1">{"via1",#N/A,TRUE,"general";"via2",#N/A,TRUE,"general";"via3",#N/A,TRUE,"general"}</definedName>
    <definedName name="____x3">{"via1",#N/A,TRUE,"general";"via2",#N/A,TRUE,"general";"via3",#N/A,TRUE,"general"}</definedName>
    <definedName name="____x4" localSheetId="4">{"via1",#N/A,TRUE,"general";"via2",#N/A,TRUE,"general";"via3",#N/A,TRUE,"general"}</definedName>
    <definedName name="____x4" localSheetId="16">{"via1",#N/A,TRUE,"general";"via2",#N/A,TRUE,"general";"via3",#N/A,TRUE,"general"}</definedName>
    <definedName name="____x4" localSheetId="15">{"via1",#N/A,TRUE,"general";"via2",#N/A,TRUE,"general";"via3",#N/A,TRUE,"general"}</definedName>
    <definedName name="____x4" localSheetId="17">{"via1",#N/A,TRUE,"general";"via2",#N/A,TRUE,"general";"via3",#N/A,TRUE,"general"}</definedName>
    <definedName name="____x4" localSheetId="2">{"via1",#N/A,TRUE,"general";"via2",#N/A,TRUE,"general";"via3",#N/A,TRUE,"general"}</definedName>
    <definedName name="____x4" localSheetId="1">{"via1",#N/A,TRUE,"general";"via2",#N/A,TRUE,"general";"via3",#N/A,TRUE,"general"}</definedName>
    <definedName name="____x4">{"via1",#N/A,TRUE,"general";"via2",#N/A,TRUE,"general";"via3",#N/A,TRUE,"general"}</definedName>
    <definedName name="____x5" localSheetId="4">{"TAB1",#N/A,TRUE,"GENERAL";"TAB2",#N/A,TRUE,"GENERAL";"TAB3",#N/A,TRUE,"GENERAL";"TAB4",#N/A,TRUE,"GENERAL";"TAB5",#N/A,TRUE,"GENERAL"}</definedName>
    <definedName name="____x5" localSheetId="16">{"TAB1",#N/A,TRUE,"GENERAL";"TAB2",#N/A,TRUE,"GENERAL";"TAB3",#N/A,TRUE,"GENERAL";"TAB4",#N/A,TRUE,"GENERAL";"TAB5",#N/A,TRUE,"GENERAL"}</definedName>
    <definedName name="____x5" localSheetId="15">{"TAB1",#N/A,TRUE,"GENERAL";"TAB2",#N/A,TRUE,"GENERAL";"TAB3",#N/A,TRUE,"GENERAL";"TAB4",#N/A,TRUE,"GENERAL";"TAB5",#N/A,TRUE,"GENERAL"}</definedName>
    <definedName name="____x5" localSheetId="17">{"TAB1",#N/A,TRUE,"GENERAL";"TAB2",#N/A,TRUE,"GENERAL";"TAB3",#N/A,TRUE,"GENERAL";"TAB4",#N/A,TRUE,"GENERAL";"TAB5",#N/A,TRUE,"GENERAL"}</definedName>
    <definedName name="____x5" localSheetId="2">{"TAB1",#N/A,TRUE,"GENERAL";"TAB2",#N/A,TRUE,"GENERAL";"TAB3",#N/A,TRUE,"GENERAL";"TAB4",#N/A,TRUE,"GENERAL";"TAB5",#N/A,TRUE,"GENERAL"}</definedName>
    <definedName name="____x5" localSheetId="1">{"TAB1",#N/A,TRUE,"GENERAL";"TAB2",#N/A,TRUE,"GENERAL";"TAB3",#N/A,TRUE,"GENERAL";"TAB4",#N/A,TRUE,"GENERAL";"TAB5",#N/A,TRUE,"GENERAL"}</definedName>
    <definedName name="____x5">{"TAB1",#N/A,TRUE,"GENERAL";"TAB2",#N/A,TRUE,"GENERAL";"TAB3",#N/A,TRUE,"GENERAL";"TAB4",#N/A,TRUE,"GENERAL";"TAB5",#N/A,TRUE,"GENERAL"}</definedName>
    <definedName name="____x6" localSheetId="4">{"TAB1",#N/A,TRUE,"GENERAL";"TAB2",#N/A,TRUE,"GENERAL";"TAB3",#N/A,TRUE,"GENERAL";"TAB4",#N/A,TRUE,"GENERAL";"TAB5",#N/A,TRUE,"GENERAL"}</definedName>
    <definedName name="____x6" localSheetId="16">{"TAB1",#N/A,TRUE,"GENERAL";"TAB2",#N/A,TRUE,"GENERAL";"TAB3",#N/A,TRUE,"GENERAL";"TAB4",#N/A,TRUE,"GENERAL";"TAB5",#N/A,TRUE,"GENERAL"}</definedName>
    <definedName name="____x6" localSheetId="15">{"TAB1",#N/A,TRUE,"GENERAL";"TAB2",#N/A,TRUE,"GENERAL";"TAB3",#N/A,TRUE,"GENERAL";"TAB4",#N/A,TRUE,"GENERAL";"TAB5",#N/A,TRUE,"GENERAL"}</definedName>
    <definedName name="____x6" localSheetId="17">{"TAB1",#N/A,TRUE,"GENERAL";"TAB2",#N/A,TRUE,"GENERAL";"TAB3",#N/A,TRUE,"GENERAL";"TAB4",#N/A,TRUE,"GENERAL";"TAB5",#N/A,TRUE,"GENERAL"}</definedName>
    <definedName name="____x6" localSheetId="2">{"TAB1",#N/A,TRUE,"GENERAL";"TAB2",#N/A,TRUE,"GENERAL";"TAB3",#N/A,TRUE,"GENERAL";"TAB4",#N/A,TRUE,"GENERAL";"TAB5",#N/A,TRUE,"GENERAL"}</definedName>
    <definedName name="____x6" localSheetId="1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 localSheetId="4">{"TAB1",#N/A,TRUE,"GENERAL";"TAB2",#N/A,TRUE,"GENERAL";"TAB3",#N/A,TRUE,"GENERAL";"TAB4",#N/A,TRUE,"GENERAL";"TAB5",#N/A,TRUE,"GENERAL"}</definedName>
    <definedName name="____x7" localSheetId="16">{"TAB1",#N/A,TRUE,"GENERAL";"TAB2",#N/A,TRUE,"GENERAL";"TAB3",#N/A,TRUE,"GENERAL";"TAB4",#N/A,TRUE,"GENERAL";"TAB5",#N/A,TRUE,"GENERAL"}</definedName>
    <definedName name="____x7" localSheetId="15">{"TAB1",#N/A,TRUE,"GENERAL";"TAB2",#N/A,TRUE,"GENERAL";"TAB3",#N/A,TRUE,"GENERAL";"TAB4",#N/A,TRUE,"GENERAL";"TAB5",#N/A,TRUE,"GENERAL"}</definedName>
    <definedName name="____x7" localSheetId="17">{"TAB1",#N/A,TRUE,"GENERAL";"TAB2",#N/A,TRUE,"GENERAL";"TAB3",#N/A,TRUE,"GENERAL";"TAB4",#N/A,TRUE,"GENERAL";"TAB5",#N/A,TRUE,"GENERAL"}</definedName>
    <definedName name="____x7" localSheetId="2">{"TAB1",#N/A,TRUE,"GENERAL";"TAB2",#N/A,TRUE,"GENERAL";"TAB3",#N/A,TRUE,"GENERAL";"TAB4",#N/A,TRUE,"GENERAL";"TAB5",#N/A,TRUE,"GENERAL"}</definedName>
    <definedName name="____x7" localSheetId="1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 localSheetId="4">{"via1",#N/A,TRUE,"general";"via2",#N/A,TRUE,"general";"via3",#N/A,TRUE,"general"}</definedName>
    <definedName name="____x8" localSheetId="16">{"via1",#N/A,TRUE,"general";"via2",#N/A,TRUE,"general";"via3",#N/A,TRUE,"general"}</definedName>
    <definedName name="____x8" localSheetId="15">{"via1",#N/A,TRUE,"general";"via2",#N/A,TRUE,"general";"via3",#N/A,TRUE,"general"}</definedName>
    <definedName name="____x8" localSheetId="17">{"via1",#N/A,TRUE,"general";"via2",#N/A,TRUE,"general";"via3",#N/A,TRUE,"general"}</definedName>
    <definedName name="____x8" localSheetId="2">{"via1",#N/A,TRUE,"general";"via2",#N/A,TRUE,"general";"via3",#N/A,TRUE,"general"}</definedName>
    <definedName name="____x8" localSheetId="1">{"via1",#N/A,TRUE,"general";"via2",#N/A,TRUE,"general";"via3",#N/A,TRUE,"general"}</definedName>
    <definedName name="____x8">{"via1",#N/A,TRUE,"general";"via2",#N/A,TRUE,"general";"via3",#N/A,TRUE,"general"}</definedName>
    <definedName name="____x9" localSheetId="4">{"TAB1",#N/A,TRUE,"GENERAL";"TAB2",#N/A,TRUE,"GENERAL";"TAB3",#N/A,TRUE,"GENERAL";"TAB4",#N/A,TRUE,"GENERAL";"TAB5",#N/A,TRUE,"GENERAL"}</definedName>
    <definedName name="____x9" localSheetId="16">{"TAB1",#N/A,TRUE,"GENERAL";"TAB2",#N/A,TRUE,"GENERAL";"TAB3",#N/A,TRUE,"GENERAL";"TAB4",#N/A,TRUE,"GENERAL";"TAB5",#N/A,TRUE,"GENERAL"}</definedName>
    <definedName name="____x9" localSheetId="15">{"TAB1",#N/A,TRUE,"GENERAL";"TAB2",#N/A,TRUE,"GENERAL";"TAB3",#N/A,TRUE,"GENERAL";"TAB4",#N/A,TRUE,"GENERAL";"TAB5",#N/A,TRUE,"GENERAL"}</definedName>
    <definedName name="____x9" localSheetId="17">{"TAB1",#N/A,TRUE,"GENERAL";"TAB2",#N/A,TRUE,"GENERAL";"TAB3",#N/A,TRUE,"GENERAL";"TAB4",#N/A,TRUE,"GENERAL";"TAB5",#N/A,TRUE,"GENERAL"}</definedName>
    <definedName name="____x9" localSheetId="2">{"TAB1",#N/A,TRUE,"GENERAL";"TAB2",#N/A,TRUE,"GENERAL";"TAB3",#N/A,TRUE,"GENERAL";"TAB4",#N/A,TRUE,"GENERAL";"TAB5",#N/A,TRUE,"GENERAL"}</definedName>
    <definedName name="____x9" localSheetId="1">{"TAB1",#N/A,TRUE,"GENERAL";"TAB2",#N/A,TRUE,"GENERAL";"TAB3",#N/A,TRUE,"GENERAL";"TAB4",#N/A,TRUE,"GENERAL";"TAB5",#N/A,TRUE,"GENERAL"}</definedName>
    <definedName name="____x9">{"TAB1",#N/A,TRUE,"GENERAL";"TAB2",#N/A,TRUE,"GENERAL";"TAB3",#N/A,TRUE,"GENERAL";"TAB4",#N/A,TRUE,"GENERAL";"TAB5",#N/A,TRUE,"GENERAL"}</definedName>
    <definedName name="____xz2">#REF!</definedName>
    <definedName name="____y2" localSheetId="4">{"TAB1",#N/A,TRUE,"GENERAL";"TAB2",#N/A,TRUE,"GENERAL";"TAB3",#N/A,TRUE,"GENERAL";"TAB4",#N/A,TRUE,"GENERAL";"TAB5",#N/A,TRUE,"GENERAL"}</definedName>
    <definedName name="____y2" localSheetId="16">{"TAB1",#N/A,TRUE,"GENERAL";"TAB2",#N/A,TRUE,"GENERAL";"TAB3",#N/A,TRUE,"GENERAL";"TAB4",#N/A,TRUE,"GENERAL";"TAB5",#N/A,TRUE,"GENERAL"}</definedName>
    <definedName name="____y2" localSheetId="15">{"TAB1",#N/A,TRUE,"GENERAL";"TAB2",#N/A,TRUE,"GENERAL";"TAB3",#N/A,TRUE,"GENERAL";"TAB4",#N/A,TRUE,"GENERAL";"TAB5",#N/A,TRUE,"GENERAL"}</definedName>
    <definedName name="____y2" localSheetId="17">{"TAB1",#N/A,TRUE,"GENERAL";"TAB2",#N/A,TRUE,"GENERAL";"TAB3",#N/A,TRUE,"GENERAL";"TAB4",#N/A,TRUE,"GENERAL";"TAB5",#N/A,TRUE,"GENERAL"}</definedName>
    <definedName name="____y2" localSheetId="2">{"TAB1",#N/A,TRUE,"GENERAL";"TAB2",#N/A,TRUE,"GENERAL";"TAB3",#N/A,TRUE,"GENERAL";"TAB4",#N/A,TRUE,"GENERAL";"TAB5",#N/A,TRUE,"GENERAL"}</definedName>
    <definedName name="____y2" localSheetId="1">{"TAB1",#N/A,TRUE,"GENERAL";"TAB2",#N/A,TRUE,"GENERAL";"TAB3",#N/A,TRUE,"GENERAL";"TAB4",#N/A,TRUE,"GENERAL";"TAB5",#N/A,TRUE,"GENERAL"}</definedName>
    <definedName name="____y2">{"TAB1",#N/A,TRUE,"GENERAL";"TAB2",#N/A,TRUE,"GENERAL";"TAB3",#N/A,TRUE,"GENERAL";"TAB4",#N/A,TRUE,"GENERAL";"TAB5",#N/A,TRUE,"GENERAL"}</definedName>
    <definedName name="____y3" localSheetId="4">{"via1",#N/A,TRUE,"general";"via2",#N/A,TRUE,"general";"via3",#N/A,TRUE,"general"}</definedName>
    <definedName name="____y3" localSheetId="16">{"via1",#N/A,TRUE,"general";"via2",#N/A,TRUE,"general";"via3",#N/A,TRUE,"general"}</definedName>
    <definedName name="____y3" localSheetId="15">{"via1",#N/A,TRUE,"general";"via2",#N/A,TRUE,"general";"via3",#N/A,TRUE,"general"}</definedName>
    <definedName name="____y3" localSheetId="17">{"via1",#N/A,TRUE,"general";"via2",#N/A,TRUE,"general";"via3",#N/A,TRUE,"general"}</definedName>
    <definedName name="____y3" localSheetId="2">{"via1",#N/A,TRUE,"general";"via2",#N/A,TRUE,"general";"via3",#N/A,TRUE,"general"}</definedName>
    <definedName name="____y3" localSheetId="1">{"via1",#N/A,TRUE,"general";"via2",#N/A,TRUE,"general";"via3",#N/A,TRUE,"general"}</definedName>
    <definedName name="____y3">{"via1",#N/A,TRUE,"general";"via2",#N/A,TRUE,"general";"via3",#N/A,TRUE,"general"}</definedName>
    <definedName name="____y4" localSheetId="4">{"via1",#N/A,TRUE,"general";"via2",#N/A,TRUE,"general";"via3",#N/A,TRUE,"general"}</definedName>
    <definedName name="____y4" localSheetId="16">{"via1",#N/A,TRUE,"general";"via2",#N/A,TRUE,"general";"via3",#N/A,TRUE,"general"}</definedName>
    <definedName name="____y4" localSheetId="15">{"via1",#N/A,TRUE,"general";"via2",#N/A,TRUE,"general";"via3",#N/A,TRUE,"general"}</definedName>
    <definedName name="____y4" localSheetId="17">{"via1",#N/A,TRUE,"general";"via2",#N/A,TRUE,"general";"via3",#N/A,TRUE,"general"}</definedName>
    <definedName name="____y4" localSheetId="2">{"via1",#N/A,TRUE,"general";"via2",#N/A,TRUE,"general";"via3",#N/A,TRUE,"general"}</definedName>
    <definedName name="____y4" localSheetId="1">{"via1",#N/A,TRUE,"general";"via2",#N/A,TRUE,"general";"via3",#N/A,TRUE,"general"}</definedName>
    <definedName name="____y4">{"via1",#N/A,TRUE,"general";"via2",#N/A,TRUE,"general";"via3",#N/A,TRUE,"general"}</definedName>
    <definedName name="____y5" localSheetId="4">{"TAB1",#N/A,TRUE,"GENERAL";"TAB2",#N/A,TRUE,"GENERAL";"TAB3",#N/A,TRUE,"GENERAL";"TAB4",#N/A,TRUE,"GENERAL";"TAB5",#N/A,TRUE,"GENERAL"}</definedName>
    <definedName name="____y5" localSheetId="16">{"TAB1",#N/A,TRUE,"GENERAL";"TAB2",#N/A,TRUE,"GENERAL";"TAB3",#N/A,TRUE,"GENERAL";"TAB4",#N/A,TRUE,"GENERAL";"TAB5",#N/A,TRUE,"GENERAL"}</definedName>
    <definedName name="____y5" localSheetId="15">{"TAB1",#N/A,TRUE,"GENERAL";"TAB2",#N/A,TRUE,"GENERAL";"TAB3",#N/A,TRUE,"GENERAL";"TAB4",#N/A,TRUE,"GENERAL";"TAB5",#N/A,TRUE,"GENERAL"}</definedName>
    <definedName name="____y5" localSheetId="17">{"TAB1",#N/A,TRUE,"GENERAL";"TAB2",#N/A,TRUE,"GENERAL";"TAB3",#N/A,TRUE,"GENERAL";"TAB4",#N/A,TRUE,"GENERAL";"TAB5",#N/A,TRUE,"GENERAL"}</definedName>
    <definedName name="____y5" localSheetId="2">{"TAB1",#N/A,TRUE,"GENERAL";"TAB2",#N/A,TRUE,"GENERAL";"TAB3",#N/A,TRUE,"GENERAL";"TAB4",#N/A,TRUE,"GENERAL";"TAB5",#N/A,TRUE,"GENERAL"}</definedName>
    <definedName name="____y5" localSheetId="1">{"TAB1",#N/A,TRUE,"GENERAL";"TAB2",#N/A,TRUE,"GENERAL";"TAB3",#N/A,TRUE,"GENERAL";"TAB4",#N/A,TRUE,"GENERAL";"TAB5",#N/A,TRUE,"GENERAL"}</definedName>
    <definedName name="____y5">{"TAB1",#N/A,TRUE,"GENERAL";"TAB2",#N/A,TRUE,"GENERAL";"TAB3",#N/A,TRUE,"GENERAL";"TAB4",#N/A,TRUE,"GENERAL";"TAB5",#N/A,TRUE,"GENERAL"}</definedName>
    <definedName name="____y6" localSheetId="4">{"via1",#N/A,TRUE,"general";"via2",#N/A,TRUE,"general";"via3",#N/A,TRUE,"general"}</definedName>
    <definedName name="____y6" localSheetId="16">{"via1",#N/A,TRUE,"general";"via2",#N/A,TRUE,"general";"via3",#N/A,TRUE,"general"}</definedName>
    <definedName name="____y6" localSheetId="15">{"via1",#N/A,TRUE,"general";"via2",#N/A,TRUE,"general";"via3",#N/A,TRUE,"general"}</definedName>
    <definedName name="____y6" localSheetId="17">{"via1",#N/A,TRUE,"general";"via2",#N/A,TRUE,"general";"via3",#N/A,TRUE,"general"}</definedName>
    <definedName name="____y6" localSheetId="2">{"via1",#N/A,TRUE,"general";"via2",#N/A,TRUE,"general";"via3",#N/A,TRUE,"general"}</definedName>
    <definedName name="____y6" localSheetId="1">{"via1",#N/A,TRUE,"general";"via2",#N/A,TRUE,"general";"via3",#N/A,TRUE,"general"}</definedName>
    <definedName name="____y6">{"via1",#N/A,TRUE,"general";"via2",#N/A,TRUE,"general";"via3",#N/A,TRUE,"general"}</definedName>
    <definedName name="____y7" localSheetId="4">{"via1",#N/A,TRUE,"general";"via2",#N/A,TRUE,"general";"via3",#N/A,TRUE,"general"}</definedName>
    <definedName name="____y7" localSheetId="16">{"via1",#N/A,TRUE,"general";"via2",#N/A,TRUE,"general";"via3",#N/A,TRUE,"general"}</definedName>
    <definedName name="____y7" localSheetId="15">{"via1",#N/A,TRUE,"general";"via2",#N/A,TRUE,"general";"via3",#N/A,TRUE,"general"}</definedName>
    <definedName name="____y7" localSheetId="17">{"via1",#N/A,TRUE,"general";"via2",#N/A,TRUE,"general";"via3",#N/A,TRUE,"general"}</definedName>
    <definedName name="____y7" localSheetId="2">{"via1",#N/A,TRUE,"general";"via2",#N/A,TRUE,"general";"via3",#N/A,TRUE,"general"}</definedName>
    <definedName name="____y7" localSheetId="1">{"via1",#N/A,TRUE,"general";"via2",#N/A,TRUE,"general";"via3",#N/A,TRUE,"general"}</definedName>
    <definedName name="____y7">{"via1",#N/A,TRUE,"general";"via2",#N/A,TRUE,"general";"via3",#N/A,TRUE,"general"}</definedName>
    <definedName name="____y8" localSheetId="4">{"via1",#N/A,TRUE,"general";"via2",#N/A,TRUE,"general";"via3",#N/A,TRUE,"general"}</definedName>
    <definedName name="____y8" localSheetId="16">{"via1",#N/A,TRUE,"general";"via2",#N/A,TRUE,"general";"via3",#N/A,TRUE,"general"}</definedName>
    <definedName name="____y8" localSheetId="15">{"via1",#N/A,TRUE,"general";"via2",#N/A,TRUE,"general";"via3",#N/A,TRUE,"general"}</definedName>
    <definedName name="____y8" localSheetId="17">{"via1",#N/A,TRUE,"general";"via2",#N/A,TRUE,"general";"via3",#N/A,TRUE,"general"}</definedName>
    <definedName name="____y8" localSheetId="2">{"via1",#N/A,TRUE,"general";"via2",#N/A,TRUE,"general";"via3",#N/A,TRUE,"general"}</definedName>
    <definedName name="____y8" localSheetId="1">{"via1",#N/A,TRUE,"general";"via2",#N/A,TRUE,"general";"via3",#N/A,TRUE,"general"}</definedName>
    <definedName name="____y8">{"via1",#N/A,TRUE,"general";"via2",#N/A,TRUE,"general";"via3",#N/A,TRUE,"general"}</definedName>
    <definedName name="____y9" localSheetId="4">{"TAB1",#N/A,TRUE,"GENERAL";"TAB2",#N/A,TRUE,"GENERAL";"TAB3",#N/A,TRUE,"GENERAL";"TAB4",#N/A,TRUE,"GENERAL";"TAB5",#N/A,TRUE,"GENERAL"}</definedName>
    <definedName name="____y9" localSheetId="16">{"TAB1",#N/A,TRUE,"GENERAL";"TAB2",#N/A,TRUE,"GENERAL";"TAB3",#N/A,TRUE,"GENERAL";"TAB4",#N/A,TRUE,"GENERAL";"TAB5",#N/A,TRUE,"GENERAL"}</definedName>
    <definedName name="____y9" localSheetId="15">{"TAB1",#N/A,TRUE,"GENERAL";"TAB2",#N/A,TRUE,"GENERAL";"TAB3",#N/A,TRUE,"GENERAL";"TAB4",#N/A,TRUE,"GENERAL";"TAB5",#N/A,TRUE,"GENERAL"}</definedName>
    <definedName name="____y9" localSheetId="17">{"TAB1",#N/A,TRUE,"GENERAL";"TAB2",#N/A,TRUE,"GENERAL";"TAB3",#N/A,TRUE,"GENERAL";"TAB4",#N/A,TRUE,"GENERAL";"TAB5",#N/A,TRUE,"GENERAL"}</definedName>
    <definedName name="____y9" localSheetId="2">{"TAB1",#N/A,TRUE,"GENERAL";"TAB2",#N/A,TRUE,"GENERAL";"TAB3",#N/A,TRUE,"GENERAL";"TAB4",#N/A,TRUE,"GENERAL";"TAB5",#N/A,TRUE,"GENERAL"}</definedName>
    <definedName name="____y9" localSheetId="1">{"TAB1",#N/A,TRUE,"GENERAL";"TAB2",#N/A,TRUE,"GENERAL";"TAB3",#N/A,TRUE,"GENERAL";"TAB4",#N/A,TRUE,"GENERAL";"TAB5",#N/A,TRUE,"GENERAL"}</definedName>
    <definedName name="____y9">{"TAB1",#N/A,TRUE,"GENERAL";"TAB2",#N/A,TRUE,"GENERAL";"TAB3",#N/A,TRUE,"GENERAL";"TAB4",#N/A,TRUE,"GENERAL";"TAB5",#N/A,TRUE,"GENERAL"}</definedName>
    <definedName name="____z1" localSheetId="4">{"TAB1",#N/A,TRUE,"GENERAL";"TAB2",#N/A,TRUE,"GENERAL";"TAB3",#N/A,TRUE,"GENERAL";"TAB4",#N/A,TRUE,"GENERAL";"TAB5",#N/A,TRUE,"GENERAL"}</definedName>
    <definedName name="____z1" localSheetId="16">{"TAB1",#N/A,TRUE,"GENERAL";"TAB2",#N/A,TRUE,"GENERAL";"TAB3",#N/A,TRUE,"GENERAL";"TAB4",#N/A,TRUE,"GENERAL";"TAB5",#N/A,TRUE,"GENERAL"}</definedName>
    <definedName name="____z1" localSheetId="15">{"TAB1",#N/A,TRUE,"GENERAL";"TAB2",#N/A,TRUE,"GENERAL";"TAB3",#N/A,TRUE,"GENERAL";"TAB4",#N/A,TRUE,"GENERAL";"TAB5",#N/A,TRUE,"GENERAL"}</definedName>
    <definedName name="____z1" localSheetId="17">{"TAB1",#N/A,TRUE,"GENERAL";"TAB2",#N/A,TRUE,"GENERAL";"TAB3",#N/A,TRUE,"GENERAL";"TAB4",#N/A,TRUE,"GENERAL";"TAB5",#N/A,TRUE,"GENERAL"}</definedName>
    <definedName name="____z1" localSheetId="2">{"TAB1",#N/A,TRUE,"GENERAL";"TAB2",#N/A,TRUE,"GENERAL";"TAB3",#N/A,TRUE,"GENERAL";"TAB4",#N/A,TRUE,"GENERAL";"TAB5",#N/A,TRUE,"GENERAL"}</definedName>
    <definedName name="____z1" localSheetId="1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 localSheetId="4">{"via1",#N/A,TRUE,"general";"via2",#N/A,TRUE,"general";"via3",#N/A,TRUE,"general"}</definedName>
    <definedName name="____z2" localSheetId="16">{"via1",#N/A,TRUE,"general";"via2",#N/A,TRUE,"general";"via3",#N/A,TRUE,"general"}</definedName>
    <definedName name="____z2" localSheetId="15">{"via1",#N/A,TRUE,"general";"via2",#N/A,TRUE,"general";"via3",#N/A,TRUE,"general"}</definedName>
    <definedName name="____z2" localSheetId="17">{"via1",#N/A,TRUE,"general";"via2",#N/A,TRUE,"general";"via3",#N/A,TRUE,"general"}</definedName>
    <definedName name="____z2" localSheetId="2">{"via1",#N/A,TRUE,"general";"via2",#N/A,TRUE,"general";"via3",#N/A,TRUE,"general"}</definedName>
    <definedName name="____z2" localSheetId="1">{"via1",#N/A,TRUE,"general";"via2",#N/A,TRUE,"general";"via3",#N/A,TRUE,"general"}</definedName>
    <definedName name="____z2">{"via1",#N/A,TRUE,"general";"via2",#N/A,TRUE,"general";"via3",#N/A,TRUE,"general"}</definedName>
    <definedName name="____z3" localSheetId="4">{"via1",#N/A,TRUE,"general";"via2",#N/A,TRUE,"general";"via3",#N/A,TRUE,"general"}</definedName>
    <definedName name="____z3" localSheetId="16">{"via1",#N/A,TRUE,"general";"via2",#N/A,TRUE,"general";"via3",#N/A,TRUE,"general"}</definedName>
    <definedName name="____z3" localSheetId="15">{"via1",#N/A,TRUE,"general";"via2",#N/A,TRUE,"general";"via3",#N/A,TRUE,"general"}</definedName>
    <definedName name="____z3" localSheetId="17">{"via1",#N/A,TRUE,"general";"via2",#N/A,TRUE,"general";"via3",#N/A,TRUE,"general"}</definedName>
    <definedName name="____z3" localSheetId="2">{"via1",#N/A,TRUE,"general";"via2",#N/A,TRUE,"general";"via3",#N/A,TRUE,"general"}</definedName>
    <definedName name="____z3" localSheetId="1">{"via1",#N/A,TRUE,"general";"via2",#N/A,TRUE,"general";"via3",#N/A,TRUE,"general"}</definedName>
    <definedName name="____z3">{"via1",#N/A,TRUE,"general";"via2",#N/A,TRUE,"general";"via3",#N/A,TRUE,"general"}</definedName>
    <definedName name="____z4" localSheetId="4">{"TAB1",#N/A,TRUE,"GENERAL";"TAB2",#N/A,TRUE,"GENERAL";"TAB3",#N/A,TRUE,"GENERAL";"TAB4",#N/A,TRUE,"GENERAL";"TAB5",#N/A,TRUE,"GENERAL"}</definedName>
    <definedName name="____z4" localSheetId="16">{"TAB1",#N/A,TRUE,"GENERAL";"TAB2",#N/A,TRUE,"GENERAL";"TAB3",#N/A,TRUE,"GENERAL";"TAB4",#N/A,TRUE,"GENERAL";"TAB5",#N/A,TRUE,"GENERAL"}</definedName>
    <definedName name="____z4" localSheetId="15">{"TAB1",#N/A,TRUE,"GENERAL";"TAB2",#N/A,TRUE,"GENERAL";"TAB3",#N/A,TRUE,"GENERAL";"TAB4",#N/A,TRUE,"GENERAL";"TAB5",#N/A,TRUE,"GENERAL"}</definedName>
    <definedName name="____z4" localSheetId="17">{"TAB1",#N/A,TRUE,"GENERAL";"TAB2",#N/A,TRUE,"GENERAL";"TAB3",#N/A,TRUE,"GENERAL";"TAB4",#N/A,TRUE,"GENERAL";"TAB5",#N/A,TRUE,"GENERAL"}</definedName>
    <definedName name="____z4" localSheetId="2">{"TAB1",#N/A,TRUE,"GENERAL";"TAB2",#N/A,TRUE,"GENERAL";"TAB3",#N/A,TRUE,"GENERAL";"TAB4",#N/A,TRUE,"GENERAL";"TAB5",#N/A,TRUE,"GENERAL"}</definedName>
    <definedName name="____z4" localSheetId="1">{"TAB1",#N/A,TRUE,"GENERAL";"TAB2",#N/A,TRUE,"GENERAL";"TAB3",#N/A,TRUE,"GENERAL";"TAB4",#N/A,TRUE,"GENERAL";"TAB5",#N/A,TRUE,"GENERAL"}</definedName>
    <definedName name="____z4">{"TAB1",#N/A,TRUE,"GENERAL";"TAB2",#N/A,TRUE,"GENERAL";"TAB3",#N/A,TRUE,"GENERAL";"TAB4",#N/A,TRUE,"GENERAL";"TAB5",#N/A,TRUE,"GENERAL"}</definedName>
    <definedName name="____z5" localSheetId="4">{"via1",#N/A,TRUE,"general";"via2",#N/A,TRUE,"general";"via3",#N/A,TRUE,"general"}</definedName>
    <definedName name="____z5" localSheetId="16">{"via1",#N/A,TRUE,"general";"via2",#N/A,TRUE,"general";"via3",#N/A,TRUE,"general"}</definedName>
    <definedName name="____z5" localSheetId="15">{"via1",#N/A,TRUE,"general";"via2",#N/A,TRUE,"general";"via3",#N/A,TRUE,"general"}</definedName>
    <definedName name="____z5" localSheetId="17">{"via1",#N/A,TRUE,"general";"via2",#N/A,TRUE,"general";"via3",#N/A,TRUE,"general"}</definedName>
    <definedName name="____z5" localSheetId="2">{"via1",#N/A,TRUE,"general";"via2",#N/A,TRUE,"general";"via3",#N/A,TRUE,"general"}</definedName>
    <definedName name="____z5" localSheetId="1">{"via1",#N/A,TRUE,"general";"via2",#N/A,TRUE,"general";"via3",#N/A,TRUE,"general"}</definedName>
    <definedName name="____z5">{"via1",#N/A,TRUE,"general";"via2",#N/A,TRUE,"general";"via3",#N/A,TRUE,"general"}</definedName>
    <definedName name="____z6" localSheetId="4">{"TAB1",#N/A,TRUE,"GENERAL";"TAB2",#N/A,TRUE,"GENERAL";"TAB3",#N/A,TRUE,"GENERAL";"TAB4",#N/A,TRUE,"GENERAL";"TAB5",#N/A,TRUE,"GENERAL"}</definedName>
    <definedName name="____z6" localSheetId="16">{"TAB1",#N/A,TRUE,"GENERAL";"TAB2",#N/A,TRUE,"GENERAL";"TAB3",#N/A,TRUE,"GENERAL";"TAB4",#N/A,TRUE,"GENERAL";"TAB5",#N/A,TRUE,"GENERAL"}</definedName>
    <definedName name="____z6" localSheetId="15">{"TAB1",#N/A,TRUE,"GENERAL";"TAB2",#N/A,TRUE,"GENERAL";"TAB3",#N/A,TRUE,"GENERAL";"TAB4",#N/A,TRUE,"GENERAL";"TAB5",#N/A,TRUE,"GENERAL"}</definedName>
    <definedName name="____z6" localSheetId="17">{"TAB1",#N/A,TRUE,"GENERAL";"TAB2",#N/A,TRUE,"GENERAL";"TAB3",#N/A,TRUE,"GENERAL";"TAB4",#N/A,TRUE,"GENERAL";"TAB5",#N/A,TRUE,"GENERAL"}</definedName>
    <definedName name="____z6" localSheetId="2">{"TAB1",#N/A,TRUE,"GENERAL";"TAB2",#N/A,TRUE,"GENERAL";"TAB3",#N/A,TRUE,"GENERAL";"TAB4",#N/A,TRUE,"GENERAL";"TAB5",#N/A,TRUE,"GENERAL"}</definedName>
    <definedName name="____z6" localSheetId="1">{"TAB1",#N/A,TRUE,"GENERAL";"TAB2",#N/A,TRUE,"GENERAL";"TAB3",#N/A,TRUE,"GENERAL";"TAB4",#N/A,TRUE,"GENERAL";"TAB5",#N/A,TRUE,"GENERAL"}</definedName>
    <definedName name="____z6">{"TAB1",#N/A,TRUE,"GENERAL";"TAB2",#N/A,TRUE,"GENERAL";"TAB3",#N/A,TRUE,"GENERAL";"TAB4",#N/A,TRUE,"GENERAL";"TAB5",#N/A,TRUE,"GENERAL"}</definedName>
    <definedName name="___A1" localSheetId="17">#REF!</definedName>
    <definedName name="___A1">#REF!</definedName>
    <definedName name="___A115042">#REF!</definedName>
    <definedName name="___A17000">#REF!</definedName>
    <definedName name="___A20000">#REF!</definedName>
    <definedName name="___a3" localSheetId="4">{"TAB1",#N/A,TRUE,"GENERAL";"TAB2",#N/A,TRUE,"GENERAL";"TAB3",#N/A,TRUE,"GENERAL";"TAB4",#N/A,TRUE,"GENERAL";"TAB5",#N/A,TRUE,"GENERAL"}</definedName>
    <definedName name="___a3" localSheetId="16">{"TAB1",#N/A,TRUE,"GENERAL";"TAB2",#N/A,TRUE,"GENERAL";"TAB3",#N/A,TRUE,"GENERAL";"TAB4",#N/A,TRUE,"GENERAL";"TAB5",#N/A,TRUE,"GENERAL"}</definedName>
    <definedName name="___a3" localSheetId="15">{"TAB1",#N/A,TRUE,"GENERAL";"TAB2",#N/A,TRUE,"GENERAL";"TAB3",#N/A,TRUE,"GENERAL";"TAB4",#N/A,TRUE,"GENERAL";"TAB5",#N/A,TRUE,"GENERAL"}</definedName>
    <definedName name="___a3" localSheetId="17">{"TAB1",#N/A,TRUE,"GENERAL";"TAB2",#N/A,TRUE,"GENERAL";"TAB3",#N/A,TRUE,"GENERAL";"TAB4",#N/A,TRUE,"GENERAL";"TAB5",#N/A,TRUE,"GENERAL"}</definedName>
    <definedName name="___a3" localSheetId="2">{"TAB1",#N/A,TRUE,"GENERAL";"TAB2",#N/A,TRUE,"GENERAL";"TAB3",#N/A,TRUE,"GENERAL";"TAB4",#N/A,TRUE,"GENERAL";"TAB5",#N/A,TRUE,"GENERAL"}</definedName>
    <definedName name="___a3" localSheetId="1">{"TAB1",#N/A,TRUE,"GENERAL";"TAB2",#N/A,TRUE,"GENERAL";"TAB3",#N/A,TRUE,"GENERAL";"TAB4",#N/A,TRUE,"GENERAL";"TAB5",#N/A,TRUE,"GENERAL"}</definedName>
    <definedName name="___a3">{"TAB1",#N/A,TRUE,"GENERAL";"TAB2",#N/A,TRUE,"GENERAL";"TAB3",#N/A,TRUE,"GENERAL";"TAB4",#N/A,TRUE,"GENERAL";"TAB5",#N/A,TRUE,"GENERAL"}</definedName>
    <definedName name="___A30000">#REF!</definedName>
    <definedName name="___a4" localSheetId="4">{"via1",#N/A,TRUE,"general";"via2",#N/A,TRUE,"general";"via3",#N/A,TRUE,"general"}</definedName>
    <definedName name="___a4" localSheetId="16">{"via1",#N/A,TRUE,"general";"via2",#N/A,TRUE,"general";"via3",#N/A,TRUE,"general"}</definedName>
    <definedName name="___a4" localSheetId="15">{"via1",#N/A,TRUE,"general";"via2",#N/A,TRUE,"general";"via3",#N/A,TRUE,"general"}</definedName>
    <definedName name="___a4" localSheetId="17">{"via1",#N/A,TRUE,"general";"via2",#N/A,TRUE,"general";"via3",#N/A,TRUE,"general"}</definedName>
    <definedName name="___a4" localSheetId="2">{"via1",#N/A,TRUE,"general";"via2",#N/A,TRUE,"general";"via3",#N/A,TRUE,"general"}</definedName>
    <definedName name="___a4" localSheetId="1">{"via1",#N/A,TRUE,"general";"via2",#N/A,TRUE,"general";"via3",#N/A,TRUE,"general"}</definedName>
    <definedName name="___a4">{"via1",#N/A,TRUE,"general";"via2",#N/A,TRUE,"general";"via3",#N/A,TRUE,"general"}</definedName>
    <definedName name="___a5" localSheetId="4">{"TAB1",#N/A,TRUE,"GENERAL";"TAB2",#N/A,TRUE,"GENERAL";"TAB3",#N/A,TRUE,"GENERAL";"TAB4",#N/A,TRUE,"GENERAL";"TAB5",#N/A,TRUE,"GENERAL"}</definedName>
    <definedName name="___a5" localSheetId="16">{"TAB1",#N/A,TRUE,"GENERAL";"TAB2",#N/A,TRUE,"GENERAL";"TAB3",#N/A,TRUE,"GENERAL";"TAB4",#N/A,TRUE,"GENERAL";"TAB5",#N/A,TRUE,"GENERAL"}</definedName>
    <definedName name="___a5" localSheetId="15">{"TAB1",#N/A,TRUE,"GENERAL";"TAB2",#N/A,TRUE,"GENERAL";"TAB3",#N/A,TRUE,"GENERAL";"TAB4",#N/A,TRUE,"GENERAL";"TAB5",#N/A,TRUE,"GENERAL"}</definedName>
    <definedName name="___a5" localSheetId="17">{"TAB1",#N/A,TRUE,"GENERAL";"TAB2",#N/A,TRUE,"GENERAL";"TAB3",#N/A,TRUE,"GENERAL";"TAB4",#N/A,TRUE,"GENERAL";"TAB5",#N/A,TRUE,"GENERAL"}</definedName>
    <definedName name="___a5" localSheetId="2">{"TAB1",#N/A,TRUE,"GENERAL";"TAB2",#N/A,TRUE,"GENERAL";"TAB3",#N/A,TRUE,"GENERAL";"TAB4",#N/A,TRUE,"GENERAL";"TAB5",#N/A,TRUE,"GENERAL"}</definedName>
    <definedName name="___a5" localSheetId="1">{"TAB1",#N/A,TRUE,"GENERAL";"TAB2",#N/A,TRUE,"GENERAL";"TAB3",#N/A,TRUE,"GENERAL";"TAB4",#N/A,TRUE,"GENERAL";"TAB5",#N/A,TRUE,"GENERAL"}</definedName>
    <definedName name="___a5">{"TAB1",#N/A,TRUE,"GENERAL";"TAB2",#N/A,TRUE,"GENERAL";"TAB3",#N/A,TRUE,"GENERAL";"TAB4",#N/A,TRUE,"GENERAL";"TAB5",#N/A,TRUE,"GENERAL"}</definedName>
    <definedName name="___a6" localSheetId="4">{"TAB1",#N/A,TRUE,"GENERAL";"TAB2",#N/A,TRUE,"GENERAL";"TAB3",#N/A,TRUE,"GENERAL";"TAB4",#N/A,TRUE,"GENERAL";"TAB5",#N/A,TRUE,"GENERAL"}</definedName>
    <definedName name="___a6" localSheetId="16">{"TAB1",#N/A,TRUE,"GENERAL";"TAB2",#N/A,TRUE,"GENERAL";"TAB3",#N/A,TRUE,"GENERAL";"TAB4",#N/A,TRUE,"GENERAL";"TAB5",#N/A,TRUE,"GENERAL"}</definedName>
    <definedName name="___a6" localSheetId="15">{"TAB1",#N/A,TRUE,"GENERAL";"TAB2",#N/A,TRUE,"GENERAL";"TAB3",#N/A,TRUE,"GENERAL";"TAB4",#N/A,TRUE,"GENERAL";"TAB5",#N/A,TRUE,"GENERAL"}</definedName>
    <definedName name="___a6" localSheetId="17">{"TAB1",#N/A,TRUE,"GENERAL";"TAB2",#N/A,TRUE,"GENERAL";"TAB3",#N/A,TRUE,"GENERAL";"TAB4",#N/A,TRUE,"GENERAL";"TAB5",#N/A,TRUE,"GENERAL"}</definedName>
    <definedName name="___a6" localSheetId="2">{"TAB1",#N/A,TRUE,"GENERAL";"TAB2",#N/A,TRUE,"GENERAL";"TAB3",#N/A,TRUE,"GENERAL";"TAB4",#N/A,TRUE,"GENERAL";"TAB5",#N/A,TRUE,"GENERAL"}</definedName>
    <definedName name="___a6" localSheetId="1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di2" localSheetId="17">#REF!</definedName>
    <definedName name="___Adi2">#REF!</definedName>
    <definedName name="___Adi3" localSheetId="17">#REF!</definedName>
    <definedName name="___Adi3">#REF!</definedName>
    <definedName name="___Ady1" localSheetId="17">#REF!</definedName>
    <definedName name="___Ady1">#REF!</definedName>
    <definedName name="___Ady2" localSheetId="17">#REF!</definedName>
    <definedName name="___Ady2">#REF!</definedName>
    <definedName name="___Ady3" localSheetId="17">#REF!</definedName>
    <definedName name="___Ady3">#REF!</definedName>
    <definedName name="___AFC1">#REF!</definedName>
    <definedName name="___AFC3">#REF!</definedName>
    <definedName name="___AFC5">#REF!</definedName>
    <definedName name="___aiu2" localSheetId="17">#REF!</definedName>
    <definedName name="___aiu2">#REF!</definedName>
    <definedName name="___ALL4" localSheetId="17">#REF!</definedName>
    <definedName name="___ALL4">#REF!</definedName>
    <definedName name="___Alt2" localSheetId="17">#REF!</definedName>
    <definedName name="___Alt2">#REF!</definedName>
    <definedName name="___Alt3" localSheetId="17">#REF!</definedName>
    <definedName name="___Alt3">#REF!</definedName>
    <definedName name="___Amm1">#REF!</definedName>
    <definedName name="___Amm2">#REF!</definedName>
    <definedName name="___And1" localSheetId="17">#REF!</definedName>
    <definedName name="___And1">#REF!</definedName>
    <definedName name="___And2" localSheetId="17">#REF!</definedName>
    <definedName name="___And2">#REF!</definedName>
    <definedName name="___And3" localSheetId="17">#REF!</definedName>
    <definedName name="___And3">#REF!</definedName>
    <definedName name="___Ant2" localSheetId="17">#REF!</definedName>
    <definedName name="___Ant2">#REF!</definedName>
    <definedName name="___Ant3" localSheetId="17">#REF!</definedName>
    <definedName name="___Ant3">#REF!</definedName>
    <definedName name="___apu1">#REF!</definedName>
    <definedName name="___APU221" localSheetId="17">#REF!</definedName>
    <definedName name="___APU221">#REF!</definedName>
    <definedName name="___APU465">#REF!</definedName>
    <definedName name="___B110111">#REF!</definedName>
    <definedName name="___B114854">#REF!</definedName>
    <definedName name="___b2" localSheetId="4">{"TAB1",#N/A,TRUE,"GENERAL";"TAB2",#N/A,TRUE,"GENERAL";"TAB3",#N/A,TRUE,"GENERAL";"TAB4",#N/A,TRUE,"GENERAL";"TAB5",#N/A,TRUE,"GENERAL"}</definedName>
    <definedName name="___b2" localSheetId="16">{"TAB1",#N/A,TRUE,"GENERAL";"TAB2",#N/A,TRUE,"GENERAL";"TAB3",#N/A,TRUE,"GENERAL";"TAB4",#N/A,TRUE,"GENERAL";"TAB5",#N/A,TRUE,"GENERAL"}</definedName>
    <definedName name="___b2" localSheetId="15">{"TAB1",#N/A,TRUE,"GENERAL";"TAB2",#N/A,TRUE,"GENERAL";"TAB3",#N/A,TRUE,"GENERAL";"TAB4",#N/A,TRUE,"GENERAL";"TAB5",#N/A,TRUE,"GENERAL"}</definedName>
    <definedName name="___b2" localSheetId="17">{"TAB1",#N/A,TRUE,"GENERAL";"TAB2",#N/A,TRUE,"GENERAL";"TAB3",#N/A,TRUE,"GENERAL";"TAB4",#N/A,TRUE,"GENERAL";"TAB5",#N/A,TRUE,"GENERAL"}</definedName>
    <definedName name="___b2" localSheetId="2">{"TAB1",#N/A,TRUE,"GENERAL";"TAB2",#N/A,TRUE,"GENERAL";"TAB3",#N/A,TRUE,"GENERAL";"TAB4",#N/A,TRUE,"GENERAL";"TAB5",#N/A,TRUE,"GENERAL"}</definedName>
    <definedName name="___b2" localSheetId="1">{"TAB1",#N/A,TRUE,"GENERAL";"TAB2",#N/A,TRUE,"GENERAL";"TAB3",#N/A,TRUE,"GENERAL";"TAB4",#N/A,TRUE,"GENERAL";"TAB5",#N/A,TRUE,"GENERAL"}</definedName>
    <definedName name="___b2">{"TAB1",#N/A,TRUE,"GENERAL";"TAB2",#N/A,TRUE,"GENERAL";"TAB3",#N/A,TRUE,"GENERAL";"TAB4",#N/A,TRUE,"GENERAL";"TAB5",#N/A,TRUE,"GENERAL"}</definedName>
    <definedName name="___b3" localSheetId="4">{"TAB1",#N/A,TRUE,"GENERAL";"TAB2",#N/A,TRUE,"GENERAL";"TAB3",#N/A,TRUE,"GENERAL";"TAB4",#N/A,TRUE,"GENERAL";"TAB5",#N/A,TRUE,"GENERAL"}</definedName>
    <definedName name="___b3" localSheetId="16">{"TAB1",#N/A,TRUE,"GENERAL";"TAB2",#N/A,TRUE,"GENERAL";"TAB3",#N/A,TRUE,"GENERAL";"TAB4",#N/A,TRUE,"GENERAL";"TAB5",#N/A,TRUE,"GENERAL"}</definedName>
    <definedName name="___b3" localSheetId="15">{"TAB1",#N/A,TRUE,"GENERAL";"TAB2",#N/A,TRUE,"GENERAL";"TAB3",#N/A,TRUE,"GENERAL";"TAB4",#N/A,TRUE,"GENERAL";"TAB5",#N/A,TRUE,"GENERAL"}</definedName>
    <definedName name="___b3" localSheetId="17">{"TAB1",#N/A,TRUE,"GENERAL";"TAB2",#N/A,TRUE,"GENERAL";"TAB3",#N/A,TRUE,"GENERAL";"TAB4",#N/A,TRUE,"GENERAL";"TAB5",#N/A,TRUE,"GENERAL"}</definedName>
    <definedName name="___b3" localSheetId="2">{"TAB1",#N/A,TRUE,"GENERAL";"TAB2",#N/A,TRUE,"GENERAL";"TAB3",#N/A,TRUE,"GENERAL";"TAB4",#N/A,TRUE,"GENERAL";"TAB5",#N/A,TRUE,"GENERAL"}</definedName>
    <definedName name="___b3" localSheetId="1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 localSheetId="4">{"TAB1",#N/A,TRUE,"GENERAL";"TAB2",#N/A,TRUE,"GENERAL";"TAB3",#N/A,TRUE,"GENERAL";"TAB4",#N/A,TRUE,"GENERAL";"TAB5",#N/A,TRUE,"GENERAL"}</definedName>
    <definedName name="___b4" localSheetId="16">{"TAB1",#N/A,TRUE,"GENERAL";"TAB2",#N/A,TRUE,"GENERAL";"TAB3",#N/A,TRUE,"GENERAL";"TAB4",#N/A,TRUE,"GENERAL";"TAB5",#N/A,TRUE,"GENERAL"}</definedName>
    <definedName name="___b4" localSheetId="15">{"TAB1",#N/A,TRUE,"GENERAL";"TAB2",#N/A,TRUE,"GENERAL";"TAB3",#N/A,TRUE,"GENERAL";"TAB4",#N/A,TRUE,"GENERAL";"TAB5",#N/A,TRUE,"GENERAL"}</definedName>
    <definedName name="___b4" localSheetId="17">{"TAB1",#N/A,TRUE,"GENERAL";"TAB2",#N/A,TRUE,"GENERAL";"TAB3",#N/A,TRUE,"GENERAL";"TAB4",#N/A,TRUE,"GENERAL";"TAB5",#N/A,TRUE,"GENERAL"}</definedName>
    <definedName name="___b4" localSheetId="2">{"TAB1",#N/A,TRUE,"GENERAL";"TAB2",#N/A,TRUE,"GENERAL";"TAB3",#N/A,TRUE,"GENERAL";"TAB4",#N/A,TRUE,"GENERAL";"TAB5",#N/A,TRUE,"GENERAL"}</definedName>
    <definedName name="___b4" localSheetId="1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 localSheetId="4">{"TAB1",#N/A,TRUE,"GENERAL";"TAB2",#N/A,TRUE,"GENERAL";"TAB3",#N/A,TRUE,"GENERAL";"TAB4",#N/A,TRUE,"GENERAL";"TAB5",#N/A,TRUE,"GENERAL"}</definedName>
    <definedName name="___b5" localSheetId="16">{"TAB1",#N/A,TRUE,"GENERAL";"TAB2",#N/A,TRUE,"GENERAL";"TAB3",#N/A,TRUE,"GENERAL";"TAB4",#N/A,TRUE,"GENERAL";"TAB5",#N/A,TRUE,"GENERAL"}</definedName>
    <definedName name="___b5" localSheetId="15">{"TAB1",#N/A,TRUE,"GENERAL";"TAB2",#N/A,TRUE,"GENERAL";"TAB3",#N/A,TRUE,"GENERAL";"TAB4",#N/A,TRUE,"GENERAL";"TAB5",#N/A,TRUE,"GENERAL"}</definedName>
    <definedName name="___b5" localSheetId="17">{"TAB1",#N/A,TRUE,"GENERAL";"TAB2",#N/A,TRUE,"GENERAL";"TAB3",#N/A,TRUE,"GENERAL";"TAB4",#N/A,TRUE,"GENERAL";"TAB5",#N/A,TRUE,"GENERAL"}</definedName>
    <definedName name="___b5" localSheetId="2">{"TAB1",#N/A,TRUE,"GENERAL";"TAB2",#N/A,TRUE,"GENERAL";"TAB3",#N/A,TRUE,"GENERAL";"TAB4",#N/A,TRUE,"GENERAL";"TAB5",#N/A,TRUE,"GENERAL"}</definedName>
    <definedName name="___b5" localSheetId="1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 localSheetId="4">{"TAB1",#N/A,TRUE,"GENERAL";"TAB2",#N/A,TRUE,"GENERAL";"TAB3",#N/A,TRUE,"GENERAL";"TAB4",#N/A,TRUE,"GENERAL";"TAB5",#N/A,TRUE,"GENERAL"}</definedName>
    <definedName name="___b6" localSheetId="16">{"TAB1",#N/A,TRUE,"GENERAL";"TAB2",#N/A,TRUE,"GENERAL";"TAB3",#N/A,TRUE,"GENERAL";"TAB4",#N/A,TRUE,"GENERAL";"TAB5",#N/A,TRUE,"GENERAL"}</definedName>
    <definedName name="___b6" localSheetId="15">{"TAB1",#N/A,TRUE,"GENERAL";"TAB2",#N/A,TRUE,"GENERAL";"TAB3",#N/A,TRUE,"GENERAL";"TAB4",#N/A,TRUE,"GENERAL";"TAB5",#N/A,TRUE,"GENERAL"}</definedName>
    <definedName name="___b6" localSheetId="17">{"TAB1",#N/A,TRUE,"GENERAL";"TAB2",#N/A,TRUE,"GENERAL";"TAB3",#N/A,TRUE,"GENERAL";"TAB4",#N/A,TRUE,"GENERAL";"TAB5",#N/A,TRUE,"GENERAL"}</definedName>
    <definedName name="___b6" localSheetId="2">{"TAB1",#N/A,TRUE,"GENERAL";"TAB2",#N/A,TRUE,"GENERAL";"TAB3",#N/A,TRUE,"GENERAL";"TAB4",#N/A,TRUE,"GENERAL";"TAB5",#N/A,TRUE,"GENERAL"}</definedName>
    <definedName name="___b6" localSheetId="1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 localSheetId="4">{"via1",#N/A,TRUE,"general";"via2",#N/A,TRUE,"general";"via3",#N/A,TRUE,"general"}</definedName>
    <definedName name="___b7" localSheetId="16">{"via1",#N/A,TRUE,"general";"via2",#N/A,TRUE,"general";"via3",#N/A,TRUE,"general"}</definedName>
    <definedName name="___b7" localSheetId="15">{"via1",#N/A,TRUE,"general";"via2",#N/A,TRUE,"general";"via3",#N/A,TRUE,"general"}</definedName>
    <definedName name="___b7" localSheetId="17">{"via1",#N/A,TRUE,"general";"via2",#N/A,TRUE,"general";"via3",#N/A,TRUE,"general"}</definedName>
    <definedName name="___b7" localSheetId="2">{"via1",#N/A,TRUE,"general";"via2",#N/A,TRUE,"general";"via3",#N/A,TRUE,"general"}</definedName>
    <definedName name="___b7" localSheetId="1">{"via1",#N/A,TRUE,"general";"via2",#N/A,TRUE,"general";"via3",#N/A,TRUE,"general"}</definedName>
    <definedName name="___b7">{"via1",#N/A,TRUE,"general";"via2",#N/A,TRUE,"general";"via3",#N/A,TRUE,"general"}</definedName>
    <definedName name="___b8" localSheetId="4">{"via1",#N/A,TRUE,"general";"via2",#N/A,TRUE,"general";"via3",#N/A,TRUE,"general"}</definedName>
    <definedName name="___b8" localSheetId="16">{"via1",#N/A,TRUE,"general";"via2",#N/A,TRUE,"general";"via3",#N/A,TRUE,"general"}</definedName>
    <definedName name="___b8" localSheetId="15">{"via1",#N/A,TRUE,"general";"via2",#N/A,TRUE,"general";"via3",#N/A,TRUE,"general"}</definedName>
    <definedName name="___b8" localSheetId="17">{"via1",#N/A,TRUE,"general";"via2",#N/A,TRUE,"general";"via3",#N/A,TRUE,"general"}</definedName>
    <definedName name="___b8" localSheetId="2">{"via1",#N/A,TRUE,"general";"via2",#N/A,TRUE,"general";"via3",#N/A,TRUE,"general"}</definedName>
    <definedName name="___b8" localSheetId="1">{"via1",#N/A,TRUE,"general";"via2",#N/A,TRUE,"general";"via3",#N/A,TRUE,"general"}</definedName>
    <definedName name="___b8">{"via1",#N/A,TRUE,"general";"via2",#N/A,TRUE,"general";"via3",#N/A,TRUE,"general"}</definedName>
    <definedName name="___bb9" localSheetId="4">{"TAB1",#N/A,TRUE,"GENERAL";"TAB2",#N/A,TRUE,"GENERAL";"TAB3",#N/A,TRUE,"GENERAL";"TAB4",#N/A,TRUE,"GENERAL";"TAB5",#N/A,TRUE,"GENERAL"}</definedName>
    <definedName name="___bb9" localSheetId="16">{"TAB1",#N/A,TRUE,"GENERAL";"TAB2",#N/A,TRUE,"GENERAL";"TAB3",#N/A,TRUE,"GENERAL";"TAB4",#N/A,TRUE,"GENERAL";"TAB5",#N/A,TRUE,"GENERAL"}</definedName>
    <definedName name="___bb9" localSheetId="15">{"TAB1",#N/A,TRUE,"GENERAL";"TAB2",#N/A,TRUE,"GENERAL";"TAB3",#N/A,TRUE,"GENERAL";"TAB4",#N/A,TRUE,"GENERAL";"TAB5",#N/A,TRUE,"GENERAL"}</definedName>
    <definedName name="___bb9" localSheetId="17">{"TAB1",#N/A,TRUE,"GENERAL";"TAB2",#N/A,TRUE,"GENERAL";"TAB3",#N/A,TRUE,"GENERAL";"TAB4",#N/A,TRUE,"GENERAL";"TAB5",#N/A,TRUE,"GENERAL"}</definedName>
    <definedName name="___bb9" localSheetId="2">{"TAB1",#N/A,TRUE,"GENERAL";"TAB2",#N/A,TRUE,"GENERAL";"TAB3",#N/A,TRUE,"GENERAL";"TAB4",#N/A,TRUE,"GENERAL";"TAB5",#N/A,TRUE,"GENERAL"}</definedName>
    <definedName name="___bb9" localSheetId="1">{"TAB1",#N/A,TRUE,"GENERAL";"TAB2",#N/A,TRUE,"GENERAL";"TAB3",#N/A,TRUE,"GENERAL";"TAB4",#N/A,TRUE,"GENERAL";"TAB5",#N/A,TRUE,"GENERAL"}</definedName>
    <definedName name="___bb9">{"TAB1",#N/A,TRUE,"GENERAL";"TAB2",#N/A,TRUE,"GENERAL";"TAB3",#N/A,TRUE,"GENERAL";"TAB4",#N/A,TRUE,"GENERAL";"TAB5",#N/A,TRUE,"GENERAL"}</definedName>
    <definedName name="___bgb5" localSheetId="4">{"TAB1",#N/A,TRUE,"GENERAL";"TAB2",#N/A,TRUE,"GENERAL";"TAB3",#N/A,TRUE,"GENERAL";"TAB4",#N/A,TRUE,"GENERAL";"TAB5",#N/A,TRUE,"GENERAL"}</definedName>
    <definedName name="___bgb5" localSheetId="16">{"TAB1",#N/A,TRUE,"GENERAL";"TAB2",#N/A,TRUE,"GENERAL";"TAB3",#N/A,TRUE,"GENERAL";"TAB4",#N/A,TRUE,"GENERAL";"TAB5",#N/A,TRUE,"GENERAL"}</definedName>
    <definedName name="___bgb5" localSheetId="15">{"TAB1",#N/A,TRUE,"GENERAL";"TAB2",#N/A,TRUE,"GENERAL";"TAB3",#N/A,TRUE,"GENERAL";"TAB4",#N/A,TRUE,"GENERAL";"TAB5",#N/A,TRUE,"GENERAL"}</definedName>
    <definedName name="___bgb5" localSheetId="17">{"TAB1",#N/A,TRUE,"GENERAL";"TAB2",#N/A,TRUE,"GENERAL";"TAB3",#N/A,TRUE,"GENERAL";"TAB4",#N/A,TRUE,"GENERAL";"TAB5",#N/A,TRUE,"GENERAL"}</definedName>
    <definedName name="___bgb5" localSheetId="2">{"TAB1",#N/A,TRUE,"GENERAL";"TAB2",#N/A,TRUE,"GENERAL";"TAB3",#N/A,TRUE,"GENERAL";"TAB4",#N/A,TRUE,"GENERAL";"TAB5",#N/A,TRUE,"GENERAL"}</definedName>
    <definedName name="___bgb5" localSheetId="1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1" localSheetId="17">#REF!</definedName>
    <definedName name="___Cod1">#REF!</definedName>
    <definedName name="___Con1" localSheetId="17">#REF!</definedName>
    <definedName name="___Con1">#REF!</definedName>
    <definedName name="___CON123" localSheetId="17">#REF!</definedName>
    <definedName name="___CON123">#REF!</definedName>
    <definedName name="___Con2" localSheetId="17">#REF!</definedName>
    <definedName name="___Con2">#REF!</definedName>
    <definedName name="___CON2200" localSheetId="17">#REF!</definedName>
    <definedName name="___CON2200">#REF!</definedName>
    <definedName name="___CON2500" localSheetId="17">#REF!</definedName>
    <definedName name="___CON2500">#REF!</definedName>
    <definedName name="___Con3" localSheetId="17">#REF!</definedName>
    <definedName name="___Con3">#REF!</definedName>
    <definedName name="___con3000" localSheetId="17">#REF!</definedName>
    <definedName name="___con3000">#REF!</definedName>
    <definedName name="___cris" localSheetId="17">#REF!</definedName>
    <definedName name="___cris">#REF!</definedName>
    <definedName name="___cua1">#REF!</definedName>
    <definedName name="___D177945">#REF!</definedName>
    <definedName name="___DCF2">#REF!</definedName>
    <definedName name="___DF4">#REF!</definedName>
    <definedName name="___DMD1" localSheetId="17">#REF!</definedName>
    <definedName name="___DMD1">#REF!</definedName>
    <definedName name="___E113701">#REF!</definedName>
    <definedName name="___E169000">#REF!</definedName>
    <definedName name="___Ega2" localSheetId="17">#REF!</definedName>
    <definedName name="___Ega2">#REF!</definedName>
    <definedName name="___Ega3" localSheetId="17">#REF!</definedName>
    <definedName name="___Ega3">#REF!</definedName>
    <definedName name="___Ele2" localSheetId="17">#REF!</definedName>
    <definedName name="___Ele2">#REF!</definedName>
    <definedName name="___Ele3" localSheetId="17">#REF!</definedName>
    <definedName name="___Ele3">#REF!</definedName>
    <definedName name="___Epm2" localSheetId="17">#REF!</definedName>
    <definedName name="___Epm2">#REF!</definedName>
    <definedName name="___Epm3" localSheetId="17">#REF!</definedName>
    <definedName name="___Epm3">#REF!</definedName>
    <definedName name="___EQP1" localSheetId="17">#REF!</definedName>
    <definedName name="___EQP1">#REF!</definedName>
    <definedName name="___EQP10" localSheetId="17">#REF!</definedName>
    <definedName name="___EQP10">#REF!</definedName>
    <definedName name="___EQP11" localSheetId="17">#REF!</definedName>
    <definedName name="___EQP11">#REF!</definedName>
    <definedName name="___EQP12" localSheetId="17">#REF!</definedName>
    <definedName name="___EQP12">#REF!</definedName>
    <definedName name="___EQP13" localSheetId="17">#REF!</definedName>
    <definedName name="___EQP13">#REF!</definedName>
    <definedName name="___EQP14" localSheetId="17">#REF!</definedName>
    <definedName name="___EQP14">#REF!</definedName>
    <definedName name="___EQP15" localSheetId="17">#REF!</definedName>
    <definedName name="___EQP15">#REF!</definedName>
    <definedName name="___EQP16" localSheetId="17">#REF!</definedName>
    <definedName name="___EQP16">#REF!</definedName>
    <definedName name="___EQP17" localSheetId="17">#REF!</definedName>
    <definedName name="___EQP17">#REF!</definedName>
    <definedName name="___EQP18" localSheetId="17">#REF!</definedName>
    <definedName name="___EQP18">#REF!</definedName>
    <definedName name="___EQP19" localSheetId="17">#REF!</definedName>
    <definedName name="___EQP19">#REF!</definedName>
    <definedName name="___EQP2" localSheetId="17">#REF!</definedName>
    <definedName name="___EQP2">#REF!</definedName>
    <definedName name="___EQP20" localSheetId="17">#REF!</definedName>
    <definedName name="___EQP20">#REF!</definedName>
    <definedName name="___eqp27" localSheetId="17">#REF!</definedName>
    <definedName name="___eqp27">#REF!</definedName>
    <definedName name="___EQP3" localSheetId="17">#REF!</definedName>
    <definedName name="___EQP3">#REF!</definedName>
    <definedName name="___EQP4" localSheetId="17">#REF!</definedName>
    <definedName name="___EQP4">#REF!</definedName>
    <definedName name="___EQP5" localSheetId="17">#REF!</definedName>
    <definedName name="___EQP5">#REF!</definedName>
    <definedName name="___EQP6" localSheetId="17">#REF!</definedName>
    <definedName name="___EQP6">#REF!</definedName>
    <definedName name="___EQP7" localSheetId="17">#REF!</definedName>
    <definedName name="___EQP7">#REF!</definedName>
    <definedName name="___EQP8" localSheetId="17">#REF!</definedName>
    <definedName name="___EQP8">#REF!</definedName>
    <definedName name="___EQP9" localSheetId="17">#REF!</definedName>
    <definedName name="___EQP9">#REF!</definedName>
    <definedName name="___EST1" localSheetId="17">#REF!</definedName>
    <definedName name="___EST1">#REF!</definedName>
    <definedName name="___EST10" localSheetId="17">#REF!</definedName>
    <definedName name="___EST10">#REF!</definedName>
    <definedName name="___EST11" localSheetId="17">#REF!</definedName>
    <definedName name="___EST11">#REF!</definedName>
    <definedName name="___EST12" localSheetId="17">#REF!</definedName>
    <definedName name="___EST12">#REF!</definedName>
    <definedName name="___EST13" localSheetId="17">#REF!</definedName>
    <definedName name="___EST13">#REF!</definedName>
    <definedName name="___EST14" localSheetId="17">#REF!</definedName>
    <definedName name="___EST14">#REF!</definedName>
    <definedName name="___EST15" localSheetId="17">#REF!</definedName>
    <definedName name="___EST15">#REF!</definedName>
    <definedName name="___EST16" localSheetId="17">#REF!</definedName>
    <definedName name="___EST16">#REF!</definedName>
    <definedName name="___EST17" localSheetId="17">#REF!</definedName>
    <definedName name="___EST17">#REF!</definedName>
    <definedName name="___EST18" localSheetId="17">#REF!</definedName>
    <definedName name="___EST18">#REF!</definedName>
    <definedName name="___EST19" localSheetId="17">#REF!</definedName>
    <definedName name="___EST19">#REF!</definedName>
    <definedName name="___EST2" localSheetId="17">#REF!</definedName>
    <definedName name="___EST2">#REF!</definedName>
    <definedName name="___EST3" localSheetId="17">#REF!</definedName>
    <definedName name="___EST3">#REF!</definedName>
    <definedName name="___EST4" localSheetId="17">#REF!</definedName>
    <definedName name="___EST4">#REF!</definedName>
    <definedName name="___EST5" localSheetId="17">#REF!</definedName>
    <definedName name="___EST5">#REF!</definedName>
    <definedName name="___EST6" localSheetId="17">#REF!</definedName>
    <definedName name="___EST6">#REF!</definedName>
    <definedName name="___EST7" localSheetId="17">#REF!</definedName>
    <definedName name="___EST7">#REF!</definedName>
    <definedName name="___EST8" localSheetId="17">#REF!</definedName>
    <definedName name="___EST8">#REF!</definedName>
    <definedName name="___EST9" localSheetId="17">#REF!</definedName>
    <definedName name="___EST9">#REF!</definedName>
    <definedName name="___ETR13" localSheetId="17">#REF!</definedName>
    <definedName name="___ETR13">#REF!</definedName>
    <definedName name="___exc02">#REF!</definedName>
    <definedName name="___EXC1" localSheetId="17">#REF!</definedName>
    <definedName name="___EXC1">#REF!</definedName>
    <definedName name="___EXC10" localSheetId="17">#REF!</definedName>
    <definedName name="___EXC10">#REF!</definedName>
    <definedName name="___EXC11" localSheetId="17">#REF!</definedName>
    <definedName name="___EXC11">#REF!</definedName>
    <definedName name="___EXC12" localSheetId="17">#REF!</definedName>
    <definedName name="___EXC12">#REF!</definedName>
    <definedName name="___EXC2" localSheetId="17">#REF!</definedName>
    <definedName name="___EXC2">#REF!</definedName>
    <definedName name="___exc24">#REF!</definedName>
    <definedName name="___EXC3" localSheetId="17">#REF!</definedName>
    <definedName name="___EXC3">#REF!</definedName>
    <definedName name="___EXC4" localSheetId="17">#REF!</definedName>
    <definedName name="___EXC4">#REF!</definedName>
    <definedName name="___exc40">#REF!</definedName>
    <definedName name="___EXC5" localSheetId="17">#REF!</definedName>
    <definedName name="___EXC5">#REF!</definedName>
    <definedName name="___EXC6" localSheetId="17">#REF!</definedName>
    <definedName name="___EXC6">#REF!</definedName>
    <definedName name="___EXC7" localSheetId="17">#REF!</definedName>
    <definedName name="___EXC7">#REF!</definedName>
    <definedName name="___EXC8" localSheetId="17">#REF!</definedName>
    <definedName name="___EXC8">#REF!</definedName>
    <definedName name="___EXC9" localSheetId="17">#REF!</definedName>
    <definedName name="___EXC9">#REF!</definedName>
    <definedName name="___f">#REF!</definedName>
    <definedName name="___fei1" localSheetId="17">#REF!</definedName>
    <definedName name="___fei1">#REF!</definedName>
    <definedName name="___fei10" localSheetId="17">#REF!</definedName>
    <definedName name="___fei10">#REF!</definedName>
    <definedName name="___fei11" localSheetId="17">#REF!</definedName>
    <definedName name="___fei11">#REF!</definedName>
    <definedName name="___fei12" localSheetId="17">#REF!</definedName>
    <definedName name="___fei12">#REF!</definedName>
    <definedName name="___fei13" localSheetId="17">#REF!</definedName>
    <definedName name="___fei13">#REF!</definedName>
    <definedName name="___fei14" localSheetId="17">#REF!</definedName>
    <definedName name="___fei14">#REF!</definedName>
    <definedName name="___fei15" localSheetId="17">#REF!</definedName>
    <definedName name="___fei15">#REF!</definedName>
    <definedName name="___fei16" localSheetId="17">#REF!</definedName>
    <definedName name="___fei16">#REF!</definedName>
    <definedName name="___fei17" localSheetId="17">#REF!</definedName>
    <definedName name="___fei17">#REF!</definedName>
    <definedName name="___fei18" localSheetId="17">#REF!</definedName>
    <definedName name="___fei18">#REF!</definedName>
    <definedName name="___fei19" localSheetId="17">#REF!</definedName>
    <definedName name="___fei19">#REF!</definedName>
    <definedName name="___fei2" localSheetId="17">#REF!</definedName>
    <definedName name="___fei2">#REF!</definedName>
    <definedName name="___fei3" localSheetId="17">#REF!</definedName>
    <definedName name="___fei3">#REF!</definedName>
    <definedName name="___fei4" localSheetId="17">#REF!</definedName>
    <definedName name="___fei4">#REF!</definedName>
    <definedName name="___fei5" localSheetId="17">#REF!</definedName>
    <definedName name="___fei5">#REF!</definedName>
    <definedName name="___fei6" localSheetId="17">#REF!</definedName>
    <definedName name="___fei6">#REF!</definedName>
    <definedName name="___fei7" localSheetId="17">#REF!</definedName>
    <definedName name="___fei7">#REF!</definedName>
    <definedName name="___fei8" localSheetId="17">#REF!</definedName>
    <definedName name="___fei8">#REF!</definedName>
    <definedName name="___fei9" localSheetId="17">#REF!</definedName>
    <definedName name="___fei9">#REF!</definedName>
    <definedName name="___FS01">#NAME?</definedName>
    <definedName name="___G1">#REF!</definedName>
    <definedName name="___G118050">#REF!</definedName>
    <definedName name="___G161484">#REF!</definedName>
    <definedName name="___g2" localSheetId="4">{"TAB1",#N/A,TRUE,"GENERAL";"TAB2",#N/A,TRUE,"GENERAL";"TAB3",#N/A,TRUE,"GENERAL";"TAB4",#N/A,TRUE,"GENERAL";"TAB5",#N/A,TRUE,"GENERAL"}</definedName>
    <definedName name="___g2" localSheetId="16">{"TAB1",#N/A,TRUE,"GENERAL";"TAB2",#N/A,TRUE,"GENERAL";"TAB3",#N/A,TRUE,"GENERAL";"TAB4",#N/A,TRUE,"GENERAL";"TAB5",#N/A,TRUE,"GENERAL"}</definedName>
    <definedName name="___g2" localSheetId="15">{"TAB1",#N/A,TRUE,"GENERAL";"TAB2",#N/A,TRUE,"GENERAL";"TAB3",#N/A,TRUE,"GENERAL";"TAB4",#N/A,TRUE,"GENERAL";"TAB5",#N/A,TRUE,"GENERAL"}</definedName>
    <definedName name="___g2" localSheetId="17">{"TAB1",#N/A,TRUE,"GENERAL";"TAB2",#N/A,TRUE,"GENERAL";"TAB3",#N/A,TRUE,"GENERAL";"TAB4",#N/A,TRUE,"GENERAL";"TAB5",#N/A,TRUE,"GENERAL"}</definedName>
    <definedName name="___g2" localSheetId="2">{"TAB1",#N/A,TRUE,"GENERAL";"TAB2",#N/A,TRUE,"GENERAL";"TAB3",#N/A,TRUE,"GENERAL";"TAB4",#N/A,TRUE,"GENERAL";"TAB5",#N/A,TRUE,"GENERAL"}</definedName>
    <definedName name="___g2" localSheetId="1">{"TAB1",#N/A,TRUE,"GENERAL";"TAB2",#N/A,TRUE,"GENERAL";"TAB3",#N/A,TRUE,"GENERAL";"TAB4",#N/A,TRUE,"GENERAL";"TAB5",#N/A,TRUE,"GENERAL"}</definedName>
    <definedName name="___g2">{"TAB1",#N/A,TRUE,"GENERAL";"TAB2",#N/A,TRUE,"GENERAL";"TAB3",#N/A,TRUE,"GENERAL";"TAB4",#N/A,TRUE,"GENERAL";"TAB5",#N/A,TRUE,"GENERAL"}</definedName>
    <definedName name="___g3" localSheetId="4">{"via1",#N/A,TRUE,"general";"via2",#N/A,TRUE,"general";"via3",#N/A,TRUE,"general"}</definedName>
    <definedName name="___g3" localSheetId="16">{"via1",#N/A,TRUE,"general";"via2",#N/A,TRUE,"general";"via3",#N/A,TRUE,"general"}</definedName>
    <definedName name="___g3" localSheetId="15">{"via1",#N/A,TRUE,"general";"via2",#N/A,TRUE,"general";"via3",#N/A,TRUE,"general"}</definedName>
    <definedName name="___g3" localSheetId="17">{"via1",#N/A,TRUE,"general";"via2",#N/A,TRUE,"general";"via3",#N/A,TRUE,"general"}</definedName>
    <definedName name="___g3" localSheetId="2">{"via1",#N/A,TRUE,"general";"via2",#N/A,TRUE,"general";"via3",#N/A,TRUE,"general"}</definedName>
    <definedName name="___g3" localSheetId="1">{"via1",#N/A,TRUE,"general";"via2",#N/A,TRUE,"general";"via3",#N/A,TRUE,"general"}</definedName>
    <definedName name="___g3">{"via1",#N/A,TRUE,"general";"via2",#N/A,TRUE,"general";"via3",#N/A,TRUE,"general"}</definedName>
    <definedName name="___g4" localSheetId="4">{"via1",#N/A,TRUE,"general";"via2",#N/A,TRUE,"general";"via3",#N/A,TRUE,"general"}</definedName>
    <definedName name="___g4" localSheetId="16">{"via1",#N/A,TRUE,"general";"via2",#N/A,TRUE,"general";"via3",#N/A,TRUE,"general"}</definedName>
    <definedName name="___g4" localSheetId="15">{"via1",#N/A,TRUE,"general";"via2",#N/A,TRUE,"general";"via3",#N/A,TRUE,"general"}</definedName>
    <definedName name="___g4" localSheetId="17">{"via1",#N/A,TRUE,"general";"via2",#N/A,TRUE,"general";"via3",#N/A,TRUE,"general"}</definedName>
    <definedName name="___g4" localSheetId="2">{"via1",#N/A,TRUE,"general";"via2",#N/A,TRUE,"general";"via3",#N/A,TRUE,"general"}</definedName>
    <definedName name="___g4" localSheetId="1">{"via1",#N/A,TRUE,"general";"via2",#N/A,TRUE,"general";"via3",#N/A,TRUE,"general"}</definedName>
    <definedName name="___g4">{"via1",#N/A,TRUE,"general";"via2",#N/A,TRUE,"general";"via3",#N/A,TRUE,"general"}</definedName>
    <definedName name="___g5" localSheetId="4">{"via1",#N/A,TRUE,"general";"via2",#N/A,TRUE,"general";"via3",#N/A,TRUE,"general"}</definedName>
    <definedName name="___g5" localSheetId="16">{"via1",#N/A,TRUE,"general";"via2",#N/A,TRUE,"general";"via3",#N/A,TRUE,"general"}</definedName>
    <definedName name="___g5" localSheetId="15">{"via1",#N/A,TRUE,"general";"via2",#N/A,TRUE,"general";"via3",#N/A,TRUE,"general"}</definedName>
    <definedName name="___g5" localSheetId="17">{"via1",#N/A,TRUE,"general";"via2",#N/A,TRUE,"general";"via3",#N/A,TRUE,"general"}</definedName>
    <definedName name="___g5" localSheetId="2">{"via1",#N/A,TRUE,"general";"via2",#N/A,TRUE,"general";"via3",#N/A,TRUE,"general"}</definedName>
    <definedName name="___g5" localSheetId="1">{"via1",#N/A,TRUE,"general";"via2",#N/A,TRUE,"general";"via3",#N/A,TRUE,"general"}</definedName>
    <definedName name="___g5">{"via1",#N/A,TRUE,"general";"via2",#N/A,TRUE,"general";"via3",#N/A,TRUE,"general"}</definedName>
    <definedName name="___g6" localSheetId="4">{"via1",#N/A,TRUE,"general";"via2",#N/A,TRUE,"general";"via3",#N/A,TRUE,"general"}</definedName>
    <definedName name="___g6" localSheetId="16">{"via1",#N/A,TRUE,"general";"via2",#N/A,TRUE,"general";"via3",#N/A,TRUE,"general"}</definedName>
    <definedName name="___g6" localSheetId="15">{"via1",#N/A,TRUE,"general";"via2",#N/A,TRUE,"general";"via3",#N/A,TRUE,"general"}</definedName>
    <definedName name="___g6" localSheetId="17">{"via1",#N/A,TRUE,"general";"via2",#N/A,TRUE,"general";"via3",#N/A,TRUE,"general"}</definedName>
    <definedName name="___g6" localSheetId="2">{"via1",#N/A,TRUE,"general";"via2",#N/A,TRUE,"general";"via3",#N/A,TRUE,"general"}</definedName>
    <definedName name="___g6" localSheetId="1">{"via1",#N/A,TRUE,"general";"via2",#N/A,TRUE,"general";"via3",#N/A,TRUE,"general"}</definedName>
    <definedName name="___g6">{"via1",#N/A,TRUE,"general";"via2",#N/A,TRUE,"general";"via3",#N/A,TRUE,"general"}</definedName>
    <definedName name="___g7" localSheetId="4">{"TAB1",#N/A,TRUE,"GENERAL";"TAB2",#N/A,TRUE,"GENERAL";"TAB3",#N/A,TRUE,"GENERAL";"TAB4",#N/A,TRUE,"GENERAL";"TAB5",#N/A,TRUE,"GENERAL"}</definedName>
    <definedName name="___g7" localSheetId="16">{"TAB1",#N/A,TRUE,"GENERAL";"TAB2",#N/A,TRUE,"GENERAL";"TAB3",#N/A,TRUE,"GENERAL";"TAB4",#N/A,TRUE,"GENERAL";"TAB5",#N/A,TRUE,"GENERAL"}</definedName>
    <definedName name="___g7" localSheetId="15">{"TAB1",#N/A,TRUE,"GENERAL";"TAB2",#N/A,TRUE,"GENERAL";"TAB3",#N/A,TRUE,"GENERAL";"TAB4",#N/A,TRUE,"GENERAL";"TAB5",#N/A,TRUE,"GENERAL"}</definedName>
    <definedName name="___g7" localSheetId="17">{"TAB1",#N/A,TRUE,"GENERAL";"TAB2",#N/A,TRUE,"GENERAL";"TAB3",#N/A,TRUE,"GENERAL";"TAB4",#N/A,TRUE,"GENERAL";"TAB5",#N/A,TRUE,"GENERAL"}</definedName>
    <definedName name="___g7" localSheetId="2">{"TAB1",#N/A,TRUE,"GENERAL";"TAB2",#N/A,TRUE,"GENERAL";"TAB3",#N/A,TRUE,"GENERAL";"TAB4",#N/A,TRUE,"GENERAL";"TAB5",#N/A,TRUE,"GENERAL"}</definedName>
    <definedName name="___g7" localSheetId="1">{"TAB1",#N/A,TRUE,"GENERAL";"TAB2",#N/A,TRUE,"GENERAL";"TAB3",#N/A,TRUE,"GENERAL";"TAB4",#N/A,TRUE,"GENERAL";"TAB5",#N/A,TRUE,"GENERAL"}</definedName>
    <definedName name="___g7">{"TAB1",#N/A,TRUE,"GENERAL";"TAB2",#N/A,TRUE,"GENERAL";"TAB3",#N/A,TRUE,"GENERAL";"TAB4",#N/A,TRUE,"GENERAL";"TAB5",#N/A,TRUE,"GENERAL"}</definedName>
    <definedName name="___GR1" localSheetId="4">{"TAB1",#N/A,TRUE,"GENERAL";"TAB2",#N/A,TRUE,"GENERAL";"TAB3",#N/A,TRUE,"GENERAL";"TAB4",#N/A,TRUE,"GENERAL";"TAB5",#N/A,TRUE,"GENERAL"}</definedName>
    <definedName name="___GR1" localSheetId="16">{"TAB1",#N/A,TRUE,"GENERAL";"TAB2",#N/A,TRUE,"GENERAL";"TAB3",#N/A,TRUE,"GENERAL";"TAB4",#N/A,TRUE,"GENERAL";"TAB5",#N/A,TRUE,"GENERAL"}</definedName>
    <definedName name="___GR1" localSheetId="15">{"TAB1",#N/A,TRUE,"GENERAL";"TAB2",#N/A,TRUE,"GENERAL";"TAB3",#N/A,TRUE,"GENERAL";"TAB4",#N/A,TRUE,"GENERAL";"TAB5",#N/A,TRUE,"GENERAL"}</definedName>
    <definedName name="___GR1" localSheetId="17">{"TAB1",#N/A,TRUE,"GENERAL";"TAB2",#N/A,TRUE,"GENERAL";"TAB3",#N/A,TRUE,"GENERAL";"TAB4",#N/A,TRUE,"GENERAL";"TAB5",#N/A,TRUE,"GENERAL"}</definedName>
    <definedName name="___GR1" localSheetId="2">{"TAB1",#N/A,TRUE,"GENERAL";"TAB2",#N/A,TRUE,"GENERAL";"TAB3",#N/A,TRUE,"GENERAL";"TAB4",#N/A,TRUE,"GENERAL";"TAB5",#N/A,TRUE,"GENERAL"}</definedName>
    <definedName name="___GR1" localSheetId="1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 localSheetId="4">{"via1",#N/A,TRUE,"general";"via2",#N/A,TRUE,"general";"via3",#N/A,TRUE,"general"}</definedName>
    <definedName name="___gtr4" localSheetId="16">{"via1",#N/A,TRUE,"general";"via2",#N/A,TRUE,"general";"via3",#N/A,TRUE,"general"}</definedName>
    <definedName name="___gtr4" localSheetId="15">{"via1",#N/A,TRUE,"general";"via2",#N/A,TRUE,"general";"via3",#N/A,TRUE,"general"}</definedName>
    <definedName name="___gtr4" localSheetId="17">{"via1",#N/A,TRUE,"general";"via2",#N/A,TRUE,"general";"via3",#N/A,TRUE,"general"}</definedName>
    <definedName name="___gtr4" localSheetId="2">{"via1",#N/A,TRUE,"general";"via2",#N/A,TRUE,"general";"via3",#N/A,TRUE,"general"}</definedName>
    <definedName name="___gtr4" localSheetId="1">{"via1",#N/A,TRUE,"general";"via2",#N/A,TRUE,"general";"via3",#N/A,TRUE,"general"}</definedName>
    <definedName name="___gtr4">{"via1",#N/A,TRUE,"general";"via2",#N/A,TRUE,"general";"via3",#N/A,TRUE,"general"}</definedName>
    <definedName name="___H117562">#REF!</definedName>
    <definedName name="___H191456">#REF!</definedName>
    <definedName name="___h2" localSheetId="4">{"via1",#N/A,TRUE,"general";"via2",#N/A,TRUE,"general";"via3",#N/A,TRUE,"general"}</definedName>
    <definedName name="___h2" localSheetId="16">{"via1",#N/A,TRUE,"general";"via2",#N/A,TRUE,"general";"via3",#N/A,TRUE,"general"}</definedName>
    <definedName name="___h2" localSheetId="15">{"via1",#N/A,TRUE,"general";"via2",#N/A,TRUE,"general";"via3",#N/A,TRUE,"general"}</definedName>
    <definedName name="___h2" localSheetId="17">{"via1",#N/A,TRUE,"general";"via2",#N/A,TRUE,"general";"via3",#N/A,TRUE,"general"}</definedName>
    <definedName name="___h2" localSheetId="2">{"via1",#N/A,TRUE,"general";"via2",#N/A,TRUE,"general";"via3",#N/A,TRUE,"general"}</definedName>
    <definedName name="___h2" localSheetId="1">{"via1",#N/A,TRUE,"general";"via2",#N/A,TRUE,"general";"via3",#N/A,TRUE,"general"}</definedName>
    <definedName name="___h2">{"via1",#N/A,TRUE,"general";"via2",#N/A,TRUE,"general";"via3",#N/A,TRUE,"general"}</definedName>
    <definedName name="___h3" localSheetId="4">{"via1",#N/A,TRUE,"general";"via2",#N/A,TRUE,"general";"via3",#N/A,TRUE,"general"}</definedName>
    <definedName name="___h3" localSheetId="16">{"via1",#N/A,TRUE,"general";"via2",#N/A,TRUE,"general";"via3",#N/A,TRUE,"general"}</definedName>
    <definedName name="___h3" localSheetId="15">{"via1",#N/A,TRUE,"general";"via2",#N/A,TRUE,"general";"via3",#N/A,TRUE,"general"}</definedName>
    <definedName name="___h3" localSheetId="17">{"via1",#N/A,TRUE,"general";"via2",#N/A,TRUE,"general";"via3",#N/A,TRUE,"general"}</definedName>
    <definedName name="___h3" localSheetId="2">{"via1",#N/A,TRUE,"general";"via2",#N/A,TRUE,"general";"via3",#N/A,TRUE,"general"}</definedName>
    <definedName name="___h3" localSheetId="1">{"via1",#N/A,TRUE,"general";"via2",#N/A,TRUE,"general";"via3",#N/A,TRUE,"general"}</definedName>
    <definedName name="___h3">{"via1",#N/A,TRUE,"general";"via2",#N/A,TRUE,"general";"via3",#N/A,TRUE,"general"}</definedName>
    <definedName name="___h4" localSheetId="4">{"TAB1",#N/A,TRUE,"GENERAL";"TAB2",#N/A,TRUE,"GENERAL";"TAB3",#N/A,TRUE,"GENERAL";"TAB4",#N/A,TRUE,"GENERAL";"TAB5",#N/A,TRUE,"GENERAL"}</definedName>
    <definedName name="___h4" localSheetId="16">{"TAB1",#N/A,TRUE,"GENERAL";"TAB2",#N/A,TRUE,"GENERAL";"TAB3",#N/A,TRUE,"GENERAL";"TAB4",#N/A,TRUE,"GENERAL";"TAB5",#N/A,TRUE,"GENERAL"}</definedName>
    <definedName name="___h4" localSheetId="15">{"TAB1",#N/A,TRUE,"GENERAL";"TAB2",#N/A,TRUE,"GENERAL";"TAB3",#N/A,TRUE,"GENERAL";"TAB4",#N/A,TRUE,"GENERAL";"TAB5",#N/A,TRUE,"GENERAL"}</definedName>
    <definedName name="___h4" localSheetId="17">{"TAB1",#N/A,TRUE,"GENERAL";"TAB2",#N/A,TRUE,"GENERAL";"TAB3",#N/A,TRUE,"GENERAL";"TAB4",#N/A,TRUE,"GENERAL";"TAB5",#N/A,TRUE,"GENERAL"}</definedName>
    <definedName name="___h4" localSheetId="2">{"TAB1",#N/A,TRUE,"GENERAL";"TAB2",#N/A,TRUE,"GENERAL";"TAB3",#N/A,TRUE,"GENERAL";"TAB4",#N/A,TRUE,"GENERAL";"TAB5",#N/A,TRUE,"GENERAL"}</definedName>
    <definedName name="___h4" localSheetId="1">{"TAB1",#N/A,TRUE,"GENERAL";"TAB2",#N/A,TRUE,"GENERAL";"TAB3",#N/A,TRUE,"GENERAL";"TAB4",#N/A,TRUE,"GENERAL";"TAB5",#N/A,TRUE,"GENERAL"}</definedName>
    <definedName name="___h4">{"TAB1",#N/A,TRUE,"GENERAL";"TAB2",#N/A,TRUE,"GENERAL";"TAB3",#N/A,TRUE,"GENERAL";"TAB4",#N/A,TRUE,"GENERAL";"TAB5",#N/A,TRUE,"GENERAL"}</definedName>
    <definedName name="___h5" localSheetId="4">{"TAB1",#N/A,TRUE,"GENERAL";"TAB2",#N/A,TRUE,"GENERAL";"TAB3",#N/A,TRUE,"GENERAL";"TAB4",#N/A,TRUE,"GENERAL";"TAB5",#N/A,TRUE,"GENERAL"}</definedName>
    <definedName name="___h5" localSheetId="16">{"TAB1",#N/A,TRUE,"GENERAL";"TAB2",#N/A,TRUE,"GENERAL";"TAB3",#N/A,TRUE,"GENERAL";"TAB4",#N/A,TRUE,"GENERAL";"TAB5",#N/A,TRUE,"GENERAL"}</definedName>
    <definedName name="___h5" localSheetId="15">{"TAB1",#N/A,TRUE,"GENERAL";"TAB2",#N/A,TRUE,"GENERAL";"TAB3",#N/A,TRUE,"GENERAL";"TAB4",#N/A,TRUE,"GENERAL";"TAB5",#N/A,TRUE,"GENERAL"}</definedName>
    <definedName name="___h5" localSheetId="17">{"TAB1",#N/A,TRUE,"GENERAL";"TAB2",#N/A,TRUE,"GENERAL";"TAB3",#N/A,TRUE,"GENERAL";"TAB4",#N/A,TRUE,"GENERAL";"TAB5",#N/A,TRUE,"GENERAL"}</definedName>
    <definedName name="___h5" localSheetId="2">{"TAB1",#N/A,TRUE,"GENERAL";"TAB2",#N/A,TRUE,"GENERAL";"TAB3",#N/A,TRUE,"GENERAL";"TAB4",#N/A,TRUE,"GENERAL";"TAB5",#N/A,TRUE,"GENERAL"}</definedName>
    <definedName name="___h5" localSheetId="1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 localSheetId="4">{"via1",#N/A,TRUE,"general";"via2",#N/A,TRUE,"general";"via3",#N/A,TRUE,"general"}</definedName>
    <definedName name="___h6" localSheetId="16">{"via1",#N/A,TRUE,"general";"via2",#N/A,TRUE,"general";"via3",#N/A,TRUE,"general"}</definedName>
    <definedName name="___h6" localSheetId="15">{"via1",#N/A,TRUE,"general";"via2",#N/A,TRUE,"general";"via3",#N/A,TRUE,"general"}</definedName>
    <definedName name="___h6" localSheetId="17">{"via1",#N/A,TRUE,"general";"via2",#N/A,TRUE,"general";"via3",#N/A,TRUE,"general"}</definedName>
    <definedName name="___h6" localSheetId="2">{"via1",#N/A,TRUE,"general";"via2",#N/A,TRUE,"general";"via3",#N/A,TRUE,"general"}</definedName>
    <definedName name="___h6" localSheetId="1">{"via1",#N/A,TRUE,"general";"via2",#N/A,TRUE,"general";"via3",#N/A,TRUE,"general"}</definedName>
    <definedName name="___h6">{"via1",#N/A,TRUE,"general";"via2",#N/A,TRUE,"general";"via3",#N/A,TRUE,"general"}</definedName>
    <definedName name="___h7" localSheetId="4">{"TAB1",#N/A,TRUE,"GENERAL";"TAB2",#N/A,TRUE,"GENERAL";"TAB3",#N/A,TRUE,"GENERAL";"TAB4",#N/A,TRUE,"GENERAL";"TAB5",#N/A,TRUE,"GENERAL"}</definedName>
    <definedName name="___h7" localSheetId="16">{"TAB1",#N/A,TRUE,"GENERAL";"TAB2",#N/A,TRUE,"GENERAL";"TAB3",#N/A,TRUE,"GENERAL";"TAB4",#N/A,TRUE,"GENERAL";"TAB5",#N/A,TRUE,"GENERAL"}</definedName>
    <definedName name="___h7" localSheetId="15">{"TAB1",#N/A,TRUE,"GENERAL";"TAB2",#N/A,TRUE,"GENERAL";"TAB3",#N/A,TRUE,"GENERAL";"TAB4",#N/A,TRUE,"GENERAL";"TAB5",#N/A,TRUE,"GENERAL"}</definedName>
    <definedName name="___h7" localSheetId="17">{"TAB1",#N/A,TRUE,"GENERAL";"TAB2",#N/A,TRUE,"GENERAL";"TAB3",#N/A,TRUE,"GENERAL";"TAB4",#N/A,TRUE,"GENERAL";"TAB5",#N/A,TRUE,"GENERAL"}</definedName>
    <definedName name="___h7" localSheetId="2">{"TAB1",#N/A,TRUE,"GENERAL";"TAB2",#N/A,TRUE,"GENERAL";"TAB3",#N/A,TRUE,"GENERAL";"TAB4",#N/A,TRUE,"GENERAL";"TAB5",#N/A,TRUE,"GENERAL"}</definedName>
    <definedName name="___h7" localSheetId="1">{"TAB1",#N/A,TRUE,"GENERAL";"TAB2",#N/A,TRUE,"GENERAL";"TAB3",#N/A,TRUE,"GENERAL";"TAB4",#N/A,TRUE,"GENERAL";"TAB5",#N/A,TRUE,"GENERAL"}</definedName>
    <definedName name="___h7">{"TAB1",#N/A,TRUE,"GENERAL";"TAB2",#N/A,TRUE,"GENERAL";"TAB3",#N/A,TRUE,"GENERAL";"TAB4",#N/A,TRUE,"GENERAL";"TAB5",#N/A,TRUE,"GENERAL"}</definedName>
    <definedName name="___h8" localSheetId="4">{"via1",#N/A,TRUE,"general";"via2",#N/A,TRUE,"general";"via3",#N/A,TRUE,"general"}</definedName>
    <definedName name="___h8" localSheetId="16">{"via1",#N/A,TRUE,"general";"via2",#N/A,TRUE,"general";"via3",#N/A,TRUE,"general"}</definedName>
    <definedName name="___h8" localSheetId="15">{"via1",#N/A,TRUE,"general";"via2",#N/A,TRUE,"general";"via3",#N/A,TRUE,"general"}</definedName>
    <definedName name="___h8" localSheetId="17">{"via1",#N/A,TRUE,"general";"via2",#N/A,TRUE,"general";"via3",#N/A,TRUE,"general"}</definedName>
    <definedName name="___h8" localSheetId="2">{"via1",#N/A,TRUE,"general";"via2",#N/A,TRUE,"general";"via3",#N/A,TRUE,"general"}</definedName>
    <definedName name="___h8" localSheetId="1">{"via1",#N/A,TRUE,"general";"via2",#N/A,TRUE,"general";"via3",#N/A,TRUE,"general"}</definedName>
    <definedName name="___h8">{"via1",#N/A,TRUE,"general";"via2",#N/A,TRUE,"general";"via3",#N/A,TRUE,"general"}</definedName>
    <definedName name="___hfh7" localSheetId="4">{"via1",#N/A,TRUE,"general";"via2",#N/A,TRUE,"general";"via3",#N/A,TRUE,"general"}</definedName>
    <definedName name="___hfh7" localSheetId="16">{"via1",#N/A,TRUE,"general";"via2",#N/A,TRUE,"general";"via3",#N/A,TRUE,"general"}</definedName>
    <definedName name="___hfh7" localSheetId="15">{"via1",#N/A,TRUE,"general";"via2",#N/A,TRUE,"general";"via3",#N/A,TRUE,"general"}</definedName>
    <definedName name="___hfh7" localSheetId="17">{"via1",#N/A,TRUE,"general";"via2",#N/A,TRUE,"general";"via3",#N/A,TRUE,"general"}</definedName>
    <definedName name="___hfh7" localSheetId="2">{"via1",#N/A,TRUE,"general";"via2",#N/A,TRUE,"general";"via3",#N/A,TRUE,"general"}</definedName>
    <definedName name="___hfh7" localSheetId="1">{"via1",#N/A,TRUE,"general";"via2",#N/A,TRUE,"general";"via3",#N/A,TRUE,"general"}</definedName>
    <definedName name="___hfh7">{"via1",#N/A,TRUE,"general";"via2",#N/A,TRUE,"general";"via3",#N/A,TRUE,"general"}</definedName>
    <definedName name="___i1">#REF!</definedName>
    <definedName name="___i4" localSheetId="4">{"via1",#N/A,TRUE,"general";"via2",#N/A,TRUE,"general";"via3",#N/A,TRUE,"general"}</definedName>
    <definedName name="___i4" localSheetId="16">{"via1",#N/A,TRUE,"general";"via2",#N/A,TRUE,"general";"via3",#N/A,TRUE,"general"}</definedName>
    <definedName name="___i4" localSheetId="15">{"via1",#N/A,TRUE,"general";"via2",#N/A,TRUE,"general";"via3",#N/A,TRUE,"general"}</definedName>
    <definedName name="___i4" localSheetId="17">{"via1",#N/A,TRUE,"general";"via2",#N/A,TRUE,"general";"via3",#N/A,TRUE,"general"}</definedName>
    <definedName name="___i4" localSheetId="2">{"via1",#N/A,TRUE,"general";"via2",#N/A,TRUE,"general";"via3",#N/A,TRUE,"general"}</definedName>
    <definedName name="___i4" localSheetId="1">{"via1",#N/A,TRUE,"general";"via2",#N/A,TRUE,"general";"via3",#N/A,TRUE,"general"}</definedName>
    <definedName name="___i4">{"via1",#N/A,TRUE,"general";"via2",#N/A,TRUE,"general";"via3",#N/A,TRUE,"general"}</definedName>
    <definedName name="___i5" localSheetId="4">{"TAB1",#N/A,TRUE,"GENERAL";"TAB2",#N/A,TRUE,"GENERAL";"TAB3",#N/A,TRUE,"GENERAL";"TAB4",#N/A,TRUE,"GENERAL";"TAB5",#N/A,TRUE,"GENERAL"}</definedName>
    <definedName name="___i5" localSheetId="16">{"TAB1",#N/A,TRUE,"GENERAL";"TAB2",#N/A,TRUE,"GENERAL";"TAB3",#N/A,TRUE,"GENERAL";"TAB4",#N/A,TRUE,"GENERAL";"TAB5",#N/A,TRUE,"GENERAL"}</definedName>
    <definedName name="___i5" localSheetId="15">{"TAB1",#N/A,TRUE,"GENERAL";"TAB2",#N/A,TRUE,"GENERAL";"TAB3",#N/A,TRUE,"GENERAL";"TAB4",#N/A,TRUE,"GENERAL";"TAB5",#N/A,TRUE,"GENERAL"}</definedName>
    <definedName name="___i5" localSheetId="17">{"TAB1",#N/A,TRUE,"GENERAL";"TAB2",#N/A,TRUE,"GENERAL";"TAB3",#N/A,TRUE,"GENERAL";"TAB4",#N/A,TRUE,"GENERAL";"TAB5",#N/A,TRUE,"GENERAL"}</definedName>
    <definedName name="___i5" localSheetId="2">{"TAB1",#N/A,TRUE,"GENERAL";"TAB2",#N/A,TRUE,"GENERAL";"TAB3",#N/A,TRUE,"GENERAL";"TAB4",#N/A,TRUE,"GENERAL";"TAB5",#N/A,TRUE,"GENERAL"}</definedName>
    <definedName name="___i5" localSheetId="1">{"TAB1",#N/A,TRUE,"GENERAL";"TAB2",#N/A,TRUE,"GENERAL";"TAB3",#N/A,TRUE,"GENERAL";"TAB4",#N/A,TRUE,"GENERAL";"TAB5",#N/A,TRUE,"GENERAL"}</definedName>
    <definedName name="___i5">{"TAB1",#N/A,TRUE,"GENERAL";"TAB2",#N/A,TRUE,"GENERAL";"TAB3",#N/A,TRUE,"GENERAL";"TAB4",#N/A,TRUE,"GENERAL";"TAB5",#N/A,TRUE,"GENERAL"}</definedName>
    <definedName name="___i6" localSheetId="4">{"TAB1",#N/A,TRUE,"GENERAL";"TAB2",#N/A,TRUE,"GENERAL";"TAB3",#N/A,TRUE,"GENERAL";"TAB4",#N/A,TRUE,"GENERAL";"TAB5",#N/A,TRUE,"GENERAL"}</definedName>
    <definedName name="___i6" localSheetId="16">{"TAB1",#N/A,TRUE,"GENERAL";"TAB2",#N/A,TRUE,"GENERAL";"TAB3",#N/A,TRUE,"GENERAL";"TAB4",#N/A,TRUE,"GENERAL";"TAB5",#N/A,TRUE,"GENERAL"}</definedName>
    <definedName name="___i6" localSheetId="15">{"TAB1",#N/A,TRUE,"GENERAL";"TAB2",#N/A,TRUE,"GENERAL";"TAB3",#N/A,TRUE,"GENERAL";"TAB4",#N/A,TRUE,"GENERAL";"TAB5",#N/A,TRUE,"GENERAL"}</definedName>
    <definedName name="___i6" localSheetId="17">{"TAB1",#N/A,TRUE,"GENERAL";"TAB2",#N/A,TRUE,"GENERAL";"TAB3",#N/A,TRUE,"GENERAL";"TAB4",#N/A,TRUE,"GENERAL";"TAB5",#N/A,TRUE,"GENERAL"}</definedName>
    <definedName name="___i6" localSheetId="2">{"TAB1",#N/A,TRUE,"GENERAL";"TAB2",#N/A,TRUE,"GENERAL";"TAB3",#N/A,TRUE,"GENERAL";"TAB4",#N/A,TRUE,"GENERAL";"TAB5",#N/A,TRUE,"GENERAL"}</definedName>
    <definedName name="___i6" localSheetId="1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 localSheetId="4">{"via1",#N/A,TRUE,"general";"via2",#N/A,TRUE,"general";"via3",#N/A,TRUE,"general"}</definedName>
    <definedName name="___i7" localSheetId="16">{"via1",#N/A,TRUE,"general";"via2",#N/A,TRUE,"general";"via3",#N/A,TRUE,"general"}</definedName>
    <definedName name="___i7" localSheetId="15">{"via1",#N/A,TRUE,"general";"via2",#N/A,TRUE,"general";"via3",#N/A,TRUE,"general"}</definedName>
    <definedName name="___i7" localSheetId="17">{"via1",#N/A,TRUE,"general";"via2",#N/A,TRUE,"general";"via3",#N/A,TRUE,"general"}</definedName>
    <definedName name="___i7" localSheetId="2">{"via1",#N/A,TRUE,"general";"via2",#N/A,TRUE,"general";"via3",#N/A,TRUE,"general"}</definedName>
    <definedName name="___i7" localSheetId="1">{"via1",#N/A,TRUE,"general";"via2",#N/A,TRUE,"general";"via3",#N/A,TRUE,"general"}</definedName>
    <definedName name="___i7">{"via1",#N/A,TRUE,"general";"via2",#N/A,TRUE,"general";"via3",#N/A,TRUE,"general"}</definedName>
    <definedName name="___i77" localSheetId="4">{"TAB1",#N/A,TRUE,"GENERAL";"TAB2",#N/A,TRUE,"GENERAL";"TAB3",#N/A,TRUE,"GENERAL";"TAB4",#N/A,TRUE,"GENERAL";"TAB5",#N/A,TRUE,"GENERAL"}</definedName>
    <definedName name="___i77" localSheetId="16">{"TAB1",#N/A,TRUE,"GENERAL";"TAB2",#N/A,TRUE,"GENERAL";"TAB3",#N/A,TRUE,"GENERAL";"TAB4",#N/A,TRUE,"GENERAL";"TAB5",#N/A,TRUE,"GENERAL"}</definedName>
    <definedName name="___i77" localSheetId="15">{"TAB1",#N/A,TRUE,"GENERAL";"TAB2",#N/A,TRUE,"GENERAL";"TAB3",#N/A,TRUE,"GENERAL";"TAB4",#N/A,TRUE,"GENERAL";"TAB5",#N/A,TRUE,"GENERAL"}</definedName>
    <definedName name="___i77" localSheetId="17">{"TAB1",#N/A,TRUE,"GENERAL";"TAB2",#N/A,TRUE,"GENERAL";"TAB3",#N/A,TRUE,"GENERAL";"TAB4",#N/A,TRUE,"GENERAL";"TAB5",#N/A,TRUE,"GENERAL"}</definedName>
    <definedName name="___i77" localSheetId="2">{"TAB1",#N/A,TRUE,"GENERAL";"TAB2",#N/A,TRUE,"GENERAL";"TAB3",#N/A,TRUE,"GENERAL";"TAB4",#N/A,TRUE,"GENERAL";"TAB5",#N/A,TRUE,"GENERAL"}</definedName>
    <definedName name="___i77" localSheetId="1">{"TAB1",#N/A,TRUE,"GENERAL";"TAB2",#N/A,TRUE,"GENERAL";"TAB3",#N/A,TRUE,"GENERAL";"TAB4",#N/A,TRUE,"GENERAL";"TAB5",#N/A,TRUE,"GENERAL"}</definedName>
    <definedName name="___i77">{"TAB1",#N/A,TRUE,"GENERAL";"TAB2",#N/A,TRUE,"GENERAL";"TAB3",#N/A,TRUE,"GENERAL";"TAB4",#N/A,TRUE,"GENERAL";"TAB5",#N/A,TRUE,"GENERAL"}</definedName>
    <definedName name="___i8" localSheetId="4">{"via1",#N/A,TRUE,"general";"via2",#N/A,TRUE,"general";"via3",#N/A,TRUE,"general"}</definedName>
    <definedName name="___i8" localSheetId="16">{"via1",#N/A,TRUE,"general";"via2",#N/A,TRUE,"general";"via3",#N/A,TRUE,"general"}</definedName>
    <definedName name="___i8" localSheetId="15">{"via1",#N/A,TRUE,"general";"via2",#N/A,TRUE,"general";"via3",#N/A,TRUE,"general"}</definedName>
    <definedName name="___i8" localSheetId="17">{"via1",#N/A,TRUE,"general";"via2",#N/A,TRUE,"general";"via3",#N/A,TRUE,"general"}</definedName>
    <definedName name="___i8" localSheetId="2">{"via1",#N/A,TRUE,"general";"via2",#N/A,TRUE,"general";"via3",#N/A,TRUE,"general"}</definedName>
    <definedName name="___i8" localSheetId="1">{"via1",#N/A,TRUE,"general";"via2",#N/A,TRUE,"general";"via3",#N/A,TRUE,"general"}</definedName>
    <definedName name="___i8">{"via1",#N/A,TRUE,"general";"via2",#N/A,TRUE,"general";"via3",#N/A,TRUE,"general"}</definedName>
    <definedName name="___i9" localSheetId="4">{"TAB1",#N/A,TRUE,"GENERAL";"TAB2",#N/A,TRUE,"GENERAL";"TAB3",#N/A,TRUE,"GENERAL";"TAB4",#N/A,TRUE,"GENERAL";"TAB5",#N/A,TRUE,"GENERAL"}</definedName>
    <definedName name="___i9" localSheetId="16">{"TAB1",#N/A,TRUE,"GENERAL";"TAB2",#N/A,TRUE,"GENERAL";"TAB3",#N/A,TRUE,"GENERAL";"TAB4",#N/A,TRUE,"GENERAL";"TAB5",#N/A,TRUE,"GENERAL"}</definedName>
    <definedName name="___i9" localSheetId="15">{"TAB1",#N/A,TRUE,"GENERAL";"TAB2",#N/A,TRUE,"GENERAL";"TAB3",#N/A,TRUE,"GENERAL";"TAB4",#N/A,TRUE,"GENERAL";"TAB5",#N/A,TRUE,"GENERAL"}</definedName>
    <definedName name="___i9" localSheetId="17">{"TAB1",#N/A,TRUE,"GENERAL";"TAB2",#N/A,TRUE,"GENERAL";"TAB3",#N/A,TRUE,"GENERAL";"TAB4",#N/A,TRUE,"GENERAL";"TAB5",#N/A,TRUE,"GENERAL"}</definedName>
    <definedName name="___i9" localSheetId="2">{"TAB1",#N/A,TRUE,"GENERAL";"TAB2",#N/A,TRUE,"GENERAL";"TAB3",#N/A,TRUE,"GENERAL";"TAB4",#N/A,TRUE,"GENERAL";"TAB5",#N/A,TRUE,"GENERAL"}</definedName>
    <definedName name="___i9" localSheetId="1">{"TAB1",#N/A,TRUE,"GENERAL";"TAB2",#N/A,TRUE,"GENERAL";"TAB3",#N/A,TRUE,"GENERAL";"TAB4",#N/A,TRUE,"GENERAL";"TAB5",#N/A,TRUE,"GENERAL"}</definedName>
    <definedName name="___i9">{"TAB1",#N/A,TRUE,"GENERAL";"TAB2",#N/A,TRUE,"GENERAL";"TAB3",#N/A,TRUE,"GENERAL";"TAB4",#N/A,TRUE,"GENERAL";"TAB5",#N/A,TRUE,"GENERAL"}</definedName>
    <definedName name="___Inc1" localSheetId="17">#REF!</definedName>
    <definedName name="___Inc1">#REF!</definedName>
    <definedName name="___Inc2" localSheetId="17">#REF!</definedName>
    <definedName name="___Inc2">#REF!</definedName>
    <definedName name="___Inc3" localSheetId="17">#REF!</definedName>
    <definedName name="___Inc3">#REF!</definedName>
    <definedName name="___INF1" localSheetId="17">#REF!</definedName>
    <definedName name="___INF1">#REF!</definedName>
    <definedName name="___Ing1" localSheetId="17">#REF!</definedName>
    <definedName name="___Ing1">#REF!</definedName>
    <definedName name="___Ing2" localSheetId="17">#REF!</definedName>
    <definedName name="___Ing2">#REF!</definedName>
    <definedName name="___Ing3" localSheetId="17">#REF!</definedName>
    <definedName name="___Ing3">#REF!</definedName>
    <definedName name="___IPC2002">#REF!</definedName>
    <definedName name="___Jai1" localSheetId="17">#REF!</definedName>
    <definedName name="___Jai1">#REF!</definedName>
    <definedName name="___Jai2" localSheetId="17">#REF!</definedName>
    <definedName name="___Jai2">#REF!</definedName>
    <definedName name="___Jai3" localSheetId="17">#REF!</definedName>
    <definedName name="___Jai3">#REF!</definedName>
    <definedName name="___k3" localSheetId="4">{"TAB1",#N/A,TRUE,"GENERAL";"TAB2",#N/A,TRUE,"GENERAL";"TAB3",#N/A,TRUE,"GENERAL";"TAB4",#N/A,TRUE,"GENERAL";"TAB5",#N/A,TRUE,"GENERAL"}</definedName>
    <definedName name="___k3" localSheetId="16">{"TAB1",#N/A,TRUE,"GENERAL";"TAB2",#N/A,TRUE,"GENERAL";"TAB3",#N/A,TRUE,"GENERAL";"TAB4",#N/A,TRUE,"GENERAL";"TAB5",#N/A,TRUE,"GENERAL"}</definedName>
    <definedName name="___k3" localSheetId="15">{"TAB1",#N/A,TRUE,"GENERAL";"TAB2",#N/A,TRUE,"GENERAL";"TAB3",#N/A,TRUE,"GENERAL";"TAB4",#N/A,TRUE,"GENERAL";"TAB5",#N/A,TRUE,"GENERAL"}</definedName>
    <definedName name="___k3" localSheetId="17">{"TAB1",#N/A,TRUE,"GENERAL";"TAB2",#N/A,TRUE,"GENERAL";"TAB3",#N/A,TRUE,"GENERAL";"TAB4",#N/A,TRUE,"GENERAL";"TAB5",#N/A,TRUE,"GENERAL"}</definedName>
    <definedName name="___k3" localSheetId="2">{"TAB1",#N/A,TRUE,"GENERAL";"TAB2",#N/A,TRUE,"GENERAL";"TAB3",#N/A,TRUE,"GENERAL";"TAB4",#N/A,TRUE,"GENERAL";"TAB5",#N/A,TRUE,"GENERAL"}</definedName>
    <definedName name="___k3" localSheetId="1">{"TAB1",#N/A,TRUE,"GENERAL";"TAB2",#N/A,TRUE,"GENERAL";"TAB3",#N/A,TRUE,"GENERAL";"TAB4",#N/A,TRUE,"GENERAL";"TAB5",#N/A,TRUE,"GENERAL"}</definedName>
    <definedName name="___k3">{"TAB1",#N/A,TRUE,"GENERAL";"TAB2",#N/A,TRUE,"GENERAL";"TAB3",#N/A,TRUE,"GENERAL";"TAB4",#N/A,TRUE,"GENERAL";"TAB5",#N/A,TRUE,"GENERAL"}</definedName>
    <definedName name="___k4" localSheetId="4">{"via1",#N/A,TRUE,"general";"via2",#N/A,TRUE,"general";"via3",#N/A,TRUE,"general"}</definedName>
    <definedName name="___k4" localSheetId="16">{"via1",#N/A,TRUE,"general";"via2",#N/A,TRUE,"general";"via3",#N/A,TRUE,"general"}</definedName>
    <definedName name="___k4" localSheetId="15">{"via1",#N/A,TRUE,"general";"via2",#N/A,TRUE,"general";"via3",#N/A,TRUE,"general"}</definedName>
    <definedName name="___k4" localSheetId="17">{"via1",#N/A,TRUE,"general";"via2",#N/A,TRUE,"general";"via3",#N/A,TRUE,"general"}</definedName>
    <definedName name="___k4" localSheetId="2">{"via1",#N/A,TRUE,"general";"via2",#N/A,TRUE,"general";"via3",#N/A,TRUE,"general"}</definedName>
    <definedName name="___k4" localSheetId="1">{"via1",#N/A,TRUE,"general";"via2",#N/A,TRUE,"general";"via3",#N/A,TRUE,"general"}</definedName>
    <definedName name="___k4">{"via1",#N/A,TRUE,"general";"via2",#N/A,TRUE,"general";"via3",#N/A,TRUE,"general"}</definedName>
    <definedName name="___k5" localSheetId="4">{"via1",#N/A,TRUE,"general";"via2",#N/A,TRUE,"general";"via3",#N/A,TRUE,"general"}</definedName>
    <definedName name="___k5" localSheetId="16">{"via1",#N/A,TRUE,"general";"via2",#N/A,TRUE,"general";"via3",#N/A,TRUE,"general"}</definedName>
    <definedName name="___k5" localSheetId="15">{"via1",#N/A,TRUE,"general";"via2",#N/A,TRUE,"general";"via3",#N/A,TRUE,"general"}</definedName>
    <definedName name="___k5" localSheetId="17">{"via1",#N/A,TRUE,"general";"via2",#N/A,TRUE,"general";"via3",#N/A,TRUE,"general"}</definedName>
    <definedName name="___k5" localSheetId="2">{"via1",#N/A,TRUE,"general";"via2",#N/A,TRUE,"general";"via3",#N/A,TRUE,"general"}</definedName>
    <definedName name="___k5" localSheetId="1">{"via1",#N/A,TRUE,"general";"via2",#N/A,TRUE,"general";"via3",#N/A,TRUE,"general"}</definedName>
    <definedName name="___k5">{"via1",#N/A,TRUE,"general";"via2",#N/A,TRUE,"general";"via3",#N/A,TRUE,"general"}</definedName>
    <definedName name="___k6" localSheetId="4">{"TAB1",#N/A,TRUE,"GENERAL";"TAB2",#N/A,TRUE,"GENERAL";"TAB3",#N/A,TRUE,"GENERAL";"TAB4",#N/A,TRUE,"GENERAL";"TAB5",#N/A,TRUE,"GENERAL"}</definedName>
    <definedName name="___k6" localSheetId="16">{"TAB1",#N/A,TRUE,"GENERAL";"TAB2",#N/A,TRUE,"GENERAL";"TAB3",#N/A,TRUE,"GENERAL";"TAB4",#N/A,TRUE,"GENERAL";"TAB5",#N/A,TRUE,"GENERAL"}</definedName>
    <definedName name="___k6" localSheetId="15">{"TAB1",#N/A,TRUE,"GENERAL";"TAB2",#N/A,TRUE,"GENERAL";"TAB3",#N/A,TRUE,"GENERAL";"TAB4",#N/A,TRUE,"GENERAL";"TAB5",#N/A,TRUE,"GENERAL"}</definedName>
    <definedName name="___k6" localSheetId="17">{"TAB1",#N/A,TRUE,"GENERAL";"TAB2",#N/A,TRUE,"GENERAL";"TAB3",#N/A,TRUE,"GENERAL";"TAB4",#N/A,TRUE,"GENERAL";"TAB5",#N/A,TRUE,"GENERAL"}</definedName>
    <definedName name="___k6" localSheetId="2">{"TAB1",#N/A,TRUE,"GENERAL";"TAB2",#N/A,TRUE,"GENERAL";"TAB3",#N/A,TRUE,"GENERAL";"TAB4",#N/A,TRUE,"GENERAL";"TAB5",#N/A,TRUE,"GENERAL"}</definedName>
    <definedName name="___k6" localSheetId="1">{"TAB1",#N/A,TRUE,"GENERAL";"TAB2",#N/A,TRUE,"GENERAL";"TAB3",#N/A,TRUE,"GENERAL";"TAB4",#N/A,TRUE,"GENERAL";"TAB5",#N/A,TRUE,"GENERAL"}</definedName>
    <definedName name="___k6">{"TAB1",#N/A,TRUE,"GENERAL";"TAB2",#N/A,TRUE,"GENERAL";"TAB3",#N/A,TRUE,"GENERAL";"TAB4",#N/A,TRUE,"GENERAL";"TAB5",#N/A,TRUE,"GENERAL"}</definedName>
    <definedName name="___k7" localSheetId="4">{"via1",#N/A,TRUE,"general";"via2",#N/A,TRUE,"general";"via3",#N/A,TRUE,"general"}</definedName>
    <definedName name="___k7" localSheetId="16">{"via1",#N/A,TRUE,"general";"via2",#N/A,TRUE,"general";"via3",#N/A,TRUE,"general"}</definedName>
    <definedName name="___k7" localSheetId="15">{"via1",#N/A,TRUE,"general";"via2",#N/A,TRUE,"general";"via3",#N/A,TRUE,"general"}</definedName>
    <definedName name="___k7" localSheetId="17">{"via1",#N/A,TRUE,"general";"via2",#N/A,TRUE,"general";"via3",#N/A,TRUE,"general"}</definedName>
    <definedName name="___k7" localSheetId="2">{"via1",#N/A,TRUE,"general";"via2",#N/A,TRUE,"general";"via3",#N/A,TRUE,"general"}</definedName>
    <definedName name="___k7" localSheetId="1">{"via1",#N/A,TRUE,"general";"via2",#N/A,TRUE,"general";"via3",#N/A,TRUE,"general"}</definedName>
    <definedName name="___k7">{"via1",#N/A,TRUE,"general";"via2",#N/A,TRUE,"general";"via3",#N/A,TRUE,"general"}</definedName>
    <definedName name="___k8" localSheetId="4">{"via1",#N/A,TRUE,"general";"via2",#N/A,TRUE,"general";"via3",#N/A,TRUE,"general"}</definedName>
    <definedName name="___k8" localSheetId="16">{"via1",#N/A,TRUE,"general";"via2",#N/A,TRUE,"general";"via3",#N/A,TRUE,"general"}</definedName>
    <definedName name="___k8" localSheetId="15">{"via1",#N/A,TRUE,"general";"via2",#N/A,TRUE,"general";"via3",#N/A,TRUE,"general"}</definedName>
    <definedName name="___k8" localSheetId="17">{"via1",#N/A,TRUE,"general";"via2",#N/A,TRUE,"general";"via3",#N/A,TRUE,"general"}</definedName>
    <definedName name="___k8" localSheetId="2">{"via1",#N/A,TRUE,"general";"via2",#N/A,TRUE,"general";"via3",#N/A,TRUE,"general"}</definedName>
    <definedName name="___k8" localSheetId="1">{"via1",#N/A,TRUE,"general";"via2",#N/A,TRUE,"general";"via3",#N/A,TRUE,"general"}</definedName>
    <definedName name="___k8">{"via1",#N/A,TRUE,"general";"via2",#N/A,TRUE,"general";"via3",#N/A,TRUE,"general"}</definedName>
    <definedName name="___k9" localSheetId="4">{"TAB1",#N/A,TRUE,"GENERAL";"TAB2",#N/A,TRUE,"GENERAL";"TAB3",#N/A,TRUE,"GENERAL";"TAB4",#N/A,TRUE,"GENERAL";"TAB5",#N/A,TRUE,"GENERAL"}</definedName>
    <definedName name="___k9" localSheetId="16">{"TAB1",#N/A,TRUE,"GENERAL";"TAB2",#N/A,TRUE,"GENERAL";"TAB3",#N/A,TRUE,"GENERAL";"TAB4",#N/A,TRUE,"GENERAL";"TAB5",#N/A,TRUE,"GENERAL"}</definedName>
    <definedName name="___k9" localSheetId="15">{"TAB1",#N/A,TRUE,"GENERAL";"TAB2",#N/A,TRUE,"GENERAL";"TAB3",#N/A,TRUE,"GENERAL";"TAB4",#N/A,TRUE,"GENERAL";"TAB5",#N/A,TRUE,"GENERAL"}</definedName>
    <definedName name="___k9" localSheetId="17">{"TAB1",#N/A,TRUE,"GENERAL";"TAB2",#N/A,TRUE,"GENERAL";"TAB3",#N/A,TRUE,"GENERAL";"TAB4",#N/A,TRUE,"GENERAL";"TAB5",#N/A,TRUE,"GENERAL"}</definedName>
    <definedName name="___k9" localSheetId="2">{"TAB1",#N/A,TRUE,"GENERAL";"TAB2",#N/A,TRUE,"GENERAL";"TAB3",#N/A,TRUE,"GENERAL";"TAB4",#N/A,TRUE,"GENERAL";"TAB5",#N/A,TRUE,"GENERAL"}</definedName>
    <definedName name="___k9" localSheetId="1">{"TAB1",#N/A,TRUE,"GENERAL";"TAB2",#N/A,TRUE,"GENERAL";"TAB3",#N/A,TRUE,"GENERAL";"TAB4",#N/A,TRUE,"GENERAL";"TAB5",#N/A,TRUE,"GENERAL"}</definedName>
    <definedName name="___k9">{"TAB1",#N/A,TRUE,"GENERAL";"TAB2",#N/A,TRUE,"GENERAL";"TAB3",#N/A,TRUE,"GENERAL";"TAB4",#N/A,TRUE,"GENERAL";"TAB5",#N/A,TRUE,"GENERAL"}</definedName>
    <definedName name="___kjk6" localSheetId="4">{"TAB1",#N/A,TRUE,"GENERAL";"TAB2",#N/A,TRUE,"GENERAL";"TAB3",#N/A,TRUE,"GENERAL";"TAB4",#N/A,TRUE,"GENERAL";"TAB5",#N/A,TRUE,"GENERAL"}</definedName>
    <definedName name="___kjk6" localSheetId="16">{"TAB1",#N/A,TRUE,"GENERAL";"TAB2",#N/A,TRUE,"GENERAL";"TAB3",#N/A,TRUE,"GENERAL";"TAB4",#N/A,TRUE,"GENERAL";"TAB5",#N/A,TRUE,"GENERAL"}</definedName>
    <definedName name="___kjk6" localSheetId="15">{"TAB1",#N/A,TRUE,"GENERAL";"TAB2",#N/A,TRUE,"GENERAL";"TAB3",#N/A,TRUE,"GENERAL";"TAB4",#N/A,TRUE,"GENERAL";"TAB5",#N/A,TRUE,"GENERAL"}</definedName>
    <definedName name="___kjk6" localSheetId="17">{"TAB1",#N/A,TRUE,"GENERAL";"TAB2",#N/A,TRUE,"GENERAL";"TAB3",#N/A,TRUE,"GENERAL";"TAB4",#N/A,TRUE,"GENERAL";"TAB5",#N/A,TRUE,"GENERAL"}</definedName>
    <definedName name="___kjk6" localSheetId="2">{"TAB1",#N/A,TRUE,"GENERAL";"TAB2",#N/A,TRUE,"GENERAL";"TAB3",#N/A,TRUE,"GENERAL";"TAB4",#N/A,TRUE,"GENERAL";"TAB5",#N/A,TRUE,"GENERAL"}</definedName>
    <definedName name="___kjk6" localSheetId="1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M14" localSheetId="17">#REF!</definedName>
    <definedName name="___M14">#REF!</definedName>
    <definedName name="___m3" localSheetId="4">{"via1",#N/A,TRUE,"general";"via2",#N/A,TRUE,"general";"via3",#N/A,TRUE,"general"}</definedName>
    <definedName name="___m3" localSheetId="16">{"via1",#N/A,TRUE,"general";"via2",#N/A,TRUE,"general";"via3",#N/A,TRUE,"general"}</definedName>
    <definedName name="___m3" localSheetId="15">{"via1",#N/A,TRUE,"general";"via2",#N/A,TRUE,"general";"via3",#N/A,TRUE,"general"}</definedName>
    <definedName name="___m3" localSheetId="17">{"via1",#N/A,TRUE,"general";"via2",#N/A,TRUE,"general";"via3",#N/A,TRUE,"general"}</definedName>
    <definedName name="___m3" localSheetId="2">{"via1",#N/A,TRUE,"general";"via2",#N/A,TRUE,"general";"via3",#N/A,TRUE,"general"}</definedName>
    <definedName name="___m3" localSheetId="1">{"via1",#N/A,TRUE,"general";"via2",#N/A,TRUE,"general";"via3",#N/A,TRUE,"general"}</definedName>
    <definedName name="___m3">{"via1",#N/A,TRUE,"general";"via2",#N/A,TRUE,"general";"via3",#N/A,TRUE,"general"}</definedName>
    <definedName name="___m4" localSheetId="4">{"TAB1",#N/A,TRUE,"GENERAL";"TAB2",#N/A,TRUE,"GENERAL";"TAB3",#N/A,TRUE,"GENERAL";"TAB4",#N/A,TRUE,"GENERAL";"TAB5",#N/A,TRUE,"GENERAL"}</definedName>
    <definedName name="___m4" localSheetId="16">{"TAB1",#N/A,TRUE,"GENERAL";"TAB2",#N/A,TRUE,"GENERAL";"TAB3",#N/A,TRUE,"GENERAL";"TAB4",#N/A,TRUE,"GENERAL";"TAB5",#N/A,TRUE,"GENERAL"}</definedName>
    <definedName name="___m4" localSheetId="15">{"TAB1",#N/A,TRUE,"GENERAL";"TAB2",#N/A,TRUE,"GENERAL";"TAB3",#N/A,TRUE,"GENERAL";"TAB4",#N/A,TRUE,"GENERAL";"TAB5",#N/A,TRUE,"GENERAL"}</definedName>
    <definedName name="___m4" localSheetId="17">{"TAB1",#N/A,TRUE,"GENERAL";"TAB2",#N/A,TRUE,"GENERAL";"TAB3",#N/A,TRUE,"GENERAL";"TAB4",#N/A,TRUE,"GENERAL";"TAB5",#N/A,TRUE,"GENERAL"}</definedName>
    <definedName name="___m4" localSheetId="2">{"TAB1",#N/A,TRUE,"GENERAL";"TAB2",#N/A,TRUE,"GENERAL";"TAB3",#N/A,TRUE,"GENERAL";"TAB4",#N/A,TRUE,"GENERAL";"TAB5",#N/A,TRUE,"GENERAL"}</definedName>
    <definedName name="___m4" localSheetId="1">{"TAB1",#N/A,TRUE,"GENERAL";"TAB2",#N/A,TRUE,"GENERAL";"TAB3",#N/A,TRUE,"GENERAL";"TAB4",#N/A,TRUE,"GENERAL";"TAB5",#N/A,TRUE,"GENERAL"}</definedName>
    <definedName name="___m4">{"TAB1",#N/A,TRUE,"GENERAL";"TAB2",#N/A,TRUE,"GENERAL";"TAB3",#N/A,TRUE,"GENERAL";"TAB4",#N/A,TRUE,"GENERAL";"TAB5",#N/A,TRUE,"GENERAL"}</definedName>
    <definedName name="___m5" localSheetId="4">{"via1",#N/A,TRUE,"general";"via2",#N/A,TRUE,"general";"via3",#N/A,TRUE,"general"}</definedName>
    <definedName name="___m5" localSheetId="16">{"via1",#N/A,TRUE,"general";"via2",#N/A,TRUE,"general";"via3",#N/A,TRUE,"general"}</definedName>
    <definedName name="___m5" localSheetId="15">{"via1",#N/A,TRUE,"general";"via2",#N/A,TRUE,"general";"via3",#N/A,TRUE,"general"}</definedName>
    <definedName name="___m5" localSheetId="17">{"via1",#N/A,TRUE,"general";"via2",#N/A,TRUE,"general";"via3",#N/A,TRUE,"general"}</definedName>
    <definedName name="___m5" localSheetId="2">{"via1",#N/A,TRUE,"general";"via2",#N/A,TRUE,"general";"via3",#N/A,TRUE,"general"}</definedName>
    <definedName name="___m5" localSheetId="1">{"via1",#N/A,TRUE,"general";"via2",#N/A,TRUE,"general";"via3",#N/A,TRUE,"general"}</definedName>
    <definedName name="___m5">{"via1",#N/A,TRUE,"general";"via2",#N/A,TRUE,"general";"via3",#N/A,TRUE,"general"}</definedName>
    <definedName name="___m6" localSheetId="4">{"TAB1",#N/A,TRUE,"GENERAL";"TAB2",#N/A,TRUE,"GENERAL";"TAB3",#N/A,TRUE,"GENERAL";"TAB4",#N/A,TRUE,"GENERAL";"TAB5",#N/A,TRUE,"GENERAL"}</definedName>
    <definedName name="___m6" localSheetId="16">{"TAB1",#N/A,TRUE,"GENERAL";"TAB2",#N/A,TRUE,"GENERAL";"TAB3",#N/A,TRUE,"GENERAL";"TAB4",#N/A,TRUE,"GENERAL";"TAB5",#N/A,TRUE,"GENERAL"}</definedName>
    <definedName name="___m6" localSheetId="15">{"TAB1",#N/A,TRUE,"GENERAL";"TAB2",#N/A,TRUE,"GENERAL";"TAB3",#N/A,TRUE,"GENERAL";"TAB4",#N/A,TRUE,"GENERAL";"TAB5",#N/A,TRUE,"GENERAL"}</definedName>
    <definedName name="___m6" localSheetId="17">{"TAB1",#N/A,TRUE,"GENERAL";"TAB2",#N/A,TRUE,"GENERAL";"TAB3",#N/A,TRUE,"GENERAL";"TAB4",#N/A,TRUE,"GENERAL";"TAB5",#N/A,TRUE,"GENERAL"}</definedName>
    <definedName name="___m6" localSheetId="2">{"TAB1",#N/A,TRUE,"GENERAL";"TAB2",#N/A,TRUE,"GENERAL";"TAB3",#N/A,TRUE,"GENERAL";"TAB4",#N/A,TRUE,"GENERAL";"TAB5",#N/A,TRUE,"GENERAL"}</definedName>
    <definedName name="___m6" localSheetId="1">{"TAB1",#N/A,TRUE,"GENERAL";"TAB2",#N/A,TRUE,"GENERAL";"TAB3",#N/A,TRUE,"GENERAL";"TAB4",#N/A,TRUE,"GENERAL";"TAB5",#N/A,TRUE,"GENERAL"}</definedName>
    <definedName name="___m6">{"TAB1",#N/A,TRUE,"GENERAL";"TAB2",#N/A,TRUE,"GENERAL";"TAB3",#N/A,TRUE,"GENERAL";"TAB4",#N/A,TRUE,"GENERAL";"TAB5",#N/A,TRUE,"GENERAL"}</definedName>
    <definedName name="___m7" localSheetId="4">{"TAB1",#N/A,TRUE,"GENERAL";"TAB2",#N/A,TRUE,"GENERAL";"TAB3",#N/A,TRUE,"GENERAL";"TAB4",#N/A,TRUE,"GENERAL";"TAB5",#N/A,TRUE,"GENERAL"}</definedName>
    <definedName name="___m7" localSheetId="16">{"TAB1",#N/A,TRUE,"GENERAL";"TAB2",#N/A,TRUE,"GENERAL";"TAB3",#N/A,TRUE,"GENERAL";"TAB4",#N/A,TRUE,"GENERAL";"TAB5",#N/A,TRUE,"GENERAL"}</definedName>
    <definedName name="___m7" localSheetId="15">{"TAB1",#N/A,TRUE,"GENERAL";"TAB2",#N/A,TRUE,"GENERAL";"TAB3",#N/A,TRUE,"GENERAL";"TAB4",#N/A,TRUE,"GENERAL";"TAB5",#N/A,TRUE,"GENERAL"}</definedName>
    <definedName name="___m7" localSheetId="17">{"TAB1",#N/A,TRUE,"GENERAL";"TAB2",#N/A,TRUE,"GENERAL";"TAB3",#N/A,TRUE,"GENERAL";"TAB4",#N/A,TRUE,"GENERAL";"TAB5",#N/A,TRUE,"GENERAL"}</definedName>
    <definedName name="___m7" localSheetId="2">{"TAB1",#N/A,TRUE,"GENERAL";"TAB2",#N/A,TRUE,"GENERAL";"TAB3",#N/A,TRUE,"GENERAL";"TAB4",#N/A,TRUE,"GENERAL";"TAB5",#N/A,TRUE,"GENERAL"}</definedName>
    <definedName name="___m7" localSheetId="1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 localSheetId="4">{"via1",#N/A,TRUE,"general";"via2",#N/A,TRUE,"general";"via3",#N/A,TRUE,"general"}</definedName>
    <definedName name="___m8" localSheetId="16">{"via1",#N/A,TRUE,"general";"via2",#N/A,TRUE,"general";"via3",#N/A,TRUE,"general"}</definedName>
    <definedName name="___m8" localSheetId="15">{"via1",#N/A,TRUE,"general";"via2",#N/A,TRUE,"general";"via3",#N/A,TRUE,"general"}</definedName>
    <definedName name="___m8" localSheetId="17">{"via1",#N/A,TRUE,"general";"via2",#N/A,TRUE,"general";"via3",#N/A,TRUE,"general"}</definedName>
    <definedName name="___m8" localSheetId="2">{"via1",#N/A,TRUE,"general";"via2",#N/A,TRUE,"general";"via3",#N/A,TRUE,"general"}</definedName>
    <definedName name="___m8" localSheetId="1">{"via1",#N/A,TRUE,"general";"via2",#N/A,TRUE,"general";"via3",#N/A,TRUE,"general"}</definedName>
    <definedName name="___m8">{"via1",#N/A,TRUE,"general";"via2",#N/A,TRUE,"general";"via3",#N/A,TRUE,"general"}</definedName>
    <definedName name="___m9" localSheetId="4">{"via1",#N/A,TRUE,"general";"via2",#N/A,TRUE,"general";"via3",#N/A,TRUE,"general"}</definedName>
    <definedName name="___m9" localSheetId="16">{"via1",#N/A,TRUE,"general";"via2",#N/A,TRUE,"general";"via3",#N/A,TRUE,"general"}</definedName>
    <definedName name="___m9" localSheetId="15">{"via1",#N/A,TRUE,"general";"via2",#N/A,TRUE,"general";"via3",#N/A,TRUE,"general"}</definedName>
    <definedName name="___m9" localSheetId="17">{"via1",#N/A,TRUE,"general";"via2",#N/A,TRUE,"general";"via3",#N/A,TRUE,"general"}</definedName>
    <definedName name="___m9" localSheetId="2">{"via1",#N/A,TRUE,"general";"via2",#N/A,TRUE,"general";"via3",#N/A,TRUE,"general"}</definedName>
    <definedName name="___m9" localSheetId="1">{"via1",#N/A,TRUE,"general";"via2",#N/A,TRUE,"general";"via3",#N/A,TRUE,"general"}</definedName>
    <definedName name="___m9">{"via1",#N/A,TRUE,"general";"via2",#N/A,TRUE,"general";"via3",#N/A,TRUE,"general"}</definedName>
    <definedName name="___MA2" localSheetId="17">#REF!</definedName>
    <definedName name="___MA2">#REF!</definedName>
    <definedName name="___MAMAM">#REF!</definedName>
    <definedName name="___MAT1" localSheetId="17">#REF!</definedName>
    <definedName name="___MAT1">#REF!</definedName>
    <definedName name="___MAT10" localSheetId="17">#REF!</definedName>
    <definedName name="___MAT10">#REF!</definedName>
    <definedName name="___MAT11" localSheetId="17">#REF!</definedName>
    <definedName name="___MAT11">#REF!</definedName>
    <definedName name="___MAT1111" localSheetId="17">#REF!</definedName>
    <definedName name="___MAT1111">#REF!</definedName>
    <definedName name="___MAT12" localSheetId="17">#REF!</definedName>
    <definedName name="___MAT12">#REF!</definedName>
    <definedName name="___MAT13" localSheetId="17">#REF!</definedName>
    <definedName name="___MAT13">#REF!</definedName>
    <definedName name="___MAT14" localSheetId="17">#REF!</definedName>
    <definedName name="___MAT14">#REF!</definedName>
    <definedName name="___MAT15" localSheetId="17">#REF!</definedName>
    <definedName name="___MAT15">#REF!</definedName>
    <definedName name="___MAT16" localSheetId="17">#REF!</definedName>
    <definedName name="___MAT16">#REF!</definedName>
    <definedName name="___MAT17" localSheetId="17">#REF!</definedName>
    <definedName name="___MAT17">#REF!</definedName>
    <definedName name="___MAT170" localSheetId="17">#REF!</definedName>
    <definedName name="___MAT170">#REF!</definedName>
    <definedName name="___MAT171" localSheetId="17">#REF!</definedName>
    <definedName name="___MAT171">#REF!</definedName>
    <definedName name="___MAT18" localSheetId="17">#REF!</definedName>
    <definedName name="___MAT18">#REF!</definedName>
    <definedName name="___MAT19" localSheetId="17">#REF!</definedName>
    <definedName name="___MAT19">#REF!</definedName>
    <definedName name="___MAT2" localSheetId="17">#REF!</definedName>
    <definedName name="___MAT2">#REF!</definedName>
    <definedName name="___MAT20" localSheetId="17">#REF!</definedName>
    <definedName name="___MAT20">#REF!</definedName>
    <definedName name="___MAT21" localSheetId="17">#REF!</definedName>
    <definedName name="___MAT21">#REF!</definedName>
    <definedName name="___MAT22" localSheetId="17">#REF!</definedName>
    <definedName name="___MAT22">#REF!</definedName>
    <definedName name="___MAT23" localSheetId="17">#REF!</definedName>
    <definedName name="___MAT23">#REF!</definedName>
    <definedName name="___MAT24" localSheetId="17">#REF!</definedName>
    <definedName name="___MAT24">#REF!</definedName>
    <definedName name="___MAT25" localSheetId="17">#REF!</definedName>
    <definedName name="___MAT25">#REF!</definedName>
    <definedName name="___MAT26" localSheetId="17">#REF!</definedName>
    <definedName name="___MAT26">#REF!</definedName>
    <definedName name="___MAT27" localSheetId="17">#REF!</definedName>
    <definedName name="___MAT27">#REF!</definedName>
    <definedName name="___MAT28" localSheetId="17">#REF!</definedName>
    <definedName name="___MAT28">#REF!</definedName>
    <definedName name="___MAT29" localSheetId="17">#REF!</definedName>
    <definedName name="___MAT29">#REF!</definedName>
    <definedName name="___MAT3" localSheetId="17">#REF!</definedName>
    <definedName name="___MAT3">#REF!</definedName>
    <definedName name="___MAT30" localSheetId="17">#REF!</definedName>
    <definedName name="___MAT30">#REF!</definedName>
    <definedName name="___MAT31" localSheetId="17">#REF!</definedName>
    <definedName name="___MAT31">#REF!</definedName>
    <definedName name="___MAT32" localSheetId="17">#REF!</definedName>
    <definedName name="___MAT32">#REF!</definedName>
    <definedName name="___MAT33" localSheetId="17">#REF!</definedName>
    <definedName name="___MAT33">#REF!</definedName>
    <definedName name="___MAT34" localSheetId="17">#REF!</definedName>
    <definedName name="___MAT34">#REF!</definedName>
    <definedName name="___MAT35" localSheetId="17">#REF!</definedName>
    <definedName name="___MAT35">#REF!</definedName>
    <definedName name="___MAT36" localSheetId="17">#REF!</definedName>
    <definedName name="___MAT36">#REF!</definedName>
    <definedName name="___MAT37" localSheetId="17">#REF!</definedName>
    <definedName name="___MAT37">#REF!</definedName>
    <definedName name="___MAT4" localSheetId="17">#REF!</definedName>
    <definedName name="___MAT4">#REF!</definedName>
    <definedName name="___MAT5" localSheetId="17">#REF!</definedName>
    <definedName name="___MAT5">#REF!</definedName>
    <definedName name="___MAT6" localSheetId="17">#REF!</definedName>
    <definedName name="___MAT6">#REF!</definedName>
    <definedName name="___MAT7" localSheetId="17">#REF!</definedName>
    <definedName name="___MAT7">#REF!</definedName>
    <definedName name="___MAT8" localSheetId="17">#REF!</definedName>
    <definedName name="___MAT8">#REF!</definedName>
    <definedName name="___MAT832" localSheetId="17">#REF!</definedName>
    <definedName name="___MAT832">#REF!</definedName>
    <definedName name="___MAT9" localSheetId="17">#REF!</definedName>
    <definedName name="___MAT9">#REF!</definedName>
    <definedName name="___MAY88" localSheetId="17">#REF!</definedName>
    <definedName name="___MAY88">#REF!</definedName>
    <definedName name="___MB1" localSheetId="17">#REF!</definedName>
    <definedName name="___MB1">#REF!</definedName>
    <definedName name="___MB2" localSheetId="17">#REF!</definedName>
    <definedName name="___MB2">#REF!</definedName>
    <definedName name="___MB3" localSheetId="17">#REF!</definedName>
    <definedName name="___MB3">#REF!</definedName>
    <definedName name="___MO1" localSheetId="17">#REF!</definedName>
    <definedName name="___MO1">#REF!</definedName>
    <definedName name="___MO10" localSheetId="17">#REF!</definedName>
    <definedName name="___MO10">#REF!</definedName>
    <definedName name="___MO2" localSheetId="17">#REF!</definedName>
    <definedName name="___MO2">#REF!</definedName>
    <definedName name="___MO3" localSheetId="17">#REF!</definedName>
    <definedName name="___MO3">#REF!</definedName>
    <definedName name="___MO4" localSheetId="17">#REF!</definedName>
    <definedName name="___MO4">#REF!</definedName>
    <definedName name="___MO5" localSheetId="17">#REF!</definedName>
    <definedName name="___MO5">#REF!</definedName>
    <definedName name="___MO6" localSheetId="17">#REF!</definedName>
    <definedName name="___MO6">#REF!</definedName>
    <definedName name="___MO7" localSheetId="17">#REF!</definedName>
    <definedName name="___MO7">#REF!</definedName>
    <definedName name="___MO8" localSheetId="17">#REF!</definedName>
    <definedName name="___MO8">#REF!</definedName>
    <definedName name="___MO9" localSheetId="17">#REF!</definedName>
    <definedName name="___MO9">#REF!</definedName>
    <definedName name="___mor15" localSheetId="17">#REF!</definedName>
    <definedName name="___mor15">#REF!</definedName>
    <definedName name="___MSC1" localSheetId="17">#REF!</definedName>
    <definedName name="___MSC1">#REF!</definedName>
    <definedName name="___MV1" localSheetId="17">#REF!</definedName>
    <definedName name="___MV1">#REF!</definedName>
    <definedName name="___MV10" localSheetId="17">#REF!</definedName>
    <definedName name="___MV10">#REF!</definedName>
    <definedName name="___MV11" localSheetId="17">#REF!</definedName>
    <definedName name="___MV11">#REF!</definedName>
    <definedName name="___MV12" localSheetId="17">#REF!</definedName>
    <definedName name="___MV12">#REF!</definedName>
    <definedName name="___MV13" localSheetId="17">#REF!</definedName>
    <definedName name="___MV13">#REF!</definedName>
    <definedName name="___MV14" localSheetId="17">#REF!</definedName>
    <definedName name="___MV14">#REF!</definedName>
    <definedName name="___MV15" localSheetId="17">#REF!</definedName>
    <definedName name="___MV15">#REF!</definedName>
    <definedName name="___MV16" localSheetId="17">#REF!</definedName>
    <definedName name="___MV16">#REF!</definedName>
    <definedName name="___MV17" localSheetId="17">#REF!</definedName>
    <definedName name="___MV17">#REF!</definedName>
    <definedName name="___MV18" localSheetId="17">#REF!</definedName>
    <definedName name="___MV18">#REF!</definedName>
    <definedName name="___MV19" localSheetId="17">#REF!</definedName>
    <definedName name="___MV19">#REF!</definedName>
    <definedName name="___MV2" localSheetId="17">#REF!</definedName>
    <definedName name="___MV2">#REF!</definedName>
    <definedName name="___MV20" localSheetId="17">#REF!</definedName>
    <definedName name="___MV20">#REF!</definedName>
    <definedName name="___MV3" localSheetId="17">#REF!</definedName>
    <definedName name="___MV3">#REF!</definedName>
    <definedName name="___MV5" localSheetId="17">#REF!</definedName>
    <definedName name="___MV5">#REF!</definedName>
    <definedName name="___MV6" localSheetId="17">#REF!</definedName>
    <definedName name="___MV6">#REF!</definedName>
    <definedName name="___MV7" localSheetId="17">#REF!</definedName>
    <definedName name="___MV7">#REF!</definedName>
    <definedName name="___MV8" localSheetId="17">#REF!</definedName>
    <definedName name="___MV8">#REF!</definedName>
    <definedName name="___MV9" localSheetId="17">#REF!</definedName>
    <definedName name="___MV9">#REF!</definedName>
    <definedName name="___n3" localSheetId="4">{"TAB1",#N/A,TRUE,"GENERAL";"TAB2",#N/A,TRUE,"GENERAL";"TAB3",#N/A,TRUE,"GENERAL";"TAB4",#N/A,TRUE,"GENERAL";"TAB5",#N/A,TRUE,"GENERAL"}</definedName>
    <definedName name="___n3" localSheetId="16">{"TAB1",#N/A,TRUE,"GENERAL";"TAB2",#N/A,TRUE,"GENERAL";"TAB3",#N/A,TRUE,"GENERAL";"TAB4",#N/A,TRUE,"GENERAL";"TAB5",#N/A,TRUE,"GENERAL"}</definedName>
    <definedName name="___n3" localSheetId="15">{"TAB1",#N/A,TRUE,"GENERAL";"TAB2",#N/A,TRUE,"GENERAL";"TAB3",#N/A,TRUE,"GENERAL";"TAB4",#N/A,TRUE,"GENERAL";"TAB5",#N/A,TRUE,"GENERAL"}</definedName>
    <definedName name="___n3" localSheetId="17">{"TAB1",#N/A,TRUE,"GENERAL";"TAB2",#N/A,TRUE,"GENERAL";"TAB3",#N/A,TRUE,"GENERAL";"TAB4",#N/A,TRUE,"GENERAL";"TAB5",#N/A,TRUE,"GENERAL"}</definedName>
    <definedName name="___n3" localSheetId="2">{"TAB1",#N/A,TRUE,"GENERAL";"TAB2",#N/A,TRUE,"GENERAL";"TAB3",#N/A,TRUE,"GENERAL";"TAB4",#N/A,TRUE,"GENERAL";"TAB5",#N/A,TRUE,"GENERAL"}</definedName>
    <definedName name="___n3" localSheetId="1">{"TAB1",#N/A,TRUE,"GENERAL";"TAB2",#N/A,TRUE,"GENERAL";"TAB3",#N/A,TRUE,"GENERAL";"TAB4",#N/A,TRUE,"GENERAL";"TAB5",#N/A,TRUE,"GENERAL"}</definedName>
    <definedName name="___n3">{"TAB1",#N/A,TRUE,"GENERAL";"TAB2",#N/A,TRUE,"GENERAL";"TAB3",#N/A,TRUE,"GENERAL";"TAB4",#N/A,TRUE,"GENERAL";"TAB5",#N/A,TRUE,"GENERAL"}</definedName>
    <definedName name="___n4" localSheetId="4">{"via1",#N/A,TRUE,"general";"via2",#N/A,TRUE,"general";"via3",#N/A,TRUE,"general"}</definedName>
    <definedName name="___n4" localSheetId="16">{"via1",#N/A,TRUE,"general";"via2",#N/A,TRUE,"general";"via3",#N/A,TRUE,"general"}</definedName>
    <definedName name="___n4" localSheetId="15">{"via1",#N/A,TRUE,"general";"via2",#N/A,TRUE,"general";"via3",#N/A,TRUE,"general"}</definedName>
    <definedName name="___n4" localSheetId="17">{"via1",#N/A,TRUE,"general";"via2",#N/A,TRUE,"general";"via3",#N/A,TRUE,"general"}</definedName>
    <definedName name="___n4" localSheetId="2">{"via1",#N/A,TRUE,"general";"via2",#N/A,TRUE,"general";"via3",#N/A,TRUE,"general"}</definedName>
    <definedName name="___n4" localSheetId="1">{"via1",#N/A,TRUE,"general";"via2",#N/A,TRUE,"general";"via3",#N/A,TRUE,"general"}</definedName>
    <definedName name="___n4">{"via1",#N/A,TRUE,"general";"via2",#N/A,TRUE,"general";"via3",#N/A,TRUE,"general"}</definedName>
    <definedName name="___n5" localSheetId="4">{"TAB1",#N/A,TRUE,"GENERAL";"TAB2",#N/A,TRUE,"GENERAL";"TAB3",#N/A,TRUE,"GENERAL";"TAB4",#N/A,TRUE,"GENERAL";"TAB5",#N/A,TRUE,"GENERAL"}</definedName>
    <definedName name="___n5" localSheetId="16">{"TAB1",#N/A,TRUE,"GENERAL";"TAB2",#N/A,TRUE,"GENERAL";"TAB3",#N/A,TRUE,"GENERAL";"TAB4",#N/A,TRUE,"GENERAL";"TAB5",#N/A,TRUE,"GENERAL"}</definedName>
    <definedName name="___n5" localSheetId="15">{"TAB1",#N/A,TRUE,"GENERAL";"TAB2",#N/A,TRUE,"GENERAL";"TAB3",#N/A,TRUE,"GENERAL";"TAB4",#N/A,TRUE,"GENERAL";"TAB5",#N/A,TRUE,"GENERAL"}</definedName>
    <definedName name="___n5" localSheetId="17">{"TAB1",#N/A,TRUE,"GENERAL";"TAB2",#N/A,TRUE,"GENERAL";"TAB3",#N/A,TRUE,"GENERAL";"TAB4",#N/A,TRUE,"GENERAL";"TAB5",#N/A,TRUE,"GENERAL"}</definedName>
    <definedName name="___n5" localSheetId="2">{"TAB1",#N/A,TRUE,"GENERAL";"TAB2",#N/A,TRUE,"GENERAL";"TAB3",#N/A,TRUE,"GENERAL";"TAB4",#N/A,TRUE,"GENERAL";"TAB5",#N/A,TRUE,"GENERAL"}</definedName>
    <definedName name="___n5" localSheetId="1">{"TAB1",#N/A,TRUE,"GENERAL";"TAB2",#N/A,TRUE,"GENERAL";"TAB3",#N/A,TRUE,"GENERAL";"TAB4",#N/A,TRUE,"GENERAL";"TAB5",#N/A,TRUE,"GENERAL"}</definedName>
    <definedName name="___n5">{"TAB1",#N/A,TRUE,"GENERAL";"TAB2",#N/A,TRUE,"GENERAL";"TAB3",#N/A,TRUE,"GENERAL";"TAB4",#N/A,TRUE,"GENERAL";"TAB5",#N/A,TRUE,"GENERAL"}</definedName>
    <definedName name="___nyn7" localSheetId="4">{"via1",#N/A,TRUE,"general";"via2",#N/A,TRUE,"general";"via3",#N/A,TRUE,"general"}</definedName>
    <definedName name="___nyn7" localSheetId="16">{"via1",#N/A,TRUE,"general";"via2",#N/A,TRUE,"general";"via3",#N/A,TRUE,"general"}</definedName>
    <definedName name="___nyn7" localSheetId="15">{"via1",#N/A,TRUE,"general";"via2",#N/A,TRUE,"general";"via3",#N/A,TRUE,"general"}</definedName>
    <definedName name="___nyn7" localSheetId="17">{"via1",#N/A,TRUE,"general";"via2",#N/A,TRUE,"general";"via3",#N/A,TRUE,"general"}</definedName>
    <definedName name="___nyn7" localSheetId="2">{"via1",#N/A,TRUE,"general";"via2",#N/A,TRUE,"general";"via3",#N/A,TRUE,"general"}</definedName>
    <definedName name="___nyn7" localSheetId="1">{"via1",#N/A,TRUE,"general";"via2",#N/A,TRUE,"general";"via3",#N/A,TRUE,"general"}</definedName>
    <definedName name="___nyn7">{"via1",#N/A,TRUE,"general";"via2",#N/A,TRUE,"general";"via3",#N/A,TRUE,"general"}</definedName>
    <definedName name="___o1" localSheetId="4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o1" localSheetId="16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o1" localSheetId="15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o1" localSheetId="17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o1" localSheetId="2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o1" localSheetId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o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o4" localSheetId="4">{"via1",#N/A,TRUE,"general";"via2",#N/A,TRUE,"general";"via3",#N/A,TRUE,"general"}</definedName>
    <definedName name="___o4" localSheetId="16">{"via1",#N/A,TRUE,"general";"via2",#N/A,TRUE,"general";"via3",#N/A,TRUE,"general"}</definedName>
    <definedName name="___o4" localSheetId="15">{"via1",#N/A,TRUE,"general";"via2",#N/A,TRUE,"general";"via3",#N/A,TRUE,"general"}</definedName>
    <definedName name="___o4" localSheetId="17">{"via1",#N/A,TRUE,"general";"via2",#N/A,TRUE,"general";"via3",#N/A,TRUE,"general"}</definedName>
    <definedName name="___o4" localSheetId="2">{"via1",#N/A,TRUE,"general";"via2",#N/A,TRUE,"general";"via3",#N/A,TRUE,"general"}</definedName>
    <definedName name="___o4" localSheetId="1">{"via1",#N/A,TRUE,"general";"via2",#N/A,TRUE,"general";"via3",#N/A,TRUE,"general"}</definedName>
    <definedName name="___o4">{"via1",#N/A,TRUE,"general";"via2",#N/A,TRUE,"general";"via3",#N/A,TRUE,"general"}</definedName>
    <definedName name="___o5" localSheetId="4">{"TAB1",#N/A,TRUE,"GENERAL";"TAB2",#N/A,TRUE,"GENERAL";"TAB3",#N/A,TRUE,"GENERAL";"TAB4",#N/A,TRUE,"GENERAL";"TAB5",#N/A,TRUE,"GENERAL"}</definedName>
    <definedName name="___o5" localSheetId="16">{"TAB1",#N/A,TRUE,"GENERAL";"TAB2",#N/A,TRUE,"GENERAL";"TAB3",#N/A,TRUE,"GENERAL";"TAB4",#N/A,TRUE,"GENERAL";"TAB5",#N/A,TRUE,"GENERAL"}</definedName>
    <definedName name="___o5" localSheetId="15">{"TAB1",#N/A,TRUE,"GENERAL";"TAB2",#N/A,TRUE,"GENERAL";"TAB3",#N/A,TRUE,"GENERAL";"TAB4",#N/A,TRUE,"GENERAL";"TAB5",#N/A,TRUE,"GENERAL"}</definedName>
    <definedName name="___o5" localSheetId="17">{"TAB1",#N/A,TRUE,"GENERAL";"TAB2",#N/A,TRUE,"GENERAL";"TAB3",#N/A,TRUE,"GENERAL";"TAB4",#N/A,TRUE,"GENERAL";"TAB5",#N/A,TRUE,"GENERAL"}</definedName>
    <definedName name="___o5" localSheetId="2">{"TAB1",#N/A,TRUE,"GENERAL";"TAB2",#N/A,TRUE,"GENERAL";"TAB3",#N/A,TRUE,"GENERAL";"TAB4",#N/A,TRUE,"GENERAL";"TAB5",#N/A,TRUE,"GENERAL"}</definedName>
    <definedName name="___o5" localSheetId="1">{"TAB1",#N/A,TRUE,"GENERAL";"TAB2",#N/A,TRUE,"GENERAL";"TAB3",#N/A,TRUE,"GENERAL";"TAB4",#N/A,TRUE,"GENERAL";"TAB5",#N/A,TRUE,"GENERAL"}</definedName>
    <definedName name="___o5">{"TAB1",#N/A,TRUE,"GENERAL";"TAB2",#N/A,TRUE,"GENERAL";"TAB3",#N/A,TRUE,"GENERAL";"TAB4",#N/A,TRUE,"GENERAL";"TAB5",#N/A,TRUE,"GENERAL"}</definedName>
    <definedName name="___o6" localSheetId="4">{"TAB1",#N/A,TRUE,"GENERAL";"TAB2",#N/A,TRUE,"GENERAL";"TAB3",#N/A,TRUE,"GENERAL";"TAB4",#N/A,TRUE,"GENERAL";"TAB5",#N/A,TRUE,"GENERAL"}</definedName>
    <definedName name="___o6" localSheetId="16">{"TAB1",#N/A,TRUE,"GENERAL";"TAB2",#N/A,TRUE,"GENERAL";"TAB3",#N/A,TRUE,"GENERAL";"TAB4",#N/A,TRUE,"GENERAL";"TAB5",#N/A,TRUE,"GENERAL"}</definedName>
    <definedName name="___o6" localSheetId="15">{"TAB1",#N/A,TRUE,"GENERAL";"TAB2",#N/A,TRUE,"GENERAL";"TAB3",#N/A,TRUE,"GENERAL";"TAB4",#N/A,TRUE,"GENERAL";"TAB5",#N/A,TRUE,"GENERAL"}</definedName>
    <definedName name="___o6" localSheetId="17">{"TAB1",#N/A,TRUE,"GENERAL";"TAB2",#N/A,TRUE,"GENERAL";"TAB3",#N/A,TRUE,"GENERAL";"TAB4",#N/A,TRUE,"GENERAL";"TAB5",#N/A,TRUE,"GENERAL"}</definedName>
    <definedName name="___o6" localSheetId="2">{"TAB1",#N/A,TRUE,"GENERAL";"TAB2",#N/A,TRUE,"GENERAL";"TAB3",#N/A,TRUE,"GENERAL";"TAB4",#N/A,TRUE,"GENERAL";"TAB5",#N/A,TRUE,"GENERAL"}</definedName>
    <definedName name="___o6" localSheetId="1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 localSheetId="4">{"TAB1",#N/A,TRUE,"GENERAL";"TAB2",#N/A,TRUE,"GENERAL";"TAB3",#N/A,TRUE,"GENERAL";"TAB4",#N/A,TRUE,"GENERAL";"TAB5",#N/A,TRUE,"GENERAL"}</definedName>
    <definedName name="___o7" localSheetId="16">{"TAB1",#N/A,TRUE,"GENERAL";"TAB2",#N/A,TRUE,"GENERAL";"TAB3",#N/A,TRUE,"GENERAL";"TAB4",#N/A,TRUE,"GENERAL";"TAB5",#N/A,TRUE,"GENERAL"}</definedName>
    <definedName name="___o7" localSheetId="15">{"TAB1",#N/A,TRUE,"GENERAL";"TAB2",#N/A,TRUE,"GENERAL";"TAB3",#N/A,TRUE,"GENERAL";"TAB4",#N/A,TRUE,"GENERAL";"TAB5",#N/A,TRUE,"GENERAL"}</definedName>
    <definedName name="___o7" localSheetId="17">{"TAB1",#N/A,TRUE,"GENERAL";"TAB2",#N/A,TRUE,"GENERAL";"TAB3",#N/A,TRUE,"GENERAL";"TAB4",#N/A,TRUE,"GENERAL";"TAB5",#N/A,TRUE,"GENERAL"}</definedName>
    <definedName name="___o7" localSheetId="2">{"TAB1",#N/A,TRUE,"GENERAL";"TAB2",#N/A,TRUE,"GENERAL";"TAB3",#N/A,TRUE,"GENERAL";"TAB4",#N/A,TRUE,"GENERAL";"TAB5",#N/A,TRUE,"GENERAL"}</definedName>
    <definedName name="___o7" localSheetId="1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 localSheetId="4">{"via1",#N/A,TRUE,"general";"via2",#N/A,TRUE,"general";"via3",#N/A,TRUE,"general"}</definedName>
    <definedName name="___o8" localSheetId="16">{"via1",#N/A,TRUE,"general";"via2",#N/A,TRUE,"general";"via3",#N/A,TRUE,"general"}</definedName>
    <definedName name="___o8" localSheetId="15">{"via1",#N/A,TRUE,"general";"via2",#N/A,TRUE,"general";"via3",#N/A,TRUE,"general"}</definedName>
    <definedName name="___o8" localSheetId="17">{"via1",#N/A,TRUE,"general";"via2",#N/A,TRUE,"general";"via3",#N/A,TRUE,"general"}</definedName>
    <definedName name="___o8" localSheetId="2">{"via1",#N/A,TRUE,"general";"via2",#N/A,TRUE,"general";"via3",#N/A,TRUE,"general"}</definedName>
    <definedName name="___o8" localSheetId="1">{"via1",#N/A,TRUE,"general";"via2",#N/A,TRUE,"general";"via3",#N/A,TRUE,"general"}</definedName>
    <definedName name="___o8">{"via1",#N/A,TRUE,"general";"via2",#N/A,TRUE,"general";"via3",#N/A,TRUE,"general"}</definedName>
    <definedName name="___o9" localSheetId="4">{"TAB1",#N/A,TRUE,"GENERAL";"TAB2",#N/A,TRUE,"GENERAL";"TAB3",#N/A,TRUE,"GENERAL";"TAB4",#N/A,TRUE,"GENERAL";"TAB5",#N/A,TRUE,"GENERAL"}</definedName>
    <definedName name="___o9" localSheetId="16">{"TAB1",#N/A,TRUE,"GENERAL";"TAB2",#N/A,TRUE,"GENERAL";"TAB3",#N/A,TRUE,"GENERAL";"TAB4",#N/A,TRUE,"GENERAL";"TAB5",#N/A,TRUE,"GENERAL"}</definedName>
    <definedName name="___o9" localSheetId="15">{"TAB1",#N/A,TRUE,"GENERAL";"TAB2",#N/A,TRUE,"GENERAL";"TAB3",#N/A,TRUE,"GENERAL";"TAB4",#N/A,TRUE,"GENERAL";"TAB5",#N/A,TRUE,"GENERAL"}</definedName>
    <definedName name="___o9" localSheetId="17">{"TAB1",#N/A,TRUE,"GENERAL";"TAB2",#N/A,TRUE,"GENERAL";"TAB3",#N/A,TRUE,"GENERAL";"TAB4",#N/A,TRUE,"GENERAL";"TAB5",#N/A,TRUE,"GENERAL"}</definedName>
    <definedName name="___o9" localSheetId="2">{"TAB1",#N/A,TRUE,"GENERAL";"TAB2",#N/A,TRUE,"GENERAL";"TAB3",#N/A,TRUE,"GENERAL";"TAB4",#N/A,TRUE,"GENERAL";"TAB5",#N/A,TRUE,"GENERAL"}</definedName>
    <definedName name="___o9" localSheetId="1">{"TAB1",#N/A,TRUE,"GENERAL";"TAB2",#N/A,TRUE,"GENERAL";"TAB3",#N/A,TRUE,"GENERAL";"TAB4",#N/A,TRUE,"GENERAL";"TAB5",#N/A,TRUE,"GENERAL"}</definedName>
    <definedName name="___o9">{"TAB1",#N/A,TRUE,"GENERAL";"TAB2",#N/A,TRUE,"GENERAL";"TAB3",#N/A,TRUE,"GENERAL";"TAB4",#N/A,TRUE,"GENERAL";"TAB5",#N/A,TRUE,"GENERAL"}</definedName>
    <definedName name="___oa55">#REF!</definedName>
    <definedName name="___Ope1" localSheetId="17">#REF!</definedName>
    <definedName name="___Ope1">#REF!</definedName>
    <definedName name="___Ope2" localSheetId="17">#REF!</definedName>
    <definedName name="___Ope2">#REF!</definedName>
    <definedName name="___Ope3" localSheetId="17">#REF!</definedName>
    <definedName name="___Ope3">#REF!</definedName>
    <definedName name="___ORO10" localSheetId="17">#REF!</definedName>
    <definedName name="___ORO10">#REF!</definedName>
    <definedName name="___ORO11" localSheetId="17">#REF!</definedName>
    <definedName name="___ORO11">#REF!</definedName>
    <definedName name="___ORO12" localSheetId="17">#REF!</definedName>
    <definedName name="___ORO12">#REF!</definedName>
    <definedName name="___ORO13" localSheetId="17">#REF!</definedName>
    <definedName name="___ORO13">#REF!</definedName>
    <definedName name="___ORO14" localSheetId="17">#REF!</definedName>
    <definedName name="___ORO14">#REF!</definedName>
    <definedName name="___ORO15" localSheetId="17">#REF!</definedName>
    <definedName name="___ORO15">#REF!</definedName>
    <definedName name="___ORO16" localSheetId="17">#REF!</definedName>
    <definedName name="___ORO16">#REF!</definedName>
    <definedName name="___ORO17" localSheetId="17">#REF!</definedName>
    <definedName name="___ORO17">#REF!</definedName>
    <definedName name="___ORO18" localSheetId="17">#REF!</definedName>
    <definedName name="___ORO18">#REF!</definedName>
    <definedName name="___ORO19" localSheetId="17">#REF!</definedName>
    <definedName name="___ORO19">#REF!</definedName>
    <definedName name="___p6" localSheetId="4">{"via1",#N/A,TRUE,"general";"via2",#N/A,TRUE,"general";"via3",#N/A,TRUE,"general"}</definedName>
    <definedName name="___p6" localSheetId="16">{"via1",#N/A,TRUE,"general";"via2",#N/A,TRUE,"general";"via3",#N/A,TRUE,"general"}</definedName>
    <definedName name="___p6" localSheetId="15">{"via1",#N/A,TRUE,"general";"via2",#N/A,TRUE,"general";"via3",#N/A,TRUE,"general"}</definedName>
    <definedName name="___p6" localSheetId="17">{"via1",#N/A,TRUE,"general";"via2",#N/A,TRUE,"general";"via3",#N/A,TRUE,"general"}</definedName>
    <definedName name="___p6" localSheetId="2">{"via1",#N/A,TRUE,"general";"via2",#N/A,TRUE,"general";"via3",#N/A,TRUE,"general"}</definedName>
    <definedName name="___p6" localSheetId="1">{"via1",#N/A,TRUE,"general";"via2",#N/A,TRUE,"general";"via3",#N/A,TRUE,"general"}</definedName>
    <definedName name="___p6">{"via1",#N/A,TRUE,"general";"via2",#N/A,TRUE,"general";"via3",#N/A,TRUE,"general"}</definedName>
    <definedName name="___p7" localSheetId="4">{"via1",#N/A,TRUE,"general";"via2",#N/A,TRUE,"general";"via3",#N/A,TRUE,"general"}</definedName>
    <definedName name="___p7" localSheetId="16">{"via1",#N/A,TRUE,"general";"via2",#N/A,TRUE,"general";"via3",#N/A,TRUE,"general"}</definedName>
    <definedName name="___p7" localSheetId="15">{"via1",#N/A,TRUE,"general";"via2",#N/A,TRUE,"general";"via3",#N/A,TRUE,"general"}</definedName>
    <definedName name="___p7" localSheetId="17">{"via1",#N/A,TRUE,"general";"via2",#N/A,TRUE,"general";"via3",#N/A,TRUE,"general"}</definedName>
    <definedName name="___p7" localSheetId="2">{"via1",#N/A,TRUE,"general";"via2",#N/A,TRUE,"general";"via3",#N/A,TRUE,"general"}</definedName>
    <definedName name="___p7" localSheetId="1">{"via1",#N/A,TRUE,"general";"via2",#N/A,TRUE,"general";"via3",#N/A,TRUE,"general"}</definedName>
    <definedName name="___p7">{"via1",#N/A,TRUE,"general";"via2",#N/A,TRUE,"general";"via3",#N/A,TRUE,"general"}</definedName>
    <definedName name="___p8" localSheetId="4">{"TAB1",#N/A,TRUE,"GENERAL";"TAB2",#N/A,TRUE,"GENERAL";"TAB3",#N/A,TRUE,"GENERAL";"TAB4",#N/A,TRUE,"GENERAL";"TAB5",#N/A,TRUE,"GENERAL"}</definedName>
    <definedName name="___p8" localSheetId="16">{"TAB1",#N/A,TRUE,"GENERAL";"TAB2",#N/A,TRUE,"GENERAL";"TAB3",#N/A,TRUE,"GENERAL";"TAB4",#N/A,TRUE,"GENERAL";"TAB5",#N/A,TRUE,"GENERAL"}</definedName>
    <definedName name="___p8" localSheetId="15">{"TAB1",#N/A,TRUE,"GENERAL";"TAB2",#N/A,TRUE,"GENERAL";"TAB3",#N/A,TRUE,"GENERAL";"TAB4",#N/A,TRUE,"GENERAL";"TAB5",#N/A,TRUE,"GENERAL"}</definedName>
    <definedName name="___p8" localSheetId="17">{"TAB1",#N/A,TRUE,"GENERAL";"TAB2",#N/A,TRUE,"GENERAL";"TAB3",#N/A,TRUE,"GENERAL";"TAB4",#N/A,TRUE,"GENERAL";"TAB5",#N/A,TRUE,"GENERAL"}</definedName>
    <definedName name="___p8" localSheetId="2">{"TAB1",#N/A,TRUE,"GENERAL";"TAB2",#N/A,TRUE,"GENERAL";"TAB3",#N/A,TRUE,"GENERAL";"TAB4",#N/A,TRUE,"GENERAL";"TAB5",#N/A,TRUE,"GENERAL"}</definedName>
    <definedName name="___p8" localSheetId="1">{"TAB1",#N/A,TRUE,"GENERAL";"TAB2",#N/A,TRUE,"GENERAL";"TAB3",#N/A,TRUE,"GENERAL";"TAB4",#N/A,TRUE,"GENERAL";"TAB5",#N/A,TRUE,"GENERAL"}</definedName>
    <definedName name="___p8">{"TAB1",#N/A,TRUE,"GENERAL";"TAB2",#N/A,TRUE,"GENERAL";"TAB3",#N/A,TRUE,"GENERAL";"TAB4",#N/A,TRUE,"GENERAL";"TAB5",#N/A,TRUE,"GENERAL"}</definedName>
    <definedName name="___Pa1" localSheetId="17">#REF!</definedName>
    <definedName name="___Pa1">#REF!</definedName>
    <definedName name="___Pa2" localSheetId="17">#REF!</definedName>
    <definedName name="___Pa2">#REF!</definedName>
    <definedName name="___Pa3" localSheetId="17">#REF!</definedName>
    <definedName name="___Pa3">#REF!</definedName>
    <definedName name="___Pa4" localSheetId="17">#REF!</definedName>
    <definedName name="___Pa4">#REF!</definedName>
    <definedName name="___Pae1" localSheetId="17">#REF!</definedName>
    <definedName name="___Pae1">#REF!</definedName>
    <definedName name="___Pae2" localSheetId="17">#REF!</definedName>
    <definedName name="___Pae2">#REF!</definedName>
    <definedName name="___Pae3" localSheetId="17">#REF!</definedName>
    <definedName name="___Pae3">#REF!</definedName>
    <definedName name="___PJ50" localSheetId="17">#REF!</definedName>
    <definedName name="___PJ50">#REF!</definedName>
    <definedName name="___pj51" localSheetId="17">#REF!</definedName>
    <definedName name="___pj51">#REF!</definedName>
    <definedName name="___PMT5671" localSheetId="17">#REF!</definedName>
    <definedName name="___PMT5671">#REF!</definedName>
    <definedName name="___PMT5805" localSheetId="17">#REF!</definedName>
    <definedName name="___PMT5805">#REF!</definedName>
    <definedName name="___PMT5806" localSheetId="17">#REF!</definedName>
    <definedName name="___PMT5806">#REF!</definedName>
    <definedName name="___PMT5815" localSheetId="17">#REF!</definedName>
    <definedName name="___PMT5815">#REF!</definedName>
    <definedName name="___PMT5820" localSheetId="17">#REF!</definedName>
    <definedName name="___PMT5820">#REF!</definedName>
    <definedName name="___Po2">#REF!</definedName>
    <definedName name="___Po3">#REF!</definedName>
    <definedName name="___PRE1" localSheetId="17">#REF!</definedName>
    <definedName name="___PRE1">#REF!</definedName>
    <definedName name="___PRE12" localSheetId="17">#REF!</definedName>
    <definedName name="___PRE12">#REF!</definedName>
    <definedName name="___r" localSheetId="17">#REF!</definedName>
    <definedName name="___r">#REF!</definedName>
    <definedName name="___r4r" localSheetId="4">{"via1",#N/A,TRUE,"general";"via2",#N/A,TRUE,"general";"via3",#N/A,TRUE,"general"}</definedName>
    <definedName name="___r4r" localSheetId="16">{"via1",#N/A,TRUE,"general";"via2",#N/A,TRUE,"general";"via3",#N/A,TRUE,"general"}</definedName>
    <definedName name="___r4r" localSheetId="15">{"via1",#N/A,TRUE,"general";"via2",#N/A,TRUE,"general";"via3",#N/A,TRUE,"general"}</definedName>
    <definedName name="___r4r" localSheetId="17">{"via1",#N/A,TRUE,"general";"via2",#N/A,TRUE,"general";"via3",#N/A,TRUE,"general"}</definedName>
    <definedName name="___r4r" localSheetId="2">{"via1",#N/A,TRUE,"general";"via2",#N/A,TRUE,"general";"via3",#N/A,TRUE,"general"}</definedName>
    <definedName name="___r4r" localSheetId="1">{"via1",#N/A,TRUE,"general";"via2",#N/A,TRUE,"general";"via3",#N/A,TRUE,"general"}</definedName>
    <definedName name="___r4r">{"via1",#N/A,TRUE,"general";"via2",#N/A,TRUE,"general";"via3",#N/A,TRUE,"general"}</definedName>
    <definedName name="___rc" localSheetId="17">#REF!</definedName>
    <definedName name="___rc">#REF!</definedName>
    <definedName name="___Red1" localSheetId="17">#REF!</definedName>
    <definedName name="___Red1">#REF!</definedName>
    <definedName name="___Red2" localSheetId="17">#REF!</definedName>
    <definedName name="___Red2">#REF!</definedName>
    <definedName name="___Red3" localSheetId="17">#REF!</definedName>
    <definedName name="___Red3">#REF!</definedName>
    <definedName name="___rig25">#REF!</definedName>
    <definedName name="___rtu6" localSheetId="4">{"via1",#N/A,TRUE,"general";"via2",#N/A,TRUE,"general";"via3",#N/A,TRUE,"general"}</definedName>
    <definedName name="___rtu6" localSheetId="16">{"via1",#N/A,TRUE,"general";"via2",#N/A,TRUE,"general";"via3",#N/A,TRUE,"general"}</definedName>
    <definedName name="___rtu6" localSheetId="15">{"via1",#N/A,TRUE,"general";"via2",#N/A,TRUE,"general";"via3",#N/A,TRUE,"general"}</definedName>
    <definedName name="___rtu6" localSheetId="17">{"via1",#N/A,TRUE,"general";"via2",#N/A,TRUE,"general";"via3",#N/A,TRUE,"general"}</definedName>
    <definedName name="___rtu6" localSheetId="2">{"via1",#N/A,TRUE,"general";"via2",#N/A,TRUE,"general";"via3",#N/A,TRUE,"general"}</definedName>
    <definedName name="___rtu6" localSheetId="1">{"via1",#N/A,TRUE,"general";"via2",#N/A,TRUE,"general";"via3",#N/A,TRUE,"general"}</definedName>
    <definedName name="___rtu6">{"via1",#N/A,TRUE,"general";"via2",#N/A,TRUE,"general";"via3",#N/A,TRUE,"general"}</definedName>
    <definedName name="___s1" localSheetId="4">{"via1",#N/A,TRUE,"general";"via2",#N/A,TRUE,"general";"via3",#N/A,TRUE,"general"}</definedName>
    <definedName name="___s1" localSheetId="16">{"via1",#N/A,TRUE,"general";"via2",#N/A,TRUE,"general";"via3",#N/A,TRUE,"general"}</definedName>
    <definedName name="___s1" localSheetId="15">{"via1",#N/A,TRUE,"general";"via2",#N/A,TRUE,"general";"via3",#N/A,TRUE,"general"}</definedName>
    <definedName name="___s1" localSheetId="17">{"via1",#N/A,TRUE,"general";"via2",#N/A,TRUE,"general";"via3",#N/A,TRUE,"general"}</definedName>
    <definedName name="___s1" localSheetId="2">{"via1",#N/A,TRUE,"general";"via2",#N/A,TRUE,"general";"via3",#N/A,TRUE,"general"}</definedName>
    <definedName name="___s1" localSheetId="1">{"via1",#N/A,TRUE,"general";"via2",#N/A,TRUE,"general";"via3",#N/A,TRUE,"general"}</definedName>
    <definedName name="___s1">{"via1",#N/A,TRUE,"general";"via2",#N/A,TRUE,"general";"via3",#N/A,TRUE,"general"}</definedName>
    <definedName name="___s2" localSheetId="4">{"TAB1",#N/A,TRUE,"GENERAL";"TAB2",#N/A,TRUE,"GENERAL";"TAB3",#N/A,TRUE,"GENERAL";"TAB4",#N/A,TRUE,"GENERAL";"TAB5",#N/A,TRUE,"GENERAL"}</definedName>
    <definedName name="___s2" localSheetId="16">{"TAB1",#N/A,TRUE,"GENERAL";"TAB2",#N/A,TRUE,"GENERAL";"TAB3",#N/A,TRUE,"GENERAL";"TAB4",#N/A,TRUE,"GENERAL";"TAB5",#N/A,TRUE,"GENERAL"}</definedName>
    <definedName name="___s2" localSheetId="15">{"TAB1",#N/A,TRUE,"GENERAL";"TAB2",#N/A,TRUE,"GENERAL";"TAB3",#N/A,TRUE,"GENERAL";"TAB4",#N/A,TRUE,"GENERAL";"TAB5",#N/A,TRUE,"GENERAL"}</definedName>
    <definedName name="___s2" localSheetId="17">{"TAB1",#N/A,TRUE,"GENERAL";"TAB2",#N/A,TRUE,"GENERAL";"TAB3",#N/A,TRUE,"GENERAL";"TAB4",#N/A,TRUE,"GENERAL";"TAB5",#N/A,TRUE,"GENERAL"}</definedName>
    <definedName name="___s2" localSheetId="2">{"TAB1",#N/A,TRUE,"GENERAL";"TAB2",#N/A,TRUE,"GENERAL";"TAB3",#N/A,TRUE,"GENERAL";"TAB4",#N/A,TRUE,"GENERAL";"TAB5",#N/A,TRUE,"GENERAL"}</definedName>
    <definedName name="___s2" localSheetId="1">{"TAB1",#N/A,TRUE,"GENERAL";"TAB2",#N/A,TRUE,"GENERAL";"TAB3",#N/A,TRUE,"GENERAL";"TAB4",#N/A,TRUE,"GENERAL";"TAB5",#N/A,TRUE,"GENERAL"}</definedName>
    <definedName name="___s2">{"TAB1",#N/A,TRUE,"GENERAL";"TAB2",#N/A,TRUE,"GENERAL";"TAB3",#N/A,TRUE,"GENERAL";"TAB4",#N/A,TRUE,"GENERAL";"TAB5",#N/A,TRUE,"GENERAL"}</definedName>
    <definedName name="___s3" localSheetId="4">{"TAB1",#N/A,TRUE,"GENERAL";"TAB2",#N/A,TRUE,"GENERAL";"TAB3",#N/A,TRUE,"GENERAL";"TAB4",#N/A,TRUE,"GENERAL";"TAB5",#N/A,TRUE,"GENERAL"}</definedName>
    <definedName name="___s3" localSheetId="16">{"TAB1",#N/A,TRUE,"GENERAL";"TAB2",#N/A,TRUE,"GENERAL";"TAB3",#N/A,TRUE,"GENERAL";"TAB4",#N/A,TRUE,"GENERAL";"TAB5",#N/A,TRUE,"GENERAL"}</definedName>
    <definedName name="___s3" localSheetId="15">{"TAB1",#N/A,TRUE,"GENERAL";"TAB2",#N/A,TRUE,"GENERAL";"TAB3",#N/A,TRUE,"GENERAL";"TAB4",#N/A,TRUE,"GENERAL";"TAB5",#N/A,TRUE,"GENERAL"}</definedName>
    <definedName name="___s3" localSheetId="17">{"TAB1",#N/A,TRUE,"GENERAL";"TAB2",#N/A,TRUE,"GENERAL";"TAB3",#N/A,TRUE,"GENERAL";"TAB4",#N/A,TRUE,"GENERAL";"TAB5",#N/A,TRUE,"GENERAL"}</definedName>
    <definedName name="___s3" localSheetId="2">{"TAB1",#N/A,TRUE,"GENERAL";"TAB2",#N/A,TRUE,"GENERAL";"TAB3",#N/A,TRUE,"GENERAL";"TAB4",#N/A,TRUE,"GENERAL";"TAB5",#N/A,TRUE,"GENERAL"}</definedName>
    <definedName name="___s3" localSheetId="1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 localSheetId="4">{"via1",#N/A,TRUE,"general";"via2",#N/A,TRUE,"general";"via3",#N/A,TRUE,"general"}</definedName>
    <definedName name="___s4" localSheetId="16">{"via1",#N/A,TRUE,"general";"via2",#N/A,TRUE,"general";"via3",#N/A,TRUE,"general"}</definedName>
    <definedName name="___s4" localSheetId="15">{"via1",#N/A,TRUE,"general";"via2",#N/A,TRUE,"general";"via3",#N/A,TRUE,"general"}</definedName>
    <definedName name="___s4" localSheetId="17">{"via1",#N/A,TRUE,"general";"via2",#N/A,TRUE,"general";"via3",#N/A,TRUE,"general"}</definedName>
    <definedName name="___s4" localSheetId="2">{"via1",#N/A,TRUE,"general";"via2",#N/A,TRUE,"general";"via3",#N/A,TRUE,"general"}</definedName>
    <definedName name="___s4" localSheetId="1">{"via1",#N/A,TRUE,"general";"via2",#N/A,TRUE,"general";"via3",#N/A,TRUE,"general"}</definedName>
    <definedName name="___s4">{"via1",#N/A,TRUE,"general";"via2",#N/A,TRUE,"general";"via3",#N/A,TRUE,"general"}</definedName>
    <definedName name="___s5" localSheetId="4">{"via1",#N/A,TRUE,"general";"via2",#N/A,TRUE,"general";"via3",#N/A,TRUE,"general"}</definedName>
    <definedName name="___s5" localSheetId="16">{"via1",#N/A,TRUE,"general";"via2",#N/A,TRUE,"general";"via3",#N/A,TRUE,"general"}</definedName>
    <definedName name="___s5" localSheetId="15">{"via1",#N/A,TRUE,"general";"via2",#N/A,TRUE,"general";"via3",#N/A,TRUE,"general"}</definedName>
    <definedName name="___s5" localSheetId="17">{"via1",#N/A,TRUE,"general";"via2",#N/A,TRUE,"general";"via3",#N/A,TRUE,"general"}</definedName>
    <definedName name="___s5" localSheetId="2">{"via1",#N/A,TRUE,"general";"via2",#N/A,TRUE,"general";"via3",#N/A,TRUE,"general"}</definedName>
    <definedName name="___s5" localSheetId="1">{"via1",#N/A,TRUE,"general";"via2",#N/A,TRUE,"general";"via3",#N/A,TRUE,"general"}</definedName>
    <definedName name="___s5">{"via1",#N/A,TRUE,"general";"via2",#N/A,TRUE,"general";"via3",#N/A,TRUE,"general"}</definedName>
    <definedName name="___s6" localSheetId="4">{"TAB1",#N/A,TRUE,"GENERAL";"TAB2",#N/A,TRUE,"GENERAL";"TAB3",#N/A,TRUE,"GENERAL";"TAB4",#N/A,TRUE,"GENERAL";"TAB5",#N/A,TRUE,"GENERAL"}</definedName>
    <definedName name="___s6" localSheetId="16">{"TAB1",#N/A,TRUE,"GENERAL";"TAB2",#N/A,TRUE,"GENERAL";"TAB3",#N/A,TRUE,"GENERAL";"TAB4",#N/A,TRUE,"GENERAL";"TAB5",#N/A,TRUE,"GENERAL"}</definedName>
    <definedName name="___s6" localSheetId="15">{"TAB1",#N/A,TRUE,"GENERAL";"TAB2",#N/A,TRUE,"GENERAL";"TAB3",#N/A,TRUE,"GENERAL";"TAB4",#N/A,TRUE,"GENERAL";"TAB5",#N/A,TRUE,"GENERAL"}</definedName>
    <definedName name="___s6" localSheetId="17">{"TAB1",#N/A,TRUE,"GENERAL";"TAB2",#N/A,TRUE,"GENERAL";"TAB3",#N/A,TRUE,"GENERAL";"TAB4",#N/A,TRUE,"GENERAL";"TAB5",#N/A,TRUE,"GENERAL"}</definedName>
    <definedName name="___s6" localSheetId="2">{"TAB1",#N/A,TRUE,"GENERAL";"TAB2",#N/A,TRUE,"GENERAL";"TAB3",#N/A,TRUE,"GENERAL";"TAB4",#N/A,TRUE,"GENERAL";"TAB5",#N/A,TRUE,"GENERAL"}</definedName>
    <definedName name="___s6" localSheetId="1">{"TAB1",#N/A,TRUE,"GENERAL";"TAB2",#N/A,TRUE,"GENERAL";"TAB3",#N/A,TRUE,"GENERAL";"TAB4",#N/A,TRUE,"GENERAL";"TAB5",#N/A,TRUE,"GENERAL"}</definedName>
    <definedName name="___s6">{"TAB1",#N/A,TRUE,"GENERAL";"TAB2",#N/A,TRUE,"GENERAL";"TAB3",#N/A,TRUE,"GENERAL";"TAB4",#N/A,TRUE,"GENERAL";"TAB5",#N/A,TRUE,"GENERAL"}</definedName>
    <definedName name="___s7" localSheetId="4">{"via1",#N/A,TRUE,"general";"via2",#N/A,TRUE,"general";"via3",#N/A,TRUE,"general"}</definedName>
    <definedName name="___s7" localSheetId="16">{"via1",#N/A,TRUE,"general";"via2",#N/A,TRUE,"general";"via3",#N/A,TRUE,"general"}</definedName>
    <definedName name="___s7" localSheetId="15">{"via1",#N/A,TRUE,"general";"via2",#N/A,TRUE,"general";"via3",#N/A,TRUE,"general"}</definedName>
    <definedName name="___s7" localSheetId="17">{"via1",#N/A,TRUE,"general";"via2",#N/A,TRUE,"general";"via3",#N/A,TRUE,"general"}</definedName>
    <definedName name="___s7" localSheetId="2">{"via1",#N/A,TRUE,"general";"via2",#N/A,TRUE,"general";"via3",#N/A,TRUE,"general"}</definedName>
    <definedName name="___s7" localSheetId="1">{"via1",#N/A,TRUE,"general";"via2",#N/A,TRUE,"general";"via3",#N/A,TRUE,"general"}</definedName>
    <definedName name="___s7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Sum3" localSheetId="17">#REF!</definedName>
    <definedName name="___Sum3">#REF!</definedName>
    <definedName name="___t3" localSheetId="4">{"TAB1",#N/A,TRUE,"GENERAL";"TAB2",#N/A,TRUE,"GENERAL";"TAB3",#N/A,TRUE,"GENERAL";"TAB4",#N/A,TRUE,"GENERAL";"TAB5",#N/A,TRUE,"GENERAL"}</definedName>
    <definedName name="___t3" localSheetId="16">{"TAB1",#N/A,TRUE,"GENERAL";"TAB2",#N/A,TRUE,"GENERAL";"TAB3",#N/A,TRUE,"GENERAL";"TAB4",#N/A,TRUE,"GENERAL";"TAB5",#N/A,TRUE,"GENERAL"}</definedName>
    <definedName name="___t3" localSheetId="15">{"TAB1",#N/A,TRUE,"GENERAL";"TAB2",#N/A,TRUE,"GENERAL";"TAB3",#N/A,TRUE,"GENERAL";"TAB4",#N/A,TRUE,"GENERAL";"TAB5",#N/A,TRUE,"GENERAL"}</definedName>
    <definedName name="___t3" localSheetId="17">{"TAB1",#N/A,TRUE,"GENERAL";"TAB2",#N/A,TRUE,"GENERAL";"TAB3",#N/A,TRUE,"GENERAL";"TAB4",#N/A,TRUE,"GENERAL";"TAB5",#N/A,TRUE,"GENERAL"}</definedName>
    <definedName name="___t3" localSheetId="2">{"TAB1",#N/A,TRUE,"GENERAL";"TAB2",#N/A,TRUE,"GENERAL";"TAB3",#N/A,TRUE,"GENERAL";"TAB4",#N/A,TRUE,"GENERAL";"TAB5",#N/A,TRUE,"GENERAL"}</definedName>
    <definedName name="___t3" localSheetId="1">{"TAB1",#N/A,TRUE,"GENERAL";"TAB2",#N/A,TRUE,"GENERAL";"TAB3",#N/A,TRUE,"GENERAL";"TAB4",#N/A,TRUE,"GENERAL";"TAB5",#N/A,TRUE,"GENERAL"}</definedName>
    <definedName name="___t3">{"TAB1",#N/A,TRUE,"GENERAL";"TAB2",#N/A,TRUE,"GENERAL";"TAB3",#N/A,TRUE,"GENERAL";"TAB4",#N/A,TRUE,"GENERAL";"TAB5",#N/A,TRUE,"GENERAL"}</definedName>
    <definedName name="___t4" localSheetId="4">{"via1",#N/A,TRUE,"general";"via2",#N/A,TRUE,"general";"via3",#N/A,TRUE,"general"}</definedName>
    <definedName name="___t4" localSheetId="16">{"via1",#N/A,TRUE,"general";"via2",#N/A,TRUE,"general";"via3",#N/A,TRUE,"general"}</definedName>
    <definedName name="___t4" localSheetId="15">{"via1",#N/A,TRUE,"general";"via2",#N/A,TRUE,"general";"via3",#N/A,TRUE,"general"}</definedName>
    <definedName name="___t4" localSheetId="17">{"via1",#N/A,TRUE,"general";"via2",#N/A,TRUE,"general";"via3",#N/A,TRUE,"general"}</definedName>
    <definedName name="___t4" localSheetId="2">{"via1",#N/A,TRUE,"general";"via2",#N/A,TRUE,"general";"via3",#N/A,TRUE,"general"}</definedName>
    <definedName name="___t4" localSheetId="1">{"via1",#N/A,TRUE,"general";"via2",#N/A,TRUE,"general";"via3",#N/A,TRUE,"general"}</definedName>
    <definedName name="___t4">{"via1",#N/A,TRUE,"general";"via2",#N/A,TRUE,"general";"via3",#N/A,TRUE,"general"}</definedName>
    <definedName name="___t5" localSheetId="4">{"TAB1",#N/A,TRUE,"GENERAL";"TAB2",#N/A,TRUE,"GENERAL";"TAB3",#N/A,TRUE,"GENERAL";"TAB4",#N/A,TRUE,"GENERAL";"TAB5",#N/A,TRUE,"GENERAL"}</definedName>
    <definedName name="___t5" localSheetId="16">{"TAB1",#N/A,TRUE,"GENERAL";"TAB2",#N/A,TRUE,"GENERAL";"TAB3",#N/A,TRUE,"GENERAL";"TAB4",#N/A,TRUE,"GENERAL";"TAB5",#N/A,TRUE,"GENERAL"}</definedName>
    <definedName name="___t5" localSheetId="15">{"TAB1",#N/A,TRUE,"GENERAL";"TAB2",#N/A,TRUE,"GENERAL";"TAB3",#N/A,TRUE,"GENERAL";"TAB4",#N/A,TRUE,"GENERAL";"TAB5",#N/A,TRUE,"GENERAL"}</definedName>
    <definedName name="___t5" localSheetId="17">{"TAB1",#N/A,TRUE,"GENERAL";"TAB2",#N/A,TRUE,"GENERAL";"TAB3",#N/A,TRUE,"GENERAL";"TAB4",#N/A,TRUE,"GENERAL";"TAB5",#N/A,TRUE,"GENERAL"}</definedName>
    <definedName name="___t5" localSheetId="2">{"TAB1",#N/A,TRUE,"GENERAL";"TAB2",#N/A,TRUE,"GENERAL";"TAB3",#N/A,TRUE,"GENERAL";"TAB4",#N/A,TRUE,"GENERAL";"TAB5",#N/A,TRUE,"GENERAL"}</definedName>
    <definedName name="___t5" localSheetId="1">{"TAB1",#N/A,TRUE,"GENERAL";"TAB2",#N/A,TRUE,"GENERAL";"TAB3",#N/A,TRUE,"GENERAL";"TAB4",#N/A,TRUE,"GENERAL";"TAB5",#N/A,TRUE,"GENERAL"}</definedName>
    <definedName name="___t5">{"TAB1",#N/A,TRUE,"GENERAL";"TAB2",#N/A,TRUE,"GENERAL";"TAB3",#N/A,TRUE,"GENERAL";"TAB4",#N/A,TRUE,"GENERAL";"TAB5",#N/A,TRUE,"GENERAL"}</definedName>
    <definedName name="___t6" localSheetId="4">{"via1",#N/A,TRUE,"general";"via2",#N/A,TRUE,"general";"via3",#N/A,TRUE,"general"}</definedName>
    <definedName name="___t6" localSheetId="16">{"via1",#N/A,TRUE,"general";"via2",#N/A,TRUE,"general";"via3",#N/A,TRUE,"general"}</definedName>
    <definedName name="___t6" localSheetId="15">{"via1",#N/A,TRUE,"general";"via2",#N/A,TRUE,"general";"via3",#N/A,TRUE,"general"}</definedName>
    <definedName name="___t6" localSheetId="17">{"via1",#N/A,TRUE,"general";"via2",#N/A,TRUE,"general";"via3",#N/A,TRUE,"general"}</definedName>
    <definedName name="___t6" localSheetId="2">{"via1",#N/A,TRUE,"general";"via2",#N/A,TRUE,"general";"via3",#N/A,TRUE,"general"}</definedName>
    <definedName name="___t6" localSheetId="1">{"via1",#N/A,TRUE,"general";"via2",#N/A,TRUE,"general";"via3",#N/A,TRUE,"general"}</definedName>
    <definedName name="___t6">{"via1",#N/A,TRUE,"general";"via2",#N/A,TRUE,"general";"via3",#N/A,TRUE,"general"}</definedName>
    <definedName name="___t66" localSheetId="4">{"TAB1",#N/A,TRUE,"GENERAL";"TAB2",#N/A,TRUE,"GENERAL";"TAB3",#N/A,TRUE,"GENERAL";"TAB4",#N/A,TRUE,"GENERAL";"TAB5",#N/A,TRUE,"GENERAL"}</definedName>
    <definedName name="___t66" localSheetId="16">{"TAB1",#N/A,TRUE,"GENERAL";"TAB2",#N/A,TRUE,"GENERAL";"TAB3",#N/A,TRUE,"GENERAL";"TAB4",#N/A,TRUE,"GENERAL";"TAB5",#N/A,TRUE,"GENERAL"}</definedName>
    <definedName name="___t66" localSheetId="15">{"TAB1",#N/A,TRUE,"GENERAL";"TAB2",#N/A,TRUE,"GENERAL";"TAB3",#N/A,TRUE,"GENERAL";"TAB4",#N/A,TRUE,"GENERAL";"TAB5",#N/A,TRUE,"GENERAL"}</definedName>
    <definedName name="___t66" localSheetId="17">{"TAB1",#N/A,TRUE,"GENERAL";"TAB2",#N/A,TRUE,"GENERAL";"TAB3",#N/A,TRUE,"GENERAL";"TAB4",#N/A,TRUE,"GENERAL";"TAB5",#N/A,TRUE,"GENERAL"}</definedName>
    <definedName name="___t66" localSheetId="2">{"TAB1",#N/A,TRUE,"GENERAL";"TAB2",#N/A,TRUE,"GENERAL";"TAB3",#N/A,TRUE,"GENERAL";"TAB4",#N/A,TRUE,"GENERAL";"TAB5",#N/A,TRUE,"GENERAL"}</definedName>
    <definedName name="___t66" localSheetId="1">{"TAB1",#N/A,TRUE,"GENERAL";"TAB2",#N/A,TRUE,"GENERAL";"TAB3",#N/A,TRUE,"GENERAL";"TAB4",#N/A,TRUE,"GENERAL";"TAB5",#N/A,TRUE,"GENERAL"}</definedName>
    <definedName name="___t66">{"TAB1",#N/A,TRUE,"GENERAL";"TAB2",#N/A,TRUE,"GENERAL";"TAB3",#N/A,TRUE,"GENERAL";"TAB4",#N/A,TRUE,"GENERAL";"TAB5",#N/A,TRUE,"GENERAL"}</definedName>
    <definedName name="___t7" localSheetId="4">{"via1",#N/A,TRUE,"general";"via2",#N/A,TRUE,"general";"via3",#N/A,TRUE,"general"}</definedName>
    <definedName name="___t7" localSheetId="16">{"via1",#N/A,TRUE,"general";"via2",#N/A,TRUE,"general";"via3",#N/A,TRUE,"general"}</definedName>
    <definedName name="___t7" localSheetId="15">{"via1",#N/A,TRUE,"general";"via2",#N/A,TRUE,"general";"via3",#N/A,TRUE,"general"}</definedName>
    <definedName name="___t7" localSheetId="17">{"via1",#N/A,TRUE,"general";"via2",#N/A,TRUE,"general";"via3",#N/A,TRUE,"general"}</definedName>
    <definedName name="___t7" localSheetId="2">{"via1",#N/A,TRUE,"general";"via2",#N/A,TRUE,"general";"via3",#N/A,TRUE,"general"}</definedName>
    <definedName name="___t7" localSheetId="1">{"via1",#N/A,TRUE,"general";"via2",#N/A,TRUE,"general";"via3",#N/A,TRUE,"general"}</definedName>
    <definedName name="___t7">{"via1",#N/A,TRUE,"general";"via2",#N/A,TRUE,"general";"via3",#N/A,TRUE,"general"}</definedName>
    <definedName name="___t77" localSheetId="4">{"TAB1",#N/A,TRUE,"GENERAL";"TAB2",#N/A,TRUE,"GENERAL";"TAB3",#N/A,TRUE,"GENERAL";"TAB4",#N/A,TRUE,"GENERAL";"TAB5",#N/A,TRUE,"GENERAL"}</definedName>
    <definedName name="___t77" localSheetId="16">{"TAB1",#N/A,TRUE,"GENERAL";"TAB2",#N/A,TRUE,"GENERAL";"TAB3",#N/A,TRUE,"GENERAL";"TAB4",#N/A,TRUE,"GENERAL";"TAB5",#N/A,TRUE,"GENERAL"}</definedName>
    <definedName name="___t77" localSheetId="15">{"TAB1",#N/A,TRUE,"GENERAL";"TAB2",#N/A,TRUE,"GENERAL";"TAB3",#N/A,TRUE,"GENERAL";"TAB4",#N/A,TRUE,"GENERAL";"TAB5",#N/A,TRUE,"GENERAL"}</definedName>
    <definedName name="___t77" localSheetId="17">{"TAB1",#N/A,TRUE,"GENERAL";"TAB2",#N/A,TRUE,"GENERAL";"TAB3",#N/A,TRUE,"GENERAL";"TAB4",#N/A,TRUE,"GENERAL";"TAB5",#N/A,TRUE,"GENERAL"}</definedName>
    <definedName name="___t77" localSheetId="2">{"TAB1",#N/A,TRUE,"GENERAL";"TAB2",#N/A,TRUE,"GENERAL";"TAB3",#N/A,TRUE,"GENERAL";"TAB4",#N/A,TRUE,"GENERAL";"TAB5",#N/A,TRUE,"GENERAL"}</definedName>
    <definedName name="___t77" localSheetId="1">{"TAB1",#N/A,TRUE,"GENERAL";"TAB2",#N/A,TRUE,"GENERAL";"TAB3",#N/A,TRUE,"GENERAL";"TAB4",#N/A,TRUE,"GENERAL";"TAB5",#N/A,TRUE,"GENERAL"}</definedName>
    <definedName name="___t77">{"TAB1",#N/A,TRUE,"GENERAL";"TAB2",#N/A,TRUE,"GENERAL";"TAB3",#N/A,TRUE,"GENERAL";"TAB4",#N/A,TRUE,"GENERAL";"TAB5",#N/A,TRUE,"GENERAL"}</definedName>
    <definedName name="___t8" localSheetId="4">{"TAB1",#N/A,TRUE,"GENERAL";"TAB2",#N/A,TRUE,"GENERAL";"TAB3",#N/A,TRUE,"GENERAL";"TAB4",#N/A,TRUE,"GENERAL";"TAB5",#N/A,TRUE,"GENERAL"}</definedName>
    <definedName name="___t8" localSheetId="16">{"TAB1",#N/A,TRUE,"GENERAL";"TAB2",#N/A,TRUE,"GENERAL";"TAB3",#N/A,TRUE,"GENERAL";"TAB4",#N/A,TRUE,"GENERAL";"TAB5",#N/A,TRUE,"GENERAL"}</definedName>
    <definedName name="___t8" localSheetId="15">{"TAB1",#N/A,TRUE,"GENERAL";"TAB2",#N/A,TRUE,"GENERAL";"TAB3",#N/A,TRUE,"GENERAL";"TAB4",#N/A,TRUE,"GENERAL";"TAB5",#N/A,TRUE,"GENERAL"}</definedName>
    <definedName name="___t8" localSheetId="17">{"TAB1",#N/A,TRUE,"GENERAL";"TAB2",#N/A,TRUE,"GENERAL";"TAB3",#N/A,TRUE,"GENERAL";"TAB4",#N/A,TRUE,"GENERAL";"TAB5",#N/A,TRUE,"GENERAL"}</definedName>
    <definedName name="___t8" localSheetId="2">{"TAB1",#N/A,TRUE,"GENERAL";"TAB2",#N/A,TRUE,"GENERAL";"TAB3",#N/A,TRUE,"GENERAL";"TAB4",#N/A,TRUE,"GENERAL";"TAB5",#N/A,TRUE,"GENERAL"}</definedName>
    <definedName name="___t8" localSheetId="1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 localSheetId="4">{"via1",#N/A,TRUE,"general";"via2",#N/A,TRUE,"general";"via3",#N/A,TRUE,"general"}</definedName>
    <definedName name="___t88" localSheetId="16">{"via1",#N/A,TRUE,"general";"via2",#N/A,TRUE,"general";"via3",#N/A,TRUE,"general"}</definedName>
    <definedName name="___t88" localSheetId="15">{"via1",#N/A,TRUE,"general";"via2",#N/A,TRUE,"general";"via3",#N/A,TRUE,"general"}</definedName>
    <definedName name="___t88" localSheetId="17">{"via1",#N/A,TRUE,"general";"via2",#N/A,TRUE,"general";"via3",#N/A,TRUE,"general"}</definedName>
    <definedName name="___t88" localSheetId="2">{"via1",#N/A,TRUE,"general";"via2",#N/A,TRUE,"general";"via3",#N/A,TRUE,"general"}</definedName>
    <definedName name="___t88" localSheetId="1">{"via1",#N/A,TRUE,"general";"via2",#N/A,TRUE,"general";"via3",#N/A,TRUE,"general"}</definedName>
    <definedName name="___t88">{"via1",#N/A,TRUE,"general";"via2",#N/A,TRUE,"general";"via3",#N/A,TRUE,"general"}</definedName>
    <definedName name="___t9" localSheetId="4">{"TAB1",#N/A,TRUE,"GENERAL";"TAB2",#N/A,TRUE,"GENERAL";"TAB3",#N/A,TRUE,"GENERAL";"TAB4",#N/A,TRUE,"GENERAL";"TAB5",#N/A,TRUE,"GENERAL"}</definedName>
    <definedName name="___t9" localSheetId="16">{"TAB1",#N/A,TRUE,"GENERAL";"TAB2",#N/A,TRUE,"GENERAL";"TAB3",#N/A,TRUE,"GENERAL";"TAB4",#N/A,TRUE,"GENERAL";"TAB5",#N/A,TRUE,"GENERAL"}</definedName>
    <definedName name="___t9" localSheetId="15">{"TAB1",#N/A,TRUE,"GENERAL";"TAB2",#N/A,TRUE,"GENERAL";"TAB3",#N/A,TRUE,"GENERAL";"TAB4",#N/A,TRUE,"GENERAL";"TAB5",#N/A,TRUE,"GENERAL"}</definedName>
    <definedName name="___t9" localSheetId="17">{"TAB1",#N/A,TRUE,"GENERAL";"TAB2",#N/A,TRUE,"GENERAL";"TAB3",#N/A,TRUE,"GENERAL";"TAB4",#N/A,TRUE,"GENERAL";"TAB5",#N/A,TRUE,"GENERAL"}</definedName>
    <definedName name="___t9" localSheetId="2">{"TAB1",#N/A,TRUE,"GENERAL";"TAB2",#N/A,TRUE,"GENERAL";"TAB3",#N/A,TRUE,"GENERAL";"TAB4",#N/A,TRUE,"GENERAL";"TAB5",#N/A,TRUE,"GENERAL"}</definedName>
    <definedName name="___t9" localSheetId="1">{"TAB1",#N/A,TRUE,"GENERAL";"TAB2",#N/A,TRUE,"GENERAL";"TAB3",#N/A,TRUE,"GENERAL";"TAB4",#N/A,TRUE,"GENERAL";"TAB5",#N/A,TRUE,"GENERAL"}</definedName>
    <definedName name="___t9">{"TAB1",#N/A,TRUE,"GENERAL";"TAB2",#N/A,TRUE,"GENERAL";"TAB3",#N/A,TRUE,"GENERAL";"TAB4",#N/A,TRUE,"GENERAL";"TAB5",#N/A,TRUE,"GENERAL"}</definedName>
    <definedName name="___t99" localSheetId="4">{"via1",#N/A,TRUE,"general";"via2",#N/A,TRUE,"general";"via3",#N/A,TRUE,"general"}</definedName>
    <definedName name="___t99" localSheetId="16">{"via1",#N/A,TRUE,"general";"via2",#N/A,TRUE,"general";"via3",#N/A,TRUE,"general"}</definedName>
    <definedName name="___t99" localSheetId="15">{"via1",#N/A,TRUE,"general";"via2",#N/A,TRUE,"general";"via3",#N/A,TRUE,"general"}</definedName>
    <definedName name="___t99" localSheetId="17">{"via1",#N/A,TRUE,"general";"via2",#N/A,TRUE,"general";"via3",#N/A,TRUE,"general"}</definedName>
    <definedName name="___t99" localSheetId="2">{"via1",#N/A,TRUE,"general";"via2",#N/A,TRUE,"general";"via3",#N/A,TRUE,"general"}</definedName>
    <definedName name="___t99" localSheetId="1">{"via1",#N/A,TRUE,"general";"via2",#N/A,TRUE,"general";"via3",#N/A,TRUE,"general"}</definedName>
    <definedName name="___t99">{"via1",#N/A,TRUE,"general";"via2",#N/A,TRUE,"general";"via3",#N/A,TRUE,"general"}</definedName>
    <definedName name="___tab1" localSheetId="17">#REF!</definedName>
    <definedName name="___tab1">#REF!</definedName>
    <definedName name="___tab2" localSheetId="17">#REF!</definedName>
    <definedName name="___tab2">#REF!</definedName>
    <definedName name="___tab3" localSheetId="17">#REF!</definedName>
    <definedName name="___tab3">#REF!</definedName>
    <definedName name="___TAB4" localSheetId="17">#REF!</definedName>
    <definedName name="___TAB4">#REF!</definedName>
    <definedName name="___Tab5">#REF!</definedName>
    <definedName name="___Tra1" localSheetId="17">#REF!</definedName>
    <definedName name="___Tra1">#REF!</definedName>
    <definedName name="___Tra2" localSheetId="17">#REF!</definedName>
    <definedName name="___Tra2">#REF!</definedName>
    <definedName name="___Tra3" localSheetId="17">#REF!</definedName>
    <definedName name="___Tra3">#REF!</definedName>
    <definedName name="___u4" localSheetId="4">{"TAB1",#N/A,TRUE,"GENERAL";"TAB2",#N/A,TRUE,"GENERAL";"TAB3",#N/A,TRUE,"GENERAL";"TAB4",#N/A,TRUE,"GENERAL";"TAB5",#N/A,TRUE,"GENERAL"}</definedName>
    <definedName name="___u4" localSheetId="16">{"TAB1",#N/A,TRUE,"GENERAL";"TAB2",#N/A,TRUE,"GENERAL";"TAB3",#N/A,TRUE,"GENERAL";"TAB4",#N/A,TRUE,"GENERAL";"TAB5",#N/A,TRUE,"GENERAL"}</definedName>
    <definedName name="___u4" localSheetId="15">{"TAB1",#N/A,TRUE,"GENERAL";"TAB2",#N/A,TRUE,"GENERAL";"TAB3",#N/A,TRUE,"GENERAL";"TAB4",#N/A,TRUE,"GENERAL";"TAB5",#N/A,TRUE,"GENERAL"}</definedName>
    <definedName name="___u4" localSheetId="17">{"TAB1",#N/A,TRUE,"GENERAL";"TAB2",#N/A,TRUE,"GENERAL";"TAB3",#N/A,TRUE,"GENERAL";"TAB4",#N/A,TRUE,"GENERAL";"TAB5",#N/A,TRUE,"GENERAL"}</definedName>
    <definedName name="___u4" localSheetId="2">{"TAB1",#N/A,TRUE,"GENERAL";"TAB2",#N/A,TRUE,"GENERAL";"TAB3",#N/A,TRUE,"GENERAL";"TAB4",#N/A,TRUE,"GENERAL";"TAB5",#N/A,TRUE,"GENERAL"}</definedName>
    <definedName name="___u4" localSheetId="1">{"TAB1",#N/A,TRUE,"GENERAL";"TAB2",#N/A,TRUE,"GENERAL";"TAB3",#N/A,TRUE,"GENERAL";"TAB4",#N/A,TRUE,"GENERAL";"TAB5",#N/A,TRUE,"GENERAL"}</definedName>
    <definedName name="___u4">{"TAB1",#N/A,TRUE,"GENERAL";"TAB2",#N/A,TRUE,"GENERAL";"TAB3",#N/A,TRUE,"GENERAL";"TAB4",#N/A,TRUE,"GENERAL";"TAB5",#N/A,TRUE,"GENERAL"}</definedName>
    <definedName name="___u5" localSheetId="4">{"TAB1",#N/A,TRUE,"GENERAL";"TAB2",#N/A,TRUE,"GENERAL";"TAB3",#N/A,TRUE,"GENERAL";"TAB4",#N/A,TRUE,"GENERAL";"TAB5",#N/A,TRUE,"GENERAL"}</definedName>
    <definedName name="___u5" localSheetId="16">{"TAB1",#N/A,TRUE,"GENERAL";"TAB2",#N/A,TRUE,"GENERAL";"TAB3",#N/A,TRUE,"GENERAL";"TAB4",#N/A,TRUE,"GENERAL";"TAB5",#N/A,TRUE,"GENERAL"}</definedName>
    <definedName name="___u5" localSheetId="15">{"TAB1",#N/A,TRUE,"GENERAL";"TAB2",#N/A,TRUE,"GENERAL";"TAB3",#N/A,TRUE,"GENERAL";"TAB4",#N/A,TRUE,"GENERAL";"TAB5",#N/A,TRUE,"GENERAL"}</definedName>
    <definedName name="___u5" localSheetId="17">{"TAB1",#N/A,TRUE,"GENERAL";"TAB2",#N/A,TRUE,"GENERAL";"TAB3",#N/A,TRUE,"GENERAL";"TAB4",#N/A,TRUE,"GENERAL";"TAB5",#N/A,TRUE,"GENERAL"}</definedName>
    <definedName name="___u5" localSheetId="2">{"TAB1",#N/A,TRUE,"GENERAL";"TAB2",#N/A,TRUE,"GENERAL";"TAB3",#N/A,TRUE,"GENERAL";"TAB4",#N/A,TRUE,"GENERAL";"TAB5",#N/A,TRUE,"GENERAL"}</definedName>
    <definedName name="___u5" localSheetId="1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 localSheetId="4">{"TAB1",#N/A,TRUE,"GENERAL";"TAB2",#N/A,TRUE,"GENERAL";"TAB3",#N/A,TRUE,"GENERAL";"TAB4",#N/A,TRUE,"GENERAL";"TAB5",#N/A,TRUE,"GENERAL"}</definedName>
    <definedName name="___u6" localSheetId="16">{"TAB1",#N/A,TRUE,"GENERAL";"TAB2",#N/A,TRUE,"GENERAL";"TAB3",#N/A,TRUE,"GENERAL";"TAB4",#N/A,TRUE,"GENERAL";"TAB5",#N/A,TRUE,"GENERAL"}</definedName>
    <definedName name="___u6" localSheetId="15">{"TAB1",#N/A,TRUE,"GENERAL";"TAB2",#N/A,TRUE,"GENERAL";"TAB3",#N/A,TRUE,"GENERAL";"TAB4",#N/A,TRUE,"GENERAL";"TAB5",#N/A,TRUE,"GENERAL"}</definedName>
    <definedName name="___u6" localSheetId="17">{"TAB1",#N/A,TRUE,"GENERAL";"TAB2",#N/A,TRUE,"GENERAL";"TAB3",#N/A,TRUE,"GENERAL";"TAB4",#N/A,TRUE,"GENERAL";"TAB5",#N/A,TRUE,"GENERAL"}</definedName>
    <definedName name="___u6" localSheetId="2">{"TAB1",#N/A,TRUE,"GENERAL";"TAB2",#N/A,TRUE,"GENERAL";"TAB3",#N/A,TRUE,"GENERAL";"TAB4",#N/A,TRUE,"GENERAL";"TAB5",#N/A,TRUE,"GENERAL"}</definedName>
    <definedName name="___u6" localSheetId="1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 localSheetId="4">{"via1",#N/A,TRUE,"general";"via2",#N/A,TRUE,"general";"via3",#N/A,TRUE,"general"}</definedName>
    <definedName name="___u7" localSheetId="16">{"via1",#N/A,TRUE,"general";"via2",#N/A,TRUE,"general";"via3",#N/A,TRUE,"general"}</definedName>
    <definedName name="___u7" localSheetId="15">{"via1",#N/A,TRUE,"general";"via2",#N/A,TRUE,"general";"via3",#N/A,TRUE,"general"}</definedName>
    <definedName name="___u7" localSheetId="17">{"via1",#N/A,TRUE,"general";"via2",#N/A,TRUE,"general";"via3",#N/A,TRUE,"general"}</definedName>
    <definedName name="___u7" localSheetId="2">{"via1",#N/A,TRUE,"general";"via2",#N/A,TRUE,"general";"via3",#N/A,TRUE,"general"}</definedName>
    <definedName name="___u7" localSheetId="1">{"via1",#N/A,TRUE,"general";"via2",#N/A,TRUE,"general";"via3",#N/A,TRUE,"general"}</definedName>
    <definedName name="___u7">{"via1",#N/A,TRUE,"general";"via2",#N/A,TRUE,"general";"via3",#N/A,TRUE,"general"}</definedName>
    <definedName name="___u8" localSheetId="4">{"TAB1",#N/A,TRUE,"GENERAL";"TAB2",#N/A,TRUE,"GENERAL";"TAB3",#N/A,TRUE,"GENERAL";"TAB4",#N/A,TRUE,"GENERAL";"TAB5",#N/A,TRUE,"GENERAL"}</definedName>
    <definedName name="___u8" localSheetId="16">{"TAB1",#N/A,TRUE,"GENERAL";"TAB2",#N/A,TRUE,"GENERAL";"TAB3",#N/A,TRUE,"GENERAL";"TAB4",#N/A,TRUE,"GENERAL";"TAB5",#N/A,TRUE,"GENERAL"}</definedName>
    <definedName name="___u8" localSheetId="15">{"TAB1",#N/A,TRUE,"GENERAL";"TAB2",#N/A,TRUE,"GENERAL";"TAB3",#N/A,TRUE,"GENERAL";"TAB4",#N/A,TRUE,"GENERAL";"TAB5",#N/A,TRUE,"GENERAL"}</definedName>
    <definedName name="___u8" localSheetId="17">{"TAB1",#N/A,TRUE,"GENERAL";"TAB2",#N/A,TRUE,"GENERAL";"TAB3",#N/A,TRUE,"GENERAL";"TAB4",#N/A,TRUE,"GENERAL";"TAB5",#N/A,TRUE,"GENERAL"}</definedName>
    <definedName name="___u8" localSheetId="2">{"TAB1",#N/A,TRUE,"GENERAL";"TAB2",#N/A,TRUE,"GENERAL";"TAB3",#N/A,TRUE,"GENERAL";"TAB4",#N/A,TRUE,"GENERAL";"TAB5",#N/A,TRUE,"GENERAL"}</definedName>
    <definedName name="___u8" localSheetId="1">{"TAB1",#N/A,TRUE,"GENERAL";"TAB2",#N/A,TRUE,"GENERAL";"TAB3",#N/A,TRUE,"GENERAL";"TAB4",#N/A,TRUE,"GENERAL";"TAB5",#N/A,TRUE,"GENERAL"}</definedName>
    <definedName name="___u8">{"TAB1",#N/A,TRUE,"GENERAL";"TAB2",#N/A,TRUE,"GENERAL";"TAB3",#N/A,TRUE,"GENERAL";"TAB4",#N/A,TRUE,"GENERAL";"TAB5",#N/A,TRUE,"GENERAL"}</definedName>
    <definedName name="___u9" localSheetId="4">{"TAB1",#N/A,TRUE,"GENERAL";"TAB2",#N/A,TRUE,"GENERAL";"TAB3",#N/A,TRUE,"GENERAL";"TAB4",#N/A,TRUE,"GENERAL";"TAB5",#N/A,TRUE,"GENERAL"}</definedName>
    <definedName name="___u9" localSheetId="16">{"TAB1",#N/A,TRUE,"GENERAL";"TAB2",#N/A,TRUE,"GENERAL";"TAB3",#N/A,TRUE,"GENERAL";"TAB4",#N/A,TRUE,"GENERAL";"TAB5",#N/A,TRUE,"GENERAL"}</definedName>
    <definedName name="___u9" localSheetId="15">{"TAB1",#N/A,TRUE,"GENERAL";"TAB2",#N/A,TRUE,"GENERAL";"TAB3",#N/A,TRUE,"GENERAL";"TAB4",#N/A,TRUE,"GENERAL";"TAB5",#N/A,TRUE,"GENERAL"}</definedName>
    <definedName name="___u9" localSheetId="17">{"TAB1",#N/A,TRUE,"GENERAL";"TAB2",#N/A,TRUE,"GENERAL";"TAB3",#N/A,TRUE,"GENERAL";"TAB4",#N/A,TRUE,"GENERAL";"TAB5",#N/A,TRUE,"GENERAL"}</definedName>
    <definedName name="___u9" localSheetId="2">{"TAB1",#N/A,TRUE,"GENERAL";"TAB2",#N/A,TRUE,"GENERAL";"TAB3",#N/A,TRUE,"GENERAL";"TAB4",#N/A,TRUE,"GENERAL";"TAB5",#N/A,TRUE,"GENERAL"}</definedName>
    <definedName name="___u9" localSheetId="1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 localSheetId="4">{"TAB1",#N/A,TRUE,"GENERAL";"TAB2",#N/A,TRUE,"GENERAL";"TAB3",#N/A,TRUE,"GENERAL";"TAB4",#N/A,TRUE,"GENERAL";"TAB5",#N/A,TRUE,"GENERAL"}</definedName>
    <definedName name="___ur7" localSheetId="16">{"TAB1",#N/A,TRUE,"GENERAL";"TAB2",#N/A,TRUE,"GENERAL";"TAB3",#N/A,TRUE,"GENERAL";"TAB4",#N/A,TRUE,"GENERAL";"TAB5",#N/A,TRUE,"GENERAL"}</definedName>
    <definedName name="___ur7" localSheetId="15">{"TAB1",#N/A,TRUE,"GENERAL";"TAB2",#N/A,TRUE,"GENERAL";"TAB3",#N/A,TRUE,"GENERAL";"TAB4",#N/A,TRUE,"GENERAL";"TAB5",#N/A,TRUE,"GENERAL"}</definedName>
    <definedName name="___ur7" localSheetId="17">{"TAB1",#N/A,TRUE,"GENERAL";"TAB2",#N/A,TRUE,"GENERAL";"TAB3",#N/A,TRUE,"GENERAL";"TAB4",#N/A,TRUE,"GENERAL";"TAB5",#N/A,TRUE,"GENERAL"}</definedName>
    <definedName name="___ur7" localSheetId="2">{"TAB1",#N/A,TRUE,"GENERAL";"TAB2",#N/A,TRUE,"GENERAL";"TAB3",#N/A,TRUE,"GENERAL";"TAB4",#N/A,TRUE,"GENERAL";"TAB5",#N/A,TRUE,"GENERAL"}</definedName>
    <definedName name="___ur7" localSheetId="1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1">#REF!</definedName>
    <definedName name="___v2">#REF!</definedName>
    <definedName name="___v3" localSheetId="4">{"TAB1",#N/A,TRUE,"GENERAL";"TAB2",#N/A,TRUE,"GENERAL";"TAB3",#N/A,TRUE,"GENERAL";"TAB4",#N/A,TRUE,"GENERAL";"TAB5",#N/A,TRUE,"GENERAL"}</definedName>
    <definedName name="___v3" localSheetId="16">{"TAB1",#N/A,TRUE,"GENERAL";"TAB2",#N/A,TRUE,"GENERAL";"TAB3",#N/A,TRUE,"GENERAL";"TAB4",#N/A,TRUE,"GENERAL";"TAB5",#N/A,TRUE,"GENERAL"}</definedName>
    <definedName name="___v3" localSheetId="15">{"TAB1",#N/A,TRUE,"GENERAL";"TAB2",#N/A,TRUE,"GENERAL";"TAB3",#N/A,TRUE,"GENERAL";"TAB4",#N/A,TRUE,"GENERAL";"TAB5",#N/A,TRUE,"GENERAL"}</definedName>
    <definedName name="___v3" localSheetId="17">{"TAB1",#N/A,TRUE,"GENERAL";"TAB2",#N/A,TRUE,"GENERAL";"TAB3",#N/A,TRUE,"GENERAL";"TAB4",#N/A,TRUE,"GENERAL";"TAB5",#N/A,TRUE,"GENERAL"}</definedName>
    <definedName name="___v3" localSheetId="2">{"TAB1",#N/A,TRUE,"GENERAL";"TAB2",#N/A,TRUE,"GENERAL";"TAB3",#N/A,TRUE,"GENERAL";"TAB4",#N/A,TRUE,"GENERAL";"TAB5",#N/A,TRUE,"GENERAL"}</definedName>
    <definedName name="___v3" localSheetId="1">{"TAB1",#N/A,TRUE,"GENERAL";"TAB2",#N/A,TRUE,"GENERAL";"TAB3",#N/A,TRUE,"GENERAL";"TAB4",#N/A,TRUE,"GENERAL";"TAB5",#N/A,TRUE,"GENERAL"}</definedName>
    <definedName name="___v3">{"TAB1",#N/A,TRUE,"GENERAL";"TAB2",#N/A,TRUE,"GENERAL";"TAB3",#N/A,TRUE,"GENERAL";"TAB4",#N/A,TRUE,"GENERAL";"TAB5",#N/A,TRUE,"GENERAL"}</definedName>
    <definedName name="___v4">#REF!</definedName>
    <definedName name="___v5">#REF!</definedName>
    <definedName name="___v6">#REF!</definedName>
    <definedName name="___v7" localSheetId="4">Scheduled_Payment+Extra_Payment</definedName>
    <definedName name="___v7" localSheetId="16">Scheduled_Payment+Extra_Payment</definedName>
    <definedName name="___v7" localSheetId="15">Scheduled_Payment+Extra_Payment</definedName>
    <definedName name="___v7" localSheetId="17">Scheduled_Payment+Extra_Payment</definedName>
    <definedName name="___v7" localSheetId="2">Scheduled_Payment+Extra_Payment</definedName>
    <definedName name="___v7" localSheetId="1">Scheduled_Payment+Extra_Payment</definedName>
    <definedName name="___v7">Scheduled_Payment+Extra_Payment</definedName>
    <definedName name="___v8">#REF!</definedName>
    <definedName name="___v9" localSheetId="4">{"TAB1",#N/A,TRUE,"GENERAL";"TAB2",#N/A,TRUE,"GENERAL";"TAB3",#N/A,TRUE,"GENERAL";"TAB4",#N/A,TRUE,"GENERAL";"TAB5",#N/A,TRUE,"GENERAL"}</definedName>
    <definedName name="___v9" localSheetId="16">{"TAB1",#N/A,TRUE,"GENERAL";"TAB2",#N/A,TRUE,"GENERAL";"TAB3",#N/A,TRUE,"GENERAL";"TAB4",#N/A,TRUE,"GENERAL";"TAB5",#N/A,TRUE,"GENERAL"}</definedName>
    <definedName name="___v9" localSheetId="15">{"TAB1",#N/A,TRUE,"GENERAL";"TAB2",#N/A,TRUE,"GENERAL";"TAB3",#N/A,TRUE,"GENERAL";"TAB4",#N/A,TRUE,"GENERAL";"TAB5",#N/A,TRUE,"GENERAL"}</definedName>
    <definedName name="___v9" localSheetId="17">{"TAB1",#N/A,TRUE,"GENERAL";"TAB2",#N/A,TRUE,"GENERAL";"TAB3",#N/A,TRUE,"GENERAL";"TAB4",#N/A,TRUE,"GENERAL";"TAB5",#N/A,TRUE,"GENERAL"}</definedName>
    <definedName name="___v9" localSheetId="2">{"TAB1",#N/A,TRUE,"GENERAL";"TAB2",#N/A,TRUE,"GENERAL";"TAB3",#N/A,TRUE,"GENERAL";"TAB4",#N/A,TRUE,"GENERAL";"TAB5",#N/A,TRUE,"GENERAL"}</definedName>
    <definedName name="___v9" localSheetId="1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ar1">#REF!</definedName>
    <definedName name="___var3">#REF!</definedName>
    <definedName name="___var4">#REF!,#REF!,#REF!</definedName>
    <definedName name="___vfv4" localSheetId="4">{"via1",#N/A,TRUE,"general";"via2",#N/A,TRUE,"general";"via3",#N/A,TRUE,"general"}</definedName>
    <definedName name="___vfv4" localSheetId="16">{"via1",#N/A,TRUE,"general";"via2",#N/A,TRUE,"general";"via3",#N/A,TRUE,"general"}</definedName>
    <definedName name="___vfv4" localSheetId="15">{"via1",#N/A,TRUE,"general";"via2",#N/A,TRUE,"general";"via3",#N/A,TRUE,"general"}</definedName>
    <definedName name="___vfv4" localSheetId="17">{"via1",#N/A,TRUE,"general";"via2",#N/A,TRUE,"general";"via3",#N/A,TRUE,"general"}</definedName>
    <definedName name="___vfv4" localSheetId="2">{"via1",#N/A,TRUE,"general";"via2",#N/A,TRUE,"general";"via3",#N/A,TRUE,"general"}</definedName>
    <definedName name="___vfv4" localSheetId="1">{"via1",#N/A,TRUE,"general";"via2",#N/A,TRUE,"general";"via3",#N/A,TRUE,"general"}</definedName>
    <definedName name="___vfv4">{"via1",#N/A,TRUE,"general";"via2",#N/A,TRUE,"general";"via3",#N/A,TRUE,"general"}</definedName>
    <definedName name="___Vol1">#REF!</definedName>
    <definedName name="___VPD1">#REF!</definedName>
    <definedName name="___VPI1">#REF!</definedName>
    <definedName name="___VRA1">#REF!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6" localSheetId="4">Scheduled_Payment+Extra_Payment</definedName>
    <definedName name="___w6" localSheetId="16">Scheduled_Payment+Extra_Payment</definedName>
    <definedName name="___w6" localSheetId="15">Scheduled_Payment+Extra_Payment</definedName>
    <definedName name="___w6" localSheetId="17">Scheduled_Payment+Extra_Payment</definedName>
    <definedName name="___w6" localSheetId="2">Scheduled_Payment+Extra_Payment</definedName>
    <definedName name="___w6" localSheetId="1">Scheduled_Payment+Extra_Payment</definedName>
    <definedName name="___w6">Scheduled_Payment+Extra_Payment</definedName>
    <definedName name="___w7">#REF!</definedName>
    <definedName name="___X1">#REF!</definedName>
    <definedName name="___X2">#REF!</definedName>
    <definedName name="___X3">#REF!</definedName>
    <definedName name="___X4">#REF!</definedName>
    <definedName name="___X5">#REF!</definedName>
    <definedName name="___X6" localSheetId="4">Scheduled_Payment+Extra_Payment</definedName>
    <definedName name="___X6" localSheetId="16">Scheduled_Payment+Extra_Payment</definedName>
    <definedName name="___X6" localSheetId="15">Scheduled_Payment+Extra_Payment</definedName>
    <definedName name="___X6" localSheetId="17">Scheduled_Payment+Extra_Payment</definedName>
    <definedName name="___X6" localSheetId="2">Scheduled_Payment+Extra_Payment</definedName>
    <definedName name="___X6" localSheetId="1">Scheduled_Payment+Extra_Payment</definedName>
    <definedName name="___X6">Scheduled_Payment+Extra_Payment</definedName>
    <definedName name="___X7">#REF!</definedName>
    <definedName name="___x8" localSheetId="4">{"via1",#N/A,TRUE,"general";"via2",#N/A,TRUE,"general";"via3",#N/A,TRUE,"general"}</definedName>
    <definedName name="___x8" localSheetId="16">{"via1",#N/A,TRUE,"general";"via2",#N/A,TRUE,"general";"via3",#N/A,TRUE,"general"}</definedName>
    <definedName name="___x8" localSheetId="15">{"via1",#N/A,TRUE,"general";"via2",#N/A,TRUE,"general";"via3",#N/A,TRUE,"general"}</definedName>
    <definedName name="___x8" localSheetId="17">{"via1",#N/A,TRUE,"general";"via2",#N/A,TRUE,"general";"via3",#N/A,TRUE,"general"}</definedName>
    <definedName name="___x8" localSheetId="2">{"via1",#N/A,TRUE,"general";"via2",#N/A,TRUE,"general";"via3",#N/A,TRUE,"general"}</definedName>
    <definedName name="___x8" localSheetId="1">{"via1",#N/A,TRUE,"general";"via2",#N/A,TRUE,"general";"via3",#N/A,TRUE,"general"}</definedName>
    <definedName name="___x8">{"via1",#N/A,TRUE,"general";"via2",#N/A,TRUE,"general";"via3",#N/A,TRUE,"general"}</definedName>
    <definedName name="___x9" localSheetId="4">{"TAB1",#N/A,TRUE,"GENERAL";"TAB2",#N/A,TRUE,"GENERAL";"TAB3",#N/A,TRUE,"GENERAL";"TAB4",#N/A,TRUE,"GENERAL";"TAB5",#N/A,TRUE,"GENERAL"}</definedName>
    <definedName name="___x9" localSheetId="16">{"TAB1",#N/A,TRUE,"GENERAL";"TAB2",#N/A,TRUE,"GENERAL";"TAB3",#N/A,TRUE,"GENERAL";"TAB4",#N/A,TRUE,"GENERAL";"TAB5",#N/A,TRUE,"GENERAL"}</definedName>
    <definedName name="___x9" localSheetId="15">{"TAB1",#N/A,TRUE,"GENERAL";"TAB2",#N/A,TRUE,"GENERAL";"TAB3",#N/A,TRUE,"GENERAL";"TAB4",#N/A,TRUE,"GENERAL";"TAB5",#N/A,TRUE,"GENERAL"}</definedName>
    <definedName name="___x9" localSheetId="17">{"TAB1",#N/A,TRUE,"GENERAL";"TAB2",#N/A,TRUE,"GENERAL";"TAB3",#N/A,TRUE,"GENERAL";"TAB4",#N/A,TRUE,"GENERAL";"TAB5",#N/A,TRUE,"GENERAL"}</definedName>
    <definedName name="___x9" localSheetId="2">{"TAB1",#N/A,TRUE,"GENERAL";"TAB2",#N/A,TRUE,"GENERAL";"TAB3",#N/A,TRUE,"GENERAL";"TAB4",#N/A,TRUE,"GENERAL";"TAB5",#N/A,TRUE,"GENERAL"}</definedName>
    <definedName name="___x9" localSheetId="1">{"TAB1",#N/A,TRUE,"GENERAL";"TAB2",#N/A,TRUE,"GENERAL";"TAB3",#N/A,TRUE,"GENERAL";"TAB4",#N/A,TRUE,"GENERAL";"TAB5",#N/A,TRUE,"GENERAL"}</definedName>
    <definedName name="___x9">{"TAB1",#N/A,TRUE,"GENERAL";"TAB2",#N/A,TRUE,"GENERAL";"TAB3",#N/A,TRUE,"GENERAL";"TAB4",#N/A,TRUE,"GENERAL";"TAB5",#N/A,TRUE,"GENERAL"}</definedName>
    <definedName name="___xz2">#REF!</definedName>
    <definedName name="___y1">#REF!</definedName>
    <definedName name="___y2">#REF!</definedName>
    <definedName name="___y3">#REF!</definedName>
    <definedName name="___y4">#REF!</definedName>
    <definedName name="___y5">#REF!</definedName>
    <definedName name="___y6" localSheetId="4">Scheduled_Payment+Extra_Payment</definedName>
    <definedName name="___y6" localSheetId="16">Scheduled_Payment+Extra_Payment</definedName>
    <definedName name="___y6" localSheetId="15">Scheduled_Payment+Extra_Payment</definedName>
    <definedName name="___y6" localSheetId="17">Scheduled_Payment+Extra_Payment</definedName>
    <definedName name="___y6" localSheetId="2">Scheduled_Payment+Extra_Payment</definedName>
    <definedName name="___y6" localSheetId="1">Scheduled_Payment+Extra_Payment</definedName>
    <definedName name="___y6">Scheduled_Payment+Extra_Payment</definedName>
    <definedName name="___y7">#REF!</definedName>
    <definedName name="___y8" localSheetId="4">{"via1",#N/A,TRUE,"general";"via2",#N/A,TRUE,"general";"via3",#N/A,TRUE,"general"}</definedName>
    <definedName name="___y8" localSheetId="16">{"via1",#N/A,TRUE,"general";"via2",#N/A,TRUE,"general";"via3",#N/A,TRUE,"general"}</definedName>
    <definedName name="___y8" localSheetId="15">{"via1",#N/A,TRUE,"general";"via2",#N/A,TRUE,"general";"via3",#N/A,TRUE,"general"}</definedName>
    <definedName name="___y8" localSheetId="17">{"via1",#N/A,TRUE,"general";"via2",#N/A,TRUE,"general";"via3",#N/A,TRUE,"general"}</definedName>
    <definedName name="___y8" localSheetId="2">{"via1",#N/A,TRUE,"general";"via2",#N/A,TRUE,"general";"via3",#N/A,TRUE,"general"}</definedName>
    <definedName name="___y8" localSheetId="1">{"via1",#N/A,TRUE,"general";"via2",#N/A,TRUE,"general";"via3",#N/A,TRUE,"general"}</definedName>
    <definedName name="___y8">{"via1",#N/A,TRUE,"general";"via2",#N/A,TRUE,"general";"via3",#N/A,TRUE,"general"}</definedName>
    <definedName name="___y9" localSheetId="4">{"TAB1",#N/A,TRUE,"GENERAL";"TAB2",#N/A,TRUE,"GENERAL";"TAB3",#N/A,TRUE,"GENERAL";"TAB4",#N/A,TRUE,"GENERAL";"TAB5",#N/A,TRUE,"GENERAL"}</definedName>
    <definedName name="___y9" localSheetId="16">{"TAB1",#N/A,TRUE,"GENERAL";"TAB2",#N/A,TRUE,"GENERAL";"TAB3",#N/A,TRUE,"GENERAL";"TAB4",#N/A,TRUE,"GENERAL";"TAB5",#N/A,TRUE,"GENERAL"}</definedName>
    <definedName name="___y9" localSheetId="15">{"TAB1",#N/A,TRUE,"GENERAL";"TAB2",#N/A,TRUE,"GENERAL";"TAB3",#N/A,TRUE,"GENERAL";"TAB4",#N/A,TRUE,"GENERAL";"TAB5",#N/A,TRUE,"GENERAL"}</definedName>
    <definedName name="___y9" localSheetId="17">{"TAB1",#N/A,TRUE,"GENERAL";"TAB2",#N/A,TRUE,"GENERAL";"TAB3",#N/A,TRUE,"GENERAL";"TAB4",#N/A,TRUE,"GENERAL";"TAB5",#N/A,TRUE,"GENERAL"}</definedName>
    <definedName name="___y9" localSheetId="2">{"TAB1",#N/A,TRUE,"GENERAL";"TAB2",#N/A,TRUE,"GENERAL";"TAB3",#N/A,TRUE,"GENERAL";"TAB4",#N/A,TRUE,"GENERAL";"TAB5",#N/A,TRUE,"GENERAL"}</definedName>
    <definedName name="___y9" localSheetId="1">{"TAB1",#N/A,TRUE,"GENERAL";"TAB2",#N/A,TRUE,"GENERAL";"TAB3",#N/A,TRUE,"GENERAL";"TAB4",#N/A,TRUE,"GENERAL";"TAB5",#N/A,TRUE,"GENERAL"}</definedName>
    <definedName name="___y9">{"TAB1",#N/A,TRUE,"GENERAL";"TAB2",#N/A,TRUE,"GENERAL";"TAB3",#N/A,TRUE,"GENERAL";"TAB4",#N/A,TRUE,"GENERAL";"TAB5",#N/A,TRUE,"GENERAL"}</definedName>
    <definedName name="___z1">#REF!</definedName>
    <definedName name="___z2">#REF!</definedName>
    <definedName name="___z3" localSheetId="4">{"via1",#N/A,TRUE,"general";"via2",#N/A,TRUE,"general";"via3",#N/A,TRUE,"general"}</definedName>
    <definedName name="___z3" localSheetId="16">{"via1",#N/A,TRUE,"general";"via2",#N/A,TRUE,"general";"via3",#N/A,TRUE,"general"}</definedName>
    <definedName name="___z3" localSheetId="15">{"via1",#N/A,TRUE,"general";"via2",#N/A,TRUE,"general";"via3",#N/A,TRUE,"general"}</definedName>
    <definedName name="___z3" localSheetId="17">{"via1",#N/A,TRUE,"general";"via2",#N/A,TRUE,"general";"via3",#N/A,TRUE,"general"}</definedName>
    <definedName name="___z3" localSheetId="2">{"via1",#N/A,TRUE,"general";"via2",#N/A,TRUE,"general";"via3",#N/A,TRUE,"general"}</definedName>
    <definedName name="___z3" localSheetId="1">{"via1",#N/A,TRUE,"general";"via2",#N/A,TRUE,"general";"via3",#N/A,TRUE,"general"}</definedName>
    <definedName name="___z3">{"via1",#N/A,TRUE,"general";"via2",#N/A,TRUE,"general";"via3",#N/A,TRUE,"general"}</definedName>
    <definedName name="___z4">#REF!</definedName>
    <definedName name="___z5">#REF!</definedName>
    <definedName name="___z6" localSheetId="4">Scheduled_Payment+Extra_Payment</definedName>
    <definedName name="___z6" localSheetId="16">Scheduled_Payment+Extra_Payment</definedName>
    <definedName name="___z6" localSheetId="15">Scheduled_Payment+Extra_Payment</definedName>
    <definedName name="___z6" localSheetId="17">Scheduled_Payment+Extra_Payment</definedName>
    <definedName name="___z6" localSheetId="2">Scheduled_Payment+Extra_Payment</definedName>
    <definedName name="___z6" localSheetId="1">Scheduled_Payment+Extra_Payment</definedName>
    <definedName name="___z6">Scheduled_Payment+Extra_Payment</definedName>
    <definedName name="___z7">#REF!</definedName>
    <definedName name="___zzzz" localSheetId="17">#REF!</definedName>
    <definedName name="___zzzz">#REF!</definedName>
    <definedName name="__123Graph_A" localSheetId="17" hidden="1">#REF!</definedName>
    <definedName name="__123Graph_A">#REF!</definedName>
    <definedName name="__123Graph_Acaja">#REF!</definedName>
    <definedName name="__123Graph_ACart_AnticAdic">#REF!</definedName>
    <definedName name="__123Graph_AFACTURAC">#REF!</definedName>
    <definedName name="__123Graph_AGraph2" localSheetId="17" hidden="1">#REF!</definedName>
    <definedName name="__123Graph_AGraph2">#REF!</definedName>
    <definedName name="__123Graph_AMAIN" localSheetId="17" hidden="1">#REF!</definedName>
    <definedName name="__123Graph_AMAIN">#REF!</definedName>
    <definedName name="__123Graph_B">#REF!</definedName>
    <definedName name="__123Graph_Bcaja">#REF!</definedName>
    <definedName name="__123Graph_BCart_AnticAdic">#REF!</definedName>
    <definedName name="__123Graph_BMAIN" localSheetId="17" hidden="1">#REF!</definedName>
    <definedName name="__123Graph_BMAIN">#REF!</definedName>
    <definedName name="__123Graph_C">#REF!</definedName>
    <definedName name="__123Graph_Ccaja">#REF!</definedName>
    <definedName name="__123Graph_CCart_AnticAdic">#REF!</definedName>
    <definedName name="__123Graph_D">#REF!</definedName>
    <definedName name="__123Graph_Dcaja">#REF!</definedName>
    <definedName name="__123Graph_DCart_AnticAdic">#REF!</definedName>
    <definedName name="__123Graph_E">#REF!</definedName>
    <definedName name="__123Graph_ECart_AnticAdic">#REF!</definedName>
    <definedName name="__123Graph_F">#REF!</definedName>
    <definedName name="__123Graph_LBL_ACart_AnticAdic">#REF!</definedName>
    <definedName name="__123Graph_LBL_Ccaja">#REF!</definedName>
    <definedName name="__123Graph_LBL_DCart_AnticAdic">#REF!</definedName>
    <definedName name="__123Graph_X" localSheetId="17" hidden="1">#REF!</definedName>
    <definedName name="__123Graph_X">#REF!</definedName>
    <definedName name="__123Graph_Xcaja">#REF!</definedName>
    <definedName name="__123Graph_XMAIN" localSheetId="17" hidden="1">#REF!</definedName>
    <definedName name="__123Graph_XMAIN">#REF!</definedName>
    <definedName name="__1Excel_BuiltIn_Print_Area_1_1_1" localSheetId="17">#REF!</definedName>
    <definedName name="__1Excel_BuiltIn_Print_Area_1_1_1">#REF!</definedName>
    <definedName name="__1Sin_nombre" localSheetId="17">#REF!</definedName>
    <definedName name="__1Sin_nombre">#REF!</definedName>
    <definedName name="__2008_Database" localSheetId="17">#REF!</definedName>
    <definedName name="__2008_Database">#REF!</definedName>
    <definedName name="__2Excel_BuiltIn_Print_Titles_1_1_1_1" localSheetId="17">#REF!</definedName>
    <definedName name="__2Excel_BuiltIn_Print_Titles_1_1_1_1">#REF!</definedName>
    <definedName name="__A1" localSheetId="17">#REF!</definedName>
    <definedName name="__A1">#REF!</definedName>
    <definedName name="__A115042">#REF!</definedName>
    <definedName name="__A17000">#REF!</definedName>
    <definedName name="__A20000">#REF!</definedName>
    <definedName name="__a3" localSheetId="4">{"TAB1",#N/A,TRUE,"GENERAL";"TAB2",#N/A,TRUE,"GENERAL";"TAB3",#N/A,TRUE,"GENERAL";"TAB4",#N/A,TRUE,"GENERAL";"TAB5",#N/A,TRUE,"GENERAL"}</definedName>
    <definedName name="__a3" localSheetId="16">{"TAB1",#N/A,TRUE,"GENERAL";"TAB2",#N/A,TRUE,"GENERAL";"TAB3",#N/A,TRUE,"GENERAL";"TAB4",#N/A,TRUE,"GENERAL";"TAB5",#N/A,TRUE,"GENERAL"}</definedName>
    <definedName name="__a3" localSheetId="15">{"TAB1",#N/A,TRUE,"GENERAL";"TAB2",#N/A,TRUE,"GENERAL";"TAB3",#N/A,TRUE,"GENERAL";"TAB4",#N/A,TRUE,"GENERAL";"TAB5",#N/A,TRUE,"GENERAL"}</definedName>
    <definedName name="__a3" localSheetId="17">{"TAB1",#N/A,TRUE,"GENERAL";"TAB2",#N/A,TRUE,"GENERAL";"TAB3",#N/A,TRUE,"GENERAL";"TAB4",#N/A,TRUE,"GENERAL";"TAB5",#N/A,TRUE,"GENERAL"}</definedName>
    <definedName name="__a3" localSheetId="2">{"TAB1",#N/A,TRUE,"GENERAL";"TAB2",#N/A,TRUE,"GENERAL";"TAB3",#N/A,TRUE,"GENERAL";"TAB4",#N/A,TRUE,"GENERAL";"TAB5",#N/A,TRUE,"GENERAL"}</definedName>
    <definedName name="__a3" localSheetId="1">{"TAB1",#N/A,TRUE,"GENERAL";"TAB2",#N/A,TRUE,"GENERAL";"TAB3",#N/A,TRUE,"GENERAL";"TAB4",#N/A,TRUE,"GENERAL";"TAB5",#N/A,TRUE,"GENERAL"}</definedName>
    <definedName name="__a3">{"TAB1",#N/A,TRUE,"GENERAL";"TAB2",#N/A,TRUE,"GENERAL";"TAB3",#N/A,TRUE,"GENERAL";"TAB4",#N/A,TRUE,"GENERAL";"TAB5",#N/A,TRUE,"GENERAL"}</definedName>
    <definedName name="__A30000">#REF!</definedName>
    <definedName name="__a4" localSheetId="4">{"via1",#N/A,TRUE,"general";"via2",#N/A,TRUE,"general";"via3",#N/A,TRUE,"general"}</definedName>
    <definedName name="__a4" localSheetId="16">{"via1",#N/A,TRUE,"general";"via2",#N/A,TRUE,"general";"via3",#N/A,TRUE,"general"}</definedName>
    <definedName name="__a4" localSheetId="15">{"via1",#N/A,TRUE,"general";"via2",#N/A,TRUE,"general";"via3",#N/A,TRUE,"general"}</definedName>
    <definedName name="__a4" localSheetId="17">{"via1",#N/A,TRUE,"general";"via2",#N/A,TRUE,"general";"via3",#N/A,TRUE,"general"}</definedName>
    <definedName name="__a4" localSheetId="2">{"via1",#N/A,TRUE,"general";"via2",#N/A,TRUE,"general";"via3",#N/A,TRUE,"general"}</definedName>
    <definedName name="__a4" localSheetId="1">{"via1",#N/A,TRUE,"general";"via2",#N/A,TRUE,"general";"via3",#N/A,TRUE,"general"}</definedName>
    <definedName name="__a4">{"via1",#N/A,TRUE,"general";"via2",#N/A,TRUE,"general";"via3",#N/A,TRUE,"general"}</definedName>
    <definedName name="__a5" localSheetId="4">{"TAB1",#N/A,TRUE,"GENERAL";"TAB2",#N/A,TRUE,"GENERAL";"TAB3",#N/A,TRUE,"GENERAL";"TAB4",#N/A,TRUE,"GENERAL";"TAB5",#N/A,TRUE,"GENERAL"}</definedName>
    <definedName name="__a5" localSheetId="16">{"TAB1",#N/A,TRUE,"GENERAL";"TAB2",#N/A,TRUE,"GENERAL";"TAB3",#N/A,TRUE,"GENERAL";"TAB4",#N/A,TRUE,"GENERAL";"TAB5",#N/A,TRUE,"GENERAL"}</definedName>
    <definedName name="__a5" localSheetId="15">{"TAB1",#N/A,TRUE,"GENERAL";"TAB2",#N/A,TRUE,"GENERAL";"TAB3",#N/A,TRUE,"GENERAL";"TAB4",#N/A,TRUE,"GENERAL";"TAB5",#N/A,TRUE,"GENERAL"}</definedName>
    <definedName name="__a5" localSheetId="17">{"TAB1",#N/A,TRUE,"GENERAL";"TAB2",#N/A,TRUE,"GENERAL";"TAB3",#N/A,TRUE,"GENERAL";"TAB4",#N/A,TRUE,"GENERAL";"TAB5",#N/A,TRUE,"GENERAL"}</definedName>
    <definedName name="__a5" localSheetId="2">{"TAB1",#N/A,TRUE,"GENERAL";"TAB2",#N/A,TRUE,"GENERAL";"TAB3",#N/A,TRUE,"GENERAL";"TAB4",#N/A,TRUE,"GENERAL";"TAB5",#N/A,TRUE,"GENERAL"}</definedName>
    <definedName name="__a5" localSheetId="1">{"TAB1",#N/A,TRUE,"GENERAL";"TAB2",#N/A,TRUE,"GENERAL";"TAB3",#N/A,TRUE,"GENERAL";"TAB4",#N/A,TRUE,"GENERAL";"TAB5",#N/A,TRUE,"GENERAL"}</definedName>
    <definedName name="__a5">{"TAB1",#N/A,TRUE,"GENERAL";"TAB2",#N/A,TRUE,"GENERAL";"TAB3",#N/A,TRUE,"GENERAL";"TAB4",#N/A,TRUE,"GENERAL";"TAB5",#N/A,TRUE,"GENERAL"}</definedName>
    <definedName name="__a6" localSheetId="4">{"TAB1",#N/A,TRUE,"GENERAL";"TAB2",#N/A,TRUE,"GENERAL";"TAB3",#N/A,TRUE,"GENERAL";"TAB4",#N/A,TRUE,"GENERAL";"TAB5",#N/A,TRUE,"GENERAL"}</definedName>
    <definedName name="__a6" localSheetId="16">{"TAB1",#N/A,TRUE,"GENERAL";"TAB2",#N/A,TRUE,"GENERAL";"TAB3",#N/A,TRUE,"GENERAL";"TAB4",#N/A,TRUE,"GENERAL";"TAB5",#N/A,TRUE,"GENERAL"}</definedName>
    <definedName name="__a6" localSheetId="15">{"TAB1",#N/A,TRUE,"GENERAL";"TAB2",#N/A,TRUE,"GENERAL";"TAB3",#N/A,TRUE,"GENERAL";"TAB4",#N/A,TRUE,"GENERAL";"TAB5",#N/A,TRUE,"GENERAL"}</definedName>
    <definedName name="__a6" localSheetId="17">{"TAB1",#N/A,TRUE,"GENERAL";"TAB2",#N/A,TRUE,"GENERAL";"TAB3",#N/A,TRUE,"GENERAL";"TAB4",#N/A,TRUE,"GENERAL";"TAB5",#N/A,TRUE,"GENERAL"}</definedName>
    <definedName name="__a6" localSheetId="2">{"TAB1",#N/A,TRUE,"GENERAL";"TAB2",#N/A,TRUE,"GENERAL";"TAB3",#N/A,TRUE,"GENERAL";"TAB4",#N/A,TRUE,"GENERAL";"TAB5",#N/A,TRUE,"GENERAL"}</definedName>
    <definedName name="__a6" localSheetId="1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br01" localSheetId="17">#REF!</definedName>
    <definedName name="__abr01">#REF!</definedName>
    <definedName name="__abr06" localSheetId="17">#REF!</definedName>
    <definedName name="__abr06">#REF!</definedName>
    <definedName name="__abr97">#REF!</definedName>
    <definedName name="__abr98">#REF!</definedName>
    <definedName name="__abr99">#REF!</definedName>
    <definedName name="__AFC1">#REF!</definedName>
    <definedName name="__AFC3">#REF!</definedName>
    <definedName name="__AFC5">#REF!</definedName>
    <definedName name="__Afe1">#REF!,#REF!</definedName>
    <definedName name="__ago01" localSheetId="17">#REF!</definedName>
    <definedName name="__ago01">#REF!</definedName>
    <definedName name="__ago06" localSheetId="17">#REF!</definedName>
    <definedName name="__ago06">#REF!</definedName>
    <definedName name="__ago97" localSheetId="17">#REF!</definedName>
    <definedName name="__ago97">#REF!</definedName>
    <definedName name="__ago98">#REF!</definedName>
    <definedName name="__ago99">#REF!</definedName>
    <definedName name="__aiu2" localSheetId="17">#REF!</definedName>
    <definedName name="__aiu2">#REF!</definedName>
    <definedName name="__ALL4" localSheetId="17">#REF!</definedName>
    <definedName name="__ALL4">#REF!</definedName>
    <definedName name="__Amm1">#REF!</definedName>
    <definedName name="__Amm2">#REF!</definedName>
    <definedName name="__apu1" localSheetId="17">#REF!</definedName>
    <definedName name="__apu1">#REF!</definedName>
    <definedName name="__APU221" localSheetId="17">#REF!</definedName>
    <definedName name="__APU221">#REF!</definedName>
    <definedName name="__APU465">#REF!</definedName>
    <definedName name="__B110111">#REF!</definedName>
    <definedName name="__B114854">#REF!</definedName>
    <definedName name="__B150019">#REF!</definedName>
    <definedName name="__B195381">#REF!</definedName>
    <definedName name="__b2" localSheetId="4">{"TAB1",#N/A,TRUE,"GENERAL";"TAB2",#N/A,TRUE,"GENERAL";"TAB3",#N/A,TRUE,"GENERAL";"TAB4",#N/A,TRUE,"GENERAL";"TAB5",#N/A,TRUE,"GENERAL"}</definedName>
    <definedName name="__b2" localSheetId="16">{"TAB1",#N/A,TRUE,"GENERAL";"TAB2",#N/A,TRUE,"GENERAL";"TAB3",#N/A,TRUE,"GENERAL";"TAB4",#N/A,TRUE,"GENERAL";"TAB5",#N/A,TRUE,"GENERAL"}</definedName>
    <definedName name="__b2" localSheetId="15">{"TAB1",#N/A,TRUE,"GENERAL";"TAB2",#N/A,TRUE,"GENERAL";"TAB3",#N/A,TRUE,"GENERAL";"TAB4",#N/A,TRUE,"GENERAL";"TAB5",#N/A,TRUE,"GENERAL"}</definedName>
    <definedName name="__b2" localSheetId="17">{"TAB1",#N/A,TRUE,"GENERAL";"TAB2",#N/A,TRUE,"GENERAL";"TAB3",#N/A,TRUE,"GENERAL";"TAB4",#N/A,TRUE,"GENERAL";"TAB5",#N/A,TRUE,"GENERAL"}</definedName>
    <definedName name="__b2" localSheetId="2">{"TAB1",#N/A,TRUE,"GENERAL";"TAB2",#N/A,TRUE,"GENERAL";"TAB3",#N/A,TRUE,"GENERAL";"TAB4",#N/A,TRUE,"GENERAL";"TAB5",#N/A,TRUE,"GENERAL"}</definedName>
    <definedName name="__b2" localSheetId="1">{"TAB1",#N/A,TRUE,"GENERAL";"TAB2",#N/A,TRUE,"GENERAL";"TAB3",#N/A,TRUE,"GENERAL";"TAB4",#N/A,TRUE,"GENERAL";"TAB5",#N/A,TRUE,"GENERAL"}</definedName>
    <definedName name="__b2">{"TAB1",#N/A,TRUE,"GENERAL";"TAB2",#N/A,TRUE,"GENERAL";"TAB3",#N/A,TRUE,"GENERAL";"TAB4",#N/A,TRUE,"GENERAL";"TAB5",#N/A,TRUE,"GENERAL"}</definedName>
    <definedName name="__b3" localSheetId="4">{"TAB1",#N/A,TRUE,"GENERAL";"TAB2",#N/A,TRUE,"GENERAL";"TAB3",#N/A,TRUE,"GENERAL";"TAB4",#N/A,TRUE,"GENERAL";"TAB5",#N/A,TRUE,"GENERAL"}</definedName>
    <definedName name="__b3" localSheetId="16">{"TAB1",#N/A,TRUE,"GENERAL";"TAB2",#N/A,TRUE,"GENERAL";"TAB3",#N/A,TRUE,"GENERAL";"TAB4",#N/A,TRUE,"GENERAL";"TAB5",#N/A,TRUE,"GENERAL"}</definedName>
    <definedName name="__b3" localSheetId="15">{"TAB1",#N/A,TRUE,"GENERAL";"TAB2",#N/A,TRUE,"GENERAL";"TAB3",#N/A,TRUE,"GENERAL";"TAB4",#N/A,TRUE,"GENERAL";"TAB5",#N/A,TRUE,"GENERAL"}</definedName>
    <definedName name="__b3" localSheetId="17">{"TAB1",#N/A,TRUE,"GENERAL";"TAB2",#N/A,TRUE,"GENERAL";"TAB3",#N/A,TRUE,"GENERAL";"TAB4",#N/A,TRUE,"GENERAL";"TAB5",#N/A,TRUE,"GENERAL"}</definedName>
    <definedName name="__b3" localSheetId="2">{"TAB1",#N/A,TRUE,"GENERAL";"TAB2",#N/A,TRUE,"GENERAL";"TAB3",#N/A,TRUE,"GENERAL";"TAB4",#N/A,TRUE,"GENERAL";"TAB5",#N/A,TRUE,"GENERAL"}</definedName>
    <definedName name="__b3" localSheetId="1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 localSheetId="4">{"TAB1",#N/A,TRUE,"GENERAL";"TAB2",#N/A,TRUE,"GENERAL";"TAB3",#N/A,TRUE,"GENERAL";"TAB4",#N/A,TRUE,"GENERAL";"TAB5",#N/A,TRUE,"GENERAL"}</definedName>
    <definedName name="__b4" localSheetId="16">{"TAB1",#N/A,TRUE,"GENERAL";"TAB2",#N/A,TRUE,"GENERAL";"TAB3",#N/A,TRUE,"GENERAL";"TAB4",#N/A,TRUE,"GENERAL";"TAB5",#N/A,TRUE,"GENERAL"}</definedName>
    <definedName name="__b4" localSheetId="15">{"TAB1",#N/A,TRUE,"GENERAL";"TAB2",#N/A,TRUE,"GENERAL";"TAB3",#N/A,TRUE,"GENERAL";"TAB4",#N/A,TRUE,"GENERAL";"TAB5",#N/A,TRUE,"GENERAL"}</definedName>
    <definedName name="__b4" localSheetId="17">{"TAB1",#N/A,TRUE,"GENERAL";"TAB2",#N/A,TRUE,"GENERAL";"TAB3",#N/A,TRUE,"GENERAL";"TAB4",#N/A,TRUE,"GENERAL";"TAB5",#N/A,TRUE,"GENERAL"}</definedName>
    <definedName name="__b4" localSheetId="2">{"TAB1",#N/A,TRUE,"GENERAL";"TAB2",#N/A,TRUE,"GENERAL";"TAB3",#N/A,TRUE,"GENERAL";"TAB4",#N/A,TRUE,"GENERAL";"TAB5",#N/A,TRUE,"GENERAL"}</definedName>
    <definedName name="__b4" localSheetId="1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 localSheetId="4">{"TAB1",#N/A,TRUE,"GENERAL";"TAB2",#N/A,TRUE,"GENERAL";"TAB3",#N/A,TRUE,"GENERAL";"TAB4",#N/A,TRUE,"GENERAL";"TAB5",#N/A,TRUE,"GENERAL"}</definedName>
    <definedName name="__b5" localSheetId="16">{"TAB1",#N/A,TRUE,"GENERAL";"TAB2",#N/A,TRUE,"GENERAL";"TAB3",#N/A,TRUE,"GENERAL";"TAB4",#N/A,TRUE,"GENERAL";"TAB5",#N/A,TRUE,"GENERAL"}</definedName>
    <definedName name="__b5" localSheetId="15">{"TAB1",#N/A,TRUE,"GENERAL";"TAB2",#N/A,TRUE,"GENERAL";"TAB3",#N/A,TRUE,"GENERAL";"TAB4",#N/A,TRUE,"GENERAL";"TAB5",#N/A,TRUE,"GENERAL"}</definedName>
    <definedName name="__b5" localSheetId="17">{"TAB1",#N/A,TRUE,"GENERAL";"TAB2",#N/A,TRUE,"GENERAL";"TAB3",#N/A,TRUE,"GENERAL";"TAB4",#N/A,TRUE,"GENERAL";"TAB5",#N/A,TRUE,"GENERAL"}</definedName>
    <definedName name="__b5" localSheetId="2">{"TAB1",#N/A,TRUE,"GENERAL";"TAB2",#N/A,TRUE,"GENERAL";"TAB3",#N/A,TRUE,"GENERAL";"TAB4",#N/A,TRUE,"GENERAL";"TAB5",#N/A,TRUE,"GENERAL"}</definedName>
    <definedName name="__b5" localSheetId="1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 localSheetId="4">{"TAB1",#N/A,TRUE,"GENERAL";"TAB2",#N/A,TRUE,"GENERAL";"TAB3",#N/A,TRUE,"GENERAL";"TAB4",#N/A,TRUE,"GENERAL";"TAB5",#N/A,TRUE,"GENERAL"}</definedName>
    <definedName name="__b6" localSheetId="16">{"TAB1",#N/A,TRUE,"GENERAL";"TAB2",#N/A,TRUE,"GENERAL";"TAB3",#N/A,TRUE,"GENERAL";"TAB4",#N/A,TRUE,"GENERAL";"TAB5",#N/A,TRUE,"GENERAL"}</definedName>
    <definedName name="__b6" localSheetId="15">{"TAB1",#N/A,TRUE,"GENERAL";"TAB2",#N/A,TRUE,"GENERAL";"TAB3",#N/A,TRUE,"GENERAL";"TAB4",#N/A,TRUE,"GENERAL";"TAB5",#N/A,TRUE,"GENERAL"}</definedName>
    <definedName name="__b6" localSheetId="17">{"TAB1",#N/A,TRUE,"GENERAL";"TAB2",#N/A,TRUE,"GENERAL";"TAB3",#N/A,TRUE,"GENERAL";"TAB4",#N/A,TRUE,"GENERAL";"TAB5",#N/A,TRUE,"GENERAL"}</definedName>
    <definedName name="__b6" localSheetId="2">{"TAB1",#N/A,TRUE,"GENERAL";"TAB2",#N/A,TRUE,"GENERAL";"TAB3",#N/A,TRUE,"GENERAL";"TAB4",#N/A,TRUE,"GENERAL";"TAB5",#N/A,TRUE,"GENERAL"}</definedName>
    <definedName name="__b6" localSheetId="1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 localSheetId="4">{"via1",#N/A,TRUE,"general";"via2",#N/A,TRUE,"general";"via3",#N/A,TRUE,"general"}</definedName>
    <definedName name="__b7" localSheetId="16">{"via1",#N/A,TRUE,"general";"via2",#N/A,TRUE,"general";"via3",#N/A,TRUE,"general"}</definedName>
    <definedName name="__b7" localSheetId="15">{"via1",#N/A,TRUE,"general";"via2",#N/A,TRUE,"general";"via3",#N/A,TRUE,"general"}</definedName>
    <definedName name="__b7" localSheetId="17">{"via1",#N/A,TRUE,"general";"via2",#N/A,TRUE,"general";"via3",#N/A,TRUE,"general"}</definedName>
    <definedName name="__b7" localSheetId="2">{"via1",#N/A,TRUE,"general";"via2",#N/A,TRUE,"general";"via3",#N/A,TRUE,"general"}</definedName>
    <definedName name="__b7" localSheetId="1">{"via1",#N/A,TRUE,"general";"via2",#N/A,TRUE,"general";"via3",#N/A,TRUE,"general"}</definedName>
    <definedName name="__b7">{"via1",#N/A,TRUE,"general";"via2",#N/A,TRUE,"general";"via3",#N/A,TRUE,"general"}</definedName>
    <definedName name="__b8" localSheetId="4">{"via1",#N/A,TRUE,"general";"via2",#N/A,TRUE,"general";"via3",#N/A,TRUE,"general"}</definedName>
    <definedName name="__b8" localSheetId="16">{"via1",#N/A,TRUE,"general";"via2",#N/A,TRUE,"general";"via3",#N/A,TRUE,"general"}</definedName>
    <definedName name="__b8" localSheetId="15">{"via1",#N/A,TRUE,"general";"via2",#N/A,TRUE,"general";"via3",#N/A,TRUE,"general"}</definedName>
    <definedName name="__b8" localSheetId="17">{"via1",#N/A,TRUE,"general";"via2",#N/A,TRUE,"general";"via3",#N/A,TRUE,"general"}</definedName>
    <definedName name="__b8" localSheetId="2">{"via1",#N/A,TRUE,"general";"via2",#N/A,TRUE,"general";"via3",#N/A,TRUE,"general"}</definedName>
    <definedName name="__b8" localSheetId="1">{"via1",#N/A,TRUE,"general";"via2",#N/A,TRUE,"general";"via3",#N/A,TRUE,"general"}</definedName>
    <definedName name="__b8">{"via1",#N/A,TRUE,"general";"via2",#N/A,TRUE,"general";"via3",#N/A,TRUE,"general"}</definedName>
    <definedName name="__bb9" localSheetId="4">{"TAB1",#N/A,TRUE,"GENERAL";"TAB2",#N/A,TRUE,"GENERAL";"TAB3",#N/A,TRUE,"GENERAL";"TAB4",#N/A,TRUE,"GENERAL";"TAB5",#N/A,TRUE,"GENERAL"}</definedName>
    <definedName name="__bb9" localSheetId="16">{"TAB1",#N/A,TRUE,"GENERAL";"TAB2",#N/A,TRUE,"GENERAL";"TAB3",#N/A,TRUE,"GENERAL";"TAB4",#N/A,TRUE,"GENERAL";"TAB5",#N/A,TRUE,"GENERAL"}</definedName>
    <definedName name="__bb9" localSheetId="15">{"TAB1",#N/A,TRUE,"GENERAL";"TAB2",#N/A,TRUE,"GENERAL";"TAB3",#N/A,TRUE,"GENERAL";"TAB4",#N/A,TRUE,"GENERAL";"TAB5",#N/A,TRUE,"GENERAL"}</definedName>
    <definedName name="__bb9" localSheetId="17">{"TAB1",#N/A,TRUE,"GENERAL";"TAB2",#N/A,TRUE,"GENERAL";"TAB3",#N/A,TRUE,"GENERAL";"TAB4",#N/A,TRUE,"GENERAL";"TAB5",#N/A,TRUE,"GENERAL"}</definedName>
    <definedName name="__bb9" localSheetId="2">{"TAB1",#N/A,TRUE,"GENERAL";"TAB2",#N/A,TRUE,"GENERAL";"TAB3",#N/A,TRUE,"GENERAL";"TAB4",#N/A,TRUE,"GENERAL";"TAB5",#N/A,TRUE,"GENERAL"}</definedName>
    <definedName name="__bb9" localSheetId="1">{"TAB1",#N/A,TRUE,"GENERAL";"TAB2",#N/A,TRUE,"GENERAL";"TAB3",#N/A,TRUE,"GENERAL";"TAB4",#N/A,TRUE,"GENERAL";"TAB5",#N/A,TRUE,"GENERAL"}</definedName>
    <definedName name="__bb9">{"TAB1",#N/A,TRUE,"GENERAL";"TAB2",#N/A,TRUE,"GENERAL";"TAB3",#N/A,TRUE,"GENERAL";"TAB4",#N/A,TRUE,"GENERAL";"TAB5",#N/A,TRUE,"GENERAL"}</definedName>
    <definedName name="__bgb5" localSheetId="4">{"TAB1",#N/A,TRUE,"GENERAL";"TAB2",#N/A,TRUE,"GENERAL";"TAB3",#N/A,TRUE,"GENERAL";"TAB4",#N/A,TRUE,"GENERAL";"TAB5",#N/A,TRUE,"GENERAL"}</definedName>
    <definedName name="__bgb5" localSheetId="16">{"TAB1",#N/A,TRUE,"GENERAL";"TAB2",#N/A,TRUE,"GENERAL";"TAB3",#N/A,TRUE,"GENERAL";"TAB4",#N/A,TRUE,"GENERAL";"TAB5",#N/A,TRUE,"GENERAL"}</definedName>
    <definedName name="__bgb5" localSheetId="15">{"TAB1",#N/A,TRUE,"GENERAL";"TAB2",#N/A,TRUE,"GENERAL";"TAB3",#N/A,TRUE,"GENERAL";"TAB4",#N/A,TRUE,"GENERAL";"TAB5",#N/A,TRUE,"GENERAL"}</definedName>
    <definedName name="__bgb5" localSheetId="17">{"TAB1",#N/A,TRUE,"GENERAL";"TAB2",#N/A,TRUE,"GENERAL";"TAB3",#N/A,TRUE,"GENERAL";"TAB4",#N/A,TRUE,"GENERAL";"TAB5",#N/A,TRUE,"GENERAL"}</definedName>
    <definedName name="__bgb5" localSheetId="2">{"TAB1",#N/A,TRUE,"GENERAL";"TAB2",#N/A,TRUE,"GENERAL";"TAB3",#N/A,TRUE,"GENERAL";"TAB4",#N/A,TRUE,"GENERAL";"TAB5",#N/A,TRUE,"GENERAL"}</definedName>
    <definedName name="__bgb5" localSheetId="1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id1" localSheetId="17">#REF!</definedName>
    <definedName name="__Bid1">#REF!</definedName>
    <definedName name="__Bid2" localSheetId="17">#REF!</definedName>
    <definedName name="__Bid2">#REF!</definedName>
    <definedName name="__Bid3" localSheetId="17">#REF!</definedName>
    <definedName name="__Bid3">#REF!</definedName>
    <definedName name="__Bid4" localSheetId="17">#REF!</definedName>
    <definedName name="__Bid4">#REF!</definedName>
    <definedName name="__CAC1">#REF!</definedName>
    <definedName name="__CAC3">#REF!</definedName>
    <definedName name="__CAC5">#REF!</definedName>
    <definedName name="__CMU005" localSheetId="17" hidden="1">#REF!</definedName>
    <definedName name="__CMU005">#REF!</definedName>
    <definedName name="__cmu05" localSheetId="17">#REF!</definedName>
    <definedName name="__cmu05">#REF!</definedName>
    <definedName name="__Cod1" localSheetId="17">#REF!</definedName>
    <definedName name="__Cod1">#REF!</definedName>
    <definedName name="__com06" localSheetId="17">#REF!</definedName>
    <definedName name="__com06">#REF!</definedName>
    <definedName name="__CON123">#REF!</definedName>
    <definedName name="__CON2200" localSheetId="17">#REF!</definedName>
    <definedName name="__CON2200">#REF!</definedName>
    <definedName name="__CON220011">#REF!</definedName>
    <definedName name="__CON2500" localSheetId="17">#REF!</definedName>
    <definedName name="__CON2500">#REF!</definedName>
    <definedName name="__con3000" localSheetId="17">#REF!</definedName>
    <definedName name="__con3000">#REF!</definedName>
    <definedName name="__cua1">#REF!</definedName>
    <definedName name="__D119353">#REF!</definedName>
    <definedName name="__D151661">#REF!</definedName>
    <definedName name="__D177945">#REF!</definedName>
    <definedName name="__DAT1">#REF!</definedName>
    <definedName name="__DAT2">#REF!</definedName>
    <definedName name="__DAT3">#REF!</definedName>
    <definedName name="__DAT4">#REF!</definedName>
    <definedName name="__DCF2">#REF!</definedName>
    <definedName name="__DF4">#REF!</definedName>
    <definedName name="__dic01" localSheetId="17">#REF!</definedName>
    <definedName name="__dic01">#REF!</definedName>
    <definedName name="__dic06" localSheetId="17">#REF!</definedName>
    <definedName name="__dic06">#REF!</definedName>
    <definedName name="__dic97" localSheetId="17">#REF!</definedName>
    <definedName name="__dic97">#REF!</definedName>
    <definedName name="__dic98" localSheetId="17">#REF!</definedName>
    <definedName name="__dic98">#REF!</definedName>
    <definedName name="__dic99">#REF!</definedName>
    <definedName name="__DMD1" localSheetId="17">#REF!</definedName>
    <definedName name="__DMD1">#REF!</definedName>
    <definedName name="__E113701">#REF!</definedName>
    <definedName name="__E169000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 localSheetId="17">#REF!</definedName>
    <definedName name="__EQP1">#REF!</definedName>
    <definedName name="__EQP10" localSheetId="17">#REF!</definedName>
    <definedName name="__EQP10">#REF!</definedName>
    <definedName name="__EQP11" localSheetId="17">#REF!</definedName>
    <definedName name="__EQP11">#REF!</definedName>
    <definedName name="__EQP12" localSheetId="17">#REF!</definedName>
    <definedName name="__EQP12">#REF!</definedName>
    <definedName name="__EQP13" localSheetId="17">#REF!</definedName>
    <definedName name="__EQP13">#REF!</definedName>
    <definedName name="__EQP14" localSheetId="17">#REF!</definedName>
    <definedName name="__EQP14">#REF!</definedName>
    <definedName name="__EQP15" localSheetId="17">#REF!</definedName>
    <definedName name="__EQP15">#REF!</definedName>
    <definedName name="__EQP16" localSheetId="17">#REF!</definedName>
    <definedName name="__EQP16">#REF!</definedName>
    <definedName name="__EQP17" localSheetId="17">#REF!</definedName>
    <definedName name="__EQP17">#REF!</definedName>
    <definedName name="__EQP18" localSheetId="17">#REF!</definedName>
    <definedName name="__EQP18">#REF!</definedName>
    <definedName name="__EQP19" localSheetId="17">#REF!</definedName>
    <definedName name="__EQP19">#REF!</definedName>
    <definedName name="__EQP2" localSheetId="17">#REF!</definedName>
    <definedName name="__EQP2">#REF!</definedName>
    <definedName name="__EQP20" localSheetId="17">#REF!</definedName>
    <definedName name="__EQP20">#REF!</definedName>
    <definedName name="__eqp27" localSheetId="17">#REF!</definedName>
    <definedName name="__eqp27">#REF!</definedName>
    <definedName name="__EQP3" localSheetId="17">#REF!</definedName>
    <definedName name="__EQP3">#REF!</definedName>
    <definedName name="__EQP4" localSheetId="17">#REF!</definedName>
    <definedName name="__EQP4">#REF!</definedName>
    <definedName name="__EQP5" localSheetId="17">#REF!</definedName>
    <definedName name="__EQP5">#REF!</definedName>
    <definedName name="__EQP6" localSheetId="17">#REF!</definedName>
    <definedName name="__EQP6">#REF!</definedName>
    <definedName name="__EQP7" localSheetId="17">#REF!</definedName>
    <definedName name="__EQP7">#REF!</definedName>
    <definedName name="__EQP8" localSheetId="17">#REF!</definedName>
    <definedName name="__EQP8">#REF!</definedName>
    <definedName name="__EQP9" localSheetId="17">#REF!</definedName>
    <definedName name="__EQP9">#REF!</definedName>
    <definedName name="__EST1" localSheetId="17">#REF!</definedName>
    <definedName name="__EST1">#REF!</definedName>
    <definedName name="__EST10" localSheetId="17">#REF!</definedName>
    <definedName name="__EST10">#REF!</definedName>
    <definedName name="__EST11" localSheetId="17">#REF!</definedName>
    <definedName name="__EST11">#REF!</definedName>
    <definedName name="__EST12" localSheetId="17">#REF!</definedName>
    <definedName name="__EST12">#REF!</definedName>
    <definedName name="__EST13" localSheetId="17">#REF!</definedName>
    <definedName name="__EST13">#REF!</definedName>
    <definedName name="__EST14" localSheetId="17">#REF!</definedName>
    <definedName name="__EST14">#REF!</definedName>
    <definedName name="__EST15" localSheetId="17">#REF!</definedName>
    <definedName name="__EST15">#REF!</definedName>
    <definedName name="__EST16" localSheetId="17">#REF!</definedName>
    <definedName name="__EST16">#REF!</definedName>
    <definedName name="__EST17" localSheetId="17">#REF!</definedName>
    <definedName name="__EST17">#REF!</definedName>
    <definedName name="__EST18" localSheetId="17">#REF!</definedName>
    <definedName name="__EST18">#REF!</definedName>
    <definedName name="__EST19" localSheetId="17">#REF!</definedName>
    <definedName name="__EST19">#REF!</definedName>
    <definedName name="__EST2" localSheetId="17">#REF!</definedName>
    <definedName name="__EST2">#REF!</definedName>
    <definedName name="__EST23" localSheetId="17">#REF!</definedName>
    <definedName name="__EST23">#REF!</definedName>
    <definedName name="__EST3" localSheetId="17">#REF!</definedName>
    <definedName name="__EST3">#REF!</definedName>
    <definedName name="__EST4" localSheetId="17">#REF!</definedName>
    <definedName name="__EST4">#REF!</definedName>
    <definedName name="__EST5" localSheetId="17">#REF!</definedName>
    <definedName name="__EST5">#REF!</definedName>
    <definedName name="__EST6" localSheetId="17">#REF!</definedName>
    <definedName name="__EST6">#REF!</definedName>
    <definedName name="__EST7" localSheetId="17">#REF!</definedName>
    <definedName name="__EST7">#REF!</definedName>
    <definedName name="__EST8" localSheetId="17">#REF!</definedName>
    <definedName name="__EST8">#REF!</definedName>
    <definedName name="__EST9" localSheetId="17">#REF!</definedName>
    <definedName name="__EST9">#REF!</definedName>
    <definedName name="__ETR13" localSheetId="17">#REF!</definedName>
    <definedName name="__ETR13">#REF!</definedName>
    <definedName name="__exc02">#REF!</definedName>
    <definedName name="__EXC1" localSheetId="17">#REF!</definedName>
    <definedName name="__EXC1">#REF!</definedName>
    <definedName name="__EXC10" localSheetId="17">#REF!</definedName>
    <definedName name="__EXC10">#REF!</definedName>
    <definedName name="__EXC11" localSheetId="17">#REF!</definedName>
    <definedName name="__EXC11">#REF!</definedName>
    <definedName name="__EXC12" localSheetId="17">#REF!</definedName>
    <definedName name="__EXC12">#REF!</definedName>
    <definedName name="__EXC2" localSheetId="17">#REF!</definedName>
    <definedName name="__EXC2">#REF!</definedName>
    <definedName name="__exc24">#REF!</definedName>
    <definedName name="__EXC3" localSheetId="17">#REF!</definedName>
    <definedName name="__EXC3">#REF!</definedName>
    <definedName name="__EXC4" localSheetId="17">#REF!</definedName>
    <definedName name="__EXC4">#REF!</definedName>
    <definedName name="__exc40">#REF!</definedName>
    <definedName name="__EXC5" localSheetId="17">#REF!</definedName>
    <definedName name="__EXC5">#REF!</definedName>
    <definedName name="__EXC6" localSheetId="17">#REF!</definedName>
    <definedName name="__EXC6">#REF!</definedName>
    <definedName name="__EXC7" localSheetId="17">#REF!</definedName>
    <definedName name="__EXC7">#REF!</definedName>
    <definedName name="__EXC8" localSheetId="17">#REF!</definedName>
    <definedName name="__EXC8">#REF!</definedName>
    <definedName name="__EXC9" localSheetId="17">#REF!</definedName>
    <definedName name="__EXC9">#REF!</definedName>
    <definedName name="__exp06" localSheetId="17">#REF!</definedName>
    <definedName name="__exp06">#REF!</definedName>
    <definedName name="__f">#REF!</definedName>
    <definedName name="__F150411">#REF!</definedName>
    <definedName name="__f191212">#REF!</definedName>
    <definedName name="__F206218">#REF!</definedName>
    <definedName name="__F222320">#REF!</definedName>
    <definedName name="__Fc">#REF!</definedName>
    <definedName name="__FDS_HYPERLINK_TOGGLE_STATE__">"ON"</definedName>
    <definedName name="__feb01" localSheetId="17">#REF!</definedName>
    <definedName name="__feb01">#REF!</definedName>
    <definedName name="__feb06" localSheetId="17">#REF!</definedName>
    <definedName name="__feb06">#REF!</definedName>
    <definedName name="__feb97" localSheetId="17">#REF!</definedName>
    <definedName name="__feb97">#REF!</definedName>
    <definedName name="__feb98" localSheetId="17">#REF!</definedName>
    <definedName name="__feb98">#REF!</definedName>
    <definedName name="__feb99">#REF!</definedName>
    <definedName name="__fei1" localSheetId="17">#REF!</definedName>
    <definedName name="__fei1">#REF!</definedName>
    <definedName name="__fei10" localSheetId="17">#REF!</definedName>
    <definedName name="__fei10">#REF!</definedName>
    <definedName name="__fei11" localSheetId="17">#REF!</definedName>
    <definedName name="__fei11">#REF!</definedName>
    <definedName name="__fei12" localSheetId="17">#REF!</definedName>
    <definedName name="__fei12">#REF!</definedName>
    <definedName name="__fei13" localSheetId="17">#REF!</definedName>
    <definedName name="__fei13">#REF!</definedName>
    <definedName name="__fei14" localSheetId="17">#REF!</definedName>
    <definedName name="__fei14">#REF!</definedName>
    <definedName name="__fei15" localSheetId="17">#REF!</definedName>
    <definedName name="__fei15">#REF!</definedName>
    <definedName name="__fei16" localSheetId="17">#REF!</definedName>
    <definedName name="__fei16">#REF!</definedName>
    <definedName name="__fei17" localSheetId="17">#REF!</definedName>
    <definedName name="__fei17">#REF!</definedName>
    <definedName name="__fei18" localSheetId="17">#REF!</definedName>
    <definedName name="__fei18">#REF!</definedName>
    <definedName name="__fei19" localSheetId="17">#REF!</definedName>
    <definedName name="__fei19">#REF!</definedName>
    <definedName name="__fei2" localSheetId="17">#REF!</definedName>
    <definedName name="__fei2">#REF!</definedName>
    <definedName name="__fei3" localSheetId="17">#REF!</definedName>
    <definedName name="__fei3">#REF!</definedName>
    <definedName name="__fei4" localSheetId="17">#REF!</definedName>
    <definedName name="__fei4">#REF!</definedName>
    <definedName name="__fei5" localSheetId="17">#REF!</definedName>
    <definedName name="__fei5">#REF!</definedName>
    <definedName name="__fei6" localSheetId="17">#REF!</definedName>
    <definedName name="__fei6">#REF!</definedName>
    <definedName name="__fei7" localSheetId="17">#REF!</definedName>
    <definedName name="__fei7">#REF!</definedName>
    <definedName name="__fei8" localSheetId="17">#REF!</definedName>
    <definedName name="__fei8">#REF!</definedName>
    <definedName name="__fei9" localSheetId="17">#REF!</definedName>
    <definedName name="__fei9">#REF!</definedName>
    <definedName name="__FS01">#REF!</definedName>
    <definedName name="__G1">#REF!</definedName>
    <definedName name="__G118050">#REF!</definedName>
    <definedName name="__G161484">#REF!</definedName>
    <definedName name="__g2" localSheetId="4">{"TAB1",#N/A,TRUE,"GENERAL";"TAB2",#N/A,TRUE,"GENERAL";"TAB3",#N/A,TRUE,"GENERAL";"TAB4",#N/A,TRUE,"GENERAL";"TAB5",#N/A,TRUE,"GENERAL"}</definedName>
    <definedName name="__g2" localSheetId="16">{"TAB1",#N/A,TRUE,"GENERAL";"TAB2",#N/A,TRUE,"GENERAL";"TAB3",#N/A,TRUE,"GENERAL";"TAB4",#N/A,TRUE,"GENERAL";"TAB5",#N/A,TRUE,"GENERAL"}</definedName>
    <definedName name="__g2" localSheetId="15">{"TAB1",#N/A,TRUE,"GENERAL";"TAB2",#N/A,TRUE,"GENERAL";"TAB3",#N/A,TRUE,"GENERAL";"TAB4",#N/A,TRUE,"GENERAL";"TAB5",#N/A,TRUE,"GENERAL"}</definedName>
    <definedName name="__g2" localSheetId="17">{"TAB1",#N/A,TRUE,"GENERAL";"TAB2",#N/A,TRUE,"GENERAL";"TAB3",#N/A,TRUE,"GENERAL";"TAB4",#N/A,TRUE,"GENERAL";"TAB5",#N/A,TRUE,"GENERAL"}</definedName>
    <definedName name="__g2" localSheetId="2">{"TAB1",#N/A,TRUE,"GENERAL";"TAB2",#N/A,TRUE,"GENERAL";"TAB3",#N/A,TRUE,"GENERAL";"TAB4",#N/A,TRUE,"GENERAL";"TAB5",#N/A,TRUE,"GENERAL"}</definedName>
    <definedName name="__g2" localSheetId="1">{"TAB1",#N/A,TRUE,"GENERAL";"TAB2",#N/A,TRUE,"GENERAL";"TAB3",#N/A,TRUE,"GENERAL";"TAB4",#N/A,TRUE,"GENERAL";"TAB5",#N/A,TRUE,"GENERAL"}</definedName>
    <definedName name="__g2">{"TAB1",#N/A,TRUE,"GENERAL";"TAB2",#N/A,TRUE,"GENERAL";"TAB3",#N/A,TRUE,"GENERAL";"TAB4",#N/A,TRUE,"GENERAL";"TAB5",#N/A,TRUE,"GENERAL"}</definedName>
    <definedName name="__g3" localSheetId="4">{"via1",#N/A,TRUE,"general";"via2",#N/A,TRUE,"general";"via3",#N/A,TRUE,"general"}</definedName>
    <definedName name="__g3" localSheetId="16">{"via1",#N/A,TRUE,"general";"via2",#N/A,TRUE,"general";"via3",#N/A,TRUE,"general"}</definedName>
    <definedName name="__g3" localSheetId="15">{"via1",#N/A,TRUE,"general";"via2",#N/A,TRUE,"general";"via3",#N/A,TRUE,"general"}</definedName>
    <definedName name="__g3" localSheetId="17">{"via1",#N/A,TRUE,"general";"via2",#N/A,TRUE,"general";"via3",#N/A,TRUE,"general"}</definedName>
    <definedName name="__g3" localSheetId="2">{"via1",#N/A,TRUE,"general";"via2",#N/A,TRUE,"general";"via3",#N/A,TRUE,"general"}</definedName>
    <definedName name="__g3" localSheetId="1">{"via1",#N/A,TRUE,"general";"via2",#N/A,TRUE,"general";"via3",#N/A,TRUE,"general"}</definedName>
    <definedName name="__g3">{"via1",#N/A,TRUE,"general";"via2",#N/A,TRUE,"general";"via3",#N/A,TRUE,"general"}</definedName>
    <definedName name="__g4" localSheetId="4">{"via1",#N/A,TRUE,"general";"via2",#N/A,TRUE,"general";"via3",#N/A,TRUE,"general"}</definedName>
    <definedName name="__g4" localSheetId="16">{"via1",#N/A,TRUE,"general";"via2",#N/A,TRUE,"general";"via3",#N/A,TRUE,"general"}</definedName>
    <definedName name="__g4" localSheetId="15">{"via1",#N/A,TRUE,"general";"via2",#N/A,TRUE,"general";"via3",#N/A,TRUE,"general"}</definedName>
    <definedName name="__g4" localSheetId="17">{"via1",#N/A,TRUE,"general";"via2",#N/A,TRUE,"general";"via3",#N/A,TRUE,"general"}</definedName>
    <definedName name="__g4" localSheetId="2">{"via1",#N/A,TRUE,"general";"via2",#N/A,TRUE,"general";"via3",#N/A,TRUE,"general"}</definedName>
    <definedName name="__g4" localSheetId="1">{"via1",#N/A,TRUE,"general";"via2",#N/A,TRUE,"general";"via3",#N/A,TRUE,"general"}</definedName>
    <definedName name="__g4">{"via1",#N/A,TRUE,"general";"via2",#N/A,TRUE,"general";"via3",#N/A,TRUE,"general"}</definedName>
    <definedName name="__g5" localSheetId="4">{"via1",#N/A,TRUE,"general";"via2",#N/A,TRUE,"general";"via3",#N/A,TRUE,"general"}</definedName>
    <definedName name="__g5" localSheetId="16">{"via1",#N/A,TRUE,"general";"via2",#N/A,TRUE,"general";"via3",#N/A,TRUE,"general"}</definedName>
    <definedName name="__g5" localSheetId="15">{"via1",#N/A,TRUE,"general";"via2",#N/A,TRUE,"general";"via3",#N/A,TRUE,"general"}</definedName>
    <definedName name="__g5" localSheetId="17">{"via1",#N/A,TRUE,"general";"via2",#N/A,TRUE,"general";"via3",#N/A,TRUE,"general"}</definedName>
    <definedName name="__g5" localSheetId="2">{"via1",#N/A,TRUE,"general";"via2",#N/A,TRUE,"general";"via3",#N/A,TRUE,"general"}</definedName>
    <definedName name="__g5" localSheetId="1">{"via1",#N/A,TRUE,"general";"via2",#N/A,TRUE,"general";"via3",#N/A,TRUE,"general"}</definedName>
    <definedName name="__g5">{"via1",#N/A,TRUE,"general";"via2",#N/A,TRUE,"general";"via3",#N/A,TRUE,"general"}</definedName>
    <definedName name="__g6" localSheetId="4">{"via1",#N/A,TRUE,"general";"via2",#N/A,TRUE,"general";"via3",#N/A,TRUE,"general"}</definedName>
    <definedName name="__g6" localSheetId="16">{"via1",#N/A,TRUE,"general";"via2",#N/A,TRUE,"general";"via3",#N/A,TRUE,"general"}</definedName>
    <definedName name="__g6" localSheetId="15">{"via1",#N/A,TRUE,"general";"via2",#N/A,TRUE,"general";"via3",#N/A,TRUE,"general"}</definedName>
    <definedName name="__g6" localSheetId="17">{"via1",#N/A,TRUE,"general";"via2",#N/A,TRUE,"general";"via3",#N/A,TRUE,"general"}</definedName>
    <definedName name="__g6" localSheetId="2">{"via1",#N/A,TRUE,"general";"via2",#N/A,TRUE,"general";"via3",#N/A,TRUE,"general"}</definedName>
    <definedName name="__g6" localSheetId="1">{"via1",#N/A,TRUE,"general";"via2",#N/A,TRUE,"general";"via3",#N/A,TRUE,"general"}</definedName>
    <definedName name="__g6">{"via1",#N/A,TRUE,"general";"via2",#N/A,TRUE,"general";"via3",#N/A,TRUE,"general"}</definedName>
    <definedName name="__g7" localSheetId="4">{"TAB1",#N/A,TRUE,"GENERAL";"TAB2",#N/A,TRUE,"GENERAL";"TAB3",#N/A,TRUE,"GENERAL";"TAB4",#N/A,TRUE,"GENERAL";"TAB5",#N/A,TRUE,"GENERAL"}</definedName>
    <definedName name="__g7" localSheetId="16">{"TAB1",#N/A,TRUE,"GENERAL";"TAB2",#N/A,TRUE,"GENERAL";"TAB3",#N/A,TRUE,"GENERAL";"TAB4",#N/A,TRUE,"GENERAL";"TAB5",#N/A,TRUE,"GENERAL"}</definedName>
    <definedName name="__g7" localSheetId="15">{"TAB1",#N/A,TRUE,"GENERAL";"TAB2",#N/A,TRUE,"GENERAL";"TAB3",#N/A,TRUE,"GENERAL";"TAB4",#N/A,TRUE,"GENERAL";"TAB5",#N/A,TRUE,"GENERAL"}</definedName>
    <definedName name="__g7" localSheetId="17">{"TAB1",#N/A,TRUE,"GENERAL";"TAB2",#N/A,TRUE,"GENERAL";"TAB3",#N/A,TRUE,"GENERAL";"TAB4",#N/A,TRUE,"GENERAL";"TAB5",#N/A,TRUE,"GENERAL"}</definedName>
    <definedName name="__g7" localSheetId="2">{"TAB1",#N/A,TRUE,"GENERAL";"TAB2",#N/A,TRUE,"GENERAL";"TAB3",#N/A,TRUE,"GENERAL";"TAB4",#N/A,TRUE,"GENERAL";"TAB5",#N/A,TRUE,"GENERAL"}</definedName>
    <definedName name="__g7" localSheetId="1">{"TAB1",#N/A,TRUE,"GENERAL";"TAB2",#N/A,TRUE,"GENERAL";"TAB3",#N/A,TRUE,"GENERAL";"TAB4",#N/A,TRUE,"GENERAL";"TAB5",#N/A,TRUE,"GENERAL"}</definedName>
    <definedName name="__g7">{"TAB1",#N/A,TRUE,"GENERAL";"TAB2",#N/A,TRUE,"GENERAL";"TAB3",#N/A,TRUE,"GENERAL";"TAB4",#N/A,TRUE,"GENERAL";"TAB5",#N/A,TRUE,"GENERAL"}</definedName>
    <definedName name="__GR1" localSheetId="4">{"TAB1",#N/A,TRUE,"GENERAL";"TAB2",#N/A,TRUE,"GENERAL";"TAB3",#N/A,TRUE,"GENERAL";"TAB4",#N/A,TRUE,"GENERAL";"TAB5",#N/A,TRUE,"GENERAL"}</definedName>
    <definedName name="__GR1" localSheetId="16">{"TAB1",#N/A,TRUE,"GENERAL";"TAB2",#N/A,TRUE,"GENERAL";"TAB3",#N/A,TRUE,"GENERAL";"TAB4",#N/A,TRUE,"GENERAL";"TAB5",#N/A,TRUE,"GENERAL"}</definedName>
    <definedName name="__GR1" localSheetId="15">{"TAB1",#N/A,TRUE,"GENERAL";"TAB2",#N/A,TRUE,"GENERAL";"TAB3",#N/A,TRUE,"GENERAL";"TAB4",#N/A,TRUE,"GENERAL";"TAB5",#N/A,TRUE,"GENERAL"}</definedName>
    <definedName name="__GR1" localSheetId="17">{"TAB1",#N/A,TRUE,"GENERAL";"TAB2",#N/A,TRUE,"GENERAL";"TAB3",#N/A,TRUE,"GENERAL";"TAB4",#N/A,TRUE,"GENERAL";"TAB5",#N/A,TRUE,"GENERAL"}</definedName>
    <definedName name="__GR1" localSheetId="2">{"TAB1",#N/A,TRUE,"GENERAL";"TAB2",#N/A,TRUE,"GENERAL";"TAB3",#N/A,TRUE,"GENERAL";"TAB4",#N/A,TRUE,"GENERAL";"TAB5",#N/A,TRUE,"GENERAL"}</definedName>
    <definedName name="__GR1" localSheetId="1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 localSheetId="4">{"via1",#N/A,TRUE,"general";"via2",#N/A,TRUE,"general";"via3",#N/A,TRUE,"general"}</definedName>
    <definedName name="__gtr4" localSheetId="16">{"via1",#N/A,TRUE,"general";"via2",#N/A,TRUE,"general";"via3",#N/A,TRUE,"general"}</definedName>
    <definedName name="__gtr4" localSheetId="15">{"via1",#N/A,TRUE,"general";"via2",#N/A,TRUE,"general";"via3",#N/A,TRUE,"general"}</definedName>
    <definedName name="__gtr4" localSheetId="17">{"via1",#N/A,TRUE,"general";"via2",#N/A,TRUE,"general";"via3",#N/A,TRUE,"general"}</definedName>
    <definedName name="__gtr4" localSheetId="2">{"via1",#N/A,TRUE,"general";"via2",#N/A,TRUE,"general";"via3",#N/A,TRUE,"general"}</definedName>
    <definedName name="__gtr4" localSheetId="1">{"via1",#N/A,TRUE,"general";"via2",#N/A,TRUE,"general";"via3",#N/A,TRUE,"general"}</definedName>
    <definedName name="__gtr4">{"via1",#N/A,TRUE,"general";"via2",#N/A,TRUE,"general";"via3",#N/A,TRUE,"general"}</definedName>
    <definedName name="__H117562">#REF!</definedName>
    <definedName name="__H191456">#REF!</definedName>
    <definedName name="__h2" localSheetId="4">{"via1",#N/A,TRUE,"general";"via2",#N/A,TRUE,"general";"via3",#N/A,TRUE,"general"}</definedName>
    <definedName name="__h2" localSheetId="16">{"via1",#N/A,TRUE,"general";"via2",#N/A,TRUE,"general";"via3",#N/A,TRUE,"general"}</definedName>
    <definedName name="__h2" localSheetId="15">{"via1",#N/A,TRUE,"general";"via2",#N/A,TRUE,"general";"via3",#N/A,TRUE,"general"}</definedName>
    <definedName name="__h2" localSheetId="17">{"via1",#N/A,TRUE,"general";"via2",#N/A,TRUE,"general";"via3",#N/A,TRUE,"general"}</definedName>
    <definedName name="__h2" localSheetId="2">{"via1",#N/A,TRUE,"general";"via2",#N/A,TRUE,"general";"via3",#N/A,TRUE,"general"}</definedName>
    <definedName name="__h2" localSheetId="1">{"via1",#N/A,TRUE,"general";"via2",#N/A,TRUE,"general";"via3",#N/A,TRUE,"general"}</definedName>
    <definedName name="__h2">{"via1",#N/A,TRUE,"general";"via2",#N/A,TRUE,"general";"via3",#N/A,TRUE,"general"}</definedName>
    <definedName name="__h3" localSheetId="4">{"via1",#N/A,TRUE,"general";"via2",#N/A,TRUE,"general";"via3",#N/A,TRUE,"general"}</definedName>
    <definedName name="__h3" localSheetId="16">{"via1",#N/A,TRUE,"general";"via2",#N/A,TRUE,"general";"via3",#N/A,TRUE,"general"}</definedName>
    <definedName name="__h3" localSheetId="15">{"via1",#N/A,TRUE,"general";"via2",#N/A,TRUE,"general";"via3",#N/A,TRUE,"general"}</definedName>
    <definedName name="__h3" localSheetId="17">{"via1",#N/A,TRUE,"general";"via2",#N/A,TRUE,"general";"via3",#N/A,TRUE,"general"}</definedName>
    <definedName name="__h3" localSheetId="2">{"via1",#N/A,TRUE,"general";"via2",#N/A,TRUE,"general";"via3",#N/A,TRUE,"general"}</definedName>
    <definedName name="__h3" localSheetId="1">{"via1",#N/A,TRUE,"general";"via2",#N/A,TRUE,"general";"via3",#N/A,TRUE,"general"}</definedName>
    <definedName name="__h3">{"via1",#N/A,TRUE,"general";"via2",#N/A,TRUE,"general";"via3",#N/A,TRUE,"general"}</definedName>
    <definedName name="__h4" localSheetId="4">{"TAB1",#N/A,TRUE,"GENERAL";"TAB2",#N/A,TRUE,"GENERAL";"TAB3",#N/A,TRUE,"GENERAL";"TAB4",#N/A,TRUE,"GENERAL";"TAB5",#N/A,TRUE,"GENERAL"}</definedName>
    <definedName name="__h4" localSheetId="16">{"TAB1",#N/A,TRUE,"GENERAL";"TAB2",#N/A,TRUE,"GENERAL";"TAB3",#N/A,TRUE,"GENERAL";"TAB4",#N/A,TRUE,"GENERAL";"TAB5",#N/A,TRUE,"GENERAL"}</definedName>
    <definedName name="__h4" localSheetId="15">{"TAB1",#N/A,TRUE,"GENERAL";"TAB2",#N/A,TRUE,"GENERAL";"TAB3",#N/A,TRUE,"GENERAL";"TAB4",#N/A,TRUE,"GENERAL";"TAB5",#N/A,TRUE,"GENERAL"}</definedName>
    <definedName name="__h4" localSheetId="17">{"TAB1",#N/A,TRUE,"GENERAL";"TAB2",#N/A,TRUE,"GENERAL";"TAB3",#N/A,TRUE,"GENERAL";"TAB4",#N/A,TRUE,"GENERAL";"TAB5",#N/A,TRUE,"GENERAL"}</definedName>
    <definedName name="__h4" localSheetId="2">{"TAB1",#N/A,TRUE,"GENERAL";"TAB2",#N/A,TRUE,"GENERAL";"TAB3",#N/A,TRUE,"GENERAL";"TAB4",#N/A,TRUE,"GENERAL";"TAB5",#N/A,TRUE,"GENERAL"}</definedName>
    <definedName name="__h4" localSheetId="1">{"TAB1",#N/A,TRUE,"GENERAL";"TAB2",#N/A,TRUE,"GENERAL";"TAB3",#N/A,TRUE,"GENERAL";"TAB4",#N/A,TRUE,"GENERAL";"TAB5",#N/A,TRUE,"GENERAL"}</definedName>
    <definedName name="__h4">{"TAB1",#N/A,TRUE,"GENERAL";"TAB2",#N/A,TRUE,"GENERAL";"TAB3",#N/A,TRUE,"GENERAL";"TAB4",#N/A,TRUE,"GENERAL";"TAB5",#N/A,TRUE,"GENERAL"}</definedName>
    <definedName name="__h5" localSheetId="4">{"TAB1",#N/A,TRUE,"GENERAL";"TAB2",#N/A,TRUE,"GENERAL";"TAB3",#N/A,TRUE,"GENERAL";"TAB4",#N/A,TRUE,"GENERAL";"TAB5",#N/A,TRUE,"GENERAL"}</definedName>
    <definedName name="__h5" localSheetId="16">{"TAB1",#N/A,TRUE,"GENERAL";"TAB2",#N/A,TRUE,"GENERAL";"TAB3",#N/A,TRUE,"GENERAL";"TAB4",#N/A,TRUE,"GENERAL";"TAB5",#N/A,TRUE,"GENERAL"}</definedName>
    <definedName name="__h5" localSheetId="15">{"TAB1",#N/A,TRUE,"GENERAL";"TAB2",#N/A,TRUE,"GENERAL";"TAB3",#N/A,TRUE,"GENERAL";"TAB4",#N/A,TRUE,"GENERAL";"TAB5",#N/A,TRUE,"GENERAL"}</definedName>
    <definedName name="__h5" localSheetId="17">{"TAB1",#N/A,TRUE,"GENERAL";"TAB2",#N/A,TRUE,"GENERAL";"TAB3",#N/A,TRUE,"GENERAL";"TAB4",#N/A,TRUE,"GENERAL";"TAB5",#N/A,TRUE,"GENERAL"}</definedName>
    <definedName name="__h5" localSheetId="2">{"TAB1",#N/A,TRUE,"GENERAL";"TAB2",#N/A,TRUE,"GENERAL";"TAB3",#N/A,TRUE,"GENERAL";"TAB4",#N/A,TRUE,"GENERAL";"TAB5",#N/A,TRUE,"GENERAL"}</definedName>
    <definedName name="__h5" localSheetId="1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 localSheetId="4">{"via1",#N/A,TRUE,"general";"via2",#N/A,TRUE,"general";"via3",#N/A,TRUE,"general"}</definedName>
    <definedName name="__h6" localSheetId="16">{"via1",#N/A,TRUE,"general";"via2",#N/A,TRUE,"general";"via3",#N/A,TRUE,"general"}</definedName>
    <definedName name="__h6" localSheetId="15">{"via1",#N/A,TRUE,"general";"via2",#N/A,TRUE,"general";"via3",#N/A,TRUE,"general"}</definedName>
    <definedName name="__h6" localSheetId="17">{"via1",#N/A,TRUE,"general";"via2",#N/A,TRUE,"general";"via3",#N/A,TRUE,"general"}</definedName>
    <definedName name="__h6" localSheetId="2">{"via1",#N/A,TRUE,"general";"via2",#N/A,TRUE,"general";"via3",#N/A,TRUE,"general"}</definedName>
    <definedName name="__h6" localSheetId="1">{"via1",#N/A,TRUE,"general";"via2",#N/A,TRUE,"general";"via3",#N/A,TRUE,"general"}</definedName>
    <definedName name="__h6">{"via1",#N/A,TRUE,"general";"via2",#N/A,TRUE,"general";"via3",#N/A,TRUE,"general"}</definedName>
    <definedName name="__h7" localSheetId="4">{"TAB1",#N/A,TRUE,"GENERAL";"TAB2",#N/A,TRUE,"GENERAL";"TAB3",#N/A,TRUE,"GENERAL";"TAB4",#N/A,TRUE,"GENERAL";"TAB5",#N/A,TRUE,"GENERAL"}</definedName>
    <definedName name="__h7" localSheetId="16">{"TAB1",#N/A,TRUE,"GENERAL";"TAB2",#N/A,TRUE,"GENERAL";"TAB3",#N/A,TRUE,"GENERAL";"TAB4",#N/A,TRUE,"GENERAL";"TAB5",#N/A,TRUE,"GENERAL"}</definedName>
    <definedName name="__h7" localSheetId="15">{"TAB1",#N/A,TRUE,"GENERAL";"TAB2",#N/A,TRUE,"GENERAL";"TAB3",#N/A,TRUE,"GENERAL";"TAB4",#N/A,TRUE,"GENERAL";"TAB5",#N/A,TRUE,"GENERAL"}</definedName>
    <definedName name="__h7" localSheetId="17">{"TAB1",#N/A,TRUE,"GENERAL";"TAB2",#N/A,TRUE,"GENERAL";"TAB3",#N/A,TRUE,"GENERAL";"TAB4",#N/A,TRUE,"GENERAL";"TAB5",#N/A,TRUE,"GENERAL"}</definedName>
    <definedName name="__h7" localSheetId="2">{"TAB1",#N/A,TRUE,"GENERAL";"TAB2",#N/A,TRUE,"GENERAL";"TAB3",#N/A,TRUE,"GENERAL";"TAB4",#N/A,TRUE,"GENERAL";"TAB5",#N/A,TRUE,"GENERAL"}</definedName>
    <definedName name="__h7" localSheetId="1">{"TAB1",#N/A,TRUE,"GENERAL";"TAB2",#N/A,TRUE,"GENERAL";"TAB3",#N/A,TRUE,"GENERAL";"TAB4",#N/A,TRUE,"GENERAL";"TAB5",#N/A,TRUE,"GENERAL"}</definedName>
    <definedName name="__h7">{"TAB1",#N/A,TRUE,"GENERAL";"TAB2",#N/A,TRUE,"GENERAL";"TAB3",#N/A,TRUE,"GENERAL";"TAB4",#N/A,TRUE,"GENERAL";"TAB5",#N/A,TRUE,"GENERAL"}</definedName>
    <definedName name="__h8" localSheetId="4">{"via1",#N/A,TRUE,"general";"via2",#N/A,TRUE,"general";"via3",#N/A,TRUE,"general"}</definedName>
    <definedName name="__h8" localSheetId="16">{"via1",#N/A,TRUE,"general";"via2",#N/A,TRUE,"general";"via3",#N/A,TRUE,"general"}</definedName>
    <definedName name="__h8" localSheetId="15">{"via1",#N/A,TRUE,"general";"via2",#N/A,TRUE,"general";"via3",#N/A,TRUE,"general"}</definedName>
    <definedName name="__h8" localSheetId="17">{"via1",#N/A,TRUE,"general";"via2",#N/A,TRUE,"general";"via3",#N/A,TRUE,"general"}</definedName>
    <definedName name="__h8" localSheetId="2">{"via1",#N/A,TRUE,"general";"via2",#N/A,TRUE,"general";"via3",#N/A,TRUE,"general"}</definedName>
    <definedName name="__h8" localSheetId="1">{"via1",#N/A,TRUE,"general";"via2",#N/A,TRUE,"general";"via3",#N/A,TRUE,"general"}</definedName>
    <definedName name="__h8">{"via1",#N/A,TRUE,"general";"via2",#N/A,TRUE,"general";"via3",#N/A,TRUE,"general"}</definedName>
    <definedName name="__hfh7" localSheetId="4">{"via1",#N/A,TRUE,"general";"via2",#N/A,TRUE,"general";"via3",#N/A,TRUE,"general"}</definedName>
    <definedName name="__hfh7" localSheetId="16">{"via1",#N/A,TRUE,"general";"via2",#N/A,TRUE,"general";"via3",#N/A,TRUE,"general"}</definedName>
    <definedName name="__hfh7" localSheetId="15">{"via1",#N/A,TRUE,"general";"via2",#N/A,TRUE,"general";"via3",#N/A,TRUE,"general"}</definedName>
    <definedName name="__hfh7" localSheetId="17">{"via1",#N/A,TRUE,"general";"via2",#N/A,TRUE,"general";"via3",#N/A,TRUE,"general"}</definedName>
    <definedName name="__hfh7" localSheetId="2">{"via1",#N/A,TRUE,"general";"via2",#N/A,TRUE,"general";"via3",#N/A,TRUE,"general"}</definedName>
    <definedName name="__hfh7" localSheetId="1">{"via1",#N/A,TRUE,"general";"via2",#N/A,TRUE,"general";"via3",#N/A,TRUE,"general"}</definedName>
    <definedName name="__hfh7">{"via1",#N/A,TRUE,"general";"via2",#N/A,TRUE,"general";"via3",#N/A,TRUE,"general"}</definedName>
    <definedName name="__i1">#REF!</definedName>
    <definedName name="__i4" localSheetId="4">{"via1",#N/A,TRUE,"general";"via2",#N/A,TRUE,"general";"via3",#N/A,TRUE,"general"}</definedName>
    <definedName name="__i4" localSheetId="16">{"via1",#N/A,TRUE,"general";"via2",#N/A,TRUE,"general";"via3",#N/A,TRUE,"general"}</definedName>
    <definedName name="__i4" localSheetId="15">{"via1",#N/A,TRUE,"general";"via2",#N/A,TRUE,"general";"via3",#N/A,TRUE,"general"}</definedName>
    <definedName name="__i4" localSheetId="17">{"via1",#N/A,TRUE,"general";"via2",#N/A,TRUE,"general";"via3",#N/A,TRUE,"general"}</definedName>
    <definedName name="__i4" localSheetId="2">{"via1",#N/A,TRUE,"general";"via2",#N/A,TRUE,"general";"via3",#N/A,TRUE,"general"}</definedName>
    <definedName name="__i4" localSheetId="1">{"via1",#N/A,TRUE,"general";"via2",#N/A,TRUE,"general";"via3",#N/A,TRUE,"general"}</definedName>
    <definedName name="__i4">{"via1",#N/A,TRUE,"general";"via2",#N/A,TRUE,"general";"via3",#N/A,TRUE,"general"}</definedName>
    <definedName name="__i5" localSheetId="4">{"TAB1",#N/A,TRUE,"GENERAL";"TAB2",#N/A,TRUE,"GENERAL";"TAB3",#N/A,TRUE,"GENERAL";"TAB4",#N/A,TRUE,"GENERAL";"TAB5",#N/A,TRUE,"GENERAL"}</definedName>
    <definedName name="__i5" localSheetId="16">{"TAB1",#N/A,TRUE,"GENERAL";"TAB2",#N/A,TRUE,"GENERAL";"TAB3",#N/A,TRUE,"GENERAL";"TAB4",#N/A,TRUE,"GENERAL";"TAB5",#N/A,TRUE,"GENERAL"}</definedName>
    <definedName name="__i5" localSheetId="15">{"TAB1",#N/A,TRUE,"GENERAL";"TAB2",#N/A,TRUE,"GENERAL";"TAB3",#N/A,TRUE,"GENERAL";"TAB4",#N/A,TRUE,"GENERAL";"TAB5",#N/A,TRUE,"GENERAL"}</definedName>
    <definedName name="__i5" localSheetId="17">{"TAB1",#N/A,TRUE,"GENERAL";"TAB2",#N/A,TRUE,"GENERAL";"TAB3",#N/A,TRUE,"GENERAL";"TAB4",#N/A,TRUE,"GENERAL";"TAB5",#N/A,TRUE,"GENERAL"}</definedName>
    <definedName name="__i5" localSheetId="2">{"TAB1",#N/A,TRUE,"GENERAL";"TAB2",#N/A,TRUE,"GENERAL";"TAB3",#N/A,TRUE,"GENERAL";"TAB4",#N/A,TRUE,"GENERAL";"TAB5",#N/A,TRUE,"GENERAL"}</definedName>
    <definedName name="__i5" localSheetId="1">{"TAB1",#N/A,TRUE,"GENERAL";"TAB2",#N/A,TRUE,"GENERAL";"TAB3",#N/A,TRUE,"GENERAL";"TAB4",#N/A,TRUE,"GENERAL";"TAB5",#N/A,TRUE,"GENERAL"}</definedName>
    <definedName name="__i5">{"TAB1",#N/A,TRUE,"GENERAL";"TAB2",#N/A,TRUE,"GENERAL";"TAB3",#N/A,TRUE,"GENERAL";"TAB4",#N/A,TRUE,"GENERAL";"TAB5",#N/A,TRUE,"GENERAL"}</definedName>
    <definedName name="__i6" localSheetId="4">{"TAB1",#N/A,TRUE,"GENERAL";"TAB2",#N/A,TRUE,"GENERAL";"TAB3",#N/A,TRUE,"GENERAL";"TAB4",#N/A,TRUE,"GENERAL";"TAB5",#N/A,TRUE,"GENERAL"}</definedName>
    <definedName name="__i6" localSheetId="16">{"TAB1",#N/A,TRUE,"GENERAL";"TAB2",#N/A,TRUE,"GENERAL";"TAB3",#N/A,TRUE,"GENERAL";"TAB4",#N/A,TRUE,"GENERAL";"TAB5",#N/A,TRUE,"GENERAL"}</definedName>
    <definedName name="__i6" localSheetId="15">{"TAB1",#N/A,TRUE,"GENERAL";"TAB2",#N/A,TRUE,"GENERAL";"TAB3",#N/A,TRUE,"GENERAL";"TAB4",#N/A,TRUE,"GENERAL";"TAB5",#N/A,TRUE,"GENERAL"}</definedName>
    <definedName name="__i6" localSheetId="17">{"TAB1",#N/A,TRUE,"GENERAL";"TAB2",#N/A,TRUE,"GENERAL";"TAB3",#N/A,TRUE,"GENERAL";"TAB4",#N/A,TRUE,"GENERAL";"TAB5",#N/A,TRUE,"GENERAL"}</definedName>
    <definedName name="__i6" localSheetId="2">{"TAB1",#N/A,TRUE,"GENERAL";"TAB2",#N/A,TRUE,"GENERAL";"TAB3",#N/A,TRUE,"GENERAL";"TAB4",#N/A,TRUE,"GENERAL";"TAB5",#N/A,TRUE,"GENERAL"}</definedName>
    <definedName name="__i6" localSheetId="1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 localSheetId="4">{"via1",#N/A,TRUE,"general";"via2",#N/A,TRUE,"general";"via3",#N/A,TRUE,"general"}</definedName>
    <definedName name="__i7" localSheetId="16">{"via1",#N/A,TRUE,"general";"via2",#N/A,TRUE,"general";"via3",#N/A,TRUE,"general"}</definedName>
    <definedName name="__i7" localSheetId="15">{"via1",#N/A,TRUE,"general";"via2",#N/A,TRUE,"general";"via3",#N/A,TRUE,"general"}</definedName>
    <definedName name="__i7" localSheetId="17">{"via1",#N/A,TRUE,"general";"via2",#N/A,TRUE,"general";"via3",#N/A,TRUE,"general"}</definedName>
    <definedName name="__i7" localSheetId="2">{"via1",#N/A,TRUE,"general";"via2",#N/A,TRUE,"general";"via3",#N/A,TRUE,"general"}</definedName>
    <definedName name="__i7" localSheetId="1">{"via1",#N/A,TRUE,"general";"via2",#N/A,TRUE,"general";"via3",#N/A,TRUE,"general"}</definedName>
    <definedName name="__i7">{"via1",#N/A,TRUE,"general";"via2",#N/A,TRUE,"general";"via3",#N/A,TRUE,"general"}</definedName>
    <definedName name="__i77" localSheetId="4">{"TAB1",#N/A,TRUE,"GENERAL";"TAB2",#N/A,TRUE,"GENERAL";"TAB3",#N/A,TRUE,"GENERAL";"TAB4",#N/A,TRUE,"GENERAL";"TAB5",#N/A,TRUE,"GENERAL"}</definedName>
    <definedName name="__i77" localSheetId="16">{"TAB1",#N/A,TRUE,"GENERAL";"TAB2",#N/A,TRUE,"GENERAL";"TAB3",#N/A,TRUE,"GENERAL";"TAB4",#N/A,TRUE,"GENERAL";"TAB5",#N/A,TRUE,"GENERAL"}</definedName>
    <definedName name="__i77" localSheetId="15">{"TAB1",#N/A,TRUE,"GENERAL";"TAB2",#N/A,TRUE,"GENERAL";"TAB3",#N/A,TRUE,"GENERAL";"TAB4",#N/A,TRUE,"GENERAL";"TAB5",#N/A,TRUE,"GENERAL"}</definedName>
    <definedName name="__i77" localSheetId="17">{"TAB1",#N/A,TRUE,"GENERAL";"TAB2",#N/A,TRUE,"GENERAL";"TAB3",#N/A,TRUE,"GENERAL";"TAB4",#N/A,TRUE,"GENERAL";"TAB5",#N/A,TRUE,"GENERAL"}</definedName>
    <definedName name="__i77" localSheetId="2">{"TAB1",#N/A,TRUE,"GENERAL";"TAB2",#N/A,TRUE,"GENERAL";"TAB3",#N/A,TRUE,"GENERAL";"TAB4",#N/A,TRUE,"GENERAL";"TAB5",#N/A,TRUE,"GENERAL"}</definedName>
    <definedName name="__i77" localSheetId="1">{"TAB1",#N/A,TRUE,"GENERAL";"TAB2",#N/A,TRUE,"GENERAL";"TAB3",#N/A,TRUE,"GENERAL";"TAB4",#N/A,TRUE,"GENERAL";"TAB5",#N/A,TRUE,"GENERAL"}</definedName>
    <definedName name="__i77">{"TAB1",#N/A,TRUE,"GENERAL";"TAB2",#N/A,TRUE,"GENERAL";"TAB3",#N/A,TRUE,"GENERAL";"TAB4",#N/A,TRUE,"GENERAL";"TAB5",#N/A,TRUE,"GENERAL"}</definedName>
    <definedName name="__i8" localSheetId="4">{"via1",#N/A,TRUE,"general";"via2",#N/A,TRUE,"general";"via3",#N/A,TRUE,"general"}</definedName>
    <definedName name="__i8" localSheetId="16">{"via1",#N/A,TRUE,"general";"via2",#N/A,TRUE,"general";"via3",#N/A,TRUE,"general"}</definedName>
    <definedName name="__i8" localSheetId="15">{"via1",#N/A,TRUE,"general";"via2",#N/A,TRUE,"general";"via3",#N/A,TRUE,"general"}</definedName>
    <definedName name="__i8" localSheetId="17">{"via1",#N/A,TRUE,"general";"via2",#N/A,TRUE,"general";"via3",#N/A,TRUE,"general"}</definedName>
    <definedName name="__i8" localSheetId="2">{"via1",#N/A,TRUE,"general";"via2",#N/A,TRUE,"general";"via3",#N/A,TRUE,"general"}</definedName>
    <definedName name="__i8" localSheetId="1">{"via1",#N/A,TRUE,"general";"via2",#N/A,TRUE,"general";"via3",#N/A,TRUE,"general"}</definedName>
    <definedName name="__i8">{"via1",#N/A,TRUE,"general";"via2",#N/A,TRUE,"general";"via3",#N/A,TRUE,"general"}</definedName>
    <definedName name="__i9" localSheetId="4">{"TAB1",#N/A,TRUE,"GENERAL";"TAB2",#N/A,TRUE,"GENERAL";"TAB3",#N/A,TRUE,"GENERAL";"TAB4",#N/A,TRUE,"GENERAL";"TAB5",#N/A,TRUE,"GENERAL"}</definedName>
    <definedName name="__i9" localSheetId="16">{"TAB1",#N/A,TRUE,"GENERAL";"TAB2",#N/A,TRUE,"GENERAL";"TAB3",#N/A,TRUE,"GENERAL";"TAB4",#N/A,TRUE,"GENERAL";"TAB5",#N/A,TRUE,"GENERAL"}</definedName>
    <definedName name="__i9" localSheetId="15">{"TAB1",#N/A,TRUE,"GENERAL";"TAB2",#N/A,TRUE,"GENERAL";"TAB3",#N/A,TRUE,"GENERAL";"TAB4",#N/A,TRUE,"GENERAL";"TAB5",#N/A,TRUE,"GENERAL"}</definedName>
    <definedName name="__i9" localSheetId="17">{"TAB1",#N/A,TRUE,"GENERAL";"TAB2",#N/A,TRUE,"GENERAL";"TAB3",#N/A,TRUE,"GENERAL";"TAB4",#N/A,TRUE,"GENERAL";"TAB5",#N/A,TRUE,"GENERAL"}</definedName>
    <definedName name="__i9" localSheetId="2">{"TAB1",#N/A,TRUE,"GENERAL";"TAB2",#N/A,TRUE,"GENERAL";"TAB3",#N/A,TRUE,"GENERAL";"TAB4",#N/A,TRUE,"GENERAL";"TAB5",#N/A,TRUE,"GENERAL"}</definedName>
    <definedName name="__i9" localSheetId="1">{"TAB1",#N/A,TRUE,"GENERAL";"TAB2",#N/A,TRUE,"GENERAL";"TAB3",#N/A,TRUE,"GENERAL";"TAB4",#N/A,TRUE,"GENERAL";"TAB5",#N/A,TRUE,"GENERAL"}</definedName>
    <definedName name="__i9">{"TAB1",#N/A,TRUE,"GENERAL";"TAB2",#N/A,TRUE,"GENERAL";"TAB3",#N/A,TRUE,"GENERAL";"TAB4",#N/A,TRUE,"GENERAL";"TAB5",#N/A,TRUE,"GENERAL"}</definedName>
    <definedName name="__inf1">#REF!</definedName>
    <definedName name="__IPC2002" localSheetId="17">#REF!</definedName>
    <definedName name="__IPC2002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 localSheetId="4">{"TAB1",#N/A,TRUE,"GENERAL";"TAB2",#N/A,TRUE,"GENERAL";"TAB3",#N/A,TRUE,"GENERAL";"TAB4",#N/A,TRUE,"GENERAL";"TAB5",#N/A,TRUE,"GENERAL"}</definedName>
    <definedName name="__k3" localSheetId="16">{"TAB1",#N/A,TRUE,"GENERAL";"TAB2",#N/A,TRUE,"GENERAL";"TAB3",#N/A,TRUE,"GENERAL";"TAB4",#N/A,TRUE,"GENERAL";"TAB5",#N/A,TRUE,"GENERAL"}</definedName>
    <definedName name="__k3" localSheetId="15">{"TAB1",#N/A,TRUE,"GENERAL";"TAB2",#N/A,TRUE,"GENERAL";"TAB3",#N/A,TRUE,"GENERAL";"TAB4",#N/A,TRUE,"GENERAL";"TAB5",#N/A,TRUE,"GENERAL"}</definedName>
    <definedName name="__k3" localSheetId="17">{"TAB1",#N/A,TRUE,"GENERAL";"TAB2",#N/A,TRUE,"GENERAL";"TAB3",#N/A,TRUE,"GENERAL";"TAB4",#N/A,TRUE,"GENERAL";"TAB5",#N/A,TRUE,"GENERAL"}</definedName>
    <definedName name="__k3" localSheetId="2">{"TAB1",#N/A,TRUE,"GENERAL";"TAB2",#N/A,TRUE,"GENERAL";"TAB3",#N/A,TRUE,"GENERAL";"TAB4",#N/A,TRUE,"GENERAL";"TAB5",#N/A,TRUE,"GENERAL"}</definedName>
    <definedName name="__k3" localSheetId="1">{"TAB1",#N/A,TRUE,"GENERAL";"TAB2",#N/A,TRUE,"GENERAL";"TAB3",#N/A,TRUE,"GENERAL";"TAB4",#N/A,TRUE,"GENERAL";"TAB5",#N/A,TRUE,"GENERAL"}</definedName>
    <definedName name="__k3">{"TAB1",#N/A,TRUE,"GENERAL";"TAB2",#N/A,TRUE,"GENERAL";"TAB3",#N/A,TRUE,"GENERAL";"TAB4",#N/A,TRUE,"GENERAL";"TAB5",#N/A,TRUE,"GENERAL"}</definedName>
    <definedName name="__k4" localSheetId="4">{"via1",#N/A,TRUE,"general";"via2",#N/A,TRUE,"general";"via3",#N/A,TRUE,"general"}</definedName>
    <definedName name="__k4" localSheetId="16">{"via1",#N/A,TRUE,"general";"via2",#N/A,TRUE,"general";"via3",#N/A,TRUE,"general"}</definedName>
    <definedName name="__k4" localSheetId="15">{"via1",#N/A,TRUE,"general";"via2",#N/A,TRUE,"general";"via3",#N/A,TRUE,"general"}</definedName>
    <definedName name="__k4" localSheetId="17">{"via1",#N/A,TRUE,"general";"via2",#N/A,TRUE,"general";"via3",#N/A,TRUE,"general"}</definedName>
    <definedName name="__k4" localSheetId="2">{"via1",#N/A,TRUE,"general";"via2",#N/A,TRUE,"general";"via3",#N/A,TRUE,"general"}</definedName>
    <definedName name="__k4" localSheetId="1">{"via1",#N/A,TRUE,"general";"via2",#N/A,TRUE,"general";"via3",#N/A,TRUE,"general"}</definedName>
    <definedName name="__k4">{"via1",#N/A,TRUE,"general";"via2",#N/A,TRUE,"general";"via3",#N/A,TRUE,"general"}</definedName>
    <definedName name="__k5" localSheetId="4">{"via1",#N/A,TRUE,"general";"via2",#N/A,TRUE,"general";"via3",#N/A,TRUE,"general"}</definedName>
    <definedName name="__k5" localSheetId="16">{"via1",#N/A,TRUE,"general";"via2",#N/A,TRUE,"general";"via3",#N/A,TRUE,"general"}</definedName>
    <definedName name="__k5" localSheetId="15">{"via1",#N/A,TRUE,"general";"via2",#N/A,TRUE,"general";"via3",#N/A,TRUE,"general"}</definedName>
    <definedName name="__k5" localSheetId="17">{"via1",#N/A,TRUE,"general";"via2",#N/A,TRUE,"general";"via3",#N/A,TRUE,"general"}</definedName>
    <definedName name="__k5" localSheetId="2">{"via1",#N/A,TRUE,"general";"via2",#N/A,TRUE,"general";"via3",#N/A,TRUE,"general"}</definedName>
    <definedName name="__k5" localSheetId="1">{"via1",#N/A,TRUE,"general";"via2",#N/A,TRUE,"general";"via3",#N/A,TRUE,"general"}</definedName>
    <definedName name="__k5">{"via1",#N/A,TRUE,"general";"via2",#N/A,TRUE,"general";"via3",#N/A,TRUE,"general"}</definedName>
    <definedName name="__k6" localSheetId="4">{"TAB1",#N/A,TRUE,"GENERAL";"TAB2",#N/A,TRUE,"GENERAL";"TAB3",#N/A,TRUE,"GENERAL";"TAB4",#N/A,TRUE,"GENERAL";"TAB5",#N/A,TRUE,"GENERAL"}</definedName>
    <definedName name="__k6" localSheetId="16">{"TAB1",#N/A,TRUE,"GENERAL";"TAB2",#N/A,TRUE,"GENERAL";"TAB3",#N/A,TRUE,"GENERAL";"TAB4",#N/A,TRUE,"GENERAL";"TAB5",#N/A,TRUE,"GENERAL"}</definedName>
    <definedName name="__k6" localSheetId="15">{"TAB1",#N/A,TRUE,"GENERAL";"TAB2",#N/A,TRUE,"GENERAL";"TAB3",#N/A,TRUE,"GENERAL";"TAB4",#N/A,TRUE,"GENERAL";"TAB5",#N/A,TRUE,"GENERAL"}</definedName>
    <definedName name="__k6" localSheetId="17">{"TAB1",#N/A,TRUE,"GENERAL";"TAB2",#N/A,TRUE,"GENERAL";"TAB3",#N/A,TRUE,"GENERAL";"TAB4",#N/A,TRUE,"GENERAL";"TAB5",#N/A,TRUE,"GENERAL"}</definedName>
    <definedName name="__k6" localSheetId="2">{"TAB1",#N/A,TRUE,"GENERAL";"TAB2",#N/A,TRUE,"GENERAL";"TAB3",#N/A,TRUE,"GENERAL";"TAB4",#N/A,TRUE,"GENERAL";"TAB5",#N/A,TRUE,"GENERAL"}</definedName>
    <definedName name="__k6" localSheetId="1">{"TAB1",#N/A,TRUE,"GENERAL";"TAB2",#N/A,TRUE,"GENERAL";"TAB3",#N/A,TRUE,"GENERAL";"TAB4",#N/A,TRUE,"GENERAL";"TAB5",#N/A,TRUE,"GENERAL"}</definedName>
    <definedName name="__k6">{"TAB1",#N/A,TRUE,"GENERAL";"TAB2",#N/A,TRUE,"GENERAL";"TAB3",#N/A,TRUE,"GENERAL";"TAB4",#N/A,TRUE,"GENERAL";"TAB5",#N/A,TRUE,"GENERAL"}</definedName>
    <definedName name="__k7" localSheetId="4">{"via1",#N/A,TRUE,"general";"via2",#N/A,TRUE,"general";"via3",#N/A,TRUE,"general"}</definedName>
    <definedName name="__k7" localSheetId="16">{"via1",#N/A,TRUE,"general";"via2",#N/A,TRUE,"general";"via3",#N/A,TRUE,"general"}</definedName>
    <definedName name="__k7" localSheetId="15">{"via1",#N/A,TRUE,"general";"via2",#N/A,TRUE,"general";"via3",#N/A,TRUE,"general"}</definedName>
    <definedName name="__k7" localSheetId="17">{"via1",#N/A,TRUE,"general";"via2",#N/A,TRUE,"general";"via3",#N/A,TRUE,"general"}</definedName>
    <definedName name="__k7" localSheetId="2">{"via1",#N/A,TRUE,"general";"via2",#N/A,TRUE,"general";"via3",#N/A,TRUE,"general"}</definedName>
    <definedName name="__k7" localSheetId="1">{"via1",#N/A,TRUE,"general";"via2",#N/A,TRUE,"general";"via3",#N/A,TRUE,"general"}</definedName>
    <definedName name="__k7">{"via1",#N/A,TRUE,"general";"via2",#N/A,TRUE,"general";"via3",#N/A,TRUE,"general"}</definedName>
    <definedName name="__k8" localSheetId="4">{"via1",#N/A,TRUE,"general";"via2",#N/A,TRUE,"general";"via3",#N/A,TRUE,"general"}</definedName>
    <definedName name="__k8" localSheetId="16">{"via1",#N/A,TRUE,"general";"via2",#N/A,TRUE,"general";"via3",#N/A,TRUE,"general"}</definedName>
    <definedName name="__k8" localSheetId="15">{"via1",#N/A,TRUE,"general";"via2",#N/A,TRUE,"general";"via3",#N/A,TRUE,"general"}</definedName>
    <definedName name="__k8" localSheetId="17">{"via1",#N/A,TRUE,"general";"via2",#N/A,TRUE,"general";"via3",#N/A,TRUE,"general"}</definedName>
    <definedName name="__k8" localSheetId="2">{"via1",#N/A,TRUE,"general";"via2",#N/A,TRUE,"general";"via3",#N/A,TRUE,"general"}</definedName>
    <definedName name="__k8" localSheetId="1">{"via1",#N/A,TRUE,"general";"via2",#N/A,TRUE,"general";"via3",#N/A,TRUE,"general"}</definedName>
    <definedName name="__k8">{"via1",#N/A,TRUE,"general";"via2",#N/A,TRUE,"general";"via3",#N/A,TRUE,"general"}</definedName>
    <definedName name="__k9" localSheetId="4">{"TAB1",#N/A,TRUE,"GENERAL";"TAB2",#N/A,TRUE,"GENERAL";"TAB3",#N/A,TRUE,"GENERAL";"TAB4",#N/A,TRUE,"GENERAL";"TAB5",#N/A,TRUE,"GENERAL"}</definedName>
    <definedName name="__k9" localSheetId="16">{"TAB1",#N/A,TRUE,"GENERAL";"TAB2",#N/A,TRUE,"GENERAL";"TAB3",#N/A,TRUE,"GENERAL";"TAB4",#N/A,TRUE,"GENERAL";"TAB5",#N/A,TRUE,"GENERAL"}</definedName>
    <definedName name="__k9" localSheetId="15">{"TAB1",#N/A,TRUE,"GENERAL";"TAB2",#N/A,TRUE,"GENERAL";"TAB3",#N/A,TRUE,"GENERAL";"TAB4",#N/A,TRUE,"GENERAL";"TAB5",#N/A,TRUE,"GENERAL"}</definedName>
    <definedName name="__k9" localSheetId="17">{"TAB1",#N/A,TRUE,"GENERAL";"TAB2",#N/A,TRUE,"GENERAL";"TAB3",#N/A,TRUE,"GENERAL";"TAB4",#N/A,TRUE,"GENERAL";"TAB5",#N/A,TRUE,"GENERAL"}</definedName>
    <definedName name="__k9" localSheetId="2">{"TAB1",#N/A,TRUE,"GENERAL";"TAB2",#N/A,TRUE,"GENERAL";"TAB3",#N/A,TRUE,"GENERAL";"TAB4",#N/A,TRUE,"GENERAL";"TAB5",#N/A,TRUE,"GENERAL"}</definedName>
    <definedName name="__k9" localSheetId="1">{"TAB1",#N/A,TRUE,"GENERAL";"TAB2",#N/A,TRUE,"GENERAL";"TAB3",#N/A,TRUE,"GENERAL";"TAB4",#N/A,TRUE,"GENERAL";"TAB5",#N/A,TRUE,"GENERAL"}</definedName>
    <definedName name="__k9">{"TAB1",#N/A,TRUE,"GENERAL";"TAB2",#N/A,TRUE,"GENERAL";"TAB3",#N/A,TRUE,"GENERAL";"TAB4",#N/A,TRUE,"GENERAL";"TAB5",#N/A,TRUE,"GENERAL"}</definedName>
    <definedName name="__kjk6" localSheetId="4">{"TAB1",#N/A,TRUE,"GENERAL";"TAB2",#N/A,TRUE,"GENERAL";"TAB3",#N/A,TRUE,"GENERAL";"TAB4",#N/A,TRUE,"GENERAL";"TAB5",#N/A,TRUE,"GENERAL"}</definedName>
    <definedName name="__kjk6" localSheetId="16">{"TAB1",#N/A,TRUE,"GENERAL";"TAB2",#N/A,TRUE,"GENERAL";"TAB3",#N/A,TRUE,"GENERAL";"TAB4",#N/A,TRUE,"GENERAL";"TAB5",#N/A,TRUE,"GENERAL"}</definedName>
    <definedName name="__kjk6" localSheetId="15">{"TAB1",#N/A,TRUE,"GENERAL";"TAB2",#N/A,TRUE,"GENERAL";"TAB3",#N/A,TRUE,"GENERAL";"TAB4",#N/A,TRUE,"GENERAL";"TAB5",#N/A,TRUE,"GENERAL"}</definedName>
    <definedName name="__kjk6" localSheetId="17">{"TAB1",#N/A,TRUE,"GENERAL";"TAB2",#N/A,TRUE,"GENERAL";"TAB3",#N/A,TRUE,"GENERAL";"TAB4",#N/A,TRUE,"GENERAL";"TAB5",#N/A,TRUE,"GENERAL"}</definedName>
    <definedName name="__kjk6" localSheetId="2">{"TAB1",#N/A,TRUE,"GENERAL";"TAB2",#N/A,TRUE,"GENERAL";"TAB3",#N/A,TRUE,"GENERAL";"TAB4",#N/A,TRUE,"GENERAL";"TAB5",#N/A,TRUE,"GENERAL"}</definedName>
    <definedName name="__kjk6" localSheetId="1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LB" localSheetId="4">Listado #REF!</definedName>
    <definedName name="__LB" localSheetId="16">Listado #REF!</definedName>
    <definedName name="__LB" localSheetId="15">Listado #REF!</definedName>
    <definedName name="__LB" localSheetId="17">Listado #REF!</definedName>
    <definedName name="__LB" localSheetId="2">Listado #REF!</definedName>
    <definedName name="__LB" localSheetId="1">Listado #REF!</definedName>
    <definedName name="__LB">Listado #REF!</definedName>
    <definedName name="__lgc1" localSheetId="17">#REF!</definedName>
    <definedName name="__lgc1">#REF!</definedName>
    <definedName name="__lgc2" localSheetId="17">#REF!</definedName>
    <definedName name="__lgc2">#REF!</definedName>
    <definedName name="__lgc3" localSheetId="17">#REF!</definedName>
    <definedName name="__lgc3">#REF!</definedName>
    <definedName name="__LMO1">#REF!</definedName>
    <definedName name="__M14">#REF!</definedName>
    <definedName name="__m3" localSheetId="4">{"via1",#N/A,TRUE,"general";"via2",#N/A,TRUE,"general";"via3",#N/A,TRUE,"general"}</definedName>
    <definedName name="__m3" localSheetId="16">{"via1",#N/A,TRUE,"general";"via2",#N/A,TRUE,"general";"via3",#N/A,TRUE,"general"}</definedName>
    <definedName name="__m3" localSheetId="15">{"via1",#N/A,TRUE,"general";"via2",#N/A,TRUE,"general";"via3",#N/A,TRUE,"general"}</definedName>
    <definedName name="__m3" localSheetId="17">{"via1",#N/A,TRUE,"general";"via2",#N/A,TRUE,"general";"via3",#N/A,TRUE,"general"}</definedName>
    <definedName name="__m3" localSheetId="2">{"via1",#N/A,TRUE,"general";"via2",#N/A,TRUE,"general";"via3",#N/A,TRUE,"general"}</definedName>
    <definedName name="__m3" localSheetId="1">{"via1",#N/A,TRUE,"general";"via2",#N/A,TRUE,"general";"via3",#N/A,TRUE,"general"}</definedName>
    <definedName name="__m3">{"via1",#N/A,TRUE,"general";"via2",#N/A,TRUE,"general";"via3",#N/A,TRUE,"general"}</definedName>
    <definedName name="__m4" localSheetId="4">{"TAB1",#N/A,TRUE,"GENERAL";"TAB2",#N/A,TRUE,"GENERAL";"TAB3",#N/A,TRUE,"GENERAL";"TAB4",#N/A,TRUE,"GENERAL";"TAB5",#N/A,TRUE,"GENERAL"}</definedName>
    <definedName name="__m4" localSheetId="16">{"TAB1",#N/A,TRUE,"GENERAL";"TAB2",#N/A,TRUE,"GENERAL";"TAB3",#N/A,TRUE,"GENERAL";"TAB4",#N/A,TRUE,"GENERAL";"TAB5",#N/A,TRUE,"GENERAL"}</definedName>
    <definedName name="__m4" localSheetId="15">{"TAB1",#N/A,TRUE,"GENERAL";"TAB2",#N/A,TRUE,"GENERAL";"TAB3",#N/A,TRUE,"GENERAL";"TAB4",#N/A,TRUE,"GENERAL";"TAB5",#N/A,TRUE,"GENERAL"}</definedName>
    <definedName name="__m4" localSheetId="17">{"TAB1",#N/A,TRUE,"GENERAL";"TAB2",#N/A,TRUE,"GENERAL";"TAB3",#N/A,TRUE,"GENERAL";"TAB4",#N/A,TRUE,"GENERAL";"TAB5",#N/A,TRUE,"GENERAL"}</definedName>
    <definedName name="__m4" localSheetId="2">{"TAB1",#N/A,TRUE,"GENERAL";"TAB2",#N/A,TRUE,"GENERAL";"TAB3",#N/A,TRUE,"GENERAL";"TAB4",#N/A,TRUE,"GENERAL";"TAB5",#N/A,TRUE,"GENERAL"}</definedName>
    <definedName name="__m4" localSheetId="1">{"TAB1",#N/A,TRUE,"GENERAL";"TAB2",#N/A,TRUE,"GENERAL";"TAB3",#N/A,TRUE,"GENERAL";"TAB4",#N/A,TRUE,"GENERAL";"TAB5",#N/A,TRUE,"GENERAL"}</definedName>
    <definedName name="__m4">{"TAB1",#N/A,TRUE,"GENERAL";"TAB2",#N/A,TRUE,"GENERAL";"TAB3",#N/A,TRUE,"GENERAL";"TAB4",#N/A,TRUE,"GENERAL";"TAB5",#N/A,TRUE,"GENERAL"}</definedName>
    <definedName name="__m5" localSheetId="4">{"via1",#N/A,TRUE,"general";"via2",#N/A,TRUE,"general";"via3",#N/A,TRUE,"general"}</definedName>
    <definedName name="__m5" localSheetId="16">{"via1",#N/A,TRUE,"general";"via2",#N/A,TRUE,"general";"via3",#N/A,TRUE,"general"}</definedName>
    <definedName name="__m5" localSheetId="15">{"via1",#N/A,TRUE,"general";"via2",#N/A,TRUE,"general";"via3",#N/A,TRUE,"general"}</definedName>
    <definedName name="__m5" localSheetId="17">{"via1",#N/A,TRUE,"general";"via2",#N/A,TRUE,"general";"via3",#N/A,TRUE,"general"}</definedName>
    <definedName name="__m5" localSheetId="2">{"via1",#N/A,TRUE,"general";"via2",#N/A,TRUE,"general";"via3",#N/A,TRUE,"general"}</definedName>
    <definedName name="__m5" localSheetId="1">{"via1",#N/A,TRUE,"general";"via2",#N/A,TRUE,"general";"via3",#N/A,TRUE,"general"}</definedName>
    <definedName name="__m5">{"via1",#N/A,TRUE,"general";"via2",#N/A,TRUE,"general";"via3",#N/A,TRUE,"general"}</definedName>
    <definedName name="__m6" localSheetId="4">{"TAB1",#N/A,TRUE,"GENERAL";"TAB2",#N/A,TRUE,"GENERAL";"TAB3",#N/A,TRUE,"GENERAL";"TAB4",#N/A,TRUE,"GENERAL";"TAB5",#N/A,TRUE,"GENERAL"}</definedName>
    <definedName name="__m6" localSheetId="16">{"TAB1",#N/A,TRUE,"GENERAL";"TAB2",#N/A,TRUE,"GENERAL";"TAB3",#N/A,TRUE,"GENERAL";"TAB4",#N/A,TRUE,"GENERAL";"TAB5",#N/A,TRUE,"GENERAL"}</definedName>
    <definedName name="__m6" localSheetId="15">{"TAB1",#N/A,TRUE,"GENERAL";"TAB2",#N/A,TRUE,"GENERAL";"TAB3",#N/A,TRUE,"GENERAL";"TAB4",#N/A,TRUE,"GENERAL";"TAB5",#N/A,TRUE,"GENERAL"}</definedName>
    <definedName name="__m6" localSheetId="17">{"TAB1",#N/A,TRUE,"GENERAL";"TAB2",#N/A,TRUE,"GENERAL";"TAB3",#N/A,TRUE,"GENERAL";"TAB4",#N/A,TRUE,"GENERAL";"TAB5",#N/A,TRUE,"GENERAL"}</definedName>
    <definedName name="__m6" localSheetId="2">{"TAB1",#N/A,TRUE,"GENERAL";"TAB2",#N/A,TRUE,"GENERAL";"TAB3",#N/A,TRUE,"GENERAL";"TAB4",#N/A,TRUE,"GENERAL";"TAB5",#N/A,TRUE,"GENERAL"}</definedName>
    <definedName name="__m6" localSheetId="1">{"TAB1",#N/A,TRUE,"GENERAL";"TAB2",#N/A,TRUE,"GENERAL";"TAB3",#N/A,TRUE,"GENERAL";"TAB4",#N/A,TRUE,"GENERAL";"TAB5",#N/A,TRUE,"GENERAL"}</definedName>
    <definedName name="__m6">{"TAB1",#N/A,TRUE,"GENERAL";"TAB2",#N/A,TRUE,"GENERAL";"TAB3",#N/A,TRUE,"GENERAL";"TAB4",#N/A,TRUE,"GENERAL";"TAB5",#N/A,TRUE,"GENERAL"}</definedName>
    <definedName name="__m7" localSheetId="4">{"TAB1",#N/A,TRUE,"GENERAL";"TAB2",#N/A,TRUE,"GENERAL";"TAB3",#N/A,TRUE,"GENERAL";"TAB4",#N/A,TRUE,"GENERAL";"TAB5",#N/A,TRUE,"GENERAL"}</definedName>
    <definedName name="__m7" localSheetId="16">{"TAB1",#N/A,TRUE,"GENERAL";"TAB2",#N/A,TRUE,"GENERAL";"TAB3",#N/A,TRUE,"GENERAL";"TAB4",#N/A,TRUE,"GENERAL";"TAB5",#N/A,TRUE,"GENERAL"}</definedName>
    <definedName name="__m7" localSheetId="15">{"TAB1",#N/A,TRUE,"GENERAL";"TAB2",#N/A,TRUE,"GENERAL";"TAB3",#N/A,TRUE,"GENERAL";"TAB4",#N/A,TRUE,"GENERAL";"TAB5",#N/A,TRUE,"GENERAL"}</definedName>
    <definedName name="__m7" localSheetId="17">{"TAB1",#N/A,TRUE,"GENERAL";"TAB2",#N/A,TRUE,"GENERAL";"TAB3",#N/A,TRUE,"GENERAL";"TAB4",#N/A,TRUE,"GENERAL";"TAB5",#N/A,TRUE,"GENERAL"}</definedName>
    <definedName name="__m7" localSheetId="2">{"TAB1",#N/A,TRUE,"GENERAL";"TAB2",#N/A,TRUE,"GENERAL";"TAB3",#N/A,TRUE,"GENERAL";"TAB4",#N/A,TRUE,"GENERAL";"TAB5",#N/A,TRUE,"GENERAL"}</definedName>
    <definedName name="__m7" localSheetId="1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 localSheetId="4">{"via1",#N/A,TRUE,"general";"via2",#N/A,TRUE,"general";"via3",#N/A,TRUE,"general"}</definedName>
    <definedName name="__m8" localSheetId="16">{"via1",#N/A,TRUE,"general";"via2",#N/A,TRUE,"general";"via3",#N/A,TRUE,"general"}</definedName>
    <definedName name="__m8" localSheetId="15">{"via1",#N/A,TRUE,"general";"via2",#N/A,TRUE,"general";"via3",#N/A,TRUE,"general"}</definedName>
    <definedName name="__m8" localSheetId="17">{"via1",#N/A,TRUE,"general";"via2",#N/A,TRUE,"general";"via3",#N/A,TRUE,"general"}</definedName>
    <definedName name="__m8" localSheetId="2">{"via1",#N/A,TRUE,"general";"via2",#N/A,TRUE,"general";"via3",#N/A,TRUE,"general"}</definedName>
    <definedName name="__m8" localSheetId="1">{"via1",#N/A,TRUE,"general";"via2",#N/A,TRUE,"general";"via3",#N/A,TRUE,"general"}</definedName>
    <definedName name="__m8">{"via1",#N/A,TRUE,"general";"via2",#N/A,TRUE,"general";"via3",#N/A,TRUE,"general"}</definedName>
    <definedName name="__m9" localSheetId="4">{"via1",#N/A,TRUE,"general";"via2",#N/A,TRUE,"general";"via3",#N/A,TRUE,"general"}</definedName>
    <definedName name="__m9" localSheetId="16">{"via1",#N/A,TRUE,"general";"via2",#N/A,TRUE,"general";"via3",#N/A,TRUE,"general"}</definedName>
    <definedName name="__m9" localSheetId="15">{"via1",#N/A,TRUE,"general";"via2",#N/A,TRUE,"general";"via3",#N/A,TRUE,"general"}</definedName>
    <definedName name="__m9" localSheetId="17">{"via1",#N/A,TRUE,"general";"via2",#N/A,TRUE,"general";"via3",#N/A,TRUE,"general"}</definedName>
    <definedName name="__m9" localSheetId="2">{"via1",#N/A,TRUE,"general";"via2",#N/A,TRUE,"general";"via3",#N/A,TRUE,"general"}</definedName>
    <definedName name="__m9" localSheetId="1">{"via1",#N/A,TRUE,"general";"via2",#N/A,TRUE,"general";"via3",#N/A,TRUE,"general"}</definedName>
    <definedName name="__m9">{"via1",#N/A,TRUE,"general";"via2",#N/A,TRUE,"general";"via3",#N/A,TRUE,"general"}</definedName>
    <definedName name="__MA2" localSheetId="17">#REF!</definedName>
    <definedName name="__MA2">#REF!</definedName>
    <definedName name="__mar01" localSheetId="17">#REF!</definedName>
    <definedName name="__mar01">#REF!</definedName>
    <definedName name="__mar06" localSheetId="17">#REF!</definedName>
    <definedName name="__mar06">#REF!</definedName>
    <definedName name="__mar97">#REF!</definedName>
    <definedName name="__mar98">#REF!</definedName>
    <definedName name="__mar99">#REF!</definedName>
    <definedName name="__MAT1" localSheetId="17">#REF!</definedName>
    <definedName name="__MAT1">#REF!</definedName>
    <definedName name="__MAT10" localSheetId="17">#REF!</definedName>
    <definedName name="__MAT10">#REF!</definedName>
    <definedName name="__MAT100" localSheetId="17">#REF!</definedName>
    <definedName name="__MAT100">#REF!</definedName>
    <definedName name="__MAT101" localSheetId="17">#REF!</definedName>
    <definedName name="__MAT101">#REF!</definedName>
    <definedName name="__MAT102" localSheetId="17">#REF!</definedName>
    <definedName name="__MAT102">#REF!</definedName>
    <definedName name="__MAT103" localSheetId="17">#REF!</definedName>
    <definedName name="__MAT103">#REF!</definedName>
    <definedName name="__MAT104" localSheetId="17">#REF!</definedName>
    <definedName name="__MAT104">#REF!</definedName>
    <definedName name="__MAT105" localSheetId="17">#REF!</definedName>
    <definedName name="__MAT105">#REF!</definedName>
    <definedName name="__MAT106" localSheetId="17">#REF!</definedName>
    <definedName name="__MAT106">#REF!</definedName>
    <definedName name="__MAT107" localSheetId="17">#REF!</definedName>
    <definedName name="__MAT107">#REF!</definedName>
    <definedName name="__MAT108" localSheetId="17">#REF!</definedName>
    <definedName name="__MAT108">#REF!</definedName>
    <definedName name="__MAT109" localSheetId="17">#REF!</definedName>
    <definedName name="__MAT109">#REF!</definedName>
    <definedName name="__MAT11" localSheetId="17">#REF!</definedName>
    <definedName name="__MAT11">#REF!</definedName>
    <definedName name="__MAT110" localSheetId="17">#REF!</definedName>
    <definedName name="__MAT110">#REF!</definedName>
    <definedName name="__MAT111" localSheetId="17">#REF!</definedName>
    <definedName name="__MAT111">#REF!</definedName>
    <definedName name="__MAT1111">#REF!</definedName>
    <definedName name="__MAT112" localSheetId="17">#REF!</definedName>
    <definedName name="__MAT112">#REF!</definedName>
    <definedName name="__MAT113" localSheetId="17">#REF!</definedName>
    <definedName name="__MAT113">#REF!</definedName>
    <definedName name="__MAT114" localSheetId="17">#REF!</definedName>
    <definedName name="__MAT114">#REF!</definedName>
    <definedName name="__MAT115" localSheetId="17">#REF!</definedName>
    <definedName name="__MAT115">#REF!</definedName>
    <definedName name="__MAT116" localSheetId="17">#REF!</definedName>
    <definedName name="__MAT116">#REF!</definedName>
    <definedName name="__MAT117" localSheetId="17">#REF!</definedName>
    <definedName name="__MAT117">#REF!</definedName>
    <definedName name="__MAT118" localSheetId="17">#REF!</definedName>
    <definedName name="__MAT118">#REF!</definedName>
    <definedName name="__MAT119" localSheetId="17">#REF!</definedName>
    <definedName name="__MAT119">#REF!</definedName>
    <definedName name="__MAT12" localSheetId="17">#REF!</definedName>
    <definedName name="__MAT12">#REF!</definedName>
    <definedName name="__MAT120" localSheetId="17">#REF!</definedName>
    <definedName name="__MAT120">#REF!</definedName>
    <definedName name="__MAT121" localSheetId="17">#REF!</definedName>
    <definedName name="__MAT121">#REF!</definedName>
    <definedName name="__MAT122" localSheetId="17">#REF!</definedName>
    <definedName name="__MAT122">#REF!</definedName>
    <definedName name="__MAT123" localSheetId="17">#REF!</definedName>
    <definedName name="__MAT123">#REF!</definedName>
    <definedName name="__MAT124" localSheetId="17">#REF!</definedName>
    <definedName name="__MAT124">#REF!</definedName>
    <definedName name="__MAT125" localSheetId="17">#REF!</definedName>
    <definedName name="__MAT125">#REF!</definedName>
    <definedName name="__MAT126" localSheetId="17">#REF!</definedName>
    <definedName name="__MAT126">#REF!</definedName>
    <definedName name="__MAT127" localSheetId="17">#REF!</definedName>
    <definedName name="__MAT127">#REF!</definedName>
    <definedName name="__MAT128" localSheetId="17">#REF!</definedName>
    <definedName name="__MAT128">#REF!</definedName>
    <definedName name="__MAT129" localSheetId="17">#REF!</definedName>
    <definedName name="__MAT129">#REF!</definedName>
    <definedName name="__MAT13" localSheetId="17">#REF!</definedName>
    <definedName name="__MAT13">#REF!</definedName>
    <definedName name="__MAT130" localSheetId="17">#REF!</definedName>
    <definedName name="__MAT130">#REF!</definedName>
    <definedName name="__MAT131" localSheetId="17">#REF!</definedName>
    <definedName name="__MAT131">#REF!</definedName>
    <definedName name="__MAT132" localSheetId="17">#REF!</definedName>
    <definedName name="__MAT132">#REF!</definedName>
    <definedName name="__MAT133" localSheetId="17">#REF!</definedName>
    <definedName name="__MAT133">#REF!</definedName>
    <definedName name="__MAT134" localSheetId="17">#REF!</definedName>
    <definedName name="__MAT134">#REF!</definedName>
    <definedName name="__MAT135" localSheetId="17">#REF!</definedName>
    <definedName name="__MAT135">#REF!</definedName>
    <definedName name="__MAT136" localSheetId="17">#REF!</definedName>
    <definedName name="__MAT136">#REF!</definedName>
    <definedName name="__MAT137" localSheetId="17">#REF!</definedName>
    <definedName name="__MAT137">#REF!</definedName>
    <definedName name="__MAT138" localSheetId="17">#REF!</definedName>
    <definedName name="__MAT138">#REF!</definedName>
    <definedName name="__MAT139" localSheetId="17">#REF!</definedName>
    <definedName name="__MAT139">#REF!</definedName>
    <definedName name="__MAT14" localSheetId="17">#REF!</definedName>
    <definedName name="__MAT14">#REF!</definedName>
    <definedName name="__MAT140" localSheetId="17">#REF!</definedName>
    <definedName name="__MAT140">#REF!</definedName>
    <definedName name="__MAT141" localSheetId="17">#REF!</definedName>
    <definedName name="__MAT141">#REF!</definedName>
    <definedName name="__MAT142" localSheetId="17">#REF!</definedName>
    <definedName name="__MAT142">#REF!</definedName>
    <definedName name="__MAT143" localSheetId="17">#REF!</definedName>
    <definedName name="__MAT143">#REF!</definedName>
    <definedName name="__MAT144" localSheetId="17">#REF!</definedName>
    <definedName name="__MAT144">#REF!</definedName>
    <definedName name="__MAT145" localSheetId="17">#REF!</definedName>
    <definedName name="__MAT145">#REF!</definedName>
    <definedName name="__MAT146" localSheetId="17">#REF!</definedName>
    <definedName name="__MAT146">#REF!</definedName>
    <definedName name="__MAT147" localSheetId="17">#REF!</definedName>
    <definedName name="__MAT147">#REF!</definedName>
    <definedName name="__MAT148" localSheetId="17">#REF!</definedName>
    <definedName name="__MAT148">#REF!</definedName>
    <definedName name="__MAT149" localSheetId="17">#REF!</definedName>
    <definedName name="__MAT149">#REF!</definedName>
    <definedName name="__MAT15" localSheetId="17">#REF!</definedName>
    <definedName name="__MAT15">#REF!</definedName>
    <definedName name="__MAT150" localSheetId="17">#REF!</definedName>
    <definedName name="__MAT150">#REF!</definedName>
    <definedName name="__MAT151" localSheetId="17">#REF!</definedName>
    <definedName name="__MAT151">#REF!</definedName>
    <definedName name="__MAT152" localSheetId="17">#REF!</definedName>
    <definedName name="__MAT152">#REF!</definedName>
    <definedName name="__MAT153" localSheetId="17">#REF!</definedName>
    <definedName name="__MAT153">#REF!</definedName>
    <definedName name="__MAT154" localSheetId="17">#REF!</definedName>
    <definedName name="__MAT154">#REF!</definedName>
    <definedName name="__MAT155" localSheetId="17">#REF!</definedName>
    <definedName name="__MAT155">#REF!</definedName>
    <definedName name="__MAT156" localSheetId="17">#REF!</definedName>
    <definedName name="__MAT156">#REF!</definedName>
    <definedName name="__MAT157" localSheetId="17">#REF!</definedName>
    <definedName name="__MAT157">#REF!</definedName>
    <definedName name="__MAT158" localSheetId="17">#REF!</definedName>
    <definedName name="__MAT158">#REF!</definedName>
    <definedName name="__MAT159" localSheetId="17">#REF!</definedName>
    <definedName name="__MAT159">#REF!</definedName>
    <definedName name="__MAT16" localSheetId="17">#REF!</definedName>
    <definedName name="__MAT16">#REF!</definedName>
    <definedName name="__MAT160" localSheetId="17">#REF!</definedName>
    <definedName name="__MAT160">#REF!</definedName>
    <definedName name="__MAT161" localSheetId="17">#REF!</definedName>
    <definedName name="__MAT161">#REF!</definedName>
    <definedName name="__MAT162" localSheetId="17">#REF!</definedName>
    <definedName name="__MAT162">#REF!</definedName>
    <definedName name="__MAT163" localSheetId="17">#REF!</definedName>
    <definedName name="__MAT163">#REF!</definedName>
    <definedName name="__MAT164" localSheetId="17">#REF!</definedName>
    <definedName name="__MAT164">#REF!</definedName>
    <definedName name="__MAT165" localSheetId="17">#REF!</definedName>
    <definedName name="__MAT165">#REF!</definedName>
    <definedName name="__MAT166" localSheetId="17">#REF!</definedName>
    <definedName name="__MAT166">#REF!</definedName>
    <definedName name="__MAT17" localSheetId="17">#REF!</definedName>
    <definedName name="__MAT17">#REF!</definedName>
    <definedName name="__MAT170">#REF!</definedName>
    <definedName name="__MAT171">#REF!</definedName>
    <definedName name="__MAT18" localSheetId="17">#REF!</definedName>
    <definedName name="__MAT18">#REF!</definedName>
    <definedName name="__MAT19" localSheetId="17">#REF!</definedName>
    <definedName name="__MAT19">#REF!</definedName>
    <definedName name="__MAT2" localSheetId="17">#REF!</definedName>
    <definedName name="__MAT2">#REF!</definedName>
    <definedName name="__MAT20" localSheetId="17">#REF!</definedName>
    <definedName name="__MAT20">#REF!</definedName>
    <definedName name="__MAT21" localSheetId="17">#REF!</definedName>
    <definedName name="__MAT21">#REF!</definedName>
    <definedName name="__MAT22" localSheetId="17">#REF!</definedName>
    <definedName name="__MAT22">#REF!</definedName>
    <definedName name="__MAT23" localSheetId="17">#REF!</definedName>
    <definedName name="__MAT23">#REF!</definedName>
    <definedName name="__MAT24" localSheetId="17">#REF!</definedName>
    <definedName name="__MAT24">#REF!</definedName>
    <definedName name="__MAT25" localSheetId="17">#REF!</definedName>
    <definedName name="__MAT25">#REF!</definedName>
    <definedName name="__MAT26" localSheetId="17">#REF!</definedName>
    <definedName name="__MAT26">#REF!</definedName>
    <definedName name="__MAT27" localSheetId="17">#REF!</definedName>
    <definedName name="__MAT27">#REF!</definedName>
    <definedName name="__MAT28" localSheetId="17">#REF!</definedName>
    <definedName name="__MAT28">#REF!</definedName>
    <definedName name="__MAT29" localSheetId="17">#REF!</definedName>
    <definedName name="__MAT29">#REF!</definedName>
    <definedName name="__MAT3" localSheetId="17">#REF!</definedName>
    <definedName name="__MAT3">#REF!</definedName>
    <definedName name="__MAT30" localSheetId="17">#REF!</definedName>
    <definedName name="__MAT30">#REF!</definedName>
    <definedName name="__MAT31" localSheetId="17">#REF!</definedName>
    <definedName name="__MAT31">#REF!</definedName>
    <definedName name="__MAT32" localSheetId="17">#REF!</definedName>
    <definedName name="__MAT32">#REF!</definedName>
    <definedName name="__MAT33" localSheetId="17">#REF!</definedName>
    <definedName name="__MAT33">#REF!</definedName>
    <definedName name="__MAT34" localSheetId="17">#REF!</definedName>
    <definedName name="__MAT34">#REF!</definedName>
    <definedName name="__MAT35" localSheetId="17">#REF!</definedName>
    <definedName name="__MAT35">#REF!</definedName>
    <definedName name="__MAT36" localSheetId="17">#REF!</definedName>
    <definedName name="__MAT36">#REF!</definedName>
    <definedName name="__MAT37" localSheetId="17">#REF!</definedName>
    <definedName name="__MAT37">#REF!</definedName>
    <definedName name="__MAT38" localSheetId="17">#REF!</definedName>
    <definedName name="__MAT38">#REF!</definedName>
    <definedName name="__MAT39" localSheetId="17">#REF!</definedName>
    <definedName name="__MAT39">#REF!</definedName>
    <definedName name="__MAT4" localSheetId="17">#REF!</definedName>
    <definedName name="__MAT4">#REF!</definedName>
    <definedName name="__MAT40" localSheetId="17">#REF!</definedName>
    <definedName name="__MAT40">#REF!</definedName>
    <definedName name="__MAT41" localSheetId="17">#REF!</definedName>
    <definedName name="__MAT41">#REF!</definedName>
    <definedName name="__MAT42" localSheetId="17">#REF!</definedName>
    <definedName name="__MAT42">#REF!</definedName>
    <definedName name="__MAT43" localSheetId="17">#REF!</definedName>
    <definedName name="__MAT43">#REF!</definedName>
    <definedName name="__MAT44" localSheetId="17">#REF!</definedName>
    <definedName name="__MAT44">#REF!</definedName>
    <definedName name="__MAT45" localSheetId="17">#REF!</definedName>
    <definedName name="__MAT45">#REF!</definedName>
    <definedName name="__MAT46" localSheetId="17">#REF!</definedName>
    <definedName name="__MAT46">#REF!</definedName>
    <definedName name="__MAT47" localSheetId="17">#REF!</definedName>
    <definedName name="__MAT47">#REF!</definedName>
    <definedName name="__MAT48" localSheetId="17">#REF!</definedName>
    <definedName name="__MAT48">#REF!</definedName>
    <definedName name="__MAT49" localSheetId="17">#REF!</definedName>
    <definedName name="__MAT49">#REF!</definedName>
    <definedName name="__MAT5" localSheetId="17">#REF!</definedName>
    <definedName name="__MAT5">#REF!</definedName>
    <definedName name="__MAT50" localSheetId="17">#REF!</definedName>
    <definedName name="__MAT50">#REF!</definedName>
    <definedName name="__MAT51" localSheetId="17">#REF!</definedName>
    <definedName name="__MAT51">#REF!</definedName>
    <definedName name="__MAT52" localSheetId="17">#REF!</definedName>
    <definedName name="__MAT52">#REF!</definedName>
    <definedName name="__MAT53" localSheetId="17">#REF!</definedName>
    <definedName name="__MAT53">#REF!</definedName>
    <definedName name="__MAT54" localSheetId="17">#REF!</definedName>
    <definedName name="__MAT54">#REF!</definedName>
    <definedName name="__MAT55" localSheetId="17">#REF!</definedName>
    <definedName name="__MAT55">#REF!</definedName>
    <definedName name="__MAT56" localSheetId="17">#REF!</definedName>
    <definedName name="__MAT56">#REF!</definedName>
    <definedName name="__MAT57" localSheetId="17">#REF!</definedName>
    <definedName name="__MAT57">#REF!</definedName>
    <definedName name="__MAT58" localSheetId="17">#REF!</definedName>
    <definedName name="__MAT58">#REF!</definedName>
    <definedName name="__MAT59" localSheetId="17">#REF!</definedName>
    <definedName name="__MAT59">#REF!</definedName>
    <definedName name="__MAT6" localSheetId="17">#REF!</definedName>
    <definedName name="__MAT6">#REF!</definedName>
    <definedName name="__MAT60" localSheetId="17">#REF!</definedName>
    <definedName name="__MAT60">#REF!</definedName>
    <definedName name="__MAT61" localSheetId="17">#REF!</definedName>
    <definedName name="__MAT61">#REF!</definedName>
    <definedName name="__MAT62" localSheetId="17">#REF!</definedName>
    <definedName name="__MAT62">#REF!</definedName>
    <definedName name="__MAT63" localSheetId="17">#REF!</definedName>
    <definedName name="__MAT63">#REF!</definedName>
    <definedName name="__MAT64" localSheetId="17">#REF!</definedName>
    <definedName name="__MAT64">#REF!</definedName>
    <definedName name="__MAT65" localSheetId="17">#REF!</definedName>
    <definedName name="__MAT65">#REF!</definedName>
    <definedName name="__MAT66" localSheetId="17">#REF!</definedName>
    <definedName name="__MAT66">#REF!</definedName>
    <definedName name="__MAT67" localSheetId="17">#REF!</definedName>
    <definedName name="__MAT67">#REF!</definedName>
    <definedName name="__MAT68" localSheetId="17">#REF!</definedName>
    <definedName name="__MAT68">#REF!</definedName>
    <definedName name="__MAT69" localSheetId="17">#REF!</definedName>
    <definedName name="__MAT69">#REF!</definedName>
    <definedName name="__MAT7" localSheetId="17">#REF!</definedName>
    <definedName name="__MAT7">#REF!</definedName>
    <definedName name="__MAT70" localSheetId="17">#REF!</definedName>
    <definedName name="__MAT70">#REF!</definedName>
    <definedName name="__MAT71" localSheetId="17">#REF!</definedName>
    <definedName name="__MAT71">#REF!</definedName>
    <definedName name="__MAT72" localSheetId="17">#REF!</definedName>
    <definedName name="__MAT72">#REF!</definedName>
    <definedName name="__MAT73" localSheetId="17">#REF!</definedName>
    <definedName name="__MAT73">#REF!</definedName>
    <definedName name="__MAT74" localSheetId="17">#REF!</definedName>
    <definedName name="__MAT74">#REF!</definedName>
    <definedName name="__MAT75" localSheetId="17">#REF!</definedName>
    <definedName name="__MAT75">#REF!</definedName>
    <definedName name="__MAT76" localSheetId="17">#REF!</definedName>
    <definedName name="__MAT76">#REF!</definedName>
    <definedName name="__MAT77" localSheetId="17">#REF!</definedName>
    <definedName name="__MAT77">#REF!</definedName>
    <definedName name="__MAT78" localSheetId="17">#REF!</definedName>
    <definedName name="__MAT78">#REF!</definedName>
    <definedName name="__MAT79" localSheetId="17">#REF!</definedName>
    <definedName name="__MAT79">#REF!</definedName>
    <definedName name="__MAT8" localSheetId="17">#REF!</definedName>
    <definedName name="__MAT8">#REF!</definedName>
    <definedName name="__MAT80" localSheetId="17">#REF!</definedName>
    <definedName name="__MAT80">#REF!</definedName>
    <definedName name="__MAT81" localSheetId="17">#REF!</definedName>
    <definedName name="__MAT81">#REF!</definedName>
    <definedName name="__MAT82" localSheetId="17">#REF!</definedName>
    <definedName name="__MAT82">#REF!</definedName>
    <definedName name="__MAT83" localSheetId="17">#REF!</definedName>
    <definedName name="__MAT83">#REF!</definedName>
    <definedName name="__MAT832">#REF!</definedName>
    <definedName name="__MAT84" localSheetId="17">#REF!</definedName>
    <definedName name="__MAT84">#REF!</definedName>
    <definedName name="__MAT85" localSheetId="17">#REF!</definedName>
    <definedName name="__MAT85">#REF!</definedName>
    <definedName name="__MAT86" localSheetId="17">#REF!</definedName>
    <definedName name="__MAT86">#REF!</definedName>
    <definedName name="__MAT87" localSheetId="17">#REF!</definedName>
    <definedName name="__MAT87">#REF!</definedName>
    <definedName name="__MAT88" localSheetId="17">#REF!</definedName>
    <definedName name="__MAT88">#REF!</definedName>
    <definedName name="__MAT89" localSheetId="17">#REF!</definedName>
    <definedName name="__MAT89">#REF!</definedName>
    <definedName name="__MAT9" localSheetId="17">#REF!</definedName>
    <definedName name="__MAT9">#REF!</definedName>
    <definedName name="__MAT90" localSheetId="17">#REF!</definedName>
    <definedName name="__MAT90">#REF!</definedName>
    <definedName name="__MAT91" localSheetId="17">#REF!</definedName>
    <definedName name="__MAT91">#REF!</definedName>
    <definedName name="__MAT92" localSheetId="17">#REF!</definedName>
    <definedName name="__MAT92">#REF!</definedName>
    <definedName name="__MAT93" localSheetId="17">#REF!</definedName>
    <definedName name="__MAT93">#REF!</definedName>
    <definedName name="__MAT94" localSheetId="17">#REF!</definedName>
    <definedName name="__MAT94">#REF!</definedName>
    <definedName name="__MAT95" localSheetId="17">#REF!</definedName>
    <definedName name="__MAT95">#REF!</definedName>
    <definedName name="__MAT96" localSheetId="17">#REF!</definedName>
    <definedName name="__MAT96">#REF!</definedName>
    <definedName name="__MAT97" localSheetId="17">#REF!</definedName>
    <definedName name="__MAT97">#REF!</definedName>
    <definedName name="__MAT98" localSheetId="17">#REF!</definedName>
    <definedName name="__MAT98">#REF!</definedName>
    <definedName name="__MAT99" localSheetId="17">#REF!</definedName>
    <definedName name="__MAT99">#REF!</definedName>
    <definedName name="__may01" localSheetId="17">#REF!</definedName>
    <definedName name="__may01">#REF!</definedName>
    <definedName name="__may06">#REF!</definedName>
    <definedName name="__MAY88" localSheetId="17">#REF!</definedName>
    <definedName name="__MAY88">#REF!</definedName>
    <definedName name="__may97" localSheetId="17">#REF!</definedName>
    <definedName name="__may97">#REF!</definedName>
    <definedName name="__may98" localSheetId="17">#REF!</definedName>
    <definedName name="__may98">#REF!</definedName>
    <definedName name="__may99" localSheetId="17">#REF!</definedName>
    <definedName name="__may99">#REF!</definedName>
    <definedName name="__MO1" localSheetId="17">#REF!</definedName>
    <definedName name="__MO1">#REF!</definedName>
    <definedName name="__MO10" localSheetId="17">#REF!</definedName>
    <definedName name="__MO10">#REF!</definedName>
    <definedName name="__MO2" localSheetId="17">#REF!</definedName>
    <definedName name="__MO2">#REF!</definedName>
    <definedName name="__MO3" localSheetId="17">#REF!</definedName>
    <definedName name="__MO3">#REF!</definedName>
    <definedName name="__MO4" localSheetId="17">#REF!</definedName>
    <definedName name="__MO4">#REF!</definedName>
    <definedName name="__MO5" localSheetId="17">#REF!</definedName>
    <definedName name="__MO5">#REF!</definedName>
    <definedName name="__MO6" localSheetId="17">#REF!</definedName>
    <definedName name="__MO6">#REF!</definedName>
    <definedName name="__MO7" localSheetId="17">#REF!</definedName>
    <definedName name="__MO7">#REF!</definedName>
    <definedName name="__MO8" localSheetId="17">#REF!</definedName>
    <definedName name="__MO8">#REF!</definedName>
    <definedName name="__MO9" localSheetId="17">#REF!</definedName>
    <definedName name="__MO9">#REF!</definedName>
    <definedName name="__mor15" localSheetId="17">#REF!</definedName>
    <definedName name="__mor15">#REF!</definedName>
    <definedName name="__mun2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MV1" localSheetId="17">#REF!</definedName>
    <definedName name="__MV1">#REF!</definedName>
    <definedName name="__MV10" localSheetId="17">#REF!</definedName>
    <definedName name="__MV10">#REF!</definedName>
    <definedName name="__MV11" localSheetId="17">#REF!</definedName>
    <definedName name="__MV11">#REF!</definedName>
    <definedName name="__MV12" localSheetId="17">#REF!</definedName>
    <definedName name="__MV12">#REF!</definedName>
    <definedName name="__MV13" localSheetId="17">#REF!</definedName>
    <definedName name="__MV13">#REF!</definedName>
    <definedName name="__MV14" localSheetId="17">#REF!</definedName>
    <definedName name="__MV14">#REF!</definedName>
    <definedName name="__MV15" localSheetId="17">#REF!</definedName>
    <definedName name="__MV15">#REF!</definedName>
    <definedName name="__MV16" localSheetId="17">#REF!</definedName>
    <definedName name="__MV16">#REF!</definedName>
    <definedName name="__MV17" localSheetId="17">#REF!</definedName>
    <definedName name="__MV17">#REF!</definedName>
    <definedName name="__MV18" localSheetId="17">#REF!</definedName>
    <definedName name="__MV18">#REF!</definedName>
    <definedName name="__MV19" localSheetId="17">#REF!</definedName>
    <definedName name="__MV19">#REF!</definedName>
    <definedName name="__MV2" localSheetId="17">#REF!</definedName>
    <definedName name="__MV2">#REF!</definedName>
    <definedName name="__MV20" localSheetId="17">#REF!</definedName>
    <definedName name="__MV20">#REF!</definedName>
    <definedName name="__MV3" localSheetId="17">#REF!</definedName>
    <definedName name="__MV3">#REF!</definedName>
    <definedName name="__MV4" localSheetId="17">#REF!</definedName>
    <definedName name="__MV4">#REF!</definedName>
    <definedName name="__MV5" localSheetId="17">#REF!</definedName>
    <definedName name="__MV5">#REF!</definedName>
    <definedName name="__MV6" localSheetId="17">#REF!</definedName>
    <definedName name="__MV6">#REF!</definedName>
    <definedName name="__MV7" localSheetId="17">#REF!</definedName>
    <definedName name="__MV7">#REF!</definedName>
    <definedName name="__MV8" localSheetId="17">#REF!</definedName>
    <definedName name="__MV8">#REF!</definedName>
    <definedName name="__MV9" localSheetId="17">#REF!</definedName>
    <definedName name="__MV9">#REF!</definedName>
    <definedName name="__n3" localSheetId="4">{"TAB1",#N/A,TRUE,"GENERAL";"TAB2",#N/A,TRUE,"GENERAL";"TAB3",#N/A,TRUE,"GENERAL";"TAB4",#N/A,TRUE,"GENERAL";"TAB5",#N/A,TRUE,"GENERAL"}</definedName>
    <definedName name="__n3" localSheetId="16">{"TAB1",#N/A,TRUE,"GENERAL";"TAB2",#N/A,TRUE,"GENERAL";"TAB3",#N/A,TRUE,"GENERAL";"TAB4",#N/A,TRUE,"GENERAL";"TAB5",#N/A,TRUE,"GENERAL"}</definedName>
    <definedName name="__n3" localSheetId="15">{"TAB1",#N/A,TRUE,"GENERAL";"TAB2",#N/A,TRUE,"GENERAL";"TAB3",#N/A,TRUE,"GENERAL";"TAB4",#N/A,TRUE,"GENERAL";"TAB5",#N/A,TRUE,"GENERAL"}</definedName>
    <definedName name="__n3" localSheetId="17">{"TAB1",#N/A,TRUE,"GENERAL";"TAB2",#N/A,TRUE,"GENERAL";"TAB3",#N/A,TRUE,"GENERAL";"TAB4",#N/A,TRUE,"GENERAL";"TAB5",#N/A,TRUE,"GENERAL"}</definedName>
    <definedName name="__n3" localSheetId="2">{"TAB1",#N/A,TRUE,"GENERAL";"TAB2",#N/A,TRUE,"GENERAL";"TAB3",#N/A,TRUE,"GENERAL";"TAB4",#N/A,TRUE,"GENERAL";"TAB5",#N/A,TRUE,"GENERAL"}</definedName>
    <definedName name="__n3" localSheetId="1">{"TAB1",#N/A,TRUE,"GENERAL";"TAB2",#N/A,TRUE,"GENERAL";"TAB3",#N/A,TRUE,"GENERAL";"TAB4",#N/A,TRUE,"GENERAL";"TAB5",#N/A,TRUE,"GENERAL"}</definedName>
    <definedName name="__n3">{"TAB1",#N/A,TRUE,"GENERAL";"TAB2",#N/A,TRUE,"GENERAL";"TAB3",#N/A,TRUE,"GENERAL";"TAB4",#N/A,TRUE,"GENERAL";"TAB5",#N/A,TRUE,"GENERAL"}</definedName>
    <definedName name="__n4" localSheetId="4">{"via1",#N/A,TRUE,"general";"via2",#N/A,TRUE,"general";"via3",#N/A,TRUE,"general"}</definedName>
    <definedName name="__n4" localSheetId="16">{"via1",#N/A,TRUE,"general";"via2",#N/A,TRUE,"general";"via3",#N/A,TRUE,"general"}</definedName>
    <definedName name="__n4" localSheetId="15">{"via1",#N/A,TRUE,"general";"via2",#N/A,TRUE,"general";"via3",#N/A,TRUE,"general"}</definedName>
    <definedName name="__n4" localSheetId="17">{"via1",#N/A,TRUE,"general";"via2",#N/A,TRUE,"general";"via3",#N/A,TRUE,"general"}</definedName>
    <definedName name="__n4" localSheetId="2">{"via1",#N/A,TRUE,"general";"via2",#N/A,TRUE,"general";"via3",#N/A,TRUE,"general"}</definedName>
    <definedName name="__n4" localSheetId="1">{"via1",#N/A,TRUE,"general";"via2",#N/A,TRUE,"general";"via3",#N/A,TRUE,"general"}</definedName>
    <definedName name="__n4">{"via1",#N/A,TRUE,"general";"via2",#N/A,TRUE,"general";"via3",#N/A,TRUE,"general"}</definedName>
    <definedName name="__n5" localSheetId="4">{"TAB1",#N/A,TRUE,"GENERAL";"TAB2",#N/A,TRUE,"GENERAL";"TAB3",#N/A,TRUE,"GENERAL";"TAB4",#N/A,TRUE,"GENERAL";"TAB5",#N/A,TRUE,"GENERAL"}</definedName>
    <definedName name="__n5" localSheetId="16">{"TAB1",#N/A,TRUE,"GENERAL";"TAB2",#N/A,TRUE,"GENERAL";"TAB3",#N/A,TRUE,"GENERAL";"TAB4",#N/A,TRUE,"GENERAL";"TAB5",#N/A,TRUE,"GENERAL"}</definedName>
    <definedName name="__n5" localSheetId="15">{"TAB1",#N/A,TRUE,"GENERAL";"TAB2",#N/A,TRUE,"GENERAL";"TAB3",#N/A,TRUE,"GENERAL";"TAB4",#N/A,TRUE,"GENERAL";"TAB5",#N/A,TRUE,"GENERAL"}</definedName>
    <definedName name="__n5" localSheetId="17">{"TAB1",#N/A,TRUE,"GENERAL";"TAB2",#N/A,TRUE,"GENERAL";"TAB3",#N/A,TRUE,"GENERAL";"TAB4",#N/A,TRUE,"GENERAL";"TAB5",#N/A,TRUE,"GENERAL"}</definedName>
    <definedName name="__n5" localSheetId="2">{"TAB1",#N/A,TRUE,"GENERAL";"TAB2",#N/A,TRUE,"GENERAL";"TAB3",#N/A,TRUE,"GENERAL";"TAB4",#N/A,TRUE,"GENERAL";"TAB5",#N/A,TRUE,"GENERAL"}</definedName>
    <definedName name="__n5" localSheetId="1">{"TAB1",#N/A,TRUE,"GENERAL";"TAB2",#N/A,TRUE,"GENERAL";"TAB3",#N/A,TRUE,"GENERAL";"TAB4",#N/A,TRUE,"GENERAL";"TAB5",#N/A,TRUE,"GENERAL"}</definedName>
    <definedName name="__n5">{"TAB1",#N/A,TRUE,"GENERAL";"TAB2",#N/A,TRUE,"GENERAL";"TAB3",#N/A,TRUE,"GENERAL";"TAB4",#N/A,TRUE,"GENERAL";"TAB5",#N/A,TRUE,"GENERAL"}</definedName>
    <definedName name="__nov01" localSheetId="17">#REF!</definedName>
    <definedName name="__nov01">#REF!</definedName>
    <definedName name="__nov06" localSheetId="17">#REF!</definedName>
    <definedName name="__nov06">#REF!</definedName>
    <definedName name="__nov97">#REF!</definedName>
    <definedName name="__nov98">#REF!</definedName>
    <definedName name="__nov99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4">{"via1",#N/A,TRUE,"general";"via2",#N/A,TRUE,"general";"via3",#N/A,TRUE,"general"}</definedName>
    <definedName name="__nyn7" localSheetId="16">{"via1",#N/A,TRUE,"general";"via2",#N/A,TRUE,"general";"via3",#N/A,TRUE,"general"}</definedName>
    <definedName name="__nyn7" localSheetId="15">{"via1",#N/A,TRUE,"general";"via2",#N/A,TRUE,"general";"via3",#N/A,TRUE,"general"}</definedName>
    <definedName name="__nyn7" localSheetId="17">{"via1",#N/A,TRUE,"general";"via2",#N/A,TRUE,"general";"via3",#N/A,TRUE,"general"}</definedName>
    <definedName name="__nyn7" localSheetId="2">{"via1",#N/A,TRUE,"general";"via2",#N/A,TRUE,"general";"via3",#N/A,TRUE,"general"}</definedName>
    <definedName name="__nyn7" localSheetId="1">{"via1",#N/A,TRUE,"general";"via2",#N/A,TRUE,"general";"via3",#N/A,TRUE,"general"}</definedName>
    <definedName name="__nyn7">{"via1",#N/A,TRUE,"general";"via2",#N/A,TRUE,"general";"via3",#N/A,TRUE,"general"}</definedName>
    <definedName name="__o1" localSheetId="4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o1" localSheetId="16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o1" localSheetId="15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o1" localSheetId="17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o1" localSheetId="2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o1" localSheetId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o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o4" localSheetId="4">{"via1",#N/A,TRUE,"general";"via2",#N/A,TRUE,"general";"via3",#N/A,TRUE,"general"}</definedName>
    <definedName name="__o4" localSheetId="16">{"via1",#N/A,TRUE,"general";"via2",#N/A,TRUE,"general";"via3",#N/A,TRUE,"general"}</definedName>
    <definedName name="__o4" localSheetId="15">{"via1",#N/A,TRUE,"general";"via2",#N/A,TRUE,"general";"via3",#N/A,TRUE,"general"}</definedName>
    <definedName name="__o4" localSheetId="17">{"via1",#N/A,TRUE,"general";"via2",#N/A,TRUE,"general";"via3",#N/A,TRUE,"general"}</definedName>
    <definedName name="__o4" localSheetId="2">{"via1",#N/A,TRUE,"general";"via2",#N/A,TRUE,"general";"via3",#N/A,TRUE,"general"}</definedName>
    <definedName name="__o4" localSheetId="1">{"via1",#N/A,TRUE,"general";"via2",#N/A,TRUE,"general";"via3",#N/A,TRUE,"general"}</definedName>
    <definedName name="__o4">{"via1",#N/A,TRUE,"general";"via2",#N/A,TRUE,"general";"via3",#N/A,TRUE,"general"}</definedName>
    <definedName name="__o5" localSheetId="4">{"TAB1",#N/A,TRUE,"GENERAL";"TAB2",#N/A,TRUE,"GENERAL";"TAB3",#N/A,TRUE,"GENERAL";"TAB4",#N/A,TRUE,"GENERAL";"TAB5",#N/A,TRUE,"GENERAL"}</definedName>
    <definedName name="__o5" localSheetId="16">{"TAB1",#N/A,TRUE,"GENERAL";"TAB2",#N/A,TRUE,"GENERAL";"TAB3",#N/A,TRUE,"GENERAL";"TAB4",#N/A,TRUE,"GENERAL";"TAB5",#N/A,TRUE,"GENERAL"}</definedName>
    <definedName name="__o5" localSheetId="15">{"TAB1",#N/A,TRUE,"GENERAL";"TAB2",#N/A,TRUE,"GENERAL";"TAB3",#N/A,TRUE,"GENERAL";"TAB4",#N/A,TRUE,"GENERAL";"TAB5",#N/A,TRUE,"GENERAL"}</definedName>
    <definedName name="__o5" localSheetId="17">{"TAB1",#N/A,TRUE,"GENERAL";"TAB2",#N/A,TRUE,"GENERAL";"TAB3",#N/A,TRUE,"GENERAL";"TAB4",#N/A,TRUE,"GENERAL";"TAB5",#N/A,TRUE,"GENERAL"}</definedName>
    <definedName name="__o5" localSheetId="2">{"TAB1",#N/A,TRUE,"GENERAL";"TAB2",#N/A,TRUE,"GENERAL";"TAB3",#N/A,TRUE,"GENERAL";"TAB4",#N/A,TRUE,"GENERAL";"TAB5",#N/A,TRUE,"GENERAL"}</definedName>
    <definedName name="__o5" localSheetId="1">{"TAB1",#N/A,TRUE,"GENERAL";"TAB2",#N/A,TRUE,"GENERAL";"TAB3",#N/A,TRUE,"GENERAL";"TAB4",#N/A,TRUE,"GENERAL";"TAB5",#N/A,TRUE,"GENERAL"}</definedName>
    <definedName name="__o5">{"TAB1",#N/A,TRUE,"GENERAL";"TAB2",#N/A,TRUE,"GENERAL";"TAB3",#N/A,TRUE,"GENERAL";"TAB4",#N/A,TRUE,"GENERAL";"TAB5",#N/A,TRUE,"GENERAL"}</definedName>
    <definedName name="__o6" localSheetId="4">{"TAB1",#N/A,TRUE,"GENERAL";"TAB2",#N/A,TRUE,"GENERAL";"TAB3",#N/A,TRUE,"GENERAL";"TAB4",#N/A,TRUE,"GENERAL";"TAB5",#N/A,TRUE,"GENERAL"}</definedName>
    <definedName name="__o6" localSheetId="16">{"TAB1",#N/A,TRUE,"GENERAL";"TAB2",#N/A,TRUE,"GENERAL";"TAB3",#N/A,TRUE,"GENERAL";"TAB4",#N/A,TRUE,"GENERAL";"TAB5",#N/A,TRUE,"GENERAL"}</definedName>
    <definedName name="__o6" localSheetId="15">{"TAB1",#N/A,TRUE,"GENERAL";"TAB2",#N/A,TRUE,"GENERAL";"TAB3",#N/A,TRUE,"GENERAL";"TAB4",#N/A,TRUE,"GENERAL";"TAB5",#N/A,TRUE,"GENERAL"}</definedName>
    <definedName name="__o6" localSheetId="17">{"TAB1",#N/A,TRUE,"GENERAL";"TAB2",#N/A,TRUE,"GENERAL";"TAB3",#N/A,TRUE,"GENERAL";"TAB4",#N/A,TRUE,"GENERAL";"TAB5",#N/A,TRUE,"GENERAL"}</definedName>
    <definedName name="__o6" localSheetId="2">{"TAB1",#N/A,TRUE,"GENERAL";"TAB2",#N/A,TRUE,"GENERAL";"TAB3",#N/A,TRUE,"GENERAL";"TAB4",#N/A,TRUE,"GENERAL";"TAB5",#N/A,TRUE,"GENERAL"}</definedName>
    <definedName name="__o6" localSheetId="1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 localSheetId="4">{"TAB1",#N/A,TRUE,"GENERAL";"TAB2",#N/A,TRUE,"GENERAL";"TAB3",#N/A,TRUE,"GENERAL";"TAB4",#N/A,TRUE,"GENERAL";"TAB5",#N/A,TRUE,"GENERAL"}</definedName>
    <definedName name="__o7" localSheetId="16">{"TAB1",#N/A,TRUE,"GENERAL";"TAB2",#N/A,TRUE,"GENERAL";"TAB3",#N/A,TRUE,"GENERAL";"TAB4",#N/A,TRUE,"GENERAL";"TAB5",#N/A,TRUE,"GENERAL"}</definedName>
    <definedName name="__o7" localSheetId="15">{"TAB1",#N/A,TRUE,"GENERAL";"TAB2",#N/A,TRUE,"GENERAL";"TAB3",#N/A,TRUE,"GENERAL";"TAB4",#N/A,TRUE,"GENERAL";"TAB5",#N/A,TRUE,"GENERAL"}</definedName>
    <definedName name="__o7" localSheetId="17">{"TAB1",#N/A,TRUE,"GENERAL";"TAB2",#N/A,TRUE,"GENERAL";"TAB3",#N/A,TRUE,"GENERAL";"TAB4",#N/A,TRUE,"GENERAL";"TAB5",#N/A,TRUE,"GENERAL"}</definedName>
    <definedName name="__o7" localSheetId="2">{"TAB1",#N/A,TRUE,"GENERAL";"TAB2",#N/A,TRUE,"GENERAL";"TAB3",#N/A,TRUE,"GENERAL";"TAB4",#N/A,TRUE,"GENERAL";"TAB5",#N/A,TRUE,"GENERAL"}</definedName>
    <definedName name="__o7" localSheetId="1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 localSheetId="4">{"via1",#N/A,TRUE,"general";"via2",#N/A,TRUE,"general";"via3",#N/A,TRUE,"general"}</definedName>
    <definedName name="__o8" localSheetId="16">{"via1",#N/A,TRUE,"general";"via2",#N/A,TRUE,"general";"via3",#N/A,TRUE,"general"}</definedName>
    <definedName name="__o8" localSheetId="15">{"via1",#N/A,TRUE,"general";"via2",#N/A,TRUE,"general";"via3",#N/A,TRUE,"general"}</definedName>
    <definedName name="__o8" localSheetId="17">{"via1",#N/A,TRUE,"general";"via2",#N/A,TRUE,"general";"via3",#N/A,TRUE,"general"}</definedName>
    <definedName name="__o8" localSheetId="2">{"via1",#N/A,TRUE,"general";"via2",#N/A,TRUE,"general";"via3",#N/A,TRUE,"general"}</definedName>
    <definedName name="__o8" localSheetId="1">{"via1",#N/A,TRUE,"general";"via2",#N/A,TRUE,"general";"via3",#N/A,TRUE,"general"}</definedName>
    <definedName name="__o8">{"via1",#N/A,TRUE,"general";"via2",#N/A,TRUE,"general";"via3",#N/A,TRUE,"general"}</definedName>
    <definedName name="__o9" localSheetId="4">{"TAB1",#N/A,TRUE,"GENERAL";"TAB2",#N/A,TRUE,"GENERAL";"TAB3",#N/A,TRUE,"GENERAL";"TAB4",#N/A,TRUE,"GENERAL";"TAB5",#N/A,TRUE,"GENERAL"}</definedName>
    <definedName name="__o9" localSheetId="16">{"TAB1",#N/A,TRUE,"GENERAL";"TAB2",#N/A,TRUE,"GENERAL";"TAB3",#N/A,TRUE,"GENERAL";"TAB4",#N/A,TRUE,"GENERAL";"TAB5",#N/A,TRUE,"GENERAL"}</definedName>
    <definedName name="__o9" localSheetId="15">{"TAB1",#N/A,TRUE,"GENERAL";"TAB2",#N/A,TRUE,"GENERAL";"TAB3",#N/A,TRUE,"GENERAL";"TAB4",#N/A,TRUE,"GENERAL";"TAB5",#N/A,TRUE,"GENERAL"}</definedName>
    <definedName name="__o9" localSheetId="17">{"TAB1",#N/A,TRUE,"GENERAL";"TAB2",#N/A,TRUE,"GENERAL";"TAB3",#N/A,TRUE,"GENERAL";"TAB4",#N/A,TRUE,"GENERAL";"TAB5",#N/A,TRUE,"GENERAL"}</definedName>
    <definedName name="__o9" localSheetId="2">{"TAB1",#N/A,TRUE,"GENERAL";"TAB2",#N/A,TRUE,"GENERAL";"TAB3",#N/A,TRUE,"GENERAL";"TAB4",#N/A,TRUE,"GENERAL";"TAB5",#N/A,TRUE,"GENERAL"}</definedName>
    <definedName name="__o9" localSheetId="1">{"TAB1",#N/A,TRUE,"GENERAL";"TAB2",#N/A,TRUE,"GENERAL";"TAB3",#N/A,TRUE,"GENERAL";"TAB4",#N/A,TRUE,"GENERAL";"TAB5",#N/A,TRUE,"GENERAL"}</definedName>
    <definedName name="__o9">{"TAB1",#N/A,TRUE,"GENERAL";"TAB2",#N/A,TRUE,"GENERAL";"TAB3",#N/A,TRUE,"GENERAL";"TAB4",#N/A,TRUE,"GENERAL";"TAB5",#N/A,TRUE,"GENERAL"}</definedName>
    <definedName name="__oa55">#REF!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ORO10" localSheetId="17">#REF!</definedName>
    <definedName name="__ORO10">#REF!</definedName>
    <definedName name="__ORO11" localSheetId="17">#REF!</definedName>
    <definedName name="__ORO11">#REF!</definedName>
    <definedName name="__ORO12" localSheetId="17">#REF!</definedName>
    <definedName name="__ORO12">#REF!</definedName>
    <definedName name="__ORO13" localSheetId="17">#REF!</definedName>
    <definedName name="__ORO13">#REF!</definedName>
    <definedName name="__ORO14" localSheetId="17">#REF!</definedName>
    <definedName name="__ORO14">#REF!</definedName>
    <definedName name="__ORO15" localSheetId="17">#REF!</definedName>
    <definedName name="__ORO15">#REF!</definedName>
    <definedName name="__ORO16" localSheetId="17">#REF!</definedName>
    <definedName name="__ORO16">#REF!</definedName>
    <definedName name="__ORO17" localSheetId="17">#REF!</definedName>
    <definedName name="__ORO17">#REF!</definedName>
    <definedName name="__ORO18" localSheetId="17">#REF!</definedName>
    <definedName name="__ORO18">#REF!</definedName>
    <definedName name="__ORO19" localSheetId="17">#REF!</definedName>
    <definedName name="__ORO19">#REF!</definedName>
    <definedName name="__p6" localSheetId="4">{"via1",#N/A,TRUE,"general";"via2",#N/A,TRUE,"general";"via3",#N/A,TRUE,"general"}</definedName>
    <definedName name="__p6" localSheetId="16">{"via1",#N/A,TRUE,"general";"via2",#N/A,TRUE,"general";"via3",#N/A,TRUE,"general"}</definedName>
    <definedName name="__p6" localSheetId="15">{"via1",#N/A,TRUE,"general";"via2",#N/A,TRUE,"general";"via3",#N/A,TRUE,"general"}</definedName>
    <definedName name="__p6" localSheetId="17">{"via1",#N/A,TRUE,"general";"via2",#N/A,TRUE,"general";"via3",#N/A,TRUE,"general"}</definedName>
    <definedName name="__p6" localSheetId="2">{"via1",#N/A,TRUE,"general";"via2",#N/A,TRUE,"general";"via3",#N/A,TRUE,"general"}</definedName>
    <definedName name="__p6" localSheetId="1">{"via1",#N/A,TRUE,"general";"via2",#N/A,TRUE,"general";"via3",#N/A,TRUE,"general"}</definedName>
    <definedName name="__p6">{"via1",#N/A,TRUE,"general";"via2",#N/A,TRUE,"general";"via3",#N/A,TRUE,"general"}</definedName>
    <definedName name="__p7" localSheetId="4">{"via1",#N/A,TRUE,"general";"via2",#N/A,TRUE,"general";"via3",#N/A,TRUE,"general"}</definedName>
    <definedName name="__p7" localSheetId="16">{"via1",#N/A,TRUE,"general";"via2",#N/A,TRUE,"general";"via3",#N/A,TRUE,"general"}</definedName>
    <definedName name="__p7" localSheetId="15">{"via1",#N/A,TRUE,"general";"via2",#N/A,TRUE,"general";"via3",#N/A,TRUE,"general"}</definedName>
    <definedName name="__p7" localSheetId="17">{"via1",#N/A,TRUE,"general";"via2",#N/A,TRUE,"general";"via3",#N/A,TRUE,"general"}</definedName>
    <definedName name="__p7" localSheetId="2">{"via1",#N/A,TRUE,"general";"via2",#N/A,TRUE,"general";"via3",#N/A,TRUE,"general"}</definedName>
    <definedName name="__p7" localSheetId="1">{"via1",#N/A,TRUE,"general";"via2",#N/A,TRUE,"general";"via3",#N/A,TRUE,"general"}</definedName>
    <definedName name="__p7">{"via1",#N/A,TRUE,"general";"via2",#N/A,TRUE,"general";"via3",#N/A,TRUE,"general"}</definedName>
    <definedName name="__p8" localSheetId="4">{"TAB1",#N/A,TRUE,"GENERAL";"TAB2",#N/A,TRUE,"GENERAL";"TAB3",#N/A,TRUE,"GENERAL";"TAB4",#N/A,TRUE,"GENERAL";"TAB5",#N/A,TRUE,"GENERAL"}</definedName>
    <definedName name="__p8" localSheetId="16">{"TAB1",#N/A,TRUE,"GENERAL";"TAB2",#N/A,TRUE,"GENERAL";"TAB3",#N/A,TRUE,"GENERAL";"TAB4",#N/A,TRUE,"GENERAL";"TAB5",#N/A,TRUE,"GENERAL"}</definedName>
    <definedName name="__p8" localSheetId="15">{"TAB1",#N/A,TRUE,"GENERAL";"TAB2",#N/A,TRUE,"GENERAL";"TAB3",#N/A,TRUE,"GENERAL";"TAB4",#N/A,TRUE,"GENERAL";"TAB5",#N/A,TRUE,"GENERAL"}</definedName>
    <definedName name="__p8" localSheetId="17">{"TAB1",#N/A,TRUE,"GENERAL";"TAB2",#N/A,TRUE,"GENERAL";"TAB3",#N/A,TRUE,"GENERAL";"TAB4",#N/A,TRUE,"GENERAL";"TAB5",#N/A,TRUE,"GENERAL"}</definedName>
    <definedName name="__p8" localSheetId="2">{"TAB1",#N/A,TRUE,"GENERAL";"TAB2",#N/A,TRUE,"GENERAL";"TAB3",#N/A,TRUE,"GENERAL";"TAB4",#N/A,TRUE,"GENERAL";"TAB5",#N/A,TRUE,"GENERAL"}</definedName>
    <definedName name="__p8" localSheetId="1">{"TAB1",#N/A,TRUE,"GENERAL";"TAB2",#N/A,TRUE,"GENERAL";"TAB3",#N/A,TRUE,"GENERAL";"TAB4",#N/A,TRUE,"GENERAL";"TAB5",#N/A,TRUE,"GENERAL"}</definedName>
    <definedName name="__p8">{"TAB1",#N/A,TRUE,"GENERAL";"TAB2",#N/A,TRUE,"GENERAL";"TAB3",#N/A,TRUE,"GENERAL";"TAB4",#N/A,TRUE,"GENERAL";"TAB5",#N/A,TRUE,"GENERAL"}</definedName>
    <definedName name="__Pa1" localSheetId="17">#REF!</definedName>
    <definedName name="__Pa1">#REF!</definedName>
    <definedName name="__Pa2" localSheetId="17">#REF!</definedName>
    <definedName name="__Pa2">#REF!</definedName>
    <definedName name="__Pa3" localSheetId="17">#REF!</definedName>
    <definedName name="__Pa3">#REF!</definedName>
    <definedName name="__Pa4" localSheetId="17">#REF!</definedName>
    <definedName name="__Pa4">#REF!</definedName>
    <definedName name="__PJ50" localSheetId="17">#REF!</definedName>
    <definedName name="__PJ50">#REF!</definedName>
    <definedName name="__pj51" localSheetId="17">#REF!</definedName>
    <definedName name="__pj51">#REF!</definedName>
    <definedName name="__PMT5671" localSheetId="17">#REF!</definedName>
    <definedName name="__PMT5671">#REF!</definedName>
    <definedName name="__PMT5805" localSheetId="17">#REF!</definedName>
    <definedName name="__PMT5805">#REF!</definedName>
    <definedName name="__PMT5806" localSheetId="17">#REF!</definedName>
    <definedName name="__PMT5806">#REF!</definedName>
    <definedName name="__PMT5815" localSheetId="17">#REF!</definedName>
    <definedName name="__PMT5815">#REF!</definedName>
    <definedName name="__PMT5820" localSheetId="17">#REF!</definedName>
    <definedName name="__PMT5820">#REF!</definedName>
    <definedName name="__Po2">#REF!</definedName>
    <definedName name="__Po3">#REF!</definedName>
    <definedName name="__POR1" localSheetId="17">#REF!</definedName>
    <definedName name="__POR1">#REF!</definedName>
    <definedName name="__POR2" localSheetId="17">#REF!</definedName>
    <definedName name="__POR2">#REF!</definedName>
    <definedName name="__POR3" localSheetId="17">#REF!</definedName>
    <definedName name="__POR3">#REF!</definedName>
    <definedName name="__POR4" localSheetId="17">#REF!</definedName>
    <definedName name="__POR4">#REF!</definedName>
    <definedName name="__POR5" localSheetId="17">#REF!</definedName>
    <definedName name="__POR5">#REF!</definedName>
    <definedName name="__PRE1" localSheetId="17">#REF!</definedName>
    <definedName name="__PRE1">#REF!</definedName>
    <definedName name="__PRE12" localSheetId="17">#REF!</definedName>
    <definedName name="__PRE12">#REF!</definedName>
    <definedName name="__Pu1">#REF!</definedName>
    <definedName name="__Pu2">#REF!</definedName>
    <definedName name="__Pu3">#REF!</definedName>
    <definedName name="__r" localSheetId="17">#REF!</definedName>
    <definedName name="__r">#REF!</definedName>
    <definedName name="__r4r" localSheetId="4">{"via1",#N/A,TRUE,"general";"via2",#N/A,TRUE,"general";"via3",#N/A,TRUE,"general"}</definedName>
    <definedName name="__r4r" localSheetId="16">{"via1",#N/A,TRUE,"general";"via2",#N/A,TRUE,"general";"via3",#N/A,TRUE,"general"}</definedName>
    <definedName name="__r4r" localSheetId="15">{"via1",#N/A,TRUE,"general";"via2",#N/A,TRUE,"general";"via3",#N/A,TRUE,"general"}</definedName>
    <definedName name="__r4r" localSheetId="17">{"via1",#N/A,TRUE,"general";"via2",#N/A,TRUE,"general";"via3",#N/A,TRUE,"general"}</definedName>
    <definedName name="__r4r" localSheetId="2">{"via1",#N/A,TRUE,"general";"via2",#N/A,TRUE,"general";"via3",#N/A,TRUE,"general"}</definedName>
    <definedName name="__r4r" localSheetId="1">{"via1",#N/A,TRUE,"general";"via2",#N/A,TRUE,"general";"via3",#N/A,TRUE,"general"}</definedName>
    <definedName name="__r4r">{"via1",#N/A,TRUE,"general";"via2",#N/A,TRUE,"general";"via3",#N/A,TRUE,"general"}</definedName>
    <definedName name="__rc" localSheetId="17">#REF!</definedName>
    <definedName name="__rc">#REF!</definedName>
    <definedName name="__ref4">#REF!</definedName>
    <definedName name="__rig25">#REF!</definedName>
    <definedName name="__rtu6" localSheetId="4">{"via1",#N/A,TRUE,"general";"via2",#N/A,TRUE,"general";"via3",#N/A,TRUE,"general"}</definedName>
    <definedName name="__rtu6" localSheetId="16">{"via1",#N/A,TRUE,"general";"via2",#N/A,TRUE,"general";"via3",#N/A,TRUE,"general"}</definedName>
    <definedName name="__rtu6" localSheetId="15">{"via1",#N/A,TRUE,"general";"via2",#N/A,TRUE,"general";"via3",#N/A,TRUE,"general"}</definedName>
    <definedName name="__rtu6" localSheetId="17">{"via1",#N/A,TRUE,"general";"via2",#N/A,TRUE,"general";"via3",#N/A,TRUE,"general"}</definedName>
    <definedName name="__rtu6" localSheetId="2">{"via1",#N/A,TRUE,"general";"via2",#N/A,TRUE,"general";"via3",#N/A,TRUE,"general"}</definedName>
    <definedName name="__rtu6" localSheetId="1">{"via1",#N/A,TRUE,"general";"via2",#N/A,TRUE,"general";"via3",#N/A,TRUE,"general"}</definedName>
    <definedName name="__rtu6">{"via1",#N/A,TRUE,"general";"via2",#N/A,TRUE,"general";"via3",#N/A,TRUE,"general"}</definedName>
    <definedName name="__s1" localSheetId="4">{"via1",#N/A,TRUE,"general";"via2",#N/A,TRUE,"general";"via3",#N/A,TRUE,"general"}</definedName>
    <definedName name="__s1" localSheetId="16">{"via1",#N/A,TRUE,"general";"via2",#N/A,TRUE,"general";"via3",#N/A,TRUE,"general"}</definedName>
    <definedName name="__s1" localSheetId="15">{"via1",#N/A,TRUE,"general";"via2",#N/A,TRUE,"general";"via3",#N/A,TRUE,"general"}</definedName>
    <definedName name="__s1" localSheetId="17">{"via1",#N/A,TRUE,"general";"via2",#N/A,TRUE,"general";"via3",#N/A,TRUE,"general"}</definedName>
    <definedName name="__s1" localSheetId="2">{"via1",#N/A,TRUE,"general";"via2",#N/A,TRUE,"general";"via3",#N/A,TRUE,"general"}</definedName>
    <definedName name="__s1" localSheetId="1">{"via1",#N/A,TRUE,"general";"via2",#N/A,TRUE,"general";"via3",#N/A,TRUE,"general"}</definedName>
    <definedName name="__s1">{"via1",#N/A,TRUE,"general";"via2",#N/A,TRUE,"general";"via3",#N/A,TRUE,"general"}</definedName>
    <definedName name="__s2" localSheetId="4">{"TAB1",#N/A,TRUE,"GENERAL";"TAB2",#N/A,TRUE,"GENERAL";"TAB3",#N/A,TRUE,"GENERAL";"TAB4",#N/A,TRUE,"GENERAL";"TAB5",#N/A,TRUE,"GENERAL"}</definedName>
    <definedName name="__s2" localSheetId="16">{"TAB1",#N/A,TRUE,"GENERAL";"TAB2",#N/A,TRUE,"GENERAL";"TAB3",#N/A,TRUE,"GENERAL";"TAB4",#N/A,TRUE,"GENERAL";"TAB5",#N/A,TRUE,"GENERAL"}</definedName>
    <definedName name="__s2" localSheetId="15">{"TAB1",#N/A,TRUE,"GENERAL";"TAB2",#N/A,TRUE,"GENERAL";"TAB3",#N/A,TRUE,"GENERAL";"TAB4",#N/A,TRUE,"GENERAL";"TAB5",#N/A,TRUE,"GENERAL"}</definedName>
    <definedName name="__s2" localSheetId="17">{"TAB1",#N/A,TRUE,"GENERAL";"TAB2",#N/A,TRUE,"GENERAL";"TAB3",#N/A,TRUE,"GENERAL";"TAB4",#N/A,TRUE,"GENERAL";"TAB5",#N/A,TRUE,"GENERAL"}</definedName>
    <definedName name="__s2" localSheetId="2">{"TAB1",#N/A,TRUE,"GENERAL";"TAB2",#N/A,TRUE,"GENERAL";"TAB3",#N/A,TRUE,"GENERAL";"TAB4",#N/A,TRUE,"GENERAL";"TAB5",#N/A,TRUE,"GENERAL"}</definedName>
    <definedName name="__s2" localSheetId="1">{"TAB1",#N/A,TRUE,"GENERAL";"TAB2",#N/A,TRUE,"GENERAL";"TAB3",#N/A,TRUE,"GENERAL";"TAB4",#N/A,TRUE,"GENERAL";"TAB5",#N/A,TRUE,"GENERAL"}</definedName>
    <definedName name="__s2">{"TAB1",#N/A,TRUE,"GENERAL";"TAB2",#N/A,TRUE,"GENERAL";"TAB3",#N/A,TRUE,"GENERAL";"TAB4",#N/A,TRUE,"GENERAL";"TAB5",#N/A,TRUE,"GENERAL"}</definedName>
    <definedName name="__s3" localSheetId="4">{"TAB1",#N/A,TRUE,"GENERAL";"TAB2",#N/A,TRUE,"GENERAL";"TAB3",#N/A,TRUE,"GENERAL";"TAB4",#N/A,TRUE,"GENERAL";"TAB5",#N/A,TRUE,"GENERAL"}</definedName>
    <definedName name="__s3" localSheetId="16">{"TAB1",#N/A,TRUE,"GENERAL";"TAB2",#N/A,TRUE,"GENERAL";"TAB3",#N/A,TRUE,"GENERAL";"TAB4",#N/A,TRUE,"GENERAL";"TAB5",#N/A,TRUE,"GENERAL"}</definedName>
    <definedName name="__s3" localSheetId="15">{"TAB1",#N/A,TRUE,"GENERAL";"TAB2",#N/A,TRUE,"GENERAL";"TAB3",#N/A,TRUE,"GENERAL";"TAB4",#N/A,TRUE,"GENERAL";"TAB5",#N/A,TRUE,"GENERAL"}</definedName>
    <definedName name="__s3" localSheetId="17">{"TAB1",#N/A,TRUE,"GENERAL";"TAB2",#N/A,TRUE,"GENERAL";"TAB3",#N/A,TRUE,"GENERAL";"TAB4",#N/A,TRUE,"GENERAL";"TAB5",#N/A,TRUE,"GENERAL"}</definedName>
    <definedName name="__s3" localSheetId="2">{"TAB1",#N/A,TRUE,"GENERAL";"TAB2",#N/A,TRUE,"GENERAL";"TAB3",#N/A,TRUE,"GENERAL";"TAB4",#N/A,TRUE,"GENERAL";"TAB5",#N/A,TRUE,"GENERAL"}</definedName>
    <definedName name="__s3" localSheetId="1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 localSheetId="4">{"via1",#N/A,TRUE,"general";"via2",#N/A,TRUE,"general";"via3",#N/A,TRUE,"general"}</definedName>
    <definedName name="__s4" localSheetId="16">{"via1",#N/A,TRUE,"general";"via2",#N/A,TRUE,"general";"via3",#N/A,TRUE,"general"}</definedName>
    <definedName name="__s4" localSheetId="15">{"via1",#N/A,TRUE,"general";"via2",#N/A,TRUE,"general";"via3",#N/A,TRUE,"general"}</definedName>
    <definedName name="__s4" localSheetId="17">{"via1",#N/A,TRUE,"general";"via2",#N/A,TRUE,"general";"via3",#N/A,TRUE,"general"}</definedName>
    <definedName name="__s4" localSheetId="2">{"via1",#N/A,TRUE,"general";"via2",#N/A,TRUE,"general";"via3",#N/A,TRUE,"general"}</definedName>
    <definedName name="__s4" localSheetId="1">{"via1",#N/A,TRUE,"general";"via2",#N/A,TRUE,"general";"via3",#N/A,TRUE,"general"}</definedName>
    <definedName name="__s4">{"via1",#N/A,TRUE,"general";"via2",#N/A,TRUE,"general";"via3",#N/A,TRUE,"general"}</definedName>
    <definedName name="__s5" localSheetId="4">{"via1",#N/A,TRUE,"general";"via2",#N/A,TRUE,"general";"via3",#N/A,TRUE,"general"}</definedName>
    <definedName name="__s5" localSheetId="16">{"via1",#N/A,TRUE,"general";"via2",#N/A,TRUE,"general";"via3",#N/A,TRUE,"general"}</definedName>
    <definedName name="__s5" localSheetId="15">{"via1",#N/A,TRUE,"general";"via2",#N/A,TRUE,"general";"via3",#N/A,TRUE,"general"}</definedName>
    <definedName name="__s5" localSheetId="17">{"via1",#N/A,TRUE,"general";"via2",#N/A,TRUE,"general";"via3",#N/A,TRUE,"general"}</definedName>
    <definedName name="__s5" localSheetId="2">{"via1",#N/A,TRUE,"general";"via2",#N/A,TRUE,"general";"via3",#N/A,TRUE,"general"}</definedName>
    <definedName name="__s5" localSheetId="1">{"via1",#N/A,TRUE,"general";"via2",#N/A,TRUE,"general";"via3",#N/A,TRUE,"general"}</definedName>
    <definedName name="__s5">{"via1",#N/A,TRUE,"general";"via2",#N/A,TRUE,"general";"via3",#N/A,TRUE,"general"}</definedName>
    <definedName name="__s6" localSheetId="4">{"TAB1",#N/A,TRUE,"GENERAL";"TAB2",#N/A,TRUE,"GENERAL";"TAB3",#N/A,TRUE,"GENERAL";"TAB4",#N/A,TRUE,"GENERAL";"TAB5",#N/A,TRUE,"GENERAL"}</definedName>
    <definedName name="__s6" localSheetId="16">{"TAB1",#N/A,TRUE,"GENERAL";"TAB2",#N/A,TRUE,"GENERAL";"TAB3",#N/A,TRUE,"GENERAL";"TAB4",#N/A,TRUE,"GENERAL";"TAB5",#N/A,TRUE,"GENERAL"}</definedName>
    <definedName name="__s6" localSheetId="15">{"TAB1",#N/A,TRUE,"GENERAL";"TAB2",#N/A,TRUE,"GENERAL";"TAB3",#N/A,TRUE,"GENERAL";"TAB4",#N/A,TRUE,"GENERAL";"TAB5",#N/A,TRUE,"GENERAL"}</definedName>
    <definedName name="__s6" localSheetId="17">{"TAB1",#N/A,TRUE,"GENERAL";"TAB2",#N/A,TRUE,"GENERAL";"TAB3",#N/A,TRUE,"GENERAL";"TAB4",#N/A,TRUE,"GENERAL";"TAB5",#N/A,TRUE,"GENERAL"}</definedName>
    <definedName name="__s6" localSheetId="2">{"TAB1",#N/A,TRUE,"GENERAL";"TAB2",#N/A,TRUE,"GENERAL";"TAB3",#N/A,TRUE,"GENERAL";"TAB4",#N/A,TRUE,"GENERAL";"TAB5",#N/A,TRUE,"GENERAL"}</definedName>
    <definedName name="__s6" localSheetId="1">{"TAB1",#N/A,TRUE,"GENERAL";"TAB2",#N/A,TRUE,"GENERAL";"TAB3",#N/A,TRUE,"GENERAL";"TAB4",#N/A,TRUE,"GENERAL";"TAB5",#N/A,TRUE,"GENERAL"}</definedName>
    <definedName name="__s6">{"TAB1",#N/A,TRUE,"GENERAL";"TAB2",#N/A,TRUE,"GENERAL";"TAB3",#N/A,TRUE,"GENERAL";"TAB4",#N/A,TRUE,"GENERAL";"TAB5",#N/A,TRUE,"GENERAL"}</definedName>
    <definedName name="__s7" localSheetId="4">{"via1",#N/A,TRUE,"general";"via2",#N/A,TRUE,"general";"via3",#N/A,TRUE,"general"}</definedName>
    <definedName name="__s7" localSheetId="16">{"via1",#N/A,TRUE,"general";"via2",#N/A,TRUE,"general";"via3",#N/A,TRUE,"general"}</definedName>
    <definedName name="__s7" localSheetId="15">{"via1",#N/A,TRUE,"general";"via2",#N/A,TRUE,"general";"via3",#N/A,TRUE,"general"}</definedName>
    <definedName name="__s7" localSheetId="17">{"via1",#N/A,TRUE,"general";"via2",#N/A,TRUE,"general";"via3",#N/A,TRUE,"general"}</definedName>
    <definedName name="__s7" localSheetId="2">{"via1",#N/A,TRUE,"general";"via2",#N/A,TRUE,"general";"via3",#N/A,TRUE,"general"}</definedName>
    <definedName name="__s7" localSheetId="1">{"via1",#N/A,TRUE,"general";"via2",#N/A,TRUE,"general";"via3",#N/A,TRUE,"general"}</definedName>
    <definedName name="__s7">{"via1",#N/A,TRUE,"general";"via2",#N/A,TRUE,"general";"via3",#N/A,TRUE,"general"}</definedName>
    <definedName name="__SBC1">#REF!</definedName>
    <definedName name="__SBC3">#REF!</definedName>
    <definedName name="__SBC5">#REF!</definedName>
    <definedName name="__sep01" localSheetId="17">#REF!</definedName>
    <definedName name="__sep01">#REF!</definedName>
    <definedName name="__sep06" localSheetId="17">#REF!</definedName>
    <definedName name="__sep06">#REF!</definedName>
    <definedName name="__sep97" localSheetId="17">#REF!</definedName>
    <definedName name="__sep97">#REF!</definedName>
    <definedName name="__sep98" localSheetId="17">#REF!</definedName>
    <definedName name="__sep98">#REF!</definedName>
    <definedName name="__sep99">#REF!</definedName>
    <definedName name="__t3" localSheetId="4">{"TAB1",#N/A,TRUE,"GENERAL";"TAB2",#N/A,TRUE,"GENERAL";"TAB3",#N/A,TRUE,"GENERAL";"TAB4",#N/A,TRUE,"GENERAL";"TAB5",#N/A,TRUE,"GENERAL"}</definedName>
    <definedName name="__t3" localSheetId="16">{"TAB1",#N/A,TRUE,"GENERAL";"TAB2",#N/A,TRUE,"GENERAL";"TAB3",#N/A,TRUE,"GENERAL";"TAB4",#N/A,TRUE,"GENERAL";"TAB5",#N/A,TRUE,"GENERAL"}</definedName>
    <definedName name="__t3" localSheetId="15">{"TAB1",#N/A,TRUE,"GENERAL";"TAB2",#N/A,TRUE,"GENERAL";"TAB3",#N/A,TRUE,"GENERAL";"TAB4",#N/A,TRUE,"GENERAL";"TAB5",#N/A,TRUE,"GENERAL"}</definedName>
    <definedName name="__t3" localSheetId="17">{"TAB1",#N/A,TRUE,"GENERAL";"TAB2",#N/A,TRUE,"GENERAL";"TAB3",#N/A,TRUE,"GENERAL";"TAB4",#N/A,TRUE,"GENERAL";"TAB5",#N/A,TRUE,"GENERAL"}</definedName>
    <definedName name="__t3" localSheetId="2">{"TAB1",#N/A,TRUE,"GENERAL";"TAB2",#N/A,TRUE,"GENERAL";"TAB3",#N/A,TRUE,"GENERAL";"TAB4",#N/A,TRUE,"GENERAL";"TAB5",#N/A,TRUE,"GENERAL"}</definedName>
    <definedName name="__t3" localSheetId="1">{"TAB1",#N/A,TRUE,"GENERAL";"TAB2",#N/A,TRUE,"GENERAL";"TAB3",#N/A,TRUE,"GENERAL";"TAB4",#N/A,TRUE,"GENERAL";"TAB5",#N/A,TRUE,"GENERAL"}</definedName>
    <definedName name="__t3">{"TAB1",#N/A,TRUE,"GENERAL";"TAB2",#N/A,TRUE,"GENERAL";"TAB3",#N/A,TRUE,"GENERAL";"TAB4",#N/A,TRUE,"GENERAL";"TAB5",#N/A,TRUE,"GENERAL"}</definedName>
    <definedName name="__t4" localSheetId="4">{"via1",#N/A,TRUE,"general";"via2",#N/A,TRUE,"general";"via3",#N/A,TRUE,"general"}</definedName>
    <definedName name="__t4" localSheetId="16">{"via1",#N/A,TRUE,"general";"via2",#N/A,TRUE,"general";"via3",#N/A,TRUE,"general"}</definedName>
    <definedName name="__t4" localSheetId="15">{"via1",#N/A,TRUE,"general";"via2",#N/A,TRUE,"general";"via3",#N/A,TRUE,"general"}</definedName>
    <definedName name="__t4" localSheetId="17">{"via1",#N/A,TRUE,"general";"via2",#N/A,TRUE,"general";"via3",#N/A,TRUE,"general"}</definedName>
    <definedName name="__t4" localSheetId="2">{"via1",#N/A,TRUE,"general";"via2",#N/A,TRUE,"general";"via3",#N/A,TRUE,"general"}</definedName>
    <definedName name="__t4" localSheetId="1">{"via1",#N/A,TRUE,"general";"via2",#N/A,TRUE,"general";"via3",#N/A,TRUE,"general"}</definedName>
    <definedName name="__t4">{"via1",#N/A,TRUE,"general";"via2",#N/A,TRUE,"general";"via3",#N/A,TRUE,"general"}</definedName>
    <definedName name="__t5" localSheetId="4">{"TAB1",#N/A,TRUE,"GENERAL";"TAB2",#N/A,TRUE,"GENERAL";"TAB3",#N/A,TRUE,"GENERAL";"TAB4",#N/A,TRUE,"GENERAL";"TAB5",#N/A,TRUE,"GENERAL"}</definedName>
    <definedName name="__t5" localSheetId="16">{"TAB1",#N/A,TRUE,"GENERAL";"TAB2",#N/A,TRUE,"GENERAL";"TAB3",#N/A,TRUE,"GENERAL";"TAB4",#N/A,TRUE,"GENERAL";"TAB5",#N/A,TRUE,"GENERAL"}</definedName>
    <definedName name="__t5" localSheetId="15">{"TAB1",#N/A,TRUE,"GENERAL";"TAB2",#N/A,TRUE,"GENERAL";"TAB3",#N/A,TRUE,"GENERAL";"TAB4",#N/A,TRUE,"GENERAL";"TAB5",#N/A,TRUE,"GENERAL"}</definedName>
    <definedName name="__t5" localSheetId="17">{"TAB1",#N/A,TRUE,"GENERAL";"TAB2",#N/A,TRUE,"GENERAL";"TAB3",#N/A,TRUE,"GENERAL";"TAB4",#N/A,TRUE,"GENERAL";"TAB5",#N/A,TRUE,"GENERAL"}</definedName>
    <definedName name="__t5" localSheetId="2">{"TAB1",#N/A,TRUE,"GENERAL";"TAB2",#N/A,TRUE,"GENERAL";"TAB3",#N/A,TRUE,"GENERAL";"TAB4",#N/A,TRUE,"GENERAL";"TAB5",#N/A,TRUE,"GENERAL"}</definedName>
    <definedName name="__t5" localSheetId="1">{"TAB1",#N/A,TRUE,"GENERAL";"TAB2",#N/A,TRUE,"GENERAL";"TAB3",#N/A,TRUE,"GENERAL";"TAB4",#N/A,TRUE,"GENERAL";"TAB5",#N/A,TRUE,"GENERAL"}</definedName>
    <definedName name="__t5">{"TAB1",#N/A,TRUE,"GENERAL";"TAB2",#N/A,TRUE,"GENERAL";"TAB3",#N/A,TRUE,"GENERAL";"TAB4",#N/A,TRUE,"GENERAL";"TAB5",#N/A,TRUE,"GENERAL"}</definedName>
    <definedName name="__t6" localSheetId="4">{"via1",#N/A,TRUE,"general";"via2",#N/A,TRUE,"general";"via3",#N/A,TRUE,"general"}</definedName>
    <definedName name="__t6" localSheetId="16">{"via1",#N/A,TRUE,"general";"via2",#N/A,TRUE,"general";"via3",#N/A,TRUE,"general"}</definedName>
    <definedName name="__t6" localSheetId="15">{"via1",#N/A,TRUE,"general";"via2",#N/A,TRUE,"general";"via3",#N/A,TRUE,"general"}</definedName>
    <definedName name="__t6" localSheetId="17">{"via1",#N/A,TRUE,"general";"via2",#N/A,TRUE,"general";"via3",#N/A,TRUE,"general"}</definedName>
    <definedName name="__t6" localSheetId="2">{"via1",#N/A,TRUE,"general";"via2",#N/A,TRUE,"general";"via3",#N/A,TRUE,"general"}</definedName>
    <definedName name="__t6" localSheetId="1">{"via1",#N/A,TRUE,"general";"via2",#N/A,TRUE,"general";"via3",#N/A,TRUE,"general"}</definedName>
    <definedName name="__t6">{"via1",#N/A,TRUE,"general";"via2",#N/A,TRUE,"general";"via3",#N/A,TRUE,"general"}</definedName>
    <definedName name="__t66" localSheetId="4">{"TAB1",#N/A,TRUE,"GENERAL";"TAB2",#N/A,TRUE,"GENERAL";"TAB3",#N/A,TRUE,"GENERAL";"TAB4",#N/A,TRUE,"GENERAL";"TAB5",#N/A,TRUE,"GENERAL"}</definedName>
    <definedName name="__t66" localSheetId="16">{"TAB1",#N/A,TRUE,"GENERAL";"TAB2",#N/A,TRUE,"GENERAL";"TAB3",#N/A,TRUE,"GENERAL";"TAB4",#N/A,TRUE,"GENERAL";"TAB5",#N/A,TRUE,"GENERAL"}</definedName>
    <definedName name="__t66" localSheetId="15">{"TAB1",#N/A,TRUE,"GENERAL";"TAB2",#N/A,TRUE,"GENERAL";"TAB3",#N/A,TRUE,"GENERAL";"TAB4",#N/A,TRUE,"GENERAL";"TAB5",#N/A,TRUE,"GENERAL"}</definedName>
    <definedName name="__t66" localSheetId="17">{"TAB1",#N/A,TRUE,"GENERAL";"TAB2",#N/A,TRUE,"GENERAL";"TAB3",#N/A,TRUE,"GENERAL";"TAB4",#N/A,TRUE,"GENERAL";"TAB5",#N/A,TRUE,"GENERAL"}</definedName>
    <definedName name="__t66" localSheetId="2">{"TAB1",#N/A,TRUE,"GENERAL";"TAB2",#N/A,TRUE,"GENERAL";"TAB3",#N/A,TRUE,"GENERAL";"TAB4",#N/A,TRUE,"GENERAL";"TAB5",#N/A,TRUE,"GENERAL"}</definedName>
    <definedName name="__t66" localSheetId="1">{"TAB1",#N/A,TRUE,"GENERAL";"TAB2",#N/A,TRUE,"GENERAL";"TAB3",#N/A,TRUE,"GENERAL";"TAB4",#N/A,TRUE,"GENERAL";"TAB5",#N/A,TRUE,"GENERAL"}</definedName>
    <definedName name="__t66">{"TAB1",#N/A,TRUE,"GENERAL";"TAB2",#N/A,TRUE,"GENERAL";"TAB3",#N/A,TRUE,"GENERAL";"TAB4",#N/A,TRUE,"GENERAL";"TAB5",#N/A,TRUE,"GENERAL"}</definedName>
    <definedName name="__t7" localSheetId="4">{"via1",#N/A,TRUE,"general";"via2",#N/A,TRUE,"general";"via3",#N/A,TRUE,"general"}</definedName>
    <definedName name="__t7" localSheetId="16">{"via1",#N/A,TRUE,"general";"via2",#N/A,TRUE,"general";"via3",#N/A,TRUE,"general"}</definedName>
    <definedName name="__t7" localSheetId="15">{"via1",#N/A,TRUE,"general";"via2",#N/A,TRUE,"general";"via3",#N/A,TRUE,"general"}</definedName>
    <definedName name="__t7" localSheetId="17">{"via1",#N/A,TRUE,"general";"via2",#N/A,TRUE,"general";"via3",#N/A,TRUE,"general"}</definedName>
    <definedName name="__t7" localSheetId="2">{"via1",#N/A,TRUE,"general";"via2",#N/A,TRUE,"general";"via3",#N/A,TRUE,"general"}</definedName>
    <definedName name="__t7" localSheetId="1">{"via1",#N/A,TRUE,"general";"via2",#N/A,TRUE,"general";"via3",#N/A,TRUE,"general"}</definedName>
    <definedName name="__t7">{"via1",#N/A,TRUE,"general";"via2",#N/A,TRUE,"general";"via3",#N/A,TRUE,"general"}</definedName>
    <definedName name="__t77" localSheetId="4">{"TAB1",#N/A,TRUE,"GENERAL";"TAB2",#N/A,TRUE,"GENERAL";"TAB3",#N/A,TRUE,"GENERAL";"TAB4",#N/A,TRUE,"GENERAL";"TAB5",#N/A,TRUE,"GENERAL"}</definedName>
    <definedName name="__t77" localSheetId="16">{"TAB1",#N/A,TRUE,"GENERAL";"TAB2",#N/A,TRUE,"GENERAL";"TAB3",#N/A,TRUE,"GENERAL";"TAB4",#N/A,TRUE,"GENERAL";"TAB5",#N/A,TRUE,"GENERAL"}</definedName>
    <definedName name="__t77" localSheetId="15">{"TAB1",#N/A,TRUE,"GENERAL";"TAB2",#N/A,TRUE,"GENERAL";"TAB3",#N/A,TRUE,"GENERAL";"TAB4",#N/A,TRUE,"GENERAL";"TAB5",#N/A,TRUE,"GENERAL"}</definedName>
    <definedName name="__t77" localSheetId="17">{"TAB1",#N/A,TRUE,"GENERAL";"TAB2",#N/A,TRUE,"GENERAL";"TAB3",#N/A,TRUE,"GENERAL";"TAB4",#N/A,TRUE,"GENERAL";"TAB5",#N/A,TRUE,"GENERAL"}</definedName>
    <definedName name="__t77" localSheetId="2">{"TAB1",#N/A,TRUE,"GENERAL";"TAB2",#N/A,TRUE,"GENERAL";"TAB3",#N/A,TRUE,"GENERAL";"TAB4",#N/A,TRUE,"GENERAL";"TAB5",#N/A,TRUE,"GENERAL"}</definedName>
    <definedName name="__t77" localSheetId="1">{"TAB1",#N/A,TRUE,"GENERAL";"TAB2",#N/A,TRUE,"GENERAL";"TAB3",#N/A,TRUE,"GENERAL";"TAB4",#N/A,TRUE,"GENERAL";"TAB5",#N/A,TRUE,"GENERAL"}</definedName>
    <definedName name="__t77">{"TAB1",#N/A,TRUE,"GENERAL";"TAB2",#N/A,TRUE,"GENERAL";"TAB3",#N/A,TRUE,"GENERAL";"TAB4",#N/A,TRUE,"GENERAL";"TAB5",#N/A,TRUE,"GENERAL"}</definedName>
    <definedName name="__t8" localSheetId="4">{"TAB1",#N/A,TRUE,"GENERAL";"TAB2",#N/A,TRUE,"GENERAL";"TAB3",#N/A,TRUE,"GENERAL";"TAB4",#N/A,TRUE,"GENERAL";"TAB5",#N/A,TRUE,"GENERAL"}</definedName>
    <definedName name="__t8" localSheetId="16">{"TAB1",#N/A,TRUE,"GENERAL";"TAB2",#N/A,TRUE,"GENERAL";"TAB3",#N/A,TRUE,"GENERAL";"TAB4",#N/A,TRUE,"GENERAL";"TAB5",#N/A,TRUE,"GENERAL"}</definedName>
    <definedName name="__t8" localSheetId="15">{"TAB1",#N/A,TRUE,"GENERAL";"TAB2",#N/A,TRUE,"GENERAL";"TAB3",#N/A,TRUE,"GENERAL";"TAB4",#N/A,TRUE,"GENERAL";"TAB5",#N/A,TRUE,"GENERAL"}</definedName>
    <definedName name="__t8" localSheetId="17">{"TAB1",#N/A,TRUE,"GENERAL";"TAB2",#N/A,TRUE,"GENERAL";"TAB3",#N/A,TRUE,"GENERAL";"TAB4",#N/A,TRUE,"GENERAL";"TAB5",#N/A,TRUE,"GENERAL"}</definedName>
    <definedName name="__t8" localSheetId="2">{"TAB1",#N/A,TRUE,"GENERAL";"TAB2",#N/A,TRUE,"GENERAL";"TAB3",#N/A,TRUE,"GENERAL";"TAB4",#N/A,TRUE,"GENERAL";"TAB5",#N/A,TRUE,"GENERAL"}</definedName>
    <definedName name="__t8" localSheetId="1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 localSheetId="4">{"via1",#N/A,TRUE,"general";"via2",#N/A,TRUE,"general";"via3",#N/A,TRUE,"general"}</definedName>
    <definedName name="__t88" localSheetId="16">{"via1",#N/A,TRUE,"general";"via2",#N/A,TRUE,"general";"via3",#N/A,TRUE,"general"}</definedName>
    <definedName name="__t88" localSheetId="15">{"via1",#N/A,TRUE,"general";"via2",#N/A,TRUE,"general";"via3",#N/A,TRUE,"general"}</definedName>
    <definedName name="__t88" localSheetId="17">{"via1",#N/A,TRUE,"general";"via2",#N/A,TRUE,"general";"via3",#N/A,TRUE,"general"}</definedName>
    <definedName name="__t88" localSheetId="2">{"via1",#N/A,TRUE,"general";"via2",#N/A,TRUE,"general";"via3",#N/A,TRUE,"general"}</definedName>
    <definedName name="__t88" localSheetId="1">{"via1",#N/A,TRUE,"general";"via2",#N/A,TRUE,"general";"via3",#N/A,TRUE,"general"}</definedName>
    <definedName name="__t88">{"via1",#N/A,TRUE,"general";"via2",#N/A,TRUE,"general";"via3",#N/A,TRUE,"general"}</definedName>
    <definedName name="__t9" localSheetId="4">{"TAB1",#N/A,TRUE,"GENERAL";"TAB2",#N/A,TRUE,"GENERAL";"TAB3",#N/A,TRUE,"GENERAL";"TAB4",#N/A,TRUE,"GENERAL";"TAB5",#N/A,TRUE,"GENERAL"}</definedName>
    <definedName name="__t9" localSheetId="16">{"TAB1",#N/A,TRUE,"GENERAL";"TAB2",#N/A,TRUE,"GENERAL";"TAB3",#N/A,TRUE,"GENERAL";"TAB4",#N/A,TRUE,"GENERAL";"TAB5",#N/A,TRUE,"GENERAL"}</definedName>
    <definedName name="__t9" localSheetId="15">{"TAB1",#N/A,TRUE,"GENERAL";"TAB2",#N/A,TRUE,"GENERAL";"TAB3",#N/A,TRUE,"GENERAL";"TAB4",#N/A,TRUE,"GENERAL";"TAB5",#N/A,TRUE,"GENERAL"}</definedName>
    <definedName name="__t9" localSheetId="17">{"TAB1",#N/A,TRUE,"GENERAL";"TAB2",#N/A,TRUE,"GENERAL";"TAB3",#N/A,TRUE,"GENERAL";"TAB4",#N/A,TRUE,"GENERAL";"TAB5",#N/A,TRUE,"GENERAL"}</definedName>
    <definedName name="__t9" localSheetId="2">{"TAB1",#N/A,TRUE,"GENERAL";"TAB2",#N/A,TRUE,"GENERAL";"TAB3",#N/A,TRUE,"GENERAL";"TAB4",#N/A,TRUE,"GENERAL";"TAB5",#N/A,TRUE,"GENERAL"}</definedName>
    <definedName name="__t9" localSheetId="1">{"TAB1",#N/A,TRUE,"GENERAL";"TAB2",#N/A,TRUE,"GENERAL";"TAB3",#N/A,TRUE,"GENERAL";"TAB4",#N/A,TRUE,"GENERAL";"TAB5",#N/A,TRUE,"GENERAL"}</definedName>
    <definedName name="__t9">{"TAB1",#N/A,TRUE,"GENERAL";"TAB2",#N/A,TRUE,"GENERAL";"TAB3",#N/A,TRUE,"GENERAL";"TAB4",#N/A,TRUE,"GENERAL";"TAB5",#N/A,TRUE,"GENERAL"}</definedName>
    <definedName name="__t99" localSheetId="4">{"via1",#N/A,TRUE,"general";"via2",#N/A,TRUE,"general";"via3",#N/A,TRUE,"general"}</definedName>
    <definedName name="__t99" localSheetId="16">{"via1",#N/A,TRUE,"general";"via2",#N/A,TRUE,"general";"via3",#N/A,TRUE,"general"}</definedName>
    <definedName name="__t99" localSheetId="15">{"via1",#N/A,TRUE,"general";"via2",#N/A,TRUE,"general";"via3",#N/A,TRUE,"general"}</definedName>
    <definedName name="__t99" localSheetId="17">{"via1",#N/A,TRUE,"general";"via2",#N/A,TRUE,"general";"via3",#N/A,TRUE,"general"}</definedName>
    <definedName name="__t99" localSheetId="2">{"via1",#N/A,TRUE,"general";"via2",#N/A,TRUE,"general";"via3",#N/A,TRUE,"general"}</definedName>
    <definedName name="__t99" localSheetId="1">{"via1",#N/A,TRUE,"general";"via2",#N/A,TRUE,"general";"via3",#N/A,TRUE,"general"}</definedName>
    <definedName name="__t99">{"via1",#N/A,TRUE,"general";"via2",#N/A,TRUE,"general";"via3",#N/A,TRUE,"general"}</definedName>
    <definedName name="__tab1" localSheetId="17">#REF!</definedName>
    <definedName name="__tab1">#REF!</definedName>
    <definedName name="__tab2" localSheetId="17">#REF!</definedName>
    <definedName name="__tab2">#REF!</definedName>
    <definedName name="__tab3" localSheetId="17">#REF!</definedName>
    <definedName name="__tab3">#REF!</definedName>
    <definedName name="__TAB4" localSheetId="17">#REF!</definedName>
    <definedName name="__TAB4">#REF!</definedName>
    <definedName name="__Tab5">#REF!</definedName>
    <definedName name="__tf3813" localSheetId="17">#REF!</definedName>
    <definedName name="__tf3813">#REF!</definedName>
    <definedName name="__TPE1132">#REF!</definedName>
    <definedName name="__TPE133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F12">#REF!</definedName>
    <definedName name="__Tpt1">#REF!</definedName>
    <definedName name="__Tpt2">#REF!</definedName>
    <definedName name="__TUZ22">#REF!</definedName>
    <definedName name="__TUZ36">#REF!</definedName>
    <definedName name="__TZ214">#REF!</definedName>
    <definedName name="__TZ323">#REF!</definedName>
    <definedName name="__TZ324">#REF!</definedName>
    <definedName name="__u4" localSheetId="4">{"TAB1",#N/A,TRUE,"GENERAL";"TAB2",#N/A,TRUE,"GENERAL";"TAB3",#N/A,TRUE,"GENERAL";"TAB4",#N/A,TRUE,"GENERAL";"TAB5",#N/A,TRUE,"GENERAL"}</definedName>
    <definedName name="__u4" localSheetId="16">{"TAB1",#N/A,TRUE,"GENERAL";"TAB2",#N/A,TRUE,"GENERAL";"TAB3",#N/A,TRUE,"GENERAL";"TAB4",#N/A,TRUE,"GENERAL";"TAB5",#N/A,TRUE,"GENERAL"}</definedName>
    <definedName name="__u4" localSheetId="15">{"TAB1",#N/A,TRUE,"GENERAL";"TAB2",#N/A,TRUE,"GENERAL";"TAB3",#N/A,TRUE,"GENERAL";"TAB4",#N/A,TRUE,"GENERAL";"TAB5",#N/A,TRUE,"GENERAL"}</definedName>
    <definedName name="__u4" localSheetId="17">{"TAB1",#N/A,TRUE,"GENERAL";"TAB2",#N/A,TRUE,"GENERAL";"TAB3",#N/A,TRUE,"GENERAL";"TAB4",#N/A,TRUE,"GENERAL";"TAB5",#N/A,TRUE,"GENERAL"}</definedName>
    <definedName name="__u4" localSheetId="2">{"TAB1",#N/A,TRUE,"GENERAL";"TAB2",#N/A,TRUE,"GENERAL";"TAB3",#N/A,TRUE,"GENERAL";"TAB4",#N/A,TRUE,"GENERAL";"TAB5",#N/A,TRUE,"GENERAL"}</definedName>
    <definedName name="__u4" localSheetId="1">{"TAB1",#N/A,TRUE,"GENERAL";"TAB2",#N/A,TRUE,"GENERAL";"TAB3",#N/A,TRUE,"GENERAL";"TAB4",#N/A,TRUE,"GENERAL";"TAB5",#N/A,TRUE,"GENERAL"}</definedName>
    <definedName name="__u4">{"TAB1",#N/A,TRUE,"GENERAL";"TAB2",#N/A,TRUE,"GENERAL";"TAB3",#N/A,TRUE,"GENERAL";"TAB4",#N/A,TRUE,"GENERAL";"TAB5",#N/A,TRUE,"GENERAL"}</definedName>
    <definedName name="__u5" localSheetId="4">{"TAB1",#N/A,TRUE,"GENERAL";"TAB2",#N/A,TRUE,"GENERAL";"TAB3",#N/A,TRUE,"GENERAL";"TAB4",#N/A,TRUE,"GENERAL";"TAB5",#N/A,TRUE,"GENERAL"}</definedName>
    <definedName name="__u5" localSheetId="16">{"TAB1",#N/A,TRUE,"GENERAL";"TAB2",#N/A,TRUE,"GENERAL";"TAB3",#N/A,TRUE,"GENERAL";"TAB4",#N/A,TRUE,"GENERAL";"TAB5",#N/A,TRUE,"GENERAL"}</definedName>
    <definedName name="__u5" localSheetId="15">{"TAB1",#N/A,TRUE,"GENERAL";"TAB2",#N/A,TRUE,"GENERAL";"TAB3",#N/A,TRUE,"GENERAL";"TAB4",#N/A,TRUE,"GENERAL";"TAB5",#N/A,TRUE,"GENERAL"}</definedName>
    <definedName name="__u5" localSheetId="17">{"TAB1",#N/A,TRUE,"GENERAL";"TAB2",#N/A,TRUE,"GENERAL";"TAB3",#N/A,TRUE,"GENERAL";"TAB4",#N/A,TRUE,"GENERAL";"TAB5",#N/A,TRUE,"GENERAL"}</definedName>
    <definedName name="__u5" localSheetId="2">{"TAB1",#N/A,TRUE,"GENERAL";"TAB2",#N/A,TRUE,"GENERAL";"TAB3",#N/A,TRUE,"GENERAL";"TAB4",#N/A,TRUE,"GENERAL";"TAB5",#N/A,TRUE,"GENERAL"}</definedName>
    <definedName name="__u5" localSheetId="1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 localSheetId="4">{"TAB1",#N/A,TRUE,"GENERAL";"TAB2",#N/A,TRUE,"GENERAL";"TAB3",#N/A,TRUE,"GENERAL";"TAB4",#N/A,TRUE,"GENERAL";"TAB5",#N/A,TRUE,"GENERAL"}</definedName>
    <definedName name="__u6" localSheetId="16">{"TAB1",#N/A,TRUE,"GENERAL";"TAB2",#N/A,TRUE,"GENERAL";"TAB3",#N/A,TRUE,"GENERAL";"TAB4",#N/A,TRUE,"GENERAL";"TAB5",#N/A,TRUE,"GENERAL"}</definedName>
    <definedName name="__u6" localSheetId="15">{"TAB1",#N/A,TRUE,"GENERAL";"TAB2",#N/A,TRUE,"GENERAL";"TAB3",#N/A,TRUE,"GENERAL";"TAB4",#N/A,TRUE,"GENERAL";"TAB5",#N/A,TRUE,"GENERAL"}</definedName>
    <definedName name="__u6" localSheetId="17">{"TAB1",#N/A,TRUE,"GENERAL";"TAB2",#N/A,TRUE,"GENERAL";"TAB3",#N/A,TRUE,"GENERAL";"TAB4",#N/A,TRUE,"GENERAL";"TAB5",#N/A,TRUE,"GENERAL"}</definedName>
    <definedName name="__u6" localSheetId="2">{"TAB1",#N/A,TRUE,"GENERAL";"TAB2",#N/A,TRUE,"GENERAL";"TAB3",#N/A,TRUE,"GENERAL";"TAB4",#N/A,TRUE,"GENERAL";"TAB5",#N/A,TRUE,"GENERAL"}</definedName>
    <definedName name="__u6" localSheetId="1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 localSheetId="4">{"via1",#N/A,TRUE,"general";"via2",#N/A,TRUE,"general";"via3",#N/A,TRUE,"general"}</definedName>
    <definedName name="__u7" localSheetId="16">{"via1",#N/A,TRUE,"general";"via2",#N/A,TRUE,"general";"via3",#N/A,TRUE,"general"}</definedName>
    <definedName name="__u7" localSheetId="15">{"via1",#N/A,TRUE,"general";"via2",#N/A,TRUE,"general";"via3",#N/A,TRUE,"general"}</definedName>
    <definedName name="__u7" localSheetId="17">{"via1",#N/A,TRUE,"general";"via2",#N/A,TRUE,"general";"via3",#N/A,TRUE,"general"}</definedName>
    <definedName name="__u7" localSheetId="2">{"via1",#N/A,TRUE,"general";"via2",#N/A,TRUE,"general";"via3",#N/A,TRUE,"general"}</definedName>
    <definedName name="__u7" localSheetId="1">{"via1",#N/A,TRUE,"general";"via2",#N/A,TRUE,"general";"via3",#N/A,TRUE,"general"}</definedName>
    <definedName name="__u7">{"via1",#N/A,TRUE,"general";"via2",#N/A,TRUE,"general";"via3",#N/A,TRUE,"general"}</definedName>
    <definedName name="__u8" localSheetId="4">{"TAB1",#N/A,TRUE,"GENERAL";"TAB2",#N/A,TRUE,"GENERAL";"TAB3",#N/A,TRUE,"GENERAL";"TAB4",#N/A,TRUE,"GENERAL";"TAB5",#N/A,TRUE,"GENERAL"}</definedName>
    <definedName name="__u8" localSheetId="16">{"TAB1",#N/A,TRUE,"GENERAL";"TAB2",#N/A,TRUE,"GENERAL";"TAB3",#N/A,TRUE,"GENERAL";"TAB4",#N/A,TRUE,"GENERAL";"TAB5",#N/A,TRUE,"GENERAL"}</definedName>
    <definedName name="__u8" localSheetId="15">{"TAB1",#N/A,TRUE,"GENERAL";"TAB2",#N/A,TRUE,"GENERAL";"TAB3",#N/A,TRUE,"GENERAL";"TAB4",#N/A,TRUE,"GENERAL";"TAB5",#N/A,TRUE,"GENERAL"}</definedName>
    <definedName name="__u8" localSheetId="17">{"TAB1",#N/A,TRUE,"GENERAL";"TAB2",#N/A,TRUE,"GENERAL";"TAB3",#N/A,TRUE,"GENERAL";"TAB4",#N/A,TRUE,"GENERAL";"TAB5",#N/A,TRUE,"GENERAL"}</definedName>
    <definedName name="__u8" localSheetId="2">{"TAB1",#N/A,TRUE,"GENERAL";"TAB2",#N/A,TRUE,"GENERAL";"TAB3",#N/A,TRUE,"GENERAL";"TAB4",#N/A,TRUE,"GENERAL";"TAB5",#N/A,TRUE,"GENERAL"}</definedName>
    <definedName name="__u8" localSheetId="1">{"TAB1",#N/A,TRUE,"GENERAL";"TAB2",#N/A,TRUE,"GENERAL";"TAB3",#N/A,TRUE,"GENERAL";"TAB4",#N/A,TRUE,"GENERAL";"TAB5",#N/A,TRUE,"GENERAL"}</definedName>
    <definedName name="__u8">{"TAB1",#N/A,TRUE,"GENERAL";"TAB2",#N/A,TRUE,"GENERAL";"TAB3",#N/A,TRUE,"GENERAL";"TAB4",#N/A,TRUE,"GENERAL";"TAB5",#N/A,TRUE,"GENERAL"}</definedName>
    <definedName name="__u9" localSheetId="4">{"TAB1",#N/A,TRUE,"GENERAL";"TAB2",#N/A,TRUE,"GENERAL";"TAB3",#N/A,TRUE,"GENERAL";"TAB4",#N/A,TRUE,"GENERAL";"TAB5",#N/A,TRUE,"GENERAL"}</definedName>
    <definedName name="__u9" localSheetId="16">{"TAB1",#N/A,TRUE,"GENERAL";"TAB2",#N/A,TRUE,"GENERAL";"TAB3",#N/A,TRUE,"GENERAL";"TAB4",#N/A,TRUE,"GENERAL";"TAB5",#N/A,TRUE,"GENERAL"}</definedName>
    <definedName name="__u9" localSheetId="15">{"TAB1",#N/A,TRUE,"GENERAL";"TAB2",#N/A,TRUE,"GENERAL";"TAB3",#N/A,TRUE,"GENERAL";"TAB4",#N/A,TRUE,"GENERAL";"TAB5",#N/A,TRUE,"GENERAL"}</definedName>
    <definedName name="__u9" localSheetId="17">{"TAB1",#N/A,TRUE,"GENERAL";"TAB2",#N/A,TRUE,"GENERAL";"TAB3",#N/A,TRUE,"GENERAL";"TAB4",#N/A,TRUE,"GENERAL";"TAB5",#N/A,TRUE,"GENERAL"}</definedName>
    <definedName name="__u9" localSheetId="2">{"TAB1",#N/A,TRUE,"GENERAL";"TAB2",#N/A,TRUE,"GENERAL";"TAB3",#N/A,TRUE,"GENERAL";"TAB4",#N/A,TRUE,"GENERAL";"TAB5",#N/A,TRUE,"GENERAL"}</definedName>
    <definedName name="__u9" localSheetId="1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 localSheetId="4">{"TAB1",#N/A,TRUE,"GENERAL";"TAB2",#N/A,TRUE,"GENERAL";"TAB3",#N/A,TRUE,"GENERAL";"TAB4",#N/A,TRUE,"GENERAL";"TAB5",#N/A,TRUE,"GENERAL"}</definedName>
    <definedName name="__ur7" localSheetId="16">{"TAB1",#N/A,TRUE,"GENERAL";"TAB2",#N/A,TRUE,"GENERAL";"TAB3",#N/A,TRUE,"GENERAL";"TAB4",#N/A,TRUE,"GENERAL";"TAB5",#N/A,TRUE,"GENERAL"}</definedName>
    <definedName name="__ur7" localSheetId="15">{"TAB1",#N/A,TRUE,"GENERAL";"TAB2",#N/A,TRUE,"GENERAL";"TAB3",#N/A,TRUE,"GENERAL";"TAB4",#N/A,TRUE,"GENERAL";"TAB5",#N/A,TRUE,"GENERAL"}</definedName>
    <definedName name="__ur7" localSheetId="17">{"TAB1",#N/A,TRUE,"GENERAL";"TAB2",#N/A,TRUE,"GENERAL";"TAB3",#N/A,TRUE,"GENERAL";"TAB4",#N/A,TRUE,"GENERAL";"TAB5",#N/A,TRUE,"GENERAL"}</definedName>
    <definedName name="__ur7" localSheetId="2">{"TAB1",#N/A,TRUE,"GENERAL";"TAB2",#N/A,TRUE,"GENERAL";"TAB3",#N/A,TRUE,"GENERAL";"TAB4",#N/A,TRUE,"GENERAL";"TAB5",#N/A,TRUE,"GENERAL"}</definedName>
    <definedName name="__ur7" localSheetId="1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1">#REF!</definedName>
    <definedName name="__v2">#REF!</definedName>
    <definedName name="__v3" localSheetId="4">{"TAB1",#N/A,TRUE,"GENERAL";"TAB2",#N/A,TRUE,"GENERAL";"TAB3",#N/A,TRUE,"GENERAL";"TAB4",#N/A,TRUE,"GENERAL";"TAB5",#N/A,TRUE,"GENERAL"}</definedName>
    <definedName name="__v3" localSheetId="16">{"TAB1",#N/A,TRUE,"GENERAL";"TAB2",#N/A,TRUE,"GENERAL";"TAB3",#N/A,TRUE,"GENERAL";"TAB4",#N/A,TRUE,"GENERAL";"TAB5",#N/A,TRUE,"GENERAL"}</definedName>
    <definedName name="__v3" localSheetId="15">{"TAB1",#N/A,TRUE,"GENERAL";"TAB2",#N/A,TRUE,"GENERAL";"TAB3",#N/A,TRUE,"GENERAL";"TAB4",#N/A,TRUE,"GENERAL";"TAB5",#N/A,TRUE,"GENERAL"}</definedName>
    <definedName name="__v3" localSheetId="17">{"TAB1",#N/A,TRUE,"GENERAL";"TAB2",#N/A,TRUE,"GENERAL";"TAB3",#N/A,TRUE,"GENERAL";"TAB4",#N/A,TRUE,"GENERAL";"TAB5",#N/A,TRUE,"GENERAL"}</definedName>
    <definedName name="__v3" localSheetId="2">{"TAB1",#N/A,TRUE,"GENERAL";"TAB2",#N/A,TRUE,"GENERAL";"TAB3",#N/A,TRUE,"GENERAL";"TAB4",#N/A,TRUE,"GENERAL";"TAB5",#N/A,TRUE,"GENERAL"}</definedName>
    <definedName name="__v3" localSheetId="1">{"TAB1",#N/A,TRUE,"GENERAL";"TAB2",#N/A,TRUE,"GENERAL";"TAB3",#N/A,TRUE,"GENERAL";"TAB4",#N/A,TRUE,"GENERAL";"TAB5",#N/A,TRUE,"GENERAL"}</definedName>
    <definedName name="__v3">{"TAB1",#N/A,TRUE,"GENERAL";"TAB2",#N/A,TRUE,"GENERAL";"TAB3",#N/A,TRUE,"GENERAL";"TAB4",#N/A,TRUE,"GENERAL";"TAB5",#N/A,TRUE,"GENERAL"}</definedName>
    <definedName name="__v4">#REF!</definedName>
    <definedName name="__v5">#REF!</definedName>
    <definedName name="__v6">#REF!</definedName>
    <definedName name="__v7" localSheetId="4">Scheduled_Payment+Extra_Payment</definedName>
    <definedName name="__v7" localSheetId="16">Scheduled_Payment+Extra_Payment</definedName>
    <definedName name="__v7" localSheetId="15">Scheduled_Payment+Extra_Payment</definedName>
    <definedName name="__v7" localSheetId="17">Scheduled_Payment+Extra_Payment</definedName>
    <definedName name="__v7" localSheetId="2">Scheduled_Payment+Extra_Payment</definedName>
    <definedName name="__v7" localSheetId="1">Scheduled_Payment+Extra_Payment</definedName>
    <definedName name="__v7">Scheduled_Payment+Extra_Payment</definedName>
    <definedName name="__v8">#REF!</definedName>
    <definedName name="__v9" localSheetId="4">{"TAB1",#N/A,TRUE,"GENERAL";"TAB2",#N/A,TRUE,"GENERAL";"TAB3",#N/A,TRUE,"GENERAL";"TAB4",#N/A,TRUE,"GENERAL";"TAB5",#N/A,TRUE,"GENERAL"}</definedName>
    <definedName name="__v9" localSheetId="16">{"TAB1",#N/A,TRUE,"GENERAL";"TAB2",#N/A,TRUE,"GENERAL";"TAB3",#N/A,TRUE,"GENERAL";"TAB4",#N/A,TRUE,"GENERAL";"TAB5",#N/A,TRUE,"GENERAL"}</definedName>
    <definedName name="__v9" localSheetId="15">{"TAB1",#N/A,TRUE,"GENERAL";"TAB2",#N/A,TRUE,"GENERAL";"TAB3",#N/A,TRUE,"GENERAL";"TAB4",#N/A,TRUE,"GENERAL";"TAB5",#N/A,TRUE,"GENERAL"}</definedName>
    <definedName name="__v9" localSheetId="17">{"TAB1",#N/A,TRUE,"GENERAL";"TAB2",#N/A,TRUE,"GENERAL";"TAB3",#N/A,TRUE,"GENERAL";"TAB4",#N/A,TRUE,"GENERAL";"TAB5",#N/A,TRUE,"GENERAL"}</definedName>
    <definedName name="__v9" localSheetId="2">{"TAB1",#N/A,TRUE,"GENERAL";"TAB2",#N/A,TRUE,"GENERAL";"TAB3",#N/A,TRUE,"GENERAL";"TAB4",#N/A,TRUE,"GENERAL";"TAB5",#N/A,TRUE,"GENERAL"}</definedName>
    <definedName name="__v9" localSheetId="1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ar1">#REF!</definedName>
    <definedName name="__var3">#REF!</definedName>
    <definedName name="__var4">#REF!,#REF!,#REF!</definedName>
    <definedName name="__vfv4" localSheetId="4">{"via1",#N/A,TRUE,"general";"via2",#N/A,TRUE,"general";"via3",#N/A,TRUE,"general"}</definedName>
    <definedName name="__vfv4" localSheetId="16">{"via1",#N/A,TRUE,"general";"via2",#N/A,TRUE,"general";"via3",#N/A,TRUE,"general"}</definedName>
    <definedName name="__vfv4" localSheetId="15">{"via1",#N/A,TRUE,"general";"via2",#N/A,TRUE,"general";"via3",#N/A,TRUE,"general"}</definedName>
    <definedName name="__vfv4" localSheetId="17">{"via1",#N/A,TRUE,"general";"via2",#N/A,TRUE,"general";"via3",#N/A,TRUE,"general"}</definedName>
    <definedName name="__vfv4" localSheetId="2">{"via1",#N/A,TRUE,"general";"via2",#N/A,TRUE,"general";"via3",#N/A,TRUE,"general"}</definedName>
    <definedName name="__vfv4" localSheetId="1">{"via1",#N/A,TRUE,"general";"via2",#N/A,TRUE,"general";"via3",#N/A,TRUE,"general"}</definedName>
    <definedName name="__vfv4">{"via1",#N/A,TRUE,"general";"via2",#N/A,TRUE,"general";"via3",#N/A,TRUE,"general"}</definedName>
    <definedName name="__Vol1">#REF!</definedName>
    <definedName name="__VPD1">#REF!</definedName>
    <definedName name="__VPI1">#REF!</definedName>
    <definedName name="__VRA1">#REF!</definedName>
    <definedName name="__Vu1">#REF!</definedName>
    <definedName name="__Vu2">#REF!</definedName>
    <definedName name="__Vu3">#REF!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6" localSheetId="4">Scheduled_Payment+Extra_Payment</definedName>
    <definedName name="__w6" localSheetId="16">Scheduled_Payment+Extra_Payment</definedName>
    <definedName name="__w6" localSheetId="15">Scheduled_Payment+Extra_Payment</definedName>
    <definedName name="__w6" localSheetId="17">Scheduled_Payment+Extra_Payment</definedName>
    <definedName name="__w6" localSheetId="2">Scheduled_Payment+Extra_Payment</definedName>
    <definedName name="__w6" localSheetId="1">Scheduled_Payment+Extra_Payment</definedName>
    <definedName name="__w6">Scheduled_Payment+Extra_Payment</definedName>
    <definedName name="__w7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 localSheetId="4">Scheduled_Payment+Extra_Payment</definedName>
    <definedName name="__X6" localSheetId="16">Scheduled_Payment+Extra_Payment</definedName>
    <definedName name="__X6" localSheetId="15">Scheduled_Payment+Extra_Payment</definedName>
    <definedName name="__X6" localSheetId="17">Scheduled_Payment+Extra_Payment</definedName>
    <definedName name="__X6" localSheetId="2">Scheduled_Payment+Extra_Payment</definedName>
    <definedName name="__X6" localSheetId="1">Scheduled_Payment+Extra_Payment</definedName>
    <definedName name="__X6">Scheduled_Payment+Extra_Payment</definedName>
    <definedName name="__X7">#REF!</definedName>
    <definedName name="__x8" localSheetId="4">{"via1",#N/A,TRUE,"general";"via2",#N/A,TRUE,"general";"via3",#N/A,TRUE,"general"}</definedName>
    <definedName name="__x8" localSheetId="16">{"via1",#N/A,TRUE,"general";"via2",#N/A,TRUE,"general";"via3",#N/A,TRUE,"general"}</definedName>
    <definedName name="__x8" localSheetId="15">{"via1",#N/A,TRUE,"general";"via2",#N/A,TRUE,"general";"via3",#N/A,TRUE,"general"}</definedName>
    <definedName name="__x8" localSheetId="17">{"via1",#N/A,TRUE,"general";"via2",#N/A,TRUE,"general";"via3",#N/A,TRUE,"general"}</definedName>
    <definedName name="__x8" localSheetId="2">{"via1",#N/A,TRUE,"general";"via2",#N/A,TRUE,"general";"via3",#N/A,TRUE,"general"}</definedName>
    <definedName name="__x8" localSheetId="1">{"via1",#N/A,TRUE,"general";"via2",#N/A,TRUE,"general";"via3",#N/A,TRUE,"general"}</definedName>
    <definedName name="__x8">{"via1",#N/A,TRUE,"general";"via2",#N/A,TRUE,"general";"via3",#N/A,TRUE,"general"}</definedName>
    <definedName name="__x9" localSheetId="4">{"TAB1",#N/A,TRUE,"GENERAL";"TAB2",#N/A,TRUE,"GENERAL";"TAB3",#N/A,TRUE,"GENERAL";"TAB4",#N/A,TRUE,"GENERAL";"TAB5",#N/A,TRUE,"GENERAL"}</definedName>
    <definedName name="__x9" localSheetId="16">{"TAB1",#N/A,TRUE,"GENERAL";"TAB2",#N/A,TRUE,"GENERAL";"TAB3",#N/A,TRUE,"GENERAL";"TAB4",#N/A,TRUE,"GENERAL";"TAB5",#N/A,TRUE,"GENERAL"}</definedName>
    <definedName name="__x9" localSheetId="15">{"TAB1",#N/A,TRUE,"GENERAL";"TAB2",#N/A,TRUE,"GENERAL";"TAB3",#N/A,TRUE,"GENERAL";"TAB4",#N/A,TRUE,"GENERAL";"TAB5",#N/A,TRUE,"GENERAL"}</definedName>
    <definedName name="__x9" localSheetId="17">{"TAB1",#N/A,TRUE,"GENERAL";"TAB2",#N/A,TRUE,"GENERAL";"TAB3",#N/A,TRUE,"GENERAL";"TAB4",#N/A,TRUE,"GENERAL";"TAB5",#N/A,TRUE,"GENERAL"}</definedName>
    <definedName name="__x9" localSheetId="2">{"TAB1",#N/A,TRUE,"GENERAL";"TAB2",#N/A,TRUE,"GENERAL";"TAB3",#N/A,TRUE,"GENERAL";"TAB4",#N/A,TRUE,"GENERAL";"TAB5",#N/A,TRUE,"GENERAL"}</definedName>
    <definedName name="__x9" localSheetId="1">{"TAB1",#N/A,TRUE,"GENERAL";"TAB2",#N/A,TRUE,"GENERAL";"TAB3",#N/A,TRUE,"GENERAL";"TAB4",#N/A,TRUE,"GENERAL";"TAB5",#N/A,TRUE,"GENERAL"}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xlfn_ISO_CEILING">NA()</definedName>
    <definedName name="__xlnm.Print_Area_1" localSheetId="17">#REF!</definedName>
    <definedName name="__xlnm.Print_Area_1">#REF!</definedName>
    <definedName name="__xlnm.Print_Area_2" localSheetId="17">#REF!</definedName>
    <definedName name="__xlnm.Print_Area_2">#REF!</definedName>
    <definedName name="__xlnm.Print_Titles_1" localSheetId="17">#REF!</definedName>
    <definedName name="__xlnm.Print_Titles_1">#REF!</definedName>
    <definedName name="__xz2">#REF!</definedName>
    <definedName name="__y1">#REF!</definedName>
    <definedName name="__y2">#REF!</definedName>
    <definedName name="__y3">#REF!</definedName>
    <definedName name="__y4">#REF!</definedName>
    <definedName name="__y5">#REF!</definedName>
    <definedName name="__y6" localSheetId="4">Scheduled_Payment+Extra_Payment</definedName>
    <definedName name="__y6" localSheetId="16">Scheduled_Payment+Extra_Payment</definedName>
    <definedName name="__y6" localSheetId="15">Scheduled_Payment+Extra_Payment</definedName>
    <definedName name="__y6" localSheetId="17">Scheduled_Payment+Extra_Payment</definedName>
    <definedName name="__y6" localSheetId="2">Scheduled_Payment+Extra_Payment</definedName>
    <definedName name="__y6" localSheetId="1">Scheduled_Payment+Extra_Payment</definedName>
    <definedName name="__y6">Scheduled_Payment+Extra_Payment</definedName>
    <definedName name="__y7">#REF!</definedName>
    <definedName name="__y8" localSheetId="4">{"via1",#N/A,TRUE,"general";"via2",#N/A,TRUE,"general";"via3",#N/A,TRUE,"general"}</definedName>
    <definedName name="__y8" localSheetId="16">{"via1",#N/A,TRUE,"general";"via2",#N/A,TRUE,"general";"via3",#N/A,TRUE,"general"}</definedName>
    <definedName name="__y8" localSheetId="15">{"via1",#N/A,TRUE,"general";"via2",#N/A,TRUE,"general";"via3",#N/A,TRUE,"general"}</definedName>
    <definedName name="__y8" localSheetId="17">{"via1",#N/A,TRUE,"general";"via2",#N/A,TRUE,"general";"via3",#N/A,TRUE,"general"}</definedName>
    <definedName name="__y8" localSheetId="2">{"via1",#N/A,TRUE,"general";"via2",#N/A,TRUE,"general";"via3",#N/A,TRUE,"general"}</definedName>
    <definedName name="__y8" localSheetId="1">{"via1",#N/A,TRUE,"general";"via2",#N/A,TRUE,"general";"via3",#N/A,TRUE,"general"}</definedName>
    <definedName name="__y8">{"via1",#N/A,TRUE,"general";"via2",#N/A,TRUE,"general";"via3",#N/A,TRUE,"general"}</definedName>
    <definedName name="__y9" localSheetId="4">{"TAB1",#N/A,TRUE,"GENERAL";"TAB2",#N/A,TRUE,"GENERAL";"TAB3",#N/A,TRUE,"GENERAL";"TAB4",#N/A,TRUE,"GENERAL";"TAB5",#N/A,TRUE,"GENERAL"}</definedName>
    <definedName name="__y9" localSheetId="16">{"TAB1",#N/A,TRUE,"GENERAL";"TAB2",#N/A,TRUE,"GENERAL";"TAB3",#N/A,TRUE,"GENERAL";"TAB4",#N/A,TRUE,"GENERAL";"TAB5",#N/A,TRUE,"GENERAL"}</definedName>
    <definedName name="__y9" localSheetId="15">{"TAB1",#N/A,TRUE,"GENERAL";"TAB2",#N/A,TRUE,"GENERAL";"TAB3",#N/A,TRUE,"GENERAL";"TAB4",#N/A,TRUE,"GENERAL";"TAB5",#N/A,TRUE,"GENERAL"}</definedName>
    <definedName name="__y9" localSheetId="17">{"TAB1",#N/A,TRUE,"GENERAL";"TAB2",#N/A,TRUE,"GENERAL";"TAB3",#N/A,TRUE,"GENERAL";"TAB4",#N/A,TRUE,"GENERAL";"TAB5",#N/A,TRUE,"GENERAL"}</definedName>
    <definedName name="__y9" localSheetId="2">{"TAB1",#N/A,TRUE,"GENERAL";"TAB2",#N/A,TRUE,"GENERAL";"TAB3",#N/A,TRUE,"GENERAL";"TAB4",#N/A,TRUE,"GENERAL";"TAB5",#N/A,TRUE,"GENERAL"}</definedName>
    <definedName name="__y9" localSheetId="1">{"TAB1",#N/A,TRUE,"GENERAL";"TAB2",#N/A,TRUE,"GENERAL";"TAB3",#N/A,TRUE,"GENERAL";"TAB4",#N/A,TRUE,"GENERAL";"TAB5",#N/A,TRUE,"GENERAL"}</definedName>
    <definedName name="__y9">{"TAB1",#N/A,TRUE,"GENERAL";"TAB2",#N/A,TRUE,"GENERAL";"TAB3",#N/A,TRUE,"GENERAL";"TAB4",#N/A,TRUE,"GENERAL";"TAB5",#N/A,TRUE,"GENERAL"}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 localSheetId="4">Scheduled_Payment+Extra_Payment</definedName>
    <definedName name="__z6" localSheetId="16">Scheduled_Payment+Extra_Payment</definedName>
    <definedName name="__z6" localSheetId="15">Scheduled_Payment+Extra_Payment</definedName>
    <definedName name="__z6" localSheetId="17">Scheduled_Payment+Extra_Payment</definedName>
    <definedName name="__z6" localSheetId="2">Scheduled_Payment+Extra_Payment</definedName>
    <definedName name="__z6" localSheetId="1">Scheduled_Payment+Extra_Payment</definedName>
    <definedName name="__z6">Scheduled_Payment+Extra_Payment</definedName>
    <definedName name="__z7">#REF!</definedName>
    <definedName name="_01">#REF!</definedName>
    <definedName name="_04">#REF!</definedName>
    <definedName name="_08_K24_723__A_K55_717.28">#REF!</definedName>
    <definedName name="_09_K61_520_A_K61_144">#REF!</definedName>
    <definedName name="_1">#REF!</definedName>
    <definedName name="_1.10" localSheetId="17">#REF!</definedName>
    <definedName name="_1.10">#REF!</definedName>
    <definedName name="_1.11" localSheetId="17">#REF!</definedName>
    <definedName name="_1.11">#REF!</definedName>
    <definedName name="_1.12" localSheetId="17">#REF!</definedName>
    <definedName name="_1.12">#REF!</definedName>
    <definedName name="_1.13" localSheetId="17">#REF!</definedName>
    <definedName name="_1.13">#REF!</definedName>
    <definedName name="_1.14" localSheetId="17">#REF!</definedName>
    <definedName name="_1.14">#REF!</definedName>
    <definedName name="_1.15" localSheetId="17">#REF!</definedName>
    <definedName name="_1.15">#REF!</definedName>
    <definedName name="_1.16" localSheetId="17">#REF!</definedName>
    <definedName name="_1.16">#REF!</definedName>
    <definedName name="_1.17" localSheetId="17">#REF!</definedName>
    <definedName name="_1.17">#REF!</definedName>
    <definedName name="_1.18" localSheetId="17">#REF!</definedName>
    <definedName name="_1.18">#REF!</definedName>
    <definedName name="_1.19" localSheetId="17">#REF!</definedName>
    <definedName name="_1.19">#REF!</definedName>
    <definedName name="_1.20" localSheetId="17">#REF!</definedName>
    <definedName name="_1.20">#REF!</definedName>
    <definedName name="_1____123Graph_AMOF_NB">#REF!</definedName>
    <definedName name="_1__123Graph_ACart_Utilidad">#REF!</definedName>
    <definedName name="_1__123Graph_ACHART_1">#REF!</definedName>
    <definedName name="_1__123Graph_AIRR_IRR">#REF!</definedName>
    <definedName name="_10___123Graph_XIRR_IRR">#REF!</definedName>
    <definedName name="_10__123Graph_ACHART_16">#REF!</definedName>
    <definedName name="_10__123Graph_CCHART_3">#REF!</definedName>
    <definedName name="_102Proced._.RICALCOLO">#REF!</definedName>
    <definedName name="_103__123Graph_Cｸﾞﾗﾌ_1">#REF!</definedName>
    <definedName name="_104__123Graph_Dｸﾞﾗﾌ_1">#REF!</definedName>
    <definedName name="_105__123Graph_XIRR_IRR">#REF!</definedName>
    <definedName name="_106__123Graph_XMOF_NB">#REF!</definedName>
    <definedName name="_11___123Graph_XMOF_NB">#REF!</definedName>
    <definedName name="_11__123Graph_ACHART_17">#REF!</definedName>
    <definedName name="_11__123Graph_CCHART_8">#REF!</definedName>
    <definedName name="_12__123Graph_ACHART_18">#REF!</definedName>
    <definedName name="_12__123Graph_AIRR_IRR">#REF!</definedName>
    <definedName name="_12__123Graph_DCHART_1">#REF!</definedName>
    <definedName name="_13__123Graph_ACHART_19">#REF!</definedName>
    <definedName name="_13__123Graph_AMOF_NB">#REF!</definedName>
    <definedName name="_13__123Graph_DCHART_8">#REF!</definedName>
    <definedName name="_131__123Graph_Xｸﾞﾗﾌ_1">#REF!</definedName>
    <definedName name="_14__123Graph_A????_1">#REF!</definedName>
    <definedName name="_14__123Graph_ACHART_2">#REF!</definedName>
    <definedName name="_14__123Graph_Aｸﾞﾗﾌ_1">#REF!</definedName>
    <definedName name="_14__123Graph_LBL_ACHART_3">#REF!</definedName>
    <definedName name="_15__123Graph_ACHART_20">#REF!</definedName>
    <definedName name="_15__123Graph_BIRR_IRR">#REF!</definedName>
    <definedName name="_15__123Graph_LBL_ACHART_4">#REF!</definedName>
    <definedName name="_16__123Graph_ACHART_3">#REF!</definedName>
    <definedName name="_16__123Graph_BMOF_NB">#REF!</definedName>
    <definedName name="_16__123Graph_LBL_BCHART_3">#REF!</definedName>
    <definedName name="_17__123Graph_ACHART_4">#REF!</definedName>
    <definedName name="_17__123Graph_B????_1">#REF!</definedName>
    <definedName name="_17__123Graph_Bｸﾞﾗﾌ_1">#REF!</definedName>
    <definedName name="_17__123Graph_LBL_BCHART_4">#REF!</definedName>
    <definedName name="_18__123Graph_ACHART_5">#REF!</definedName>
    <definedName name="_18__123Graph_C????_1">#REF!</definedName>
    <definedName name="_18__123Graph_Cｸﾞﾗﾌ_1">#REF!</definedName>
    <definedName name="_18__123Graph_LBL_CCHART_3">#REF!</definedName>
    <definedName name="_19__123Graph_ACHART_6">#REF!</definedName>
    <definedName name="_19__123Graph_D????_1">#REF!</definedName>
    <definedName name="_19__123Graph_Dｸﾞﾗﾌ_1">#REF!</definedName>
    <definedName name="_19__123Graph_XCHART_1">#REF!</definedName>
    <definedName name="_19Excel_BuiltIn_Print_Area_1_1_1" localSheetId="17">#REF!</definedName>
    <definedName name="_19Excel_BuiltIn_Print_Area_1_1_1">#REF!</definedName>
    <definedName name="_1Excel_BuiltIn_Print_Area_1_1" localSheetId="17">#REF!</definedName>
    <definedName name="_1Excel_BuiltIn_Print_Area_1_1">#REF!</definedName>
    <definedName name="_1Excel_BuiltIn_Print_Area_1_1_1" localSheetId="17">#REF!</definedName>
    <definedName name="_1Excel_BuiltIn_Print_Area_1_1_1">#REF!</definedName>
    <definedName name="_1Sin_nombre" localSheetId="17">#REF!</definedName>
    <definedName name="_1Sin_nombre">#REF!</definedName>
    <definedName name="_2_??" localSheetId="4">{"'?????10.27??????'!$Q$16"}</definedName>
    <definedName name="_2_??" localSheetId="16">{"'?????10.27??????'!$Q$16"}</definedName>
    <definedName name="_2_??" localSheetId="15">{"'?????10.27??????'!$Q$16"}</definedName>
    <definedName name="_2_??" localSheetId="17">{"'?????10.27??????'!$Q$16"}</definedName>
    <definedName name="_2_??" localSheetId="2">{"'?????10.27??????'!$Q$16"}</definedName>
    <definedName name="_2_??" localSheetId="1">{"'?????10.27??????'!$Q$16"}</definedName>
    <definedName name="_2_??">{"'?????10.27??????'!$Q$16"}</definedName>
    <definedName name="_2____123Graph_A????_1">#REF!</definedName>
    <definedName name="_2____123Graph_Aｸﾞﾗﾌ_1">#REF!</definedName>
    <definedName name="_2__123Graph_ACHART_3">#REF!</definedName>
    <definedName name="_2__123Graph_BCart_Utilidad">#REF!</definedName>
    <definedName name="_2_10" localSheetId="17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0__123Graph_ACHART_7">#REF!</definedName>
    <definedName name="_20__123Graph_XCHART_3">#REF!</definedName>
    <definedName name="_20__123Graph_XIRR_IRR">#REF!</definedName>
    <definedName name="_21__123Graph_ACHART_8">#REF!</definedName>
    <definedName name="_21__123Graph_XCHART_4">#REF!</definedName>
    <definedName name="_21__123Graph_XMOF_NB">#REF!</definedName>
    <definedName name="_22__123Graph_ACHART_9">#REF!</definedName>
    <definedName name="_22__123Graph_X????_1">#REF!</definedName>
    <definedName name="_22__123Graph_XCHART_8">#REF!</definedName>
    <definedName name="_22__123Graph_Xｸﾞﾗﾌ_1">#REF!</definedName>
    <definedName name="_23__123Graph_BCHART_1">#REF!</definedName>
    <definedName name="_24__123Graph_BCHART_11">#REF!</definedName>
    <definedName name="_25__123Graph_BCHART_12">#REF!</definedName>
    <definedName name="_25Excel_BuiltIn_Print_Titles_1_1_1_1" localSheetId="17">#REF!</definedName>
    <definedName name="_25Excel_BuiltIn_Print_Titles_1_1_1_1">#REF!</definedName>
    <definedName name="_26__123Graph_AMOF_NB">#REF!</definedName>
    <definedName name="_26__123Graph_BCHART_13">#REF!</definedName>
    <definedName name="_27__123Graph_BCHART_14">#REF!</definedName>
    <definedName name="_28__123Graph_BCHART_15">#REF!</definedName>
    <definedName name="_29__123Graph_BCHART_16">#REF!</definedName>
    <definedName name="_2Excel_BuiltIn_Print_Titles_1_1_1_1" localSheetId="17">#REF!</definedName>
    <definedName name="_2Excel_BuiltIn_Print_Titles_1_1_1_1">#REF!</definedName>
    <definedName name="_2Sin_nombre_0">#REF!</definedName>
    <definedName name="_3____123Graph_B????_1">#REF!</definedName>
    <definedName name="_3____123Graph_Bｸﾞﾗﾌ_1">#REF!</definedName>
    <definedName name="_3__123Graph_ACHART_1">#REF!</definedName>
    <definedName name="_3__123Graph_ACHART_4">#REF!</definedName>
    <definedName name="_3__123Graph_CCart_Utilidad">#REF!</definedName>
    <definedName name="_3_10_1" localSheetId="17">#REF!</definedName>
    <definedName name="_3_10_1">#REF!</definedName>
    <definedName name="_3_10_2" localSheetId="17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0__123Graph_BCHART_17">#REF!</definedName>
    <definedName name="_31__123Graph_BCHART_2">#REF!</definedName>
    <definedName name="_32__123Graph_BCHART_20">#REF!</definedName>
    <definedName name="_33__123Graph_BCHART_3">#REF!</definedName>
    <definedName name="_34__123Graph_BCHART_6">#REF!</definedName>
    <definedName name="_35__123Graph_BCHART_7">#REF!</definedName>
    <definedName name="_36_??06" localSheetId="4">{"'?????10.27??????'!$Q$16"}</definedName>
    <definedName name="_36_??06" localSheetId="16">{"'?????10.27??????'!$Q$16"}</definedName>
    <definedName name="_36_??06" localSheetId="15">{"'?????10.27??????'!$Q$16"}</definedName>
    <definedName name="_36_??06" localSheetId="17">{"'?????10.27??????'!$Q$16"}</definedName>
    <definedName name="_36_??06" localSheetId="2">{"'?????10.27??????'!$Q$16"}</definedName>
    <definedName name="_36_??06" localSheetId="1">{"'?????10.27??????'!$Q$16"}</definedName>
    <definedName name="_36_??06">{"'?????10.27??????'!$Q$16"}</definedName>
    <definedName name="_36__123Graph_BCHART_8">#REF!</definedName>
    <definedName name="_37__123Graph_BCHART_9">#REF!</definedName>
    <definedName name="_38__123Graph_CCHART_1">#REF!</definedName>
    <definedName name="_39__123Graph_CCHART_11">#REF!</definedName>
    <definedName name="_4____123Graph_C????_1">#REF!</definedName>
    <definedName name="_4____123Graph_Cｸﾞﾗﾌ_1">#REF!</definedName>
    <definedName name="_4__123Graph_ACHART_10">#REF!</definedName>
    <definedName name="_4__123Graph_ACHART_8">#REF!</definedName>
    <definedName name="_4__123Graph_LBL_ACart_Utilidad">#REF!</definedName>
    <definedName name="_4_10" localSheetId="17">#REF!</definedName>
    <definedName name="_4_10">#REF!</definedName>
    <definedName name="_4_11">#REF!</definedName>
    <definedName name="_4_12">#REF!</definedName>
    <definedName name="_40__123Graph_CCHART_12">#REF!</definedName>
    <definedName name="_41__123Graph_CCHART_2">#REF!</definedName>
    <definedName name="_42__123Graph_CCHART_20">#REF!</definedName>
    <definedName name="_42C">#REF!</definedName>
    <definedName name="_42D">#REF!</definedName>
    <definedName name="_42E">#REF!</definedName>
    <definedName name="_43__123Graph_CCHART_7">#REF!</definedName>
    <definedName name="_43D">#REF!</definedName>
    <definedName name="_44">#REF!</definedName>
    <definedName name="_44__123Graph_CCHART_8">#REF!</definedName>
    <definedName name="_45__123Graph_DCHART_1">#REF!</definedName>
    <definedName name="_46__123Graph_DCHART_12">#REF!</definedName>
    <definedName name="_47__123Graph_DCHART_2">#REF!</definedName>
    <definedName name="_48__123Graph_DCHART_8">#REF!</definedName>
    <definedName name="_49__123Graph_ECHART_12">#REF!</definedName>
    <definedName name="_4Proced._.CALC_FOGLIO">#REF!</definedName>
    <definedName name="_5" localSheetId="17">#REF!</definedName>
    <definedName name="_5">#REF!</definedName>
    <definedName name="_5____123Graph_X????_1">#REF!</definedName>
    <definedName name="_5____123Graph_Xｸﾞﾗﾌ_1">#REF!</definedName>
    <definedName name="_5__123Graph_ACHART_11">#REF!</definedName>
    <definedName name="_5__123Graph_BCHART_1">#REF!</definedName>
    <definedName name="_5__123Graph_LBL_BCart_Utilidad">#REF!</definedName>
    <definedName name="_5_10" localSheetId="17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50__123Graph_ECHART_2">#REF!</definedName>
    <definedName name="_51__123Graph_Aｸﾞﾗﾌ_1">#REF!</definedName>
    <definedName name="_51__123Graph_ECHART_8">#REF!</definedName>
    <definedName name="_52__123Graph_BIRR_IRR">#REF!</definedName>
    <definedName name="_52__123Graph_FCHART_1">#REF!</definedName>
    <definedName name="_53__123Graph_BMOF_NB">#REF!</definedName>
    <definedName name="_53__123Graph_XCHART_10">#REF!</definedName>
    <definedName name="_54__123Graph_XCHART_11">#REF!</definedName>
    <definedName name="_55__123Graph_XCHART_12">#REF!</definedName>
    <definedName name="_56__123Graph_XCHART_13">#REF!</definedName>
    <definedName name="_57__123Graph_XCHART_14">#REF!</definedName>
    <definedName name="_58__123Graph_XCHART_15">#REF!</definedName>
    <definedName name="_59__123Graph_XCHART_16">#REF!</definedName>
    <definedName name="_6">#REF!</definedName>
    <definedName name="_6___123Graph_AIRR_IRR">#REF!</definedName>
    <definedName name="_6__123Graph_ACHART_12">#REF!</definedName>
    <definedName name="_6__123Graph_BCHART_3">#REF!</definedName>
    <definedName name="_6__123Graph_LBL_CCart_Utilidad">#REF!</definedName>
    <definedName name="_60__123Graph_XCHART_18">#REF!</definedName>
    <definedName name="_600x15" localSheetId="17">#REF!</definedName>
    <definedName name="_600x15">#REF!</definedName>
    <definedName name="_600x16" localSheetId="17">#REF!</definedName>
    <definedName name="_600x16">#REF!</definedName>
    <definedName name="_61__123Graph_XCHART_2">#REF!</definedName>
    <definedName name="_62__123Graph_XCHART_20">#REF!</definedName>
    <definedName name="_63__123Graph_XCHART_3">#REF!</definedName>
    <definedName name="_64__123Graph_XCHART_4">#REF!</definedName>
    <definedName name="_65__123Graph_XCHART_5">#REF!</definedName>
    <definedName name="_66__123Graph_XCHART_6">#REF!</definedName>
    <definedName name="_67__123Graph_XCHART_7">#REF!</definedName>
    <definedName name="_68_?16??" localSheetId="4">{"'????'!$A$1:$C$37"}</definedName>
    <definedName name="_68_?16??" localSheetId="16">{"'????'!$A$1:$C$37"}</definedName>
    <definedName name="_68_?16??" localSheetId="15">{"'????'!$A$1:$C$37"}</definedName>
    <definedName name="_68_?16??" localSheetId="17">{"'????'!$A$1:$C$37"}</definedName>
    <definedName name="_68_?16??" localSheetId="2">{"'????'!$A$1:$C$37"}</definedName>
    <definedName name="_68_?16??" localSheetId="1">{"'????'!$A$1:$C$37"}</definedName>
    <definedName name="_68_?16??">{"'????'!$A$1:$C$37"}</definedName>
    <definedName name="_68__123Graph_XCHART_8">#REF!</definedName>
    <definedName name="_69__123Graph_XCHART_9">#REF!</definedName>
    <definedName name="_6Proced._.RICALCOLO">#REF!</definedName>
    <definedName name="_7_????" localSheetId="4">{"'?????10.27??????'!$Q$16"}</definedName>
    <definedName name="_7_????" localSheetId="16">{"'?????10.27??????'!$Q$16"}</definedName>
    <definedName name="_7_????" localSheetId="15">{"'?????10.27??????'!$Q$16"}</definedName>
    <definedName name="_7_????" localSheetId="17">{"'?????10.27??????'!$Q$16"}</definedName>
    <definedName name="_7_????" localSheetId="2">{"'?????10.27??????'!$Q$16"}</definedName>
    <definedName name="_7_????" localSheetId="1">{"'?????10.27??????'!$Q$16"}</definedName>
    <definedName name="_7_????">{"'?????10.27??????'!$Q$16"}</definedName>
    <definedName name="_7___123Graph_BIRR_IRR">#REF!</definedName>
    <definedName name="_7__123Graph_ACHART_13">#REF!</definedName>
    <definedName name="_7__123Graph_BCHART_4">#REF!</definedName>
    <definedName name="_7__123Graph_XCart_Utilidad">#REF!</definedName>
    <definedName name="_78__123Graph_Bｸﾞﾗﾌ_1">#REF!</definedName>
    <definedName name="_8.19bc" localSheetId="4">Listado #REF!</definedName>
    <definedName name="_8.19bc" localSheetId="16">Listado #REF!</definedName>
    <definedName name="_8.19bc" localSheetId="15">Listado #REF!</definedName>
    <definedName name="_8.19bc" localSheetId="17">Listado #REF!</definedName>
    <definedName name="_8.19bc" localSheetId="2">Listado #REF!</definedName>
    <definedName name="_8.19bc" localSheetId="1">Listado #REF!</definedName>
    <definedName name="_8.19bc">Listado #REF!</definedName>
    <definedName name="_8_?????" localSheetId="4">{"DCF-???",#N/A,TRUE,"???";"DCF-??",#N/A,TRUE,"??";"DCF-??",#N/A,TRUE,"??";"DCF-??",#N/A,TRUE,"??";"DCF-??",#N/A,TRUE,"??";"DCF-??",#N/A,TRUE,"??";"DCF-??",#N/A,TRUE,"??";"DCF-??",#N/A,TRUE,"??";"DCF-??",#N/A,TRUE,"??"}</definedName>
    <definedName name="_8_?????" localSheetId="16">{"DCF-???",#N/A,TRUE,"???";"DCF-??",#N/A,TRUE,"??";"DCF-??",#N/A,TRUE,"??";"DCF-??",#N/A,TRUE,"??";"DCF-??",#N/A,TRUE,"??";"DCF-??",#N/A,TRUE,"??";"DCF-??",#N/A,TRUE,"??";"DCF-??",#N/A,TRUE,"??";"DCF-??",#N/A,TRUE,"??"}</definedName>
    <definedName name="_8_?????" localSheetId="15">{"DCF-???",#N/A,TRUE,"???";"DCF-??",#N/A,TRUE,"??";"DCF-??",#N/A,TRUE,"??";"DCF-??",#N/A,TRUE,"??";"DCF-??",#N/A,TRUE,"??";"DCF-??",#N/A,TRUE,"??";"DCF-??",#N/A,TRUE,"??";"DCF-??",#N/A,TRUE,"??";"DCF-??",#N/A,TRUE,"??"}</definedName>
    <definedName name="_8_?????" localSheetId="17">{"DCF-???",#N/A,TRUE,"???";"DCF-??",#N/A,TRUE,"??";"DCF-??",#N/A,TRUE,"??";"DCF-??",#N/A,TRUE,"??";"DCF-??",#N/A,TRUE,"??";"DCF-??",#N/A,TRUE,"??";"DCF-??",#N/A,TRUE,"??";"DCF-??",#N/A,TRUE,"??";"DCF-??",#N/A,TRUE,"??"}</definedName>
    <definedName name="_8_?????" localSheetId="2">{"DCF-???",#N/A,TRUE,"???";"DCF-??",#N/A,TRUE,"??";"DCF-??",#N/A,TRUE,"??";"DCF-??",#N/A,TRUE,"??";"DCF-??",#N/A,TRUE,"??";"DCF-??",#N/A,TRUE,"??";"DCF-??",#N/A,TRUE,"??";"DCF-??",#N/A,TRUE,"??";"DCF-??",#N/A,TRUE,"??"}</definedName>
    <definedName name="_8_?????" localSheetId="1">{"DCF-???",#N/A,TRUE,"???";"DCF-??",#N/A,TRUE,"??";"DCF-??",#N/A,TRUE,"??";"DCF-??",#N/A,TRUE,"??";"DCF-??",#N/A,TRUE,"??";"DCF-??",#N/A,TRUE,"??";"DCF-??",#N/A,TRUE,"??";"DCF-??",#N/A,TRUE,"??";"DCF-??",#N/A,TRUE,"??"}</definedName>
    <definedName name="_8_?????">{"DCF-???",#N/A,TRUE,"???";"DCF-??",#N/A,TRUE,"??";"DCF-??",#N/A,TRUE,"??";"DCF-??",#N/A,TRUE,"??";"DCF-??",#N/A,TRUE,"??";"DCF-??",#N/A,TRUE,"??";"DCF-??",#N/A,TRUE,"??";"DCF-??",#N/A,TRUE,"??";"DCF-??",#N/A,TRUE,"??"}</definedName>
    <definedName name="_8___123Graph_BMOF_NB">#REF!</definedName>
    <definedName name="_8__123Graph_ACHART_14">#REF!</definedName>
    <definedName name="_8__123Graph_BCHART_8">#REF!</definedName>
    <definedName name="_82Proced._.CALC_FOGLIO">#REF!</definedName>
    <definedName name="_83Proced._.CALC_FOGLIO">#REF!</definedName>
    <definedName name="_87Proced._.CALC_FOGLIO">#REF!</definedName>
    <definedName name="_9_??????" localSheetId="4">{"'?????10.27??????'!$Q$16"}</definedName>
    <definedName name="_9_??????" localSheetId="16">{"'?????10.27??????'!$Q$16"}</definedName>
    <definedName name="_9_??????" localSheetId="15">{"'?????10.27??????'!$Q$16"}</definedName>
    <definedName name="_9_??????" localSheetId="17">{"'?????10.27??????'!$Q$16"}</definedName>
    <definedName name="_9_??????" localSheetId="2">{"'?????10.27??????'!$Q$16"}</definedName>
    <definedName name="_9_??????" localSheetId="1">{"'?????10.27??????'!$Q$16"}</definedName>
    <definedName name="_9_??????">{"'?????10.27??????'!$Q$16"}</definedName>
    <definedName name="_9___123Graph_D????_1">#REF!</definedName>
    <definedName name="_9___123Graph_Dｸﾞﾗﾌ_1">#REF!</definedName>
    <definedName name="_9__123Graph_ACHART_15">#REF!</definedName>
    <definedName name="_9__123Graph_CCHART_1">#REF!</definedName>
    <definedName name="_90Proced._.CALC_FOGLIO">#REF!</definedName>
    <definedName name="_94Proced._.RICALCOLO">#REF!</definedName>
    <definedName name="_95Proced._.RICALCOLO">#REF!</definedName>
    <definedName name="_99Proced._.RICALCOLO">#REF!</definedName>
    <definedName name="_A">#REF!</definedName>
    <definedName name="_A1" localSheetId="17">#REF!</definedName>
    <definedName name="_a1">#REF!</definedName>
    <definedName name="_A115042" localSheetId="17">#REF!</definedName>
    <definedName name="_A115042">#REF!</definedName>
    <definedName name="_A16400">#REF!</definedName>
    <definedName name="_A17000">#REF!</definedName>
    <definedName name="_A20000">#REF!</definedName>
    <definedName name="_a3" localSheetId="17" hidden="1">{"TAB1",#N/A,TRUE,"GENERAL";"TAB2",#N/A,TRUE,"GENERAL";"TAB3",#N/A,TRUE,"GENERAL";"TAB4",#N/A,TRUE,"GENERAL";"TAB5",#N/A,TRUE,"GENERAL"}</definedName>
    <definedName name="_a3">#REF!</definedName>
    <definedName name="_A30000">#REF!</definedName>
    <definedName name="_a4" localSheetId="17" hidden="1">{"via1",#N/A,TRUE,"general";"via2",#N/A,TRUE,"general";"via3",#N/A,TRUE,"general"}</definedName>
    <definedName name="_a4">#REF!</definedName>
    <definedName name="_a5" localSheetId="17" hidden="1">{"TAB1",#N/A,TRUE,"GENERAL";"TAB2",#N/A,TRUE,"GENERAL";"TAB3",#N/A,TRUE,"GENERAL";"TAB4",#N/A,TRUE,"GENERAL";"TAB5",#N/A,TRUE,"GENERAL"}</definedName>
    <definedName name="_a5">#REF!</definedName>
    <definedName name="_a6" localSheetId="17" hidden="1">{"TAB1",#N/A,TRUE,"GENERAL";"TAB2",#N/A,TRUE,"GENERAL";"TAB3",#N/A,TRUE,"GENERAL";"TAB4",#N/A,TRUE,"GENERAL";"TAB5",#N/A,TRUE,"GENERAL"}</definedName>
    <definedName name="_a6">#REF!</definedName>
    <definedName name="_ACT21">#REF!</definedName>
    <definedName name="_Adi2" localSheetId="17">#REF!</definedName>
    <definedName name="_Adi2">#REF!</definedName>
    <definedName name="_Adi3" localSheetId="17">#REF!</definedName>
    <definedName name="_Adi3">#REF!</definedName>
    <definedName name="_ADM2">#REF!</definedName>
    <definedName name="_ADM3">#REF!</definedName>
    <definedName name="_ADM4">#REF!</definedName>
    <definedName name="_ADP1">#REF!</definedName>
    <definedName name="_adv1">#REF!</definedName>
    <definedName name="_adv2">#REF!</definedName>
    <definedName name="_adv3">#REF!</definedName>
    <definedName name="_Ady1" localSheetId="17">#REF!</definedName>
    <definedName name="_Ady1">#REF!</definedName>
    <definedName name="_Ady2" localSheetId="17">#REF!</definedName>
    <definedName name="_Ady2">#REF!</definedName>
    <definedName name="_Ady3" localSheetId="17">#REF!</definedName>
    <definedName name="_Ady3">#REF!</definedName>
    <definedName name="_AFC1">#REF!</definedName>
    <definedName name="_AFC3">#REF!</definedName>
    <definedName name="_AFC5">#REF!</definedName>
    <definedName name="_Afe1">#REF!,#REF!</definedName>
    <definedName name="_AIU1">#REF!</definedName>
    <definedName name="_aiu2" localSheetId="17">#REF!</definedName>
    <definedName name="_aiu2">#REF!</definedName>
    <definedName name="_ALL4" localSheetId="17">#REF!</definedName>
    <definedName name="_ALL4">#REF!</definedName>
    <definedName name="_ALL4..">#REF!</definedName>
    <definedName name="_Alt2" localSheetId="17">#REF!</definedName>
    <definedName name="_Alt2">#REF!</definedName>
    <definedName name="_Alt3" localSheetId="17">#REF!</definedName>
    <definedName name="_Alt3">#REF!</definedName>
    <definedName name="_Amm1">#REF!</definedName>
    <definedName name="_Amm2">#REF!</definedName>
    <definedName name="_And1" localSheetId="17">#REF!</definedName>
    <definedName name="_And1">#REF!</definedName>
    <definedName name="_And2" localSheetId="17">#REF!</definedName>
    <definedName name="_And2">#REF!</definedName>
    <definedName name="_And3" localSheetId="17">#REF!</definedName>
    <definedName name="_And3">#REF!</definedName>
    <definedName name="_Ant2" localSheetId="17">#REF!</definedName>
    <definedName name="_Ant2">#REF!</definedName>
    <definedName name="_Ant3" localSheetId="17">#REF!</definedName>
    <definedName name="_Ant3">#REF!</definedName>
    <definedName name="_APU1" localSheetId="17">#REF!</definedName>
    <definedName name="_APU1">#REF!</definedName>
    <definedName name="_APU10" localSheetId="17">#REF!</definedName>
    <definedName name="_APU10">#REF!</definedName>
    <definedName name="_APU101" localSheetId="17">#REF!</definedName>
    <definedName name="_APU101">#REF!</definedName>
    <definedName name="_APU1010" localSheetId="17">#REF!</definedName>
    <definedName name="_APU1010">#REF!</definedName>
    <definedName name="_APU1011" localSheetId="17">#REF!</definedName>
    <definedName name="_APU1011">#REF!</definedName>
    <definedName name="_APU1012" localSheetId="17">#REF!</definedName>
    <definedName name="_APU1012">#REF!</definedName>
    <definedName name="_APU1013" localSheetId="17">#REF!</definedName>
    <definedName name="_APU1013">#REF!</definedName>
    <definedName name="_APU1014" localSheetId="17">#REF!</definedName>
    <definedName name="_APU1014">#REF!</definedName>
    <definedName name="_APU102" localSheetId="17">#REF!</definedName>
    <definedName name="_APU102">#REF!</definedName>
    <definedName name="_APU103" localSheetId="17">#REF!</definedName>
    <definedName name="_APU103">#REF!</definedName>
    <definedName name="_APU104" localSheetId="17">#REF!</definedName>
    <definedName name="_APU104">#REF!</definedName>
    <definedName name="_APU105" localSheetId="17">#REF!</definedName>
    <definedName name="_APU105">#REF!</definedName>
    <definedName name="_APU106" localSheetId="17">#REF!</definedName>
    <definedName name="_APU106">#REF!</definedName>
    <definedName name="_APU107" localSheetId="17">#REF!</definedName>
    <definedName name="_APU107">#REF!</definedName>
    <definedName name="_APU108" localSheetId="17">#REF!</definedName>
    <definedName name="_APU108">#REF!</definedName>
    <definedName name="_APU109" localSheetId="17">#REF!</definedName>
    <definedName name="_APU109">#REF!</definedName>
    <definedName name="_APU11" localSheetId="17">#REF!</definedName>
    <definedName name="_APU11">#REF!</definedName>
    <definedName name="_APU110" localSheetId="17">#REF!</definedName>
    <definedName name="_APU110">#REF!</definedName>
    <definedName name="_APU1101" localSheetId="17">#REF!</definedName>
    <definedName name="_APU1101">#REF!</definedName>
    <definedName name="_APU1102" localSheetId="17">#REF!</definedName>
    <definedName name="_APU1102">#REF!</definedName>
    <definedName name="_APU1103" localSheetId="17">#REF!</definedName>
    <definedName name="_APU1103">#REF!</definedName>
    <definedName name="_APU1104" localSheetId="17">#REF!</definedName>
    <definedName name="_APU1104">#REF!</definedName>
    <definedName name="_APU1105" localSheetId="17">#REF!</definedName>
    <definedName name="_APU1105">#REF!</definedName>
    <definedName name="_APU1106" localSheetId="17">#REF!</definedName>
    <definedName name="_APU1106">#REF!</definedName>
    <definedName name="_APU1107" localSheetId="17">#REF!</definedName>
    <definedName name="_APU1107">#REF!</definedName>
    <definedName name="_APU1108" localSheetId="17">#REF!</definedName>
    <definedName name="_APU1108">#REF!</definedName>
    <definedName name="_APU1109" localSheetId="17">#REF!</definedName>
    <definedName name="_APU1109">#REF!</definedName>
    <definedName name="_APU1110" localSheetId="17">#REF!</definedName>
    <definedName name="_APU1110">#REF!</definedName>
    <definedName name="_APU1111" localSheetId="17">#REF!</definedName>
    <definedName name="_APU1111">#REF!</definedName>
    <definedName name="_APU1112" localSheetId="17">#REF!</definedName>
    <definedName name="_APU1112">#REF!</definedName>
    <definedName name="_APU1113" localSheetId="17">#REF!</definedName>
    <definedName name="_APU1113">#REF!</definedName>
    <definedName name="_APU1114" localSheetId="17">#REF!</definedName>
    <definedName name="_APU1114">#REF!</definedName>
    <definedName name="_APU1115" localSheetId="17">#REF!</definedName>
    <definedName name="_APU1115">#REF!</definedName>
    <definedName name="_APU1116" localSheetId="17">#REF!</definedName>
    <definedName name="_APU1116">#REF!</definedName>
    <definedName name="_APU1117" localSheetId="17">#REF!</definedName>
    <definedName name="_APU1117">#REF!</definedName>
    <definedName name="_APU12" localSheetId="17">#REF!</definedName>
    <definedName name="_APU12">#REF!</definedName>
    <definedName name="_APU1201" localSheetId="17">#REF!</definedName>
    <definedName name="_APU1201">#REF!</definedName>
    <definedName name="_APU1202" localSheetId="17">#REF!</definedName>
    <definedName name="_APU1202">#REF!</definedName>
    <definedName name="_APU1203" localSheetId="17">#REF!</definedName>
    <definedName name="_APU1203">#REF!</definedName>
    <definedName name="_APU1204" localSheetId="17">#REF!</definedName>
    <definedName name="_APU1204">#REF!</definedName>
    <definedName name="_APU1205" localSheetId="17">#REF!</definedName>
    <definedName name="_APU1205">#REF!</definedName>
    <definedName name="_APU1206" localSheetId="17">#REF!</definedName>
    <definedName name="_APU1206">#REF!</definedName>
    <definedName name="_APU1207" localSheetId="17">#REF!</definedName>
    <definedName name="_APU1207">#REF!</definedName>
    <definedName name="_APU1208" localSheetId="17">#REF!</definedName>
    <definedName name="_APU1208">#REF!</definedName>
    <definedName name="_APU1209" localSheetId="17">#REF!</definedName>
    <definedName name="_APU1209">#REF!</definedName>
    <definedName name="_APU1210" localSheetId="17">#REF!</definedName>
    <definedName name="_APU1210">#REF!</definedName>
    <definedName name="_APU1211" localSheetId="17">#REF!</definedName>
    <definedName name="_APU1211">#REF!</definedName>
    <definedName name="_APU1212" localSheetId="17">#REF!</definedName>
    <definedName name="_APU1212">#REF!</definedName>
    <definedName name="_APU1213" localSheetId="17">#REF!</definedName>
    <definedName name="_APU1213">#REF!</definedName>
    <definedName name="_APU1214" localSheetId="17">#REF!</definedName>
    <definedName name="_APU1214">#REF!</definedName>
    <definedName name="_APU1215" localSheetId="17">#REF!</definedName>
    <definedName name="_APU1215">#REF!</definedName>
    <definedName name="_APU1216" localSheetId="17">#REF!</definedName>
    <definedName name="_APU1216">#REF!</definedName>
    <definedName name="_APU1217" localSheetId="17">#REF!</definedName>
    <definedName name="_APU1217">#REF!</definedName>
    <definedName name="_APU1218" localSheetId="17">#REF!</definedName>
    <definedName name="_APU1218">#REF!</definedName>
    <definedName name="_APU1219" localSheetId="17">#REF!</definedName>
    <definedName name="_APU1219">#REF!</definedName>
    <definedName name="_APU1220" localSheetId="17">#REF!</definedName>
    <definedName name="_APU1220">#REF!</definedName>
    <definedName name="_APU13" localSheetId="17">#REF!</definedName>
    <definedName name="_APU13">#REF!</definedName>
    <definedName name="_APU1301" localSheetId="17">#REF!</definedName>
    <definedName name="_APU1301">#REF!</definedName>
    <definedName name="_APU1302" localSheetId="17">#REF!</definedName>
    <definedName name="_APU1302">#REF!</definedName>
    <definedName name="_APU1303" localSheetId="17">#REF!</definedName>
    <definedName name="_APU1303">#REF!</definedName>
    <definedName name="_APU1304" localSheetId="17">#REF!</definedName>
    <definedName name="_APU1304">#REF!</definedName>
    <definedName name="_APU1305" localSheetId="17">#REF!</definedName>
    <definedName name="_APU1305">#REF!</definedName>
    <definedName name="_APU1306" localSheetId="17">#REF!</definedName>
    <definedName name="_APU1306">#REF!</definedName>
    <definedName name="_APU1307" localSheetId="17">#REF!</definedName>
    <definedName name="_APU1307">#REF!</definedName>
    <definedName name="_APU1308" localSheetId="17">#REF!</definedName>
    <definedName name="_APU1308">#REF!</definedName>
    <definedName name="_APU1309" localSheetId="17">#REF!</definedName>
    <definedName name="_APU1309">#REF!</definedName>
    <definedName name="_APU1310" localSheetId="17">#REF!</definedName>
    <definedName name="_APU1310">#REF!</definedName>
    <definedName name="_APU1311" localSheetId="17">#REF!</definedName>
    <definedName name="_APU1311">#REF!</definedName>
    <definedName name="_APU1312" localSheetId="17">#REF!</definedName>
    <definedName name="_APU1312">#REF!</definedName>
    <definedName name="_APU1313" localSheetId="17">#REF!</definedName>
    <definedName name="_APU1313">#REF!</definedName>
    <definedName name="_APU1314" localSheetId="17">#REF!</definedName>
    <definedName name="_APU1314">#REF!</definedName>
    <definedName name="_APU1315" localSheetId="17">#REF!</definedName>
    <definedName name="_APU1315">#REF!</definedName>
    <definedName name="_APU1316" localSheetId="17">#REF!</definedName>
    <definedName name="_APU1316">#REF!</definedName>
    <definedName name="_APU1317" localSheetId="17">#REF!</definedName>
    <definedName name="_APU1317">#REF!</definedName>
    <definedName name="_APU1318" localSheetId="17">#REF!</definedName>
    <definedName name="_APU1318">#REF!</definedName>
    <definedName name="_APU1319" localSheetId="17">#REF!</definedName>
    <definedName name="_APU1319">#REF!</definedName>
    <definedName name="_APU1320" localSheetId="17">#REF!</definedName>
    <definedName name="_APU1320">#REF!</definedName>
    <definedName name="_APU1321" localSheetId="17">#REF!</definedName>
    <definedName name="_APU1321">#REF!</definedName>
    <definedName name="_APU1322" localSheetId="17">#REF!</definedName>
    <definedName name="_APU1322">#REF!</definedName>
    <definedName name="_APU1323" localSheetId="17">#REF!</definedName>
    <definedName name="_APU1323">#REF!</definedName>
    <definedName name="_APU1324" localSheetId="17">#REF!</definedName>
    <definedName name="_APU1324">#REF!</definedName>
    <definedName name="_APU1325" localSheetId="17">#REF!</definedName>
    <definedName name="_APU1325">#REF!</definedName>
    <definedName name="_APU1326" localSheetId="17">#REF!</definedName>
    <definedName name="_APU1326">#REF!</definedName>
    <definedName name="_APU1327" localSheetId="17">#REF!</definedName>
    <definedName name="_APU1327">#REF!</definedName>
    <definedName name="_APU1328" localSheetId="17">#REF!</definedName>
    <definedName name="_APU1328">#REF!</definedName>
    <definedName name="_APU1329" localSheetId="17">#REF!</definedName>
    <definedName name="_APU1329">#REF!</definedName>
    <definedName name="_APU1330" localSheetId="17">#REF!</definedName>
    <definedName name="_APU1330">#REF!</definedName>
    <definedName name="_APU1331" localSheetId="17">#REF!</definedName>
    <definedName name="_APU1331">#REF!</definedName>
    <definedName name="_APU1332" localSheetId="17">#REF!</definedName>
    <definedName name="_APU1332">#REF!</definedName>
    <definedName name="_APU1333" localSheetId="17">#REF!</definedName>
    <definedName name="_APU1333">#REF!</definedName>
    <definedName name="_APU1334" localSheetId="17">#REF!</definedName>
    <definedName name="_APU1334">#REF!</definedName>
    <definedName name="_APU1335" localSheetId="17">#REF!</definedName>
    <definedName name="_APU1335">#REF!</definedName>
    <definedName name="_APU14" localSheetId="17">#REF!</definedName>
    <definedName name="_APU14">#REF!</definedName>
    <definedName name="_APU1401" localSheetId="17">#REF!</definedName>
    <definedName name="_APU1401">#REF!</definedName>
    <definedName name="_APU1402" localSheetId="17">#REF!</definedName>
    <definedName name="_APU1402">#REF!</definedName>
    <definedName name="_APU1403" localSheetId="17">#REF!</definedName>
    <definedName name="_APU1403">#REF!</definedName>
    <definedName name="_APU1404" localSheetId="17">#REF!</definedName>
    <definedName name="_APU1404">#REF!</definedName>
    <definedName name="_APU15" localSheetId="17">#REF!</definedName>
    <definedName name="_APU15">#REF!</definedName>
    <definedName name="_APU1501" localSheetId="17">#REF!</definedName>
    <definedName name="_APU1501">#REF!</definedName>
    <definedName name="_APU1502" localSheetId="17">#REF!</definedName>
    <definedName name="_APU1502">#REF!</definedName>
    <definedName name="_APU1503" localSheetId="17">#REF!</definedName>
    <definedName name="_APU1503">#REF!</definedName>
    <definedName name="_APU1504" localSheetId="17">#REF!</definedName>
    <definedName name="_APU1504">#REF!</definedName>
    <definedName name="_APU1505" localSheetId="17">#REF!</definedName>
    <definedName name="_APU1505">#REF!</definedName>
    <definedName name="_APU1506" localSheetId="17">#REF!</definedName>
    <definedName name="_APU1506">#REF!</definedName>
    <definedName name="_APU1507" localSheetId="17">#REF!</definedName>
    <definedName name="_APU1507">#REF!</definedName>
    <definedName name="_APU1508" localSheetId="17">#REF!</definedName>
    <definedName name="_APU1508">#REF!</definedName>
    <definedName name="_APU1509" localSheetId="17">#REF!</definedName>
    <definedName name="_APU1509">#REF!</definedName>
    <definedName name="_APU16" localSheetId="17">#REF!</definedName>
    <definedName name="_APU16">#REF!</definedName>
    <definedName name="_APU17" localSheetId="17">#REF!</definedName>
    <definedName name="_APU17">#REF!</definedName>
    <definedName name="_APU18" localSheetId="17">#REF!</definedName>
    <definedName name="_APU18">#REF!</definedName>
    <definedName name="_APU19" localSheetId="17">#REF!</definedName>
    <definedName name="_APU19">#REF!</definedName>
    <definedName name="_APU2" localSheetId="17">#REF!</definedName>
    <definedName name="_APU2">#REF!</definedName>
    <definedName name="_APU20" localSheetId="17">#REF!</definedName>
    <definedName name="_APU20">#REF!</definedName>
    <definedName name="_APU21" localSheetId="17">#REF!</definedName>
    <definedName name="_APU21">#REF!</definedName>
    <definedName name="_APU22" localSheetId="17">#REF!</definedName>
    <definedName name="_APU22">#REF!</definedName>
    <definedName name="_APU221" localSheetId="17">#REF!</definedName>
    <definedName name="_APU221">#REF!</definedName>
    <definedName name="_APU23" localSheetId="17">#REF!</definedName>
    <definedName name="_APU23">#REF!</definedName>
    <definedName name="_APU24" localSheetId="17">#REF!</definedName>
    <definedName name="_APU24">#REF!</definedName>
    <definedName name="_APU25" localSheetId="17">#REF!</definedName>
    <definedName name="_APU25">#REF!</definedName>
    <definedName name="_APU26" localSheetId="17">#REF!</definedName>
    <definedName name="_APU26">#REF!</definedName>
    <definedName name="_APU27" localSheetId="17">#REF!</definedName>
    <definedName name="_APU27">#REF!</definedName>
    <definedName name="_APU28" localSheetId="17">#REF!</definedName>
    <definedName name="_APU28">#REF!</definedName>
    <definedName name="_APU3" localSheetId="17">#REF!</definedName>
    <definedName name="_APU3">#REF!</definedName>
    <definedName name="_APU30" localSheetId="17">#REF!</definedName>
    <definedName name="_APU30">#REF!</definedName>
    <definedName name="_APU31" localSheetId="17">#REF!</definedName>
    <definedName name="_APU31">#REF!</definedName>
    <definedName name="_APU310" localSheetId="17">#REF!</definedName>
    <definedName name="_APU310">#REF!</definedName>
    <definedName name="_APU311" localSheetId="17">#REF!</definedName>
    <definedName name="_APU311">#REF!</definedName>
    <definedName name="_APU312" localSheetId="17">#REF!</definedName>
    <definedName name="_APU312">#REF!</definedName>
    <definedName name="_APU313" localSheetId="17">#REF!</definedName>
    <definedName name="_APU313">#REF!</definedName>
    <definedName name="_APU314" localSheetId="17">#REF!</definedName>
    <definedName name="_APU314">#REF!</definedName>
    <definedName name="_APU315" localSheetId="17">#REF!</definedName>
    <definedName name="_APU315">#REF!</definedName>
    <definedName name="_APU32" localSheetId="17">#REF!</definedName>
    <definedName name="_APU32">#REF!</definedName>
    <definedName name="_APU33" localSheetId="17">#REF!</definedName>
    <definedName name="_APU33">#REF!</definedName>
    <definedName name="_APU34" localSheetId="17">#REF!</definedName>
    <definedName name="_APU34">#REF!</definedName>
    <definedName name="_APU35" localSheetId="17">#REF!</definedName>
    <definedName name="_APU35">#REF!</definedName>
    <definedName name="_APU36" localSheetId="17">#REF!</definedName>
    <definedName name="_APU36">#REF!</definedName>
    <definedName name="_APU37" localSheetId="17">#REF!</definedName>
    <definedName name="_APU37">#REF!</definedName>
    <definedName name="_APU38" localSheetId="17">#REF!</definedName>
    <definedName name="_APU38">#REF!</definedName>
    <definedName name="_APU39" localSheetId="17">#REF!</definedName>
    <definedName name="_APU39">#REF!</definedName>
    <definedName name="_APU4" localSheetId="17">#REF!</definedName>
    <definedName name="_APU4">#REF!</definedName>
    <definedName name="_APU41" localSheetId="17">#REF!</definedName>
    <definedName name="_APU41">#REF!</definedName>
    <definedName name="_APU410" localSheetId="17">#REF!</definedName>
    <definedName name="_APU410">#REF!</definedName>
    <definedName name="_APU411" localSheetId="17">#REF!</definedName>
    <definedName name="_APU411">#REF!</definedName>
    <definedName name="_APU412" localSheetId="17">#REF!</definedName>
    <definedName name="_APU412">#REF!</definedName>
    <definedName name="_APU413" localSheetId="17">#REF!</definedName>
    <definedName name="_APU413">#REF!</definedName>
    <definedName name="_APU414" localSheetId="17">#REF!</definedName>
    <definedName name="_APU414">#REF!</definedName>
    <definedName name="_APU415" localSheetId="17">#REF!</definedName>
    <definedName name="_APU415">#REF!</definedName>
    <definedName name="_APU416" localSheetId="17">#REF!</definedName>
    <definedName name="_APU416">#REF!</definedName>
    <definedName name="_APU417" localSheetId="17">#REF!</definedName>
    <definedName name="_APU417">#REF!</definedName>
    <definedName name="_APU42" localSheetId="17">#REF!</definedName>
    <definedName name="_APU42">#REF!</definedName>
    <definedName name="_APU43" localSheetId="17">#REF!</definedName>
    <definedName name="_APU43">#REF!</definedName>
    <definedName name="_APU44" localSheetId="17">#REF!</definedName>
    <definedName name="_APU44">#REF!</definedName>
    <definedName name="_APU45" localSheetId="17">#REF!</definedName>
    <definedName name="_APU45">#REF!</definedName>
    <definedName name="_APU46" localSheetId="17">#REF!</definedName>
    <definedName name="_APU46">#REF!</definedName>
    <definedName name="_APU465" localSheetId="17">#REF!</definedName>
    <definedName name="_APU465">#REF!</definedName>
    <definedName name="_APU47" localSheetId="17">#REF!</definedName>
    <definedName name="_APU47">#REF!</definedName>
    <definedName name="_APU48" localSheetId="17">#REF!</definedName>
    <definedName name="_APU48">#REF!</definedName>
    <definedName name="_APU49" localSheetId="17">#REF!</definedName>
    <definedName name="_APU49">#REF!</definedName>
    <definedName name="_APU5" localSheetId="17">#REF!</definedName>
    <definedName name="_APU5">#REF!</definedName>
    <definedName name="_APU51" localSheetId="17">#REF!</definedName>
    <definedName name="_APU51">#REF!</definedName>
    <definedName name="_APU510" localSheetId="17">#REF!</definedName>
    <definedName name="_APU510">#REF!</definedName>
    <definedName name="_APU511" localSheetId="17">#REF!</definedName>
    <definedName name="_APU511">#REF!</definedName>
    <definedName name="_APU512" localSheetId="17">#REF!</definedName>
    <definedName name="_APU512">#REF!</definedName>
    <definedName name="_APU513" localSheetId="17">#REF!</definedName>
    <definedName name="_APU513">#REF!</definedName>
    <definedName name="_APU514" localSheetId="17">#REF!</definedName>
    <definedName name="_APU514">#REF!</definedName>
    <definedName name="_APU515" localSheetId="17">#REF!</definedName>
    <definedName name="_APU515">#REF!</definedName>
    <definedName name="_APU516" localSheetId="17">#REF!</definedName>
    <definedName name="_APU516">#REF!</definedName>
    <definedName name="_APU517" localSheetId="17">#REF!</definedName>
    <definedName name="_APU517">#REF!</definedName>
    <definedName name="_APU518" localSheetId="17">#REF!</definedName>
    <definedName name="_APU518">#REF!</definedName>
    <definedName name="_APU519" localSheetId="17">#REF!</definedName>
    <definedName name="_APU519">#REF!</definedName>
    <definedName name="_APU52" localSheetId="17">#REF!</definedName>
    <definedName name="_APU52">#REF!</definedName>
    <definedName name="_APU520" localSheetId="17">#REF!</definedName>
    <definedName name="_APU520">#REF!</definedName>
    <definedName name="_APU521" localSheetId="17">#REF!</definedName>
    <definedName name="_APU521">#REF!</definedName>
    <definedName name="_APU522" localSheetId="17">#REF!</definedName>
    <definedName name="_APU522">#REF!</definedName>
    <definedName name="_APU523" localSheetId="17">#REF!</definedName>
    <definedName name="_APU523">#REF!</definedName>
    <definedName name="_APU524" localSheetId="17">#REF!</definedName>
    <definedName name="_APU524">#REF!</definedName>
    <definedName name="_APU525" localSheetId="17">#REF!</definedName>
    <definedName name="_APU525">#REF!</definedName>
    <definedName name="_APU526" localSheetId="17">#REF!</definedName>
    <definedName name="_APU526">#REF!</definedName>
    <definedName name="_APU527" localSheetId="17">#REF!</definedName>
    <definedName name="_APU527">#REF!</definedName>
    <definedName name="_APU528" localSheetId="17">#REF!</definedName>
    <definedName name="_APU528">#REF!</definedName>
    <definedName name="_APU529" localSheetId="17">#REF!</definedName>
    <definedName name="_APU529">#REF!</definedName>
    <definedName name="_APU53" localSheetId="17">#REF!</definedName>
    <definedName name="_APU53">#REF!</definedName>
    <definedName name="_APU530" localSheetId="17">#REF!</definedName>
    <definedName name="_APU530">#REF!</definedName>
    <definedName name="_APU531" localSheetId="17">#REF!</definedName>
    <definedName name="_APU531">#REF!</definedName>
    <definedName name="_APU532" localSheetId="17">#REF!</definedName>
    <definedName name="_APU532">#REF!</definedName>
    <definedName name="_APU533" localSheetId="17">#REF!</definedName>
    <definedName name="_APU533">#REF!</definedName>
    <definedName name="_APU54" localSheetId="17">#REF!</definedName>
    <definedName name="_APU54">#REF!</definedName>
    <definedName name="_APU55" localSheetId="17">#REF!</definedName>
    <definedName name="_APU55">#REF!</definedName>
    <definedName name="_APU56" localSheetId="17">#REF!</definedName>
    <definedName name="_APU56">#REF!</definedName>
    <definedName name="_APU57" localSheetId="17">#REF!</definedName>
    <definedName name="_APU57">#REF!</definedName>
    <definedName name="_APU58" localSheetId="17">#REF!</definedName>
    <definedName name="_APU58">#REF!</definedName>
    <definedName name="_APU59" localSheetId="17">#REF!</definedName>
    <definedName name="_APU59">#REF!</definedName>
    <definedName name="_APU6" localSheetId="17">#REF!</definedName>
    <definedName name="_APU6">#REF!</definedName>
    <definedName name="_APU60" localSheetId="17">#REF!</definedName>
    <definedName name="_APU60">#REF!</definedName>
    <definedName name="_APU61" localSheetId="17">#REF!</definedName>
    <definedName name="_APU61">#REF!</definedName>
    <definedName name="_APU610" localSheetId="17">#REF!</definedName>
    <definedName name="_APU610">#REF!</definedName>
    <definedName name="_APU611" localSheetId="17">#REF!</definedName>
    <definedName name="_APU611">#REF!</definedName>
    <definedName name="_APU612" localSheetId="17">#REF!</definedName>
    <definedName name="_APU612">#REF!</definedName>
    <definedName name="_APU613" localSheetId="17">#REF!</definedName>
    <definedName name="_APU613">#REF!</definedName>
    <definedName name="_APU614" localSheetId="17">#REF!</definedName>
    <definedName name="_APU614">#REF!</definedName>
    <definedName name="_APU62" localSheetId="17">#REF!</definedName>
    <definedName name="_APU62">#REF!</definedName>
    <definedName name="_APU63" localSheetId="17">#REF!</definedName>
    <definedName name="_APU63">#REF!</definedName>
    <definedName name="_APU64" localSheetId="17">#REF!</definedName>
    <definedName name="_APU64">#REF!</definedName>
    <definedName name="_APU65" localSheetId="17">#REF!</definedName>
    <definedName name="_APU65">#REF!</definedName>
    <definedName name="_APU66" localSheetId="17">#REF!</definedName>
    <definedName name="_APU66">#REF!</definedName>
    <definedName name="_APU67" localSheetId="17">#REF!</definedName>
    <definedName name="_APU67">#REF!</definedName>
    <definedName name="_APU68" localSheetId="17">#REF!</definedName>
    <definedName name="_APU68">#REF!</definedName>
    <definedName name="_APU69" localSheetId="17">#REF!</definedName>
    <definedName name="_APU69">#REF!</definedName>
    <definedName name="_APU7" localSheetId="17">#REF!</definedName>
    <definedName name="_APU7">#REF!</definedName>
    <definedName name="_APU71" localSheetId="17">#REF!</definedName>
    <definedName name="_APU71">#REF!</definedName>
    <definedName name="_APU72" localSheetId="17">#REF!</definedName>
    <definedName name="_APU72">#REF!</definedName>
    <definedName name="_APU73" localSheetId="17">#REF!</definedName>
    <definedName name="_APU73">#REF!</definedName>
    <definedName name="_APU74" localSheetId="17">#REF!</definedName>
    <definedName name="_APU74">#REF!</definedName>
    <definedName name="_APU75" localSheetId="17">#REF!</definedName>
    <definedName name="_APU75">#REF!</definedName>
    <definedName name="_APU76" localSheetId="17">#REF!</definedName>
    <definedName name="_APU76">#REF!</definedName>
    <definedName name="_APU77" localSheetId="17">#REF!</definedName>
    <definedName name="_APU77">#REF!</definedName>
    <definedName name="_APU78" localSheetId="17">#REF!</definedName>
    <definedName name="_APU78">#REF!</definedName>
    <definedName name="_apu79" localSheetId="17">#REF!</definedName>
    <definedName name="_apu79">#REF!</definedName>
    <definedName name="_APU8" localSheetId="17">#REF!</definedName>
    <definedName name="_APU8">#REF!</definedName>
    <definedName name="_APU80" localSheetId="17">#REF!</definedName>
    <definedName name="_APU80">#REF!</definedName>
    <definedName name="_APU81" localSheetId="17">#REF!</definedName>
    <definedName name="_APU81">#REF!</definedName>
    <definedName name="_APU810" localSheetId="17">#REF!</definedName>
    <definedName name="_APU810">#REF!</definedName>
    <definedName name="_APU811" localSheetId="17">#REF!</definedName>
    <definedName name="_APU811">#REF!</definedName>
    <definedName name="_APU812" localSheetId="17">#REF!</definedName>
    <definedName name="_APU812">#REF!</definedName>
    <definedName name="_APU813" localSheetId="17">#REF!</definedName>
    <definedName name="_APU813">#REF!</definedName>
    <definedName name="_APU814" localSheetId="17">#REF!</definedName>
    <definedName name="_APU814">#REF!</definedName>
    <definedName name="_APU82" localSheetId="17">#REF!</definedName>
    <definedName name="_APU82">#REF!</definedName>
    <definedName name="_APU83" localSheetId="17">#REF!</definedName>
    <definedName name="_APU83">#REF!</definedName>
    <definedName name="_APU84" localSheetId="17">#REF!</definedName>
    <definedName name="_APU84">#REF!</definedName>
    <definedName name="_APU85" localSheetId="17">#REF!</definedName>
    <definedName name="_APU85">#REF!</definedName>
    <definedName name="_APU86" localSheetId="17">#REF!</definedName>
    <definedName name="_APU86">#REF!</definedName>
    <definedName name="_APU87" localSheetId="17">#REF!</definedName>
    <definedName name="_APU87">#REF!</definedName>
    <definedName name="_APU88" localSheetId="17">#REF!</definedName>
    <definedName name="_APU88">#REF!</definedName>
    <definedName name="_APU89" localSheetId="17">#REF!</definedName>
    <definedName name="_APU89">#REF!</definedName>
    <definedName name="_APU9" localSheetId="17">#REF!</definedName>
    <definedName name="_APU9">#REF!</definedName>
    <definedName name="_APU91" localSheetId="17">#REF!</definedName>
    <definedName name="_APU91">#REF!</definedName>
    <definedName name="_APU910" localSheetId="17">#REF!</definedName>
    <definedName name="_APU910">#REF!</definedName>
    <definedName name="_APU911" localSheetId="17">#REF!</definedName>
    <definedName name="_APU911">#REF!</definedName>
    <definedName name="_APU912" localSheetId="17">#REF!</definedName>
    <definedName name="_APU912">#REF!</definedName>
    <definedName name="_APU913" localSheetId="17">#REF!</definedName>
    <definedName name="_APU913">#REF!</definedName>
    <definedName name="_APU914" localSheetId="17">#REF!</definedName>
    <definedName name="_APU914">#REF!</definedName>
    <definedName name="_APU915" localSheetId="17">#REF!</definedName>
    <definedName name="_APU915">#REF!</definedName>
    <definedName name="_APU92" localSheetId="17">#REF!</definedName>
    <definedName name="_APU92">#REF!</definedName>
    <definedName name="_APU93" localSheetId="17">#REF!</definedName>
    <definedName name="_APU93">#REF!</definedName>
    <definedName name="_APU94" localSheetId="17">#REF!</definedName>
    <definedName name="_APU94">#REF!</definedName>
    <definedName name="_APU95" localSheetId="17">#REF!</definedName>
    <definedName name="_APU95">#REF!</definedName>
    <definedName name="_APU96" localSheetId="17">#REF!</definedName>
    <definedName name="_APU96">#REF!</definedName>
    <definedName name="_APU97" localSheetId="17">#REF!</definedName>
    <definedName name="_APU97">#REF!</definedName>
    <definedName name="_APU98" localSheetId="17">#REF!</definedName>
    <definedName name="_APU98">#REF!</definedName>
    <definedName name="_APU99" localSheetId="17">#REF!</definedName>
    <definedName name="_APU99">#REF!</definedName>
    <definedName name="_AQ1" localSheetId="17">#REF!</definedName>
    <definedName name="_AQ1">#REF!</definedName>
    <definedName name="_B104067" localSheetId="17">#REF!</definedName>
    <definedName name="_B104067">#REF!</definedName>
    <definedName name="_B104068">#REF!</definedName>
    <definedName name="_B1040681">#REF!</definedName>
    <definedName name="_B110111" localSheetId="17">#REF!</definedName>
    <definedName name="_B110111">#REF!</definedName>
    <definedName name="_B114854">#REF!</definedName>
    <definedName name="_B150019">#REF!</definedName>
    <definedName name="_B195381">#REF!</definedName>
    <definedName name="_b2" localSheetId="17" hidden="1">{"TAB1",#N/A,TRUE,"GENERAL";"TAB2",#N/A,TRUE,"GENERAL";"TAB3",#N/A,TRUE,"GENERAL";"TAB4",#N/A,TRUE,"GENERAL";"TAB5",#N/A,TRUE,"GENERAL"}</definedName>
    <definedName name="_b2">#REF!</definedName>
    <definedName name="_b3" localSheetId="17" hidden="1">{"TAB1",#N/A,TRUE,"GENERAL";"TAB2",#N/A,TRUE,"GENERAL";"TAB3",#N/A,TRUE,"GENERAL";"TAB4",#N/A,TRUE,"GENERAL";"TAB5",#N/A,TRUE,"GENERAL"}</definedName>
    <definedName name="_b3">#REF!</definedName>
    <definedName name="_b4" localSheetId="17" hidden="1">{"TAB1",#N/A,TRUE,"GENERAL";"TAB2",#N/A,TRUE,"GENERAL";"TAB3",#N/A,TRUE,"GENERAL";"TAB4",#N/A,TRUE,"GENERAL";"TAB5",#N/A,TRUE,"GENERAL"}</definedName>
    <definedName name="_b4">#REF!</definedName>
    <definedName name="_b5" localSheetId="17" hidden="1">{"TAB1",#N/A,TRUE,"GENERAL";"TAB2",#N/A,TRUE,"GENERAL";"TAB3",#N/A,TRUE,"GENERAL";"TAB4",#N/A,TRUE,"GENERAL";"TAB5",#N/A,TRUE,"GENERAL"}</definedName>
    <definedName name="_b5">#REF!</definedName>
    <definedName name="_b6" localSheetId="17" hidden="1">{"TAB1",#N/A,TRUE,"GENERAL";"TAB2",#N/A,TRUE,"GENERAL";"TAB3",#N/A,TRUE,"GENERAL";"TAB4",#N/A,TRUE,"GENERAL";"TAB5",#N/A,TRUE,"GENERAL"}</definedName>
    <definedName name="_b6">#REF!</definedName>
    <definedName name="_b7" localSheetId="17" hidden="1">{"via1",#N/A,TRUE,"general";"via2",#N/A,TRUE,"general";"via3",#N/A,TRUE,"general"}</definedName>
    <definedName name="_b7">#REF!</definedName>
    <definedName name="_b8" localSheetId="17" hidden="1">{"via1",#N/A,TRUE,"general";"via2",#N/A,TRUE,"general";"via3",#N/A,TRUE,"general"}</definedName>
    <definedName name="_b8">#REF!</definedName>
    <definedName name="_B93008" localSheetId="17">#REF!</definedName>
    <definedName name="_B93008">#REF!</definedName>
    <definedName name="_B93009">#REF!</definedName>
    <definedName name="_BAZ10">#REF!</definedName>
    <definedName name="_bb9" localSheetId="17" hidden="1">{"TAB1",#N/A,TRUE,"GENERAL";"TAB2",#N/A,TRUE,"GENERAL";"TAB3",#N/A,TRUE,"GENERAL";"TAB4",#N/A,TRUE,"GENERAL";"TAB5",#N/A,TRUE,"GENERAL"}</definedName>
    <definedName name="_bb9">#REF!</definedName>
    <definedName name="_bgb5" localSheetId="17" hidden="1">{"TAB1",#N/A,TRUE,"GENERAL";"TAB2",#N/A,TRUE,"GENERAL";"TAB3",#N/A,TRUE,"GENERAL";"TAB4",#N/A,TRUE,"GENERAL";"TAB5",#N/A,TRUE,"GENERAL"}</definedName>
    <definedName name="_bgb5">#REF!</definedName>
    <definedName name="_BGC1">#REF!</definedName>
    <definedName name="_BGC3">#REF!</definedName>
    <definedName name="_BGC5">#REF!</definedName>
    <definedName name="_BLO20">#REF!</definedName>
    <definedName name="_BOM1">#REF!</definedName>
    <definedName name="_C">#REF!</definedName>
    <definedName name="_C2254JH">#REF!</definedName>
    <definedName name="_C2256JH">#REF!</definedName>
    <definedName name="_C452JH">#REF!</definedName>
    <definedName name="_C903L">#REF!</definedName>
    <definedName name="_C908J">#REF!</definedName>
    <definedName name="_CAC1">#REF!</definedName>
    <definedName name="_CAC3">#REF!</definedName>
    <definedName name="_CAC5">#REF!</definedName>
    <definedName name="_CAL1">#REF!</definedName>
    <definedName name="_CAL2">#REF!</definedName>
    <definedName name="_CAL3">#REF!</definedName>
    <definedName name="_CAL4">#REF!</definedName>
    <definedName name="_CAN28">#REF!</definedName>
    <definedName name="_CAP1" localSheetId="17">#REF!</definedName>
    <definedName name="_CAP1">#REF!</definedName>
    <definedName name="_CAP10" localSheetId="17">#REF!</definedName>
    <definedName name="_CAP10">#REF!</definedName>
    <definedName name="_CAP11" localSheetId="17">#REF!</definedName>
    <definedName name="_CAP11">#REF!</definedName>
    <definedName name="_CAP12" localSheetId="17">#REF!</definedName>
    <definedName name="_CAP12">#REF!</definedName>
    <definedName name="_CAP13" localSheetId="17">#REF!</definedName>
    <definedName name="_CAP13">#REF!</definedName>
    <definedName name="_CAP14" localSheetId="17">#REF!</definedName>
    <definedName name="_CAP14">#REF!</definedName>
    <definedName name="_CAP15" localSheetId="17">#REF!</definedName>
    <definedName name="_CAP15">#REF!</definedName>
    <definedName name="_CAP16" localSheetId="17">#REF!</definedName>
    <definedName name="_CAP16">#REF!</definedName>
    <definedName name="_CAP17" localSheetId="17">#REF!</definedName>
    <definedName name="_CAP17">#REF!</definedName>
    <definedName name="_CAP18" localSheetId="17">#REF!</definedName>
    <definedName name="_CAP18">#REF!</definedName>
    <definedName name="_CAP19" localSheetId="17">#REF!</definedName>
    <definedName name="_CAP19">#REF!</definedName>
    <definedName name="_CAP2" localSheetId="17">#REF!</definedName>
    <definedName name="_CAP2">#REF!</definedName>
    <definedName name="_CAP20" localSheetId="17">#REF!</definedName>
    <definedName name="_CAP20">#REF!</definedName>
    <definedName name="_CAP3" localSheetId="17">#REF!</definedName>
    <definedName name="_CAP3">#REF!</definedName>
    <definedName name="_CAP4" localSheetId="17">#REF!</definedName>
    <definedName name="_CAP4">#REF!</definedName>
    <definedName name="_CAP5" localSheetId="17">#REF!</definedName>
    <definedName name="_CAP5">#REF!</definedName>
    <definedName name="_CAP6" localSheetId="17">#REF!</definedName>
    <definedName name="_CAP6">#REF!</definedName>
    <definedName name="_CAP7" localSheetId="17">#REF!</definedName>
    <definedName name="_CAP7">#REF!</definedName>
    <definedName name="_CAP8" localSheetId="17">#REF!</definedName>
    <definedName name="_CAP8">#REF!</definedName>
    <definedName name="_CAP9" localSheetId="17">#REF!</definedName>
    <definedName name="_CAP9">#REF!</definedName>
    <definedName name="_CAR3" localSheetId="17">#REF!</definedName>
    <definedName name="_CAR3">#REF!</definedName>
    <definedName name="_CAR4" localSheetId="17">#REF!</definedName>
    <definedName name="_CAR4">#REF!</definedName>
    <definedName name="_CMU005" localSheetId="17" hidden="1">#REF!</definedName>
    <definedName name="_CMU005">#REF!</definedName>
    <definedName name="_cmu05" localSheetId="17">#REF!</definedName>
    <definedName name="_cmu05">#REF!</definedName>
    <definedName name="_Cod1" localSheetId="17">#REF!</definedName>
    <definedName name="_Cod1">#REF!</definedName>
    <definedName name="_compa">#REF!</definedName>
    <definedName name="_Con1" localSheetId="17">#REF!</definedName>
    <definedName name="_Con1">#REF!</definedName>
    <definedName name="_CON123">#REF!</definedName>
    <definedName name="_Con2" localSheetId="17">#REF!</definedName>
    <definedName name="_Con2">#REF!</definedName>
    <definedName name="_CON2200" localSheetId="17">#REF!</definedName>
    <definedName name="_CON2200">#REF!</definedName>
    <definedName name="_CON2500" localSheetId="17">#REF!</definedName>
    <definedName name="_CON2500">#REF!</definedName>
    <definedName name="_Con3" localSheetId="17">#REF!</definedName>
    <definedName name="_Con3">#REF!</definedName>
    <definedName name="_con3000" localSheetId="17">#REF!</definedName>
    <definedName name="_con3000">#REF!</definedName>
    <definedName name="_cua1">#REF!</definedName>
    <definedName name="_CUA44">#REF!</definedName>
    <definedName name="_D">#REF!</definedName>
    <definedName name="_D119353">#REF!</definedName>
    <definedName name="_D128899" localSheetId="17">#REF!</definedName>
    <definedName name="_D128899">#REF!</definedName>
    <definedName name="_D128900">#REF!</definedName>
    <definedName name="_d129000">#REF!</definedName>
    <definedName name="_D151661">#REF!</definedName>
    <definedName name="_D177945">#REF!</definedName>
    <definedName name="_D77032" localSheetId="17">#REF!</definedName>
    <definedName name="_D77032">#REF!</definedName>
    <definedName name="_d77033">#REF!</definedName>
    <definedName name="_D770333">#REF!</definedName>
    <definedName name="_DAT1">#REF!</definedName>
    <definedName name="_DAT2">#REF!</definedName>
    <definedName name="_DAT3">#REF!</definedName>
    <definedName name="_DAT4">#REF!</definedName>
    <definedName name="_DCF2">#REF!</definedName>
    <definedName name="_DF4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MD1" localSheetId="17">#REF!</definedName>
    <definedName name="_DMD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" localSheetId="17">#REF!</definedName>
    <definedName name="_E">#REF!</definedName>
    <definedName name="_E113701" localSheetId="17">#REF!</definedName>
    <definedName name="_E113701">#REF!</definedName>
    <definedName name="_E169000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EF110">#REF!</definedName>
    <definedName name="_Ega2" localSheetId="17">#REF!</definedName>
    <definedName name="_Ega2">#REF!</definedName>
    <definedName name="_Ega3" localSheetId="17">#REF!</definedName>
    <definedName name="_Ega3">#REF!</definedName>
    <definedName name="_Ele2" localSheetId="17">#REF!</definedName>
    <definedName name="_Ele2">#REF!</definedName>
    <definedName name="_Ele3" localSheetId="17">#REF!</definedName>
    <definedName name="_Ele3">#REF!</definedName>
    <definedName name="_Epm2" localSheetId="17">#REF!</definedName>
    <definedName name="_Epm2">#REF!</definedName>
    <definedName name="_Epm3" localSheetId="17">#REF!</definedName>
    <definedName name="_Epm3">#REF!</definedName>
    <definedName name="_EQP1" localSheetId="17">#REF!</definedName>
    <definedName name="_EQP1">#REF!</definedName>
    <definedName name="_EQP10" localSheetId="17">#REF!</definedName>
    <definedName name="_EQP10">#REF!</definedName>
    <definedName name="_EQP11" localSheetId="17">#REF!</definedName>
    <definedName name="_EQP11">#REF!</definedName>
    <definedName name="_EQP12" localSheetId="17">#REF!</definedName>
    <definedName name="_EQP12">#REF!</definedName>
    <definedName name="_EQP13" localSheetId="17">#REF!</definedName>
    <definedName name="_EQP13">#REF!</definedName>
    <definedName name="_EQP14" localSheetId="17">#REF!</definedName>
    <definedName name="_EQP14">#REF!</definedName>
    <definedName name="_EQP15" localSheetId="17">#REF!</definedName>
    <definedName name="_EQP15">#REF!</definedName>
    <definedName name="_EQP16" localSheetId="17">#REF!</definedName>
    <definedName name="_EQP16">#REF!</definedName>
    <definedName name="_EQP17" localSheetId="17">#REF!</definedName>
    <definedName name="_EQP17">#REF!</definedName>
    <definedName name="_EQP18" localSheetId="17">#REF!</definedName>
    <definedName name="_EQP18">#REF!</definedName>
    <definedName name="_EQP19" localSheetId="17">#REF!</definedName>
    <definedName name="_EQP19">#REF!</definedName>
    <definedName name="_EQP2" localSheetId="17">#REF!</definedName>
    <definedName name="_EQP2">#REF!</definedName>
    <definedName name="_EQP20" localSheetId="17">#REF!</definedName>
    <definedName name="_EQP20">#REF!</definedName>
    <definedName name="_eqp27" localSheetId="17">#REF!</definedName>
    <definedName name="_eqp27">#REF!</definedName>
    <definedName name="_EQP3" localSheetId="17">#REF!</definedName>
    <definedName name="_EQP3">#REF!</definedName>
    <definedName name="_EQP4" localSheetId="17">#REF!</definedName>
    <definedName name="_EQP4">#REF!</definedName>
    <definedName name="_EQP5" localSheetId="17">#REF!</definedName>
    <definedName name="_EQP5">#REF!</definedName>
    <definedName name="_EQP6" localSheetId="17">#REF!</definedName>
    <definedName name="_EQP6">#REF!</definedName>
    <definedName name="_EQP7" localSheetId="17">#REF!</definedName>
    <definedName name="_EQP7">#REF!</definedName>
    <definedName name="_EQP8" localSheetId="17">#REF!</definedName>
    <definedName name="_EQP8">#REF!</definedName>
    <definedName name="_EQP9" localSheetId="17">#REF!</definedName>
    <definedName name="_EQP9">#REF!</definedName>
    <definedName name="_EST1" localSheetId="17">#REF!</definedName>
    <definedName name="_EST1">#REF!</definedName>
    <definedName name="_EST10" localSheetId="17">#REF!</definedName>
    <definedName name="_EST10">#REF!</definedName>
    <definedName name="_EST11" localSheetId="17">#REF!</definedName>
    <definedName name="_EST11">#REF!</definedName>
    <definedName name="_EST12" localSheetId="17">#REF!</definedName>
    <definedName name="_EST12">#REF!</definedName>
    <definedName name="_EST13" localSheetId="17">#REF!</definedName>
    <definedName name="_EST13">#REF!</definedName>
    <definedName name="_EST14" localSheetId="17">#REF!</definedName>
    <definedName name="_EST14">#REF!</definedName>
    <definedName name="_EST15" localSheetId="17">#REF!</definedName>
    <definedName name="_EST15">#REF!</definedName>
    <definedName name="_EST16" localSheetId="17">#REF!</definedName>
    <definedName name="_EST16">#REF!</definedName>
    <definedName name="_EST17" localSheetId="17">#REF!</definedName>
    <definedName name="_EST17">#REF!</definedName>
    <definedName name="_EST18" localSheetId="17">#REF!</definedName>
    <definedName name="_EST18">#REF!</definedName>
    <definedName name="_EST19" localSheetId="17">#REF!</definedName>
    <definedName name="_EST19">#REF!</definedName>
    <definedName name="_EST2" localSheetId="17">#REF!</definedName>
    <definedName name="_EST2">#REF!</definedName>
    <definedName name="_EST23" localSheetId="17">#REF!</definedName>
    <definedName name="_EST23">#REF!</definedName>
    <definedName name="_EST3" localSheetId="17">#REF!</definedName>
    <definedName name="_EST3">#REF!</definedName>
    <definedName name="_EST4" localSheetId="17">#REF!</definedName>
    <definedName name="_EST4">#REF!</definedName>
    <definedName name="_EST5" localSheetId="17">#REF!</definedName>
    <definedName name="_EST5">#REF!</definedName>
    <definedName name="_EST6" localSheetId="17">#REF!</definedName>
    <definedName name="_EST6">#REF!</definedName>
    <definedName name="_EST7" localSheetId="17">#REF!</definedName>
    <definedName name="_EST7">#REF!</definedName>
    <definedName name="_EST8" localSheetId="17">#REF!</definedName>
    <definedName name="_EST8">#REF!</definedName>
    <definedName name="_EST9" localSheetId="17">#REF!</definedName>
    <definedName name="_EST9">#REF!</definedName>
    <definedName name="_ETF315">#REF!</definedName>
    <definedName name="_ETR13" localSheetId="17">#REF!</definedName>
    <definedName name="_ETR13">#REF!</definedName>
    <definedName name="_exc02">#REF!</definedName>
    <definedName name="_EXC1" localSheetId="17">#REF!</definedName>
    <definedName name="_EXC1">#REF!</definedName>
    <definedName name="_EXC10" localSheetId="17">#REF!</definedName>
    <definedName name="_EXC10">#REF!</definedName>
    <definedName name="_EXC11" localSheetId="17">#REF!</definedName>
    <definedName name="_EXC11">#REF!</definedName>
    <definedName name="_EXC12" localSheetId="17">#REF!</definedName>
    <definedName name="_EXC12">#REF!</definedName>
    <definedName name="_EXC2" localSheetId="17">#REF!</definedName>
    <definedName name="_EXC2">#REF!</definedName>
    <definedName name="_exc24">#REF!</definedName>
    <definedName name="_EXC3" localSheetId="17">#REF!</definedName>
    <definedName name="_EXC3">#REF!</definedName>
    <definedName name="_EXC4" localSheetId="17">#REF!</definedName>
    <definedName name="_EXC4">#REF!</definedName>
    <definedName name="_exc40">#REF!</definedName>
    <definedName name="_EXC5" localSheetId="17">#REF!</definedName>
    <definedName name="_EXC5">#REF!</definedName>
    <definedName name="_EXC6" localSheetId="17">#REF!</definedName>
    <definedName name="_EXC6">#REF!</definedName>
    <definedName name="_EXC7" localSheetId="17">#REF!</definedName>
    <definedName name="_EXC7">#REF!</definedName>
    <definedName name="_EXC8" localSheetId="17">#REF!</definedName>
    <definedName name="_EXC8">#REF!</definedName>
    <definedName name="_EXC9" localSheetId="17">#REF!</definedName>
    <definedName name="_EXC9">#REF!</definedName>
    <definedName name="_F" localSheetId="17" hidden="1">#REF!</definedName>
    <definedName name="_F">#REF!</definedName>
    <definedName name="_F150411">#REF!</definedName>
    <definedName name="_f191212">#REF!</definedName>
    <definedName name="_F206218">#REF!</definedName>
    <definedName name="_F222320">#REF!</definedName>
    <definedName name="_F4" localSheetId="4">{"SUMINISTRO E INSTALACIÓN CANALETAS L=7.50"}</definedName>
    <definedName name="_F4" localSheetId="16">{"SUMINISTRO E INSTALACIÓN CANALETAS L=7.50"}</definedName>
    <definedName name="_F4" localSheetId="15">{"SUMINISTRO E INSTALACIÓN CANALETAS L=7.50"}</definedName>
    <definedName name="_F4" localSheetId="17">{"SUMINISTRO E INSTALACIÓN CANALETAS L=7.50"}</definedName>
    <definedName name="_F4" localSheetId="2">{"SUMINISTRO E INSTALACIÓN CANALETAS L=7.50"}</definedName>
    <definedName name="_F4" localSheetId="1">{"SUMINISTRO E INSTALACIÓN CANALETAS L=7.50"}</definedName>
    <definedName name="_F4">{"SUMINISTRO E INSTALACIÓN CANALETAS L=7.50"}</definedName>
    <definedName name="_FC">#REF!</definedName>
    <definedName name="_fcv1" localSheetId="17">#REF!</definedName>
    <definedName name="_fcv1">#REF!</definedName>
    <definedName name="_FEB1" localSheetId="17">#REF!</definedName>
    <definedName name="_FEB1">#REF!</definedName>
    <definedName name="_fei1" localSheetId="17">#REF!</definedName>
    <definedName name="_fei1">#REF!</definedName>
    <definedName name="_fei10" localSheetId="17">#REF!</definedName>
    <definedName name="_fei10">#REF!</definedName>
    <definedName name="_fei11" localSheetId="17">#REF!</definedName>
    <definedName name="_fei11">#REF!</definedName>
    <definedName name="_fei12" localSheetId="17">#REF!</definedName>
    <definedName name="_fei12">#REF!</definedName>
    <definedName name="_fei13" localSheetId="17">#REF!</definedName>
    <definedName name="_fei13">#REF!</definedName>
    <definedName name="_fei14" localSheetId="17">#REF!</definedName>
    <definedName name="_fei14">#REF!</definedName>
    <definedName name="_fei15" localSheetId="17">#REF!</definedName>
    <definedName name="_fei15">#REF!</definedName>
    <definedName name="_fei16" localSheetId="17">#REF!</definedName>
    <definedName name="_fei16">#REF!</definedName>
    <definedName name="_fei17" localSheetId="17">#REF!</definedName>
    <definedName name="_fei17">#REF!</definedName>
    <definedName name="_fei18" localSheetId="17">#REF!</definedName>
    <definedName name="_fei18">#REF!</definedName>
    <definedName name="_fei19" localSheetId="17">#REF!</definedName>
    <definedName name="_fei19">#REF!</definedName>
    <definedName name="_fei2" localSheetId="17">#REF!</definedName>
    <definedName name="_fei2">#REF!</definedName>
    <definedName name="_fei3" localSheetId="17">#REF!</definedName>
    <definedName name="_fei3">#REF!</definedName>
    <definedName name="_fei4" localSheetId="17">#REF!</definedName>
    <definedName name="_fei4">#REF!</definedName>
    <definedName name="_fei5" localSheetId="17">#REF!</definedName>
    <definedName name="_fei5">#REF!</definedName>
    <definedName name="_fei6" localSheetId="17">#REF!</definedName>
    <definedName name="_fei6">#REF!</definedName>
    <definedName name="_fei7" localSheetId="17">#REF!</definedName>
    <definedName name="_fei7">#REF!</definedName>
    <definedName name="_fei8" localSheetId="17">#REF!</definedName>
    <definedName name="_fei8">#REF!</definedName>
    <definedName name="_fei9" localSheetId="17">#REF!</definedName>
    <definedName name="_fei9">#REF!</definedName>
    <definedName name="_ff2005">#REF!</definedName>
    <definedName name="_Fill" localSheetId="17" hidden="1">#REF!</definedName>
    <definedName name="_Fill">#REF!</definedName>
    <definedName name="_FOR1">#REF!</definedName>
    <definedName name="_FS01">#REF!</definedName>
    <definedName name="_FYB03">#REF!</definedName>
    <definedName name="_FYB04">#REF!</definedName>
    <definedName name="_FYB08">#REF!</definedName>
    <definedName name="_FYB10">#REF!</definedName>
    <definedName name="_g" localSheetId="17">#REF!</definedName>
    <definedName name="_g">#REF!</definedName>
    <definedName name="_G1">#REF!</definedName>
    <definedName name="_G118050" localSheetId="17">#REF!</definedName>
    <definedName name="_G118050">#REF!</definedName>
    <definedName name="_G161484">#REF!</definedName>
    <definedName name="_g2" localSheetId="17" hidden="1">{"TAB1",#N/A,TRUE,"GENERAL";"TAB2",#N/A,TRUE,"GENERAL";"TAB3",#N/A,TRUE,"GENERAL";"TAB4",#N/A,TRUE,"GENERAL";"TAB5",#N/A,TRUE,"GENERAL"}</definedName>
    <definedName name="_g2">#REF!</definedName>
    <definedName name="_g3" localSheetId="17" hidden="1">{"via1",#N/A,TRUE,"general";"via2",#N/A,TRUE,"general";"via3",#N/A,TRUE,"general"}</definedName>
    <definedName name="_g3">#REF!</definedName>
    <definedName name="_g4" localSheetId="17" hidden="1">{"via1",#N/A,TRUE,"general";"via2",#N/A,TRUE,"general";"via3",#N/A,TRUE,"general"}</definedName>
    <definedName name="_g4">#REF!</definedName>
    <definedName name="_g5" localSheetId="17" hidden="1">{"via1",#N/A,TRUE,"general";"via2",#N/A,TRUE,"general";"via3",#N/A,TRUE,"general"}</definedName>
    <definedName name="_g5">#REF!</definedName>
    <definedName name="_g6" localSheetId="17" hidden="1">{"via1",#N/A,TRUE,"general";"via2",#N/A,TRUE,"general";"via3",#N/A,TRUE,"general"}</definedName>
    <definedName name="_g6">#REF!</definedName>
    <definedName name="_g7" localSheetId="17" hidden="1">{"TAB1",#N/A,TRUE,"GENERAL";"TAB2",#N/A,TRUE,"GENERAL";"TAB3",#N/A,TRUE,"GENERAL";"TAB4",#N/A,TRUE,"GENERAL";"TAB5",#N/A,TRUE,"GENERAL"}</definedName>
    <definedName name="_g7">#REF!</definedName>
    <definedName name="_GALAN">#REF!</definedName>
    <definedName name="_GR1" localSheetId="17" hidden="1">{"TAB1",#N/A,TRUE,"GENERAL";"TAB2",#N/A,TRUE,"GENERAL";"TAB3",#N/A,TRUE,"GENERAL";"TAB4",#N/A,TRUE,"GENERAL";"TAB5",#N/A,TRUE,"GENERAL"}</definedName>
    <definedName name="_GR1">#REF!</definedName>
    <definedName name="_gtr4" localSheetId="17" hidden="1">{"via1",#N/A,TRUE,"general";"via2",#N/A,TRUE,"general";"via3",#N/A,TRUE,"general"}</definedName>
    <definedName name="_gtr4">#REF!</definedName>
    <definedName name="_H117562">#REF!</definedName>
    <definedName name="_H191456" localSheetId="17">#REF!</definedName>
    <definedName name="_H191456">#REF!</definedName>
    <definedName name="_h2" localSheetId="17" hidden="1">{"via1",#N/A,TRUE,"general";"via2",#N/A,TRUE,"general";"via3",#N/A,TRUE,"general"}</definedName>
    <definedName name="_h2">#REF!</definedName>
    <definedName name="_h3" localSheetId="17" hidden="1">{"via1",#N/A,TRUE,"general";"via2",#N/A,TRUE,"general";"via3",#N/A,TRUE,"general"}</definedName>
    <definedName name="_h3">#REF!</definedName>
    <definedName name="_h4" localSheetId="17" hidden="1">{"TAB1",#N/A,TRUE,"GENERAL";"TAB2",#N/A,TRUE,"GENERAL";"TAB3",#N/A,TRUE,"GENERAL";"TAB4",#N/A,TRUE,"GENERAL";"TAB5",#N/A,TRUE,"GENERAL"}</definedName>
    <definedName name="_h4">#REF!</definedName>
    <definedName name="_h5" localSheetId="17" hidden="1">{"TAB1",#N/A,TRUE,"GENERAL";"TAB2",#N/A,TRUE,"GENERAL";"TAB3",#N/A,TRUE,"GENERAL";"TAB4",#N/A,TRUE,"GENERAL";"TAB5",#N/A,TRUE,"GENERAL"}</definedName>
    <definedName name="_h5">#REF!</definedName>
    <definedName name="_h6" localSheetId="17" hidden="1">{"via1",#N/A,TRUE,"general";"via2",#N/A,TRUE,"general";"via3",#N/A,TRUE,"general"}</definedName>
    <definedName name="_h6">#REF!</definedName>
    <definedName name="_h7" localSheetId="17" hidden="1">{"TAB1",#N/A,TRUE,"GENERAL";"TAB2",#N/A,TRUE,"GENERAL";"TAB3",#N/A,TRUE,"GENERAL";"TAB4",#N/A,TRUE,"GENERAL";"TAB5",#N/A,TRUE,"GENERAL"}</definedName>
    <definedName name="_h7">#REF!</definedName>
    <definedName name="_h8" localSheetId="17" hidden="1">{"via1",#N/A,TRUE,"general";"via2",#N/A,TRUE,"general";"via3",#N/A,TRUE,"general"}</definedName>
    <definedName name="_h8">#REF!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fh7" localSheetId="17" hidden="1">{"via1",#N/A,TRUE,"general";"via2",#N/A,TRUE,"general";"via3",#N/A,TRUE,"general"}</definedName>
    <definedName name="_hfh7">#REF!</definedName>
    <definedName name="_i1">#REF!</definedName>
    <definedName name="_i4" localSheetId="17" hidden="1">{"via1",#N/A,TRUE,"general";"via2",#N/A,TRUE,"general";"via3",#N/A,TRUE,"general"}</definedName>
    <definedName name="_i4">#REF!</definedName>
    <definedName name="_i5" localSheetId="17" hidden="1">{"TAB1",#N/A,TRUE,"GENERAL";"TAB2",#N/A,TRUE,"GENERAL";"TAB3",#N/A,TRUE,"GENERAL";"TAB4",#N/A,TRUE,"GENERAL";"TAB5",#N/A,TRUE,"GENERAL"}</definedName>
    <definedName name="_i5">#REF!</definedName>
    <definedName name="_i6" localSheetId="17" hidden="1">{"TAB1",#N/A,TRUE,"GENERAL";"TAB2",#N/A,TRUE,"GENERAL";"TAB3",#N/A,TRUE,"GENERAL";"TAB4",#N/A,TRUE,"GENERAL";"TAB5",#N/A,TRUE,"GENERAL"}</definedName>
    <definedName name="_i6">#REF!</definedName>
    <definedName name="_i7" localSheetId="17" hidden="1">{"via1",#N/A,TRUE,"general";"via2",#N/A,TRUE,"general";"via3",#N/A,TRUE,"general"}</definedName>
    <definedName name="_i7">#REF!</definedName>
    <definedName name="_i77" localSheetId="17" hidden="1">{"TAB1",#N/A,TRUE,"GENERAL";"TAB2",#N/A,TRUE,"GENERAL";"TAB3",#N/A,TRUE,"GENERAL";"TAB4",#N/A,TRUE,"GENERAL";"TAB5",#N/A,TRUE,"GENERAL"}</definedName>
    <definedName name="_i77">#REF!</definedName>
    <definedName name="_i8" localSheetId="17" hidden="1">{"via1",#N/A,TRUE,"general";"via2",#N/A,TRUE,"general";"via3",#N/A,TRUE,"general"}</definedName>
    <definedName name="_i8">#REF!</definedName>
    <definedName name="_i9" localSheetId="17" hidden="1">{"TAB1",#N/A,TRUE,"GENERAL";"TAB2",#N/A,TRUE,"GENERAL";"TAB3",#N/A,TRUE,"GENERAL";"TAB4",#N/A,TRUE,"GENERAL";"TAB5",#N/A,TRUE,"GENERAL"}</definedName>
    <definedName name="_i9">#REF!</definedName>
    <definedName name="_IMP1013">#REF!</definedName>
    <definedName name="_imp111">#REF!</definedName>
    <definedName name="_imp1110">#REF!</definedName>
    <definedName name="_IMP1111">#REF!</definedName>
    <definedName name="_IMP1112">#REF!</definedName>
    <definedName name="_IMP1113">#REF!</definedName>
    <definedName name="_IMP1114">#REF!</definedName>
    <definedName name="_IMP1115">#REF!</definedName>
    <definedName name="_IMP1116">#REF!</definedName>
    <definedName name="_imp112">#REF!</definedName>
    <definedName name="_imp113">#REF!</definedName>
    <definedName name="_IMP1132">#REF!</definedName>
    <definedName name="_IMP1133">#REF!</definedName>
    <definedName name="_imp114">#REF!</definedName>
    <definedName name="_IMP115">#REF!</definedName>
    <definedName name="_IMP116">#REF!</definedName>
    <definedName name="_imp117">#REF!</definedName>
    <definedName name="_imp118">#REF!</definedName>
    <definedName name="_imp119">#REF!</definedName>
    <definedName name="_imp84">#REF!</definedName>
    <definedName name="_Inc1" localSheetId="17">#REF!</definedName>
    <definedName name="_Inc1">#REF!</definedName>
    <definedName name="_Inc2" localSheetId="17">#REF!</definedName>
    <definedName name="_Inc2">#REF!</definedName>
    <definedName name="_Inc3" localSheetId="17">#REF!</definedName>
    <definedName name="_Inc3">#REF!</definedName>
    <definedName name="_INF1" localSheetId="17">#REF!</definedName>
    <definedName name="_inf1">#REF!</definedName>
    <definedName name="_INF2">#REF!</definedName>
    <definedName name="_INF3">#REF!</definedName>
    <definedName name="_Ing1" localSheetId="17">#REF!</definedName>
    <definedName name="_Ing1">#REF!</definedName>
    <definedName name="_Ing2" localSheetId="17">#REF!</definedName>
    <definedName name="_Ing2">#REF!</definedName>
    <definedName name="_Ing3" localSheetId="17">#REF!</definedName>
    <definedName name="_Ing3">#REF!</definedName>
    <definedName name="_IPC2002" localSheetId="17">#REF!</definedName>
    <definedName name="_IPC2002">#REF!</definedName>
    <definedName name="_Jai1" localSheetId="17">#REF!</definedName>
    <definedName name="_Jai1">#REF!</definedName>
    <definedName name="_Jai2" localSheetId="17">#REF!</definedName>
    <definedName name="_Jai2">#REF!</definedName>
    <definedName name="_Jai3" localSheetId="17">#REF!</definedName>
    <definedName name="_Jai3">#REF!</definedName>
    <definedName name="_JG2" localSheetId="4">IF([0]!LG=9,IF(ISERROR(#REF!),"",#REF!),"")</definedName>
    <definedName name="_JG2" localSheetId="16">IF([0]!LG=9,IF(ISERROR(#REF!),"",#REF!),"")</definedName>
    <definedName name="_JG2" localSheetId="15">IF([0]!LG=9,IF(ISERROR(#REF!),"",#REF!),"")</definedName>
    <definedName name="_JG2" localSheetId="17">IF([0]!LG=9,IF(ISERROR(#REF!),"",#REF!),"")</definedName>
    <definedName name="_JG2" localSheetId="2">IF([0]!LG=9,IF(ISERROR(#REF!),"",#REF!),"")</definedName>
    <definedName name="_JG2" localSheetId="1">IF(#REF!=9,IF(ISERROR(#REF!),"",#REF!),"")</definedName>
    <definedName name="_JG2">IF([0]!LG=9,IF(ISERROR(#REF!),"",#REF!),"")</definedName>
    <definedName name="_k3" localSheetId="17" hidden="1">{"TAB1",#N/A,TRUE,"GENERAL";"TAB2",#N/A,TRUE,"GENERAL";"TAB3",#N/A,TRUE,"GENERAL";"TAB4",#N/A,TRUE,"GENERAL";"TAB5",#N/A,TRUE,"GENERAL"}</definedName>
    <definedName name="_k3">#REF!</definedName>
    <definedName name="_k4" localSheetId="17" hidden="1">{"via1",#N/A,TRUE,"general";"via2",#N/A,TRUE,"general";"via3",#N/A,TRUE,"general"}</definedName>
    <definedName name="_k4">#REF!</definedName>
    <definedName name="_k5" localSheetId="17" hidden="1">{"via1",#N/A,TRUE,"general";"via2",#N/A,TRUE,"general";"via3",#N/A,TRUE,"general"}</definedName>
    <definedName name="_k5">#REF!</definedName>
    <definedName name="_k6" localSheetId="17" hidden="1">{"TAB1",#N/A,TRUE,"GENERAL";"TAB2",#N/A,TRUE,"GENERAL";"TAB3",#N/A,TRUE,"GENERAL";"TAB4",#N/A,TRUE,"GENERAL";"TAB5",#N/A,TRUE,"GENERAL"}</definedName>
    <definedName name="_k6">#REF!</definedName>
    <definedName name="_k7" localSheetId="17" hidden="1">{"via1",#N/A,TRUE,"general";"via2",#N/A,TRUE,"general";"via3",#N/A,TRUE,"general"}</definedName>
    <definedName name="_k7">#REF!</definedName>
    <definedName name="_k8" localSheetId="17" hidden="1">{"via1",#N/A,TRUE,"general";"via2",#N/A,TRUE,"general";"via3",#N/A,TRUE,"general"}</definedName>
    <definedName name="_k8">#REF!</definedName>
    <definedName name="_k9" localSheetId="17" hidden="1">{"TAB1",#N/A,TRUE,"GENERAL";"TAB2",#N/A,TRUE,"GENERAL";"TAB3",#N/A,TRUE,"GENERAL";"TAB4",#N/A,TRUE,"GENERAL";"TAB5",#N/A,TRUE,"GENERAL"}</definedName>
    <definedName name="_k9">#REF!</definedName>
    <definedName name="_Key1" localSheetId="17" hidden="1">#REF!</definedName>
    <definedName name="_Key1">#REF!</definedName>
    <definedName name="_Key2" localSheetId="17" hidden="1">#REF!</definedName>
    <definedName name="_Key2">#REF!</definedName>
    <definedName name="_key3">#REF!</definedName>
    <definedName name="_kjk6" localSheetId="17" hidden="1">{"TAB1",#N/A,TRUE,"GENERAL";"TAB2",#N/A,TRUE,"GENERAL";"TAB3",#N/A,TRUE,"GENERAL";"TAB4",#N/A,TRUE,"GENERAL";"TAB5",#N/A,TRUE,"GENERAL"}</definedName>
    <definedName name="_kjk6">#REF!</definedName>
    <definedName name="_LA124">#REF!</definedName>
    <definedName name="_lac1">#REF!</definedName>
    <definedName name="_LAC18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lb" localSheetId="4">Listado #REF!</definedName>
    <definedName name="_lb" localSheetId="16">Listado #REF!</definedName>
    <definedName name="_lb" localSheetId="15">Listado #REF!</definedName>
    <definedName name="_lb" localSheetId="17">Listado #REF!</definedName>
    <definedName name="_lb" localSheetId="2">Listado #REF!</definedName>
    <definedName name="_lb" localSheetId="1">Listado #REF!</definedName>
    <definedName name="_lb">Listado #REF!</definedName>
    <definedName name="_lb1" localSheetId="4">Listado #REF!</definedName>
    <definedName name="_lb1" localSheetId="16">Listado #REF!</definedName>
    <definedName name="_lb1" localSheetId="15">Listado #REF!</definedName>
    <definedName name="_lb1" localSheetId="17">Listado #REF!</definedName>
    <definedName name="_lb1" localSheetId="2">Listado #REF!</definedName>
    <definedName name="_lb1" localSheetId="1">Listado #REF!</definedName>
    <definedName name="_lb1">Listado #REF!</definedName>
    <definedName name="_LB1551" localSheetId="4">Listado #REF!</definedName>
    <definedName name="_LB1551" localSheetId="16">Listado #REF!</definedName>
    <definedName name="_LB1551" localSheetId="15">Listado #REF!</definedName>
    <definedName name="_LB1551" localSheetId="17">Listado #REF!</definedName>
    <definedName name="_LB1551" localSheetId="2">Listado #REF!</definedName>
    <definedName name="_LB1551" localSheetId="1">Listado #REF!</definedName>
    <definedName name="_LB1551">Listado #REF!</definedName>
    <definedName name="_LB257" localSheetId="4">Listado #REF!</definedName>
    <definedName name="_LB257" localSheetId="16">Listado #REF!</definedName>
    <definedName name="_LB257" localSheetId="15">Listado #REF!</definedName>
    <definedName name="_LB257" localSheetId="17">Listado #REF!</definedName>
    <definedName name="_LB257" localSheetId="2">Listado #REF!</definedName>
    <definedName name="_LB257" localSheetId="1">Listado #REF!</definedName>
    <definedName name="_LB257">Listado #REF!</definedName>
    <definedName name="_LMO1">#REF!</definedName>
    <definedName name="_M14">#REF!</definedName>
    <definedName name="_m3" localSheetId="17" hidden="1">{"via1",#N/A,TRUE,"general";"via2",#N/A,TRUE,"general";"via3",#N/A,TRUE,"general"}</definedName>
    <definedName name="_m3">#REF!</definedName>
    <definedName name="_m4" localSheetId="17" hidden="1">{"TAB1",#N/A,TRUE,"GENERAL";"TAB2",#N/A,TRUE,"GENERAL";"TAB3",#N/A,TRUE,"GENERAL";"TAB4",#N/A,TRUE,"GENERAL";"TAB5",#N/A,TRUE,"GENERAL"}</definedName>
    <definedName name="_m4">#REF!</definedName>
    <definedName name="_m5" localSheetId="17" hidden="1">{"via1",#N/A,TRUE,"general";"via2",#N/A,TRUE,"general";"via3",#N/A,TRUE,"general"}</definedName>
    <definedName name="_m5">#REF!</definedName>
    <definedName name="_m6" localSheetId="17" hidden="1">{"TAB1",#N/A,TRUE,"GENERAL";"TAB2",#N/A,TRUE,"GENERAL";"TAB3",#N/A,TRUE,"GENERAL";"TAB4",#N/A,TRUE,"GENERAL";"TAB5",#N/A,TRUE,"GENERAL"}</definedName>
    <definedName name="_m6">#REF!</definedName>
    <definedName name="_m7" localSheetId="17" hidden="1">{"TAB1",#N/A,TRUE,"GENERAL";"TAB2",#N/A,TRUE,"GENERAL";"TAB3",#N/A,TRUE,"GENERAL";"TAB4",#N/A,TRUE,"GENERAL";"TAB5",#N/A,TRUE,"GENERAL"}</definedName>
    <definedName name="_m7">#REF!</definedName>
    <definedName name="_m8" localSheetId="17" hidden="1">{"via1",#N/A,TRUE,"general";"via2",#N/A,TRUE,"general";"via3",#N/A,TRUE,"general"}</definedName>
    <definedName name="_m8">#REF!</definedName>
    <definedName name="_m9" localSheetId="17" hidden="1">{"via1",#N/A,TRUE,"general";"via2",#N/A,TRUE,"general";"via3",#N/A,TRUE,"general"}</definedName>
    <definedName name="_m9">#REF!</definedName>
    <definedName name="_MA2" localSheetId="17">#REF!</definedName>
    <definedName name="_MA2">#REF!</definedName>
    <definedName name="_MAR01" localSheetId="17">#REF!</definedName>
    <definedName name="_MAR01">#REF!</definedName>
    <definedName name="_MAT1" localSheetId="17">#REF!</definedName>
    <definedName name="_MAT1">#REF!</definedName>
    <definedName name="_MAT10" localSheetId="17">#REF!</definedName>
    <definedName name="_MAT10">#REF!</definedName>
    <definedName name="_MAT100" localSheetId="17">#REF!</definedName>
    <definedName name="_MAT100">#REF!</definedName>
    <definedName name="_MAT101" localSheetId="17">#REF!</definedName>
    <definedName name="_MAT101">#REF!</definedName>
    <definedName name="_MAT102" localSheetId="17">#REF!</definedName>
    <definedName name="_MAT102">#REF!</definedName>
    <definedName name="_MAT103" localSheetId="17">#REF!</definedName>
    <definedName name="_MAT103">#REF!</definedName>
    <definedName name="_MAT104" localSheetId="17">#REF!</definedName>
    <definedName name="_MAT104">#REF!</definedName>
    <definedName name="_MAT105" localSheetId="17">#REF!</definedName>
    <definedName name="_MAT105">#REF!</definedName>
    <definedName name="_MAT106" localSheetId="17">#REF!</definedName>
    <definedName name="_MAT106">#REF!</definedName>
    <definedName name="_MAT107" localSheetId="17">#REF!</definedName>
    <definedName name="_MAT107">#REF!</definedName>
    <definedName name="_MAT108" localSheetId="17">#REF!</definedName>
    <definedName name="_MAT108">#REF!</definedName>
    <definedName name="_MAT109" localSheetId="17">#REF!</definedName>
    <definedName name="_MAT109">#REF!</definedName>
    <definedName name="_MAT11" localSheetId="17">#REF!</definedName>
    <definedName name="_MAT11">#REF!</definedName>
    <definedName name="_MAT110" localSheetId="17">#REF!</definedName>
    <definedName name="_MAT110">#REF!</definedName>
    <definedName name="_MAT111" localSheetId="17">#REF!</definedName>
    <definedName name="_MAT111">#REF!</definedName>
    <definedName name="_MAT1111">#REF!</definedName>
    <definedName name="_MAT112" localSheetId="17">#REF!</definedName>
    <definedName name="_MAT112">#REF!</definedName>
    <definedName name="_MAT113" localSheetId="17">#REF!</definedName>
    <definedName name="_MAT113">#REF!</definedName>
    <definedName name="_MAT114" localSheetId="17">#REF!</definedName>
    <definedName name="_MAT114">#REF!</definedName>
    <definedName name="_MAT115" localSheetId="17">#REF!</definedName>
    <definedName name="_MAT115">#REF!</definedName>
    <definedName name="_MAT116" localSheetId="17">#REF!</definedName>
    <definedName name="_MAT116">#REF!</definedName>
    <definedName name="_MAT117" localSheetId="17">#REF!</definedName>
    <definedName name="_MAT117">#REF!</definedName>
    <definedName name="_MAT118" localSheetId="17">#REF!</definedName>
    <definedName name="_MAT118">#REF!</definedName>
    <definedName name="_MAT119" localSheetId="17">#REF!</definedName>
    <definedName name="_MAT119">#REF!</definedName>
    <definedName name="_MAT12" localSheetId="17">#REF!</definedName>
    <definedName name="_MAT12">#REF!</definedName>
    <definedName name="_MAT120" localSheetId="17">#REF!</definedName>
    <definedName name="_MAT120">#REF!</definedName>
    <definedName name="_MAT121" localSheetId="17">#REF!</definedName>
    <definedName name="_MAT121">#REF!</definedName>
    <definedName name="_MAT122" localSheetId="17">#REF!</definedName>
    <definedName name="_MAT122">#REF!</definedName>
    <definedName name="_MAT123" localSheetId="17">#REF!</definedName>
    <definedName name="_MAT123">#REF!</definedName>
    <definedName name="_MAT124" localSheetId="17">#REF!</definedName>
    <definedName name="_MAT124">#REF!</definedName>
    <definedName name="_MAT125" localSheetId="17">#REF!</definedName>
    <definedName name="_MAT125">#REF!</definedName>
    <definedName name="_MAT126" localSheetId="17">#REF!</definedName>
    <definedName name="_MAT126">#REF!</definedName>
    <definedName name="_MAT127" localSheetId="17">#REF!</definedName>
    <definedName name="_MAT127">#REF!</definedName>
    <definedName name="_MAT128" localSheetId="17">#REF!</definedName>
    <definedName name="_MAT128">#REF!</definedName>
    <definedName name="_MAT129" localSheetId="17">#REF!</definedName>
    <definedName name="_MAT129">#REF!</definedName>
    <definedName name="_MAT13" localSheetId="17">#REF!</definedName>
    <definedName name="_MAT13">#REF!</definedName>
    <definedName name="_MAT130" localSheetId="17">#REF!</definedName>
    <definedName name="_MAT130">#REF!</definedName>
    <definedName name="_MAT131" localSheetId="17">#REF!</definedName>
    <definedName name="_MAT131">#REF!</definedName>
    <definedName name="_MAT132" localSheetId="17">#REF!</definedName>
    <definedName name="_MAT132">#REF!</definedName>
    <definedName name="_MAT133" localSheetId="17">#REF!</definedName>
    <definedName name="_MAT133">#REF!</definedName>
    <definedName name="_MAT134" localSheetId="17">#REF!</definedName>
    <definedName name="_MAT134">#REF!</definedName>
    <definedName name="_MAT135" localSheetId="17">#REF!</definedName>
    <definedName name="_MAT135">#REF!</definedName>
    <definedName name="_MAT136" localSheetId="17">#REF!</definedName>
    <definedName name="_MAT136">#REF!</definedName>
    <definedName name="_MAT137" localSheetId="17">#REF!</definedName>
    <definedName name="_MAT137">#REF!</definedName>
    <definedName name="_MAT138" localSheetId="17">#REF!</definedName>
    <definedName name="_MAT138">#REF!</definedName>
    <definedName name="_MAT139" localSheetId="17">#REF!</definedName>
    <definedName name="_MAT139">#REF!</definedName>
    <definedName name="_MAT14" localSheetId="17">#REF!</definedName>
    <definedName name="_MAT14">#REF!</definedName>
    <definedName name="_MAT140" localSheetId="17">#REF!</definedName>
    <definedName name="_MAT140">#REF!</definedName>
    <definedName name="_MAT141" localSheetId="17">#REF!</definedName>
    <definedName name="_MAT141">#REF!</definedName>
    <definedName name="_MAT142" localSheetId="17">#REF!</definedName>
    <definedName name="_MAT142">#REF!</definedName>
    <definedName name="_MAT143" localSheetId="17">#REF!</definedName>
    <definedName name="_MAT143">#REF!</definedName>
    <definedName name="_MAT144" localSheetId="17">#REF!</definedName>
    <definedName name="_MAT144">#REF!</definedName>
    <definedName name="_MAT145" localSheetId="17">#REF!</definedName>
    <definedName name="_MAT145">#REF!</definedName>
    <definedName name="_MAT146" localSheetId="17">#REF!</definedName>
    <definedName name="_MAT146">#REF!</definedName>
    <definedName name="_MAT147" localSheetId="17">#REF!</definedName>
    <definedName name="_MAT147">#REF!</definedName>
    <definedName name="_MAT148" localSheetId="17">#REF!</definedName>
    <definedName name="_MAT148">#REF!</definedName>
    <definedName name="_MAT149" localSheetId="17">#REF!</definedName>
    <definedName name="_MAT149">#REF!</definedName>
    <definedName name="_MAT15" localSheetId="17">#REF!</definedName>
    <definedName name="_MAT15">#REF!</definedName>
    <definedName name="_MAT150" localSheetId="17">#REF!</definedName>
    <definedName name="_MAT150">#REF!</definedName>
    <definedName name="_MAT151" localSheetId="17">#REF!</definedName>
    <definedName name="_MAT151">#REF!</definedName>
    <definedName name="_MAT152" localSheetId="17">#REF!</definedName>
    <definedName name="_MAT152">#REF!</definedName>
    <definedName name="_MAT153" localSheetId="17">#REF!</definedName>
    <definedName name="_MAT153">#REF!</definedName>
    <definedName name="_MAT154" localSheetId="17">#REF!</definedName>
    <definedName name="_MAT154">#REF!</definedName>
    <definedName name="_MAT155" localSheetId="17">#REF!</definedName>
    <definedName name="_MAT155">#REF!</definedName>
    <definedName name="_MAT156" localSheetId="17">#REF!</definedName>
    <definedName name="_MAT156">#REF!</definedName>
    <definedName name="_MAT157" localSheetId="17">#REF!</definedName>
    <definedName name="_MAT157">#REF!</definedName>
    <definedName name="_MAT158" localSheetId="17">#REF!</definedName>
    <definedName name="_MAT158">#REF!</definedName>
    <definedName name="_MAT159" localSheetId="17">#REF!</definedName>
    <definedName name="_MAT159">#REF!</definedName>
    <definedName name="_MAT16" localSheetId="17">#REF!</definedName>
    <definedName name="_MAT16">#REF!</definedName>
    <definedName name="_MAT160" localSheetId="17">#REF!</definedName>
    <definedName name="_MAT160">#REF!</definedName>
    <definedName name="_MAT161" localSheetId="17">#REF!</definedName>
    <definedName name="_MAT161">#REF!</definedName>
    <definedName name="_MAT162" localSheetId="17">#REF!</definedName>
    <definedName name="_MAT162">#REF!</definedName>
    <definedName name="_MAT163" localSheetId="17">#REF!</definedName>
    <definedName name="_MAT163">#REF!</definedName>
    <definedName name="_MAT164" localSheetId="17">#REF!</definedName>
    <definedName name="_MAT164">#REF!</definedName>
    <definedName name="_MAT165" localSheetId="17">#REF!</definedName>
    <definedName name="_MAT165">#REF!</definedName>
    <definedName name="_MAT166" localSheetId="17">#REF!</definedName>
    <definedName name="_MAT166">#REF!</definedName>
    <definedName name="_MAT17" localSheetId="17">#REF!</definedName>
    <definedName name="_MAT17">#REF!</definedName>
    <definedName name="_MAT170">#REF!</definedName>
    <definedName name="_MAT171">#REF!</definedName>
    <definedName name="_MAT18" localSheetId="17">#REF!</definedName>
    <definedName name="_MAT18">#REF!</definedName>
    <definedName name="_MAT19" localSheetId="17">#REF!</definedName>
    <definedName name="_MAT19">#REF!</definedName>
    <definedName name="_MAT2" localSheetId="17">#REF!</definedName>
    <definedName name="_MAT2">#REF!</definedName>
    <definedName name="_MAT20" localSheetId="17">#REF!</definedName>
    <definedName name="_MAT20">#REF!</definedName>
    <definedName name="_MAT21" localSheetId="17">#REF!</definedName>
    <definedName name="_MAT21">#REF!</definedName>
    <definedName name="_MAT22" localSheetId="17">#REF!</definedName>
    <definedName name="_MAT22">#REF!</definedName>
    <definedName name="_MAT23" localSheetId="17">#REF!</definedName>
    <definedName name="_MAT23">#REF!</definedName>
    <definedName name="_MAT24" localSheetId="17">#REF!</definedName>
    <definedName name="_MAT24">#REF!</definedName>
    <definedName name="_MAT25" localSheetId="17">#REF!</definedName>
    <definedName name="_MAT25">#REF!</definedName>
    <definedName name="_MAT26" localSheetId="17">#REF!</definedName>
    <definedName name="_MAT26">#REF!</definedName>
    <definedName name="_MAT27" localSheetId="17">#REF!</definedName>
    <definedName name="_MAT27">#REF!</definedName>
    <definedName name="_MAT28" localSheetId="17">#REF!</definedName>
    <definedName name="_MAT28">#REF!</definedName>
    <definedName name="_MAT29" localSheetId="17">#REF!</definedName>
    <definedName name="_MAT29">#REF!</definedName>
    <definedName name="_MAT3" localSheetId="17">#REF!</definedName>
    <definedName name="_MAT3">#REF!</definedName>
    <definedName name="_MAT30" localSheetId="17">#REF!</definedName>
    <definedName name="_MAT30">#REF!</definedName>
    <definedName name="_MAT31" localSheetId="17">#REF!</definedName>
    <definedName name="_MAT31">#REF!</definedName>
    <definedName name="_MAT32" localSheetId="17">#REF!</definedName>
    <definedName name="_MAT32">#REF!</definedName>
    <definedName name="_MAT33" localSheetId="17">#REF!</definedName>
    <definedName name="_MAT33">#REF!</definedName>
    <definedName name="_MAT34" localSheetId="17">#REF!</definedName>
    <definedName name="_MAT34">#REF!</definedName>
    <definedName name="_MAT35" localSheetId="17">#REF!</definedName>
    <definedName name="_MAT35">#REF!</definedName>
    <definedName name="_MAT36" localSheetId="17">#REF!</definedName>
    <definedName name="_MAT36">#REF!</definedName>
    <definedName name="_MAT37" localSheetId="17">#REF!</definedName>
    <definedName name="_MAT37">#REF!</definedName>
    <definedName name="_MAT38" localSheetId="17">#REF!</definedName>
    <definedName name="_MAT38">#REF!</definedName>
    <definedName name="_MAT39" localSheetId="17">#REF!</definedName>
    <definedName name="_MAT39">#REF!</definedName>
    <definedName name="_MAT4" localSheetId="17">#REF!</definedName>
    <definedName name="_MAT4">#REF!</definedName>
    <definedName name="_MAT40" localSheetId="17">#REF!</definedName>
    <definedName name="_MAT40">#REF!</definedName>
    <definedName name="_MAT41" localSheetId="17">#REF!</definedName>
    <definedName name="_MAT41">#REF!</definedName>
    <definedName name="_MAT42" localSheetId="17">#REF!</definedName>
    <definedName name="_MAT42">#REF!</definedName>
    <definedName name="_MAT43" localSheetId="17">#REF!</definedName>
    <definedName name="_MAT43">#REF!</definedName>
    <definedName name="_MAT44" localSheetId="17">#REF!</definedName>
    <definedName name="_MAT44">#REF!</definedName>
    <definedName name="_MAT45" localSheetId="17">#REF!</definedName>
    <definedName name="_MAT45">#REF!</definedName>
    <definedName name="_MAT46" localSheetId="17">#REF!</definedName>
    <definedName name="_MAT46">#REF!</definedName>
    <definedName name="_MAT47" localSheetId="17">#REF!</definedName>
    <definedName name="_MAT47">#REF!</definedName>
    <definedName name="_MAT48" localSheetId="17">#REF!</definedName>
    <definedName name="_MAT48">#REF!</definedName>
    <definedName name="_MAT49" localSheetId="17">#REF!</definedName>
    <definedName name="_MAT49">#REF!</definedName>
    <definedName name="_MAT5" localSheetId="17">#REF!</definedName>
    <definedName name="_MAT5">#REF!</definedName>
    <definedName name="_MAT50" localSheetId="17">#REF!</definedName>
    <definedName name="_MAT50">#REF!</definedName>
    <definedName name="_MAT51" localSheetId="17">#REF!</definedName>
    <definedName name="_MAT51">#REF!</definedName>
    <definedName name="_MAT52" localSheetId="17">#REF!</definedName>
    <definedName name="_MAT52">#REF!</definedName>
    <definedName name="_MAT53" localSheetId="17">#REF!</definedName>
    <definedName name="_MAT53">#REF!</definedName>
    <definedName name="_MAT54" localSheetId="17">#REF!</definedName>
    <definedName name="_MAT54">#REF!</definedName>
    <definedName name="_MAT55" localSheetId="17">#REF!</definedName>
    <definedName name="_MAT55">#REF!</definedName>
    <definedName name="_MAT56" localSheetId="17">#REF!</definedName>
    <definedName name="_MAT56">#REF!</definedName>
    <definedName name="_MAT57" localSheetId="17">#REF!</definedName>
    <definedName name="_MAT57">#REF!</definedName>
    <definedName name="_MAT58" localSheetId="17">#REF!</definedName>
    <definedName name="_MAT58">#REF!</definedName>
    <definedName name="_MAT59" localSheetId="17">#REF!</definedName>
    <definedName name="_MAT59">#REF!</definedName>
    <definedName name="_MAT6" localSheetId="17">#REF!</definedName>
    <definedName name="_MAT6">#REF!</definedName>
    <definedName name="_MAT60" localSheetId="17">#REF!</definedName>
    <definedName name="_MAT60">#REF!</definedName>
    <definedName name="_MAT61" localSheetId="17">#REF!</definedName>
    <definedName name="_MAT61">#REF!</definedName>
    <definedName name="_MAT62" localSheetId="17">#REF!</definedName>
    <definedName name="_MAT62">#REF!</definedName>
    <definedName name="_MAT63" localSheetId="17">#REF!</definedName>
    <definedName name="_MAT63">#REF!</definedName>
    <definedName name="_MAT64" localSheetId="17">#REF!</definedName>
    <definedName name="_MAT64">#REF!</definedName>
    <definedName name="_MAT65" localSheetId="17">#REF!</definedName>
    <definedName name="_MAT65">#REF!</definedName>
    <definedName name="_MAT66" localSheetId="17">#REF!</definedName>
    <definedName name="_MAT66">#REF!</definedName>
    <definedName name="_MAT67" localSheetId="17">#REF!</definedName>
    <definedName name="_MAT67">#REF!</definedName>
    <definedName name="_MAT68" localSheetId="17">#REF!</definedName>
    <definedName name="_MAT68">#REF!</definedName>
    <definedName name="_MAT69" localSheetId="17">#REF!</definedName>
    <definedName name="_MAT69">#REF!</definedName>
    <definedName name="_MAT7" localSheetId="17">#REF!</definedName>
    <definedName name="_MAT7">#REF!</definedName>
    <definedName name="_MAT70" localSheetId="17">#REF!</definedName>
    <definedName name="_MAT70">#REF!</definedName>
    <definedName name="_MAT71" localSheetId="17">#REF!</definedName>
    <definedName name="_MAT71">#REF!</definedName>
    <definedName name="_MAT72" localSheetId="17">#REF!</definedName>
    <definedName name="_MAT72">#REF!</definedName>
    <definedName name="_MAT73" localSheetId="17">#REF!</definedName>
    <definedName name="_MAT73">#REF!</definedName>
    <definedName name="_MAT74" localSheetId="17">#REF!</definedName>
    <definedName name="_MAT74">#REF!</definedName>
    <definedName name="_MAT75" localSheetId="17">#REF!</definedName>
    <definedName name="_MAT75">#REF!</definedName>
    <definedName name="_MAT76" localSheetId="17">#REF!</definedName>
    <definedName name="_MAT76">#REF!</definedName>
    <definedName name="_MAT77" localSheetId="17">#REF!</definedName>
    <definedName name="_MAT77">#REF!</definedName>
    <definedName name="_MAT78" localSheetId="17">#REF!</definedName>
    <definedName name="_MAT78">#REF!</definedName>
    <definedName name="_MAT79" localSheetId="17">#REF!</definedName>
    <definedName name="_MAT79">#REF!</definedName>
    <definedName name="_MAT8" localSheetId="17">#REF!</definedName>
    <definedName name="_MAT8">#REF!</definedName>
    <definedName name="_MAT80" localSheetId="17">#REF!</definedName>
    <definedName name="_MAT80">#REF!</definedName>
    <definedName name="_MAT81" localSheetId="17">#REF!</definedName>
    <definedName name="_MAT81">#REF!</definedName>
    <definedName name="_MAT82" localSheetId="17">#REF!</definedName>
    <definedName name="_MAT82">#REF!</definedName>
    <definedName name="_MAT83" localSheetId="17">#REF!</definedName>
    <definedName name="_MAT83">#REF!</definedName>
    <definedName name="_MAT832">#REF!</definedName>
    <definedName name="_MAT84" localSheetId="17">#REF!</definedName>
    <definedName name="_MAT84">#REF!</definedName>
    <definedName name="_MAT85" localSheetId="17">#REF!</definedName>
    <definedName name="_MAT85">#REF!</definedName>
    <definedName name="_MAT86" localSheetId="17">#REF!</definedName>
    <definedName name="_MAT86">#REF!</definedName>
    <definedName name="_MAT87" localSheetId="17">#REF!</definedName>
    <definedName name="_MAT87">#REF!</definedName>
    <definedName name="_MAT88" localSheetId="17">#REF!</definedName>
    <definedName name="_MAT88">#REF!</definedName>
    <definedName name="_MAT89" localSheetId="17">#REF!</definedName>
    <definedName name="_MAT89">#REF!</definedName>
    <definedName name="_MAT9" localSheetId="17">#REF!</definedName>
    <definedName name="_MAT9">#REF!</definedName>
    <definedName name="_MAT90" localSheetId="17">#REF!</definedName>
    <definedName name="_MAT90">#REF!</definedName>
    <definedName name="_MAT91" localSheetId="17">#REF!</definedName>
    <definedName name="_MAT91">#REF!</definedName>
    <definedName name="_MAT92" localSheetId="17">#REF!</definedName>
    <definedName name="_MAT92">#REF!</definedName>
    <definedName name="_MAT93" localSheetId="17">#REF!</definedName>
    <definedName name="_MAT93">#REF!</definedName>
    <definedName name="_MAT94" localSheetId="17">#REF!</definedName>
    <definedName name="_MAT94">#REF!</definedName>
    <definedName name="_MAT95" localSheetId="17">#REF!</definedName>
    <definedName name="_MAT95">#REF!</definedName>
    <definedName name="_MAT96" localSheetId="17">#REF!</definedName>
    <definedName name="_MAT96">#REF!</definedName>
    <definedName name="_MAT97" localSheetId="17">#REF!</definedName>
    <definedName name="_MAT97">#REF!</definedName>
    <definedName name="_MAT98" localSheetId="17">#REF!</definedName>
    <definedName name="_MAT98">#REF!</definedName>
    <definedName name="_MAT99" localSheetId="17">#REF!</definedName>
    <definedName name="_MAT99">#REF!</definedName>
    <definedName name="_MAY88" localSheetId="17">#REF!</definedName>
    <definedName name="_MAY88">#REF!</definedName>
    <definedName name="_MB1" localSheetId="17">#REF!</definedName>
    <definedName name="_MB1">#REF!</definedName>
    <definedName name="_MB2" localSheetId="17">#REF!</definedName>
    <definedName name="_MB2">#REF!</definedName>
    <definedName name="_MB3" localSheetId="17">#REF!</definedName>
    <definedName name="_MB3">#REF!</definedName>
    <definedName name="_min2">#REF!</definedName>
    <definedName name="_MO1" localSheetId="17">#REF!</definedName>
    <definedName name="_MO1">#REF!</definedName>
    <definedName name="_MO10" localSheetId="17">#REF!</definedName>
    <definedName name="_MO10">#REF!</definedName>
    <definedName name="_MO2" localSheetId="17">#REF!</definedName>
    <definedName name="_MO2">#REF!</definedName>
    <definedName name="_MO3" localSheetId="17">#REF!</definedName>
    <definedName name="_MO3">#REF!</definedName>
    <definedName name="_MO4" localSheetId="17">#REF!</definedName>
    <definedName name="_MO4">#REF!</definedName>
    <definedName name="_MO5" localSheetId="17">#REF!</definedName>
    <definedName name="_MO5">#REF!</definedName>
    <definedName name="_MO6" localSheetId="17">#REF!</definedName>
    <definedName name="_MO6">#REF!</definedName>
    <definedName name="_MO7" localSheetId="17">#REF!</definedName>
    <definedName name="_MO7">#REF!</definedName>
    <definedName name="_MO8" localSheetId="17">#REF!</definedName>
    <definedName name="_MO8">#REF!</definedName>
    <definedName name="_MO9" localSheetId="17">#REF!</definedName>
    <definedName name="_MO9">#REF!</definedName>
    <definedName name="_mor15" localSheetId="17">#REF!</definedName>
    <definedName name="_mor15">#REF!</definedName>
    <definedName name="_ms1">#REF!</definedName>
    <definedName name="_ms2">#REF!</definedName>
    <definedName name="_MSC1" localSheetId="17">#REF!</definedName>
    <definedName name="_MSC1">#REF!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 localSheetId="17">#REF!</definedName>
    <definedName name="_MV1">#REF!</definedName>
    <definedName name="_MV10" localSheetId="17">#REF!</definedName>
    <definedName name="_MV10">#REF!</definedName>
    <definedName name="_MV11" localSheetId="17">#REF!</definedName>
    <definedName name="_MV11">#REF!</definedName>
    <definedName name="_MV12" localSheetId="17">#REF!</definedName>
    <definedName name="_MV12">#REF!</definedName>
    <definedName name="_MV13" localSheetId="17">#REF!</definedName>
    <definedName name="_MV13">#REF!</definedName>
    <definedName name="_MV14" localSheetId="17">#REF!</definedName>
    <definedName name="_MV14">#REF!</definedName>
    <definedName name="_MV15" localSheetId="17">#REF!</definedName>
    <definedName name="_MV15">#REF!</definedName>
    <definedName name="_MV16" localSheetId="17">#REF!</definedName>
    <definedName name="_MV16">#REF!</definedName>
    <definedName name="_MV17" localSheetId="17">#REF!</definedName>
    <definedName name="_MV17">#REF!</definedName>
    <definedName name="_MV18" localSheetId="17">#REF!</definedName>
    <definedName name="_MV18">#REF!</definedName>
    <definedName name="_MV19" localSheetId="17">#REF!</definedName>
    <definedName name="_MV19">#REF!</definedName>
    <definedName name="_MV2" localSheetId="17">#REF!</definedName>
    <definedName name="_MV2">#REF!</definedName>
    <definedName name="_MV20" localSheetId="17">#REF!</definedName>
    <definedName name="_MV20">#REF!</definedName>
    <definedName name="_MV3" localSheetId="17">#REF!</definedName>
    <definedName name="_MV3">#REF!</definedName>
    <definedName name="_MV4" localSheetId="17">#REF!</definedName>
    <definedName name="_MV4">#REF!</definedName>
    <definedName name="_MV5" localSheetId="17">#REF!</definedName>
    <definedName name="_MV5">#REF!</definedName>
    <definedName name="_MV6" localSheetId="17">#REF!</definedName>
    <definedName name="_MV6">#REF!</definedName>
    <definedName name="_MV7" localSheetId="17">#REF!</definedName>
    <definedName name="_MV7">#REF!</definedName>
    <definedName name="_MV8" localSheetId="17">#REF!</definedName>
    <definedName name="_MV8">#REF!</definedName>
    <definedName name="_MV9" localSheetId="17">#REF!</definedName>
    <definedName name="_MV9">#REF!</definedName>
    <definedName name="_n3" localSheetId="17" hidden="1">{"TAB1",#N/A,TRUE,"GENERAL";"TAB2",#N/A,TRUE,"GENERAL";"TAB3",#N/A,TRUE,"GENERAL";"TAB4",#N/A,TRUE,"GENERAL";"TAB5",#N/A,TRUE,"GENERAL"}</definedName>
    <definedName name="_n3">#REF!</definedName>
    <definedName name="_n4" localSheetId="17" hidden="1">{"via1",#N/A,TRUE,"general";"via2",#N/A,TRUE,"general";"via3",#N/A,TRUE,"general"}</definedName>
    <definedName name="_n4">#REF!</definedName>
    <definedName name="_n5" localSheetId="17" hidden="1">{"TAB1",#N/A,TRUE,"GENERAL";"TAB2",#N/A,TRUE,"GENERAL";"TAB3",#N/A,TRUE,"GENERAL";"TAB4",#N/A,TRUE,"GENERAL";"TAB5",#N/A,TRUE,"GENERAL"}</definedName>
    <definedName name="_n5">#REF!</definedName>
    <definedName name="_noa2" localSheetId="17">#REF!</definedName>
    <definedName name="_noa2">#REF!</definedName>
    <definedName name="_NOM1" localSheetId="17">#REF!</definedName>
    <definedName name="_NOM1">#REF!</definedName>
    <definedName name="_NOM10" localSheetId="17">#REF!</definedName>
    <definedName name="_NOM10">#REF!</definedName>
    <definedName name="_NOM11" localSheetId="17">#REF!</definedName>
    <definedName name="_NOM11">#REF!</definedName>
    <definedName name="_NOM12" localSheetId="17">#REF!</definedName>
    <definedName name="_NOM12">#REF!</definedName>
    <definedName name="_NOM13" localSheetId="17">#REF!</definedName>
    <definedName name="_NOM13">#REF!</definedName>
    <definedName name="_NOM14" localSheetId="17">#REF!</definedName>
    <definedName name="_NOM14">#REF!</definedName>
    <definedName name="_NOM15" localSheetId="17">#REF!</definedName>
    <definedName name="_NOM15">#REF!</definedName>
    <definedName name="_NOM16" localSheetId="17">#REF!</definedName>
    <definedName name="_NOM16">#REF!</definedName>
    <definedName name="_NOM17" localSheetId="17">#REF!</definedName>
    <definedName name="_NOM17">#REF!</definedName>
    <definedName name="_NOM18" localSheetId="17">#REF!</definedName>
    <definedName name="_NOM18">#REF!</definedName>
    <definedName name="_NOM19" localSheetId="17">#REF!</definedName>
    <definedName name="_NOM19">#REF!</definedName>
    <definedName name="_NOM2" localSheetId="17">#REF!</definedName>
    <definedName name="_NOM2">#REF!</definedName>
    <definedName name="_NOM20" localSheetId="17">#REF!</definedName>
    <definedName name="_NOM20">#REF!</definedName>
    <definedName name="_NOM3" localSheetId="17">#REF!</definedName>
    <definedName name="_NOM3">#REF!</definedName>
    <definedName name="_NOM4" localSheetId="17">#REF!</definedName>
    <definedName name="_NOM4">#REF!</definedName>
    <definedName name="_NOM5" localSheetId="17">#REF!</definedName>
    <definedName name="_NOM5">#REF!</definedName>
    <definedName name="_NOM6" localSheetId="17">#REF!</definedName>
    <definedName name="_NOM6">#REF!</definedName>
    <definedName name="_NOM7" localSheetId="17">#REF!</definedName>
    <definedName name="_NOM7">#REF!</definedName>
    <definedName name="_NOM8" localSheetId="17">#REF!</definedName>
    <definedName name="_NOM8">#REF!</definedName>
    <definedName name="_NOM9" localSheetId="17">#REF!</definedName>
    <definedName name="_NOM9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7" hidden="1">{"via1",#N/A,TRUE,"general";"via2",#N/A,TRUE,"general";"via3",#N/A,TRUE,"general"}</definedName>
    <definedName name="_nyn7">#REF!</definedName>
    <definedName name="_ñ">#REF!</definedName>
    <definedName name="_O">#REF!</definedName>
    <definedName name="_o1" localSheetId="4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o1" localSheetId="16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o1" localSheetId="15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o1" localSheetId="17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o1" localSheetId="2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o1" localSheetId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o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o4" localSheetId="17" hidden="1">{"via1",#N/A,TRUE,"general";"via2",#N/A,TRUE,"general";"via3",#N/A,TRUE,"general"}</definedName>
    <definedName name="_o4">#REF!</definedName>
    <definedName name="_o5" localSheetId="17" hidden="1">{"TAB1",#N/A,TRUE,"GENERAL";"TAB2",#N/A,TRUE,"GENERAL";"TAB3",#N/A,TRUE,"GENERAL";"TAB4",#N/A,TRUE,"GENERAL";"TAB5",#N/A,TRUE,"GENERAL"}</definedName>
    <definedName name="_o5">#REF!</definedName>
    <definedName name="_o6" localSheetId="17" hidden="1">{"TAB1",#N/A,TRUE,"GENERAL";"TAB2",#N/A,TRUE,"GENERAL";"TAB3",#N/A,TRUE,"GENERAL";"TAB4",#N/A,TRUE,"GENERAL";"TAB5",#N/A,TRUE,"GENERAL"}</definedName>
    <definedName name="_o6">#REF!</definedName>
    <definedName name="_o7" localSheetId="17" hidden="1">{"TAB1",#N/A,TRUE,"GENERAL";"TAB2",#N/A,TRUE,"GENERAL";"TAB3",#N/A,TRUE,"GENERAL";"TAB4",#N/A,TRUE,"GENERAL";"TAB5",#N/A,TRUE,"GENERAL"}</definedName>
    <definedName name="_o7">#REF!</definedName>
    <definedName name="_o8" localSheetId="17" hidden="1">{"via1",#N/A,TRUE,"general";"via2",#N/A,TRUE,"general";"via3",#N/A,TRUE,"general"}</definedName>
    <definedName name="_o8">#REF!</definedName>
    <definedName name="_o9" localSheetId="17" hidden="1">{"TAB1",#N/A,TRUE,"GENERAL";"TAB2",#N/A,TRUE,"GENERAL";"TAB3",#N/A,TRUE,"GENERAL";"TAB4",#N/A,TRUE,"GENERAL";"TAB5",#N/A,TRUE,"GENERAL"}</definedName>
    <definedName name="_o9">#REF!</definedName>
    <definedName name="_oa55">#REF!</definedName>
    <definedName name="_Ope1" localSheetId="17">#REF!</definedName>
    <definedName name="_Ope1">#REF!</definedName>
    <definedName name="_Ope2" localSheetId="17">#REF!</definedName>
    <definedName name="_Ope2">#REF!</definedName>
    <definedName name="_Ope3" localSheetId="17">#REF!</definedName>
    <definedName name="_Ope3">#REF!</definedName>
    <definedName name="_Order1">255</definedName>
    <definedName name="_Order2">255</definedName>
    <definedName name="_ORO10" localSheetId="17">#REF!</definedName>
    <definedName name="_ORO10">#REF!</definedName>
    <definedName name="_ORO11" localSheetId="17">#REF!</definedName>
    <definedName name="_ORO11">#REF!</definedName>
    <definedName name="_ORO12" localSheetId="17">#REF!</definedName>
    <definedName name="_ORO12">#REF!</definedName>
    <definedName name="_ORO13" localSheetId="17">#REF!</definedName>
    <definedName name="_ORO13">#REF!</definedName>
    <definedName name="_ORO14" localSheetId="17">#REF!</definedName>
    <definedName name="_ORO14">#REF!</definedName>
    <definedName name="_ORO15" localSheetId="17">#REF!</definedName>
    <definedName name="_ORO15">#REF!</definedName>
    <definedName name="_ORO16" localSheetId="17">#REF!</definedName>
    <definedName name="_ORO16">#REF!</definedName>
    <definedName name="_ORO17" localSheetId="17">#REF!</definedName>
    <definedName name="_ORO17">#REF!</definedName>
    <definedName name="_ORO18" localSheetId="17">#REF!</definedName>
    <definedName name="_ORO18">#REF!</definedName>
    <definedName name="_ORO19" localSheetId="17">#REF!</definedName>
    <definedName name="_ORO19">#REF!</definedName>
    <definedName name="_P">#REF!</definedName>
    <definedName name="_p6" localSheetId="17" hidden="1">{"via1",#N/A,TRUE,"general";"via2",#N/A,TRUE,"general";"via3",#N/A,TRUE,"general"}</definedName>
    <definedName name="_p6">#REF!</definedName>
    <definedName name="_p7" localSheetId="17" hidden="1">{"via1",#N/A,TRUE,"general";"via2",#N/A,TRUE,"general";"via3",#N/A,TRUE,"general"}</definedName>
    <definedName name="_p7">#REF!</definedName>
    <definedName name="_p8" localSheetId="17" hidden="1">{"TAB1",#N/A,TRUE,"GENERAL";"TAB2",#N/A,TRUE,"GENERAL";"TAB3",#N/A,TRUE,"GENERAL";"TAB4",#N/A,TRUE,"GENERAL";"TAB5",#N/A,TRUE,"GENERAL"}</definedName>
    <definedName name="_p8">#REF!</definedName>
    <definedName name="_Pa1" localSheetId="17">#REF!</definedName>
    <definedName name="_Pa1">#REF!</definedName>
    <definedName name="_Pa2" localSheetId="17">#REF!</definedName>
    <definedName name="_Pa2">#REF!</definedName>
    <definedName name="_Pa3" localSheetId="17">#REF!</definedName>
    <definedName name="_Pa3">#REF!</definedName>
    <definedName name="_Pa4" localSheetId="17">#REF!</definedName>
    <definedName name="_Pa4">#REF!</definedName>
    <definedName name="_Pae1" localSheetId="17">#REF!</definedName>
    <definedName name="_Pae1">#REF!</definedName>
    <definedName name="_Pae2" localSheetId="17">#REF!</definedName>
    <definedName name="_Pae2">#REF!</definedName>
    <definedName name="_Pae3" localSheetId="17">#REF!</definedName>
    <definedName name="_Pae3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rse_Out" localSheetId="17" hidden="1">#REF!</definedName>
    <definedName name="_Parse_Out">#REF!</definedName>
    <definedName name="_PG1">#REF!</definedName>
    <definedName name="_PJ50" localSheetId="17">#REF!</definedName>
    <definedName name="_PJ50">#REF!</definedName>
    <definedName name="_pj51" localSheetId="17">#REF!</definedName>
    <definedName name="_pj51">#REF!</definedName>
    <definedName name="_PMT5671" localSheetId="17">#REF!</definedName>
    <definedName name="_PMT5671">#REF!</definedName>
    <definedName name="_PMT5805" localSheetId="17">#REF!</definedName>
    <definedName name="_PMT5805">#REF!</definedName>
    <definedName name="_PMT5806" localSheetId="17">#REF!</definedName>
    <definedName name="_PMT5806">#REF!</definedName>
    <definedName name="_PMT5815" localSheetId="17">#REF!</definedName>
    <definedName name="_PMT5815">#REF!</definedName>
    <definedName name="_PMT5820" localSheetId="17">#REF!</definedName>
    <definedName name="_PMT5820">#REF!</definedName>
    <definedName name="_Po2">#REF!</definedName>
    <definedName name="_Po3">#REF!</definedName>
    <definedName name="_POR1" localSheetId="17">#REF!</definedName>
    <definedName name="_POR1">#REF!</definedName>
    <definedName name="_POR2" localSheetId="17">#REF!</definedName>
    <definedName name="_POR2">#REF!</definedName>
    <definedName name="_POR3" localSheetId="17">#REF!</definedName>
    <definedName name="_POR3">#REF!</definedName>
    <definedName name="_POR4" localSheetId="17">#REF!</definedName>
    <definedName name="_POR4">#REF!</definedName>
    <definedName name="_POR5" localSheetId="17">#REF!</definedName>
    <definedName name="_POR5">#REF!</definedName>
    <definedName name="_POSI">#REF!</definedName>
    <definedName name="_PRE1" localSheetId="17">#REF!</definedName>
    <definedName name="_PRE1">#REF!</definedName>
    <definedName name="_PRE12" localSheetId="17">#REF!</definedName>
    <definedName name="_PRE12">#REF!</definedName>
    <definedName name="_PREIS">#REF!</definedName>
    <definedName name="_Pu1">#REF!</definedName>
    <definedName name="_Pu2">#REF!</definedName>
    <definedName name="_Pu3">#REF!</definedName>
    <definedName name="_r" localSheetId="17">#REF!</definedName>
    <definedName name="_r">#REF!</definedName>
    <definedName name="_R1210JH">#REF!</definedName>
    <definedName name="_R32EL">#REF!</definedName>
    <definedName name="_R32JH">#REF!</definedName>
    <definedName name="_R42JH">#REF!</definedName>
    <definedName name="_R43JH">#REF!</definedName>
    <definedName name="_r4r" localSheetId="17" hidden="1">{"via1",#N/A,TRUE,"general";"via2",#N/A,TRUE,"general";"via3",#N/A,TRUE,"general"}</definedName>
    <definedName name="_r4r">#REF!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AN1">#REF!</definedName>
    <definedName name="_rc" localSheetId="17">#REF!</definedName>
    <definedName name="_rc">#REF!</definedName>
    <definedName name="_Red1" localSheetId="17">#REF!</definedName>
    <definedName name="_Red1">#REF!</definedName>
    <definedName name="_Red2" localSheetId="17">#REF!</definedName>
    <definedName name="_Red2">#REF!</definedName>
    <definedName name="_Red3" localSheetId="17">#REF!</definedName>
    <definedName name="_Red3">#REF!</definedName>
    <definedName name="_RED32">#REF!</definedName>
    <definedName name="_ref4">#REF!</definedName>
    <definedName name="_Regression_Out" localSheetId="17" hidden="1">#REF!</definedName>
    <definedName name="_Regression_Out">#REF!</definedName>
    <definedName name="_Regression_X" localSheetId="17" hidden="1">#REF!</definedName>
    <definedName name="_Regression_X">#REF!</definedName>
    <definedName name="_Regression_Y" localSheetId="17" hidden="1">#REF!</definedName>
    <definedName name="_Regression_Y">#REF!</definedName>
    <definedName name="_REP21">#REF!</definedName>
    <definedName name="_REP42">#REF!</definedName>
    <definedName name="_REP43">#REF!</definedName>
    <definedName name="_RES64">#REF!</definedName>
    <definedName name="_REWQ">#REF!</definedName>
    <definedName name="_rf8">#REF!</definedName>
    <definedName name="_RF9">#REF!</definedName>
    <definedName name="_rig25">#REF!</definedName>
    <definedName name="_rtu6" localSheetId="17" hidden="1">{"via1",#N/A,TRUE,"general";"via2",#N/A,TRUE,"general";"via3",#N/A,TRUE,"general"}</definedName>
    <definedName name="_rtu6">#REF!</definedName>
    <definedName name="_s1" localSheetId="17" hidden="1">{"via1",#N/A,TRUE,"general";"via2",#N/A,TRUE,"general";"via3",#N/A,TRUE,"general"}</definedName>
    <definedName name="_s1">#REF!</definedName>
    <definedName name="_s2" localSheetId="17" hidden="1">{"TAB1",#N/A,TRUE,"GENERAL";"TAB2",#N/A,TRUE,"GENERAL";"TAB3",#N/A,TRUE,"GENERAL";"TAB4",#N/A,TRUE,"GENERAL";"TAB5",#N/A,TRUE,"GENERAL"}</definedName>
    <definedName name="_s2">#REF!</definedName>
    <definedName name="_s3" localSheetId="17" hidden="1">{"TAB1",#N/A,TRUE,"GENERAL";"TAB2",#N/A,TRUE,"GENERAL";"TAB3",#N/A,TRUE,"GENERAL";"TAB4",#N/A,TRUE,"GENERAL";"TAB5",#N/A,TRUE,"GENERAL"}</definedName>
    <definedName name="_s3">#REF!</definedName>
    <definedName name="_s4" localSheetId="17" hidden="1">{"via1",#N/A,TRUE,"general";"via2",#N/A,TRUE,"general";"via3",#N/A,TRUE,"general"}</definedName>
    <definedName name="_s4">#REF!</definedName>
    <definedName name="_s5" localSheetId="17" hidden="1">{"via1",#N/A,TRUE,"general";"via2",#N/A,TRUE,"general";"via3",#N/A,TRUE,"general"}</definedName>
    <definedName name="_s5">#REF!</definedName>
    <definedName name="_s6" localSheetId="17" hidden="1">{"TAB1",#N/A,TRUE,"GENERAL";"TAB2",#N/A,TRUE,"GENERAL";"TAB3",#N/A,TRUE,"GENERAL";"TAB4",#N/A,TRUE,"GENERAL";"TAB5",#N/A,TRUE,"GENERAL"}</definedName>
    <definedName name="_s6">#REF!</definedName>
    <definedName name="_s7" localSheetId="17" hidden="1">{"via1",#N/A,TRUE,"general";"via2",#N/A,TRUE,"general";"via3",#N/A,TRUE,"general"}</definedName>
    <definedName name="_s7">#REF!</definedName>
    <definedName name="_sac1">#REF!</definedName>
    <definedName name="_SAL1" localSheetId="17">#REF!</definedName>
    <definedName name="_SAL1">#REF!</definedName>
    <definedName name="_SBC1">#REF!</definedName>
    <definedName name="_SBC3">#REF!</definedName>
    <definedName name="_SBC5">#REF!</definedName>
    <definedName name="_scenchg1">#REF!</definedName>
    <definedName name="_SCx15" localSheetId="17">#REF!</definedName>
    <definedName name="_SCx15">#REF!</definedName>
    <definedName name="_SCx16" localSheetId="17">#REF!</definedName>
    <definedName name="_SCx16">#REF!</definedName>
    <definedName name="_SOR1">#REF!</definedName>
    <definedName name="_SOR2">#REF!</definedName>
    <definedName name="_Sort" localSheetId="17" hidden="1">#REF!</definedName>
    <definedName name="_Sort">#REF!</definedName>
    <definedName name="_spb1">#REF!</definedName>
    <definedName name="_srn001">#REF!</definedName>
    <definedName name="_ST106">#REF!</definedName>
    <definedName name="_ST126">#REF!</definedName>
    <definedName name="_ST146">#REF!</definedName>
    <definedName name="_ST160">#REF!</definedName>
    <definedName name="_ST166">#REF!</definedName>
    <definedName name="_ST186">#REF!</definedName>
    <definedName name="_ST206">#REF!</definedName>
    <definedName name="_ST86">#REF!</definedName>
    <definedName name="_std1">#REF!</definedName>
    <definedName name="_std2">#REF!</definedName>
    <definedName name="_std3">#REF!</definedName>
    <definedName name="_Sum3" localSheetId="17">#REF!</definedName>
    <definedName name="_Sum3">#REF!</definedName>
    <definedName name="_SY104">#REF!</definedName>
    <definedName name="_SY10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3" localSheetId="17" hidden="1">{"TAB1",#N/A,TRUE,"GENERAL";"TAB2",#N/A,TRUE,"GENERAL";"TAB3",#N/A,TRUE,"GENERAL";"TAB4",#N/A,TRUE,"GENERAL";"TAB5",#N/A,TRUE,"GENERAL"}</definedName>
    <definedName name="_t3">#REF!</definedName>
    <definedName name="_t4" localSheetId="17" hidden="1">{"via1",#N/A,TRUE,"general";"via2",#N/A,TRUE,"general";"via3",#N/A,TRUE,"general"}</definedName>
    <definedName name="_t4">#REF!</definedName>
    <definedName name="_t5" localSheetId="17" hidden="1">{"TAB1",#N/A,TRUE,"GENERAL";"TAB2",#N/A,TRUE,"GENERAL";"TAB3",#N/A,TRUE,"GENERAL";"TAB4",#N/A,TRUE,"GENERAL";"TAB5",#N/A,TRUE,"GENERAL"}</definedName>
    <definedName name="_t5">#REF!</definedName>
    <definedName name="_t6" localSheetId="17" hidden="1">{"via1",#N/A,TRUE,"general";"via2",#N/A,TRUE,"general";"via3",#N/A,TRUE,"general"}</definedName>
    <definedName name="_t6">#REF!</definedName>
    <definedName name="_t66" localSheetId="17" hidden="1">{"TAB1",#N/A,TRUE,"GENERAL";"TAB2",#N/A,TRUE,"GENERAL";"TAB3",#N/A,TRUE,"GENERAL";"TAB4",#N/A,TRUE,"GENERAL";"TAB5",#N/A,TRUE,"GENERAL"}</definedName>
    <definedName name="_t66">#REF!</definedName>
    <definedName name="_t7" localSheetId="17" hidden="1">{"via1",#N/A,TRUE,"general";"via2",#N/A,TRUE,"general";"via3",#N/A,TRUE,"general"}</definedName>
    <definedName name="_t7">#REF!</definedName>
    <definedName name="_t77" localSheetId="17" hidden="1">{"TAB1",#N/A,TRUE,"GENERAL";"TAB2",#N/A,TRUE,"GENERAL";"TAB3",#N/A,TRUE,"GENERAL";"TAB4",#N/A,TRUE,"GENERAL";"TAB5",#N/A,TRUE,"GENERAL"}</definedName>
    <definedName name="_t77">#REF!</definedName>
    <definedName name="_t8" localSheetId="17" hidden="1">{"TAB1",#N/A,TRUE,"GENERAL";"TAB2",#N/A,TRUE,"GENERAL";"TAB3",#N/A,TRUE,"GENERAL";"TAB4",#N/A,TRUE,"GENERAL";"TAB5",#N/A,TRUE,"GENERAL"}</definedName>
    <definedName name="_t8">#REF!</definedName>
    <definedName name="_t88" localSheetId="17" hidden="1">{"via1",#N/A,TRUE,"general";"via2",#N/A,TRUE,"general";"via3",#N/A,TRUE,"general"}</definedName>
    <definedName name="_t88">#REF!</definedName>
    <definedName name="_t9" localSheetId="17" hidden="1">{"TAB1",#N/A,TRUE,"GENERAL";"TAB2",#N/A,TRUE,"GENERAL";"TAB3",#N/A,TRUE,"GENERAL";"TAB4",#N/A,TRUE,"GENERAL";"TAB5",#N/A,TRUE,"GENERAL"}</definedName>
    <definedName name="_t9">#REF!</definedName>
    <definedName name="_t99" localSheetId="17" hidden="1">{"via1",#N/A,TRUE,"general";"via2",#N/A,TRUE,"general";"via3",#N/A,TRUE,"general"}</definedName>
    <definedName name="_t99">#REF!</definedName>
    <definedName name="_tab1" localSheetId="17">#REF!</definedName>
    <definedName name="_tab1">#REF!</definedName>
    <definedName name="_tab2" localSheetId="17">#REF!</definedName>
    <definedName name="_tab2">#REF!</definedName>
    <definedName name="_tab3" localSheetId="17">#REF!</definedName>
    <definedName name="_tab3">#REF!</definedName>
    <definedName name="_TAB4" localSheetId="17">#REF!</definedName>
    <definedName name="_TAB4">#REF!</definedName>
    <definedName name="_Tab5">#REF!</definedName>
    <definedName name="_Table2_Out" localSheetId="17" hidden="1">#REF!</definedName>
    <definedName name="_Table2_Out">#REF!</definedName>
    <definedName name="_TAP2">#REF!</definedName>
    <definedName name="_TBV1" localSheetId="17">#REF!</definedName>
    <definedName name="_TBV1">#REF!</definedName>
    <definedName name="_TBV1606" localSheetId="17">#REF!</definedName>
    <definedName name="_TBV1606">#REF!</definedName>
    <definedName name="_TBV3" localSheetId="17">#REF!</definedName>
    <definedName name="_TBV3">#REF!</definedName>
    <definedName name="_TC212" localSheetId="17">#REF!</definedName>
    <definedName name="_TC212">#REF!</definedName>
    <definedName name="_TD02">#REF!</definedName>
    <definedName name="_TEE1">#REF!</definedName>
    <definedName name="_TEE2">#REF!</definedName>
    <definedName name="_TEE32">#REF!</definedName>
    <definedName name="_TEE33">#REF!</definedName>
    <definedName name="_TEP44">#REF!</definedName>
    <definedName name="_TES44">#REF!</definedName>
    <definedName name="_TES64">#REF!</definedName>
    <definedName name="_TES66">#REF!</definedName>
    <definedName name="_tf3813" localSheetId="17">#REF!</definedName>
    <definedName name="_tf3813">#REF!</definedName>
    <definedName name="_THF12">#REF!</definedName>
    <definedName name="_TIT1">#REF!</definedName>
    <definedName name="_TLL3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oc125968806_3">#REF!</definedName>
    <definedName name="_Toc331080305">#REF!</definedName>
    <definedName name="_TP1">#REF!</definedName>
    <definedName name="_tp724">#REF!</definedName>
    <definedName name="_TPE12">#REF!</definedName>
    <definedName name="_TPE1701">#REF!</definedName>
    <definedName name="_TPE8016">#REF!</definedName>
    <definedName name="_TPE8020">#REF!</definedName>
    <definedName name="_TPE8025">#REF!</definedName>
    <definedName name="_TPN1002">#REF!</definedName>
    <definedName name="_TPN1003">#REF!</definedName>
    <definedName name="_TPN1004">#REF!</definedName>
    <definedName name="_TPN1006">#REF!</definedName>
    <definedName name="_TPN1008">#REF!</definedName>
    <definedName name="_TPN1010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210">#REF!</definedName>
    <definedName name="_TPN1225">#REF!</definedName>
    <definedName name="_TPN1232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PN1610">#REF!</definedName>
    <definedName name="_Tpt1">#REF!</definedName>
    <definedName name="_Tpt2">#REF!</definedName>
    <definedName name="_TR114">#REF!</definedName>
    <definedName name="_Tra1" localSheetId="17">#REF!</definedName>
    <definedName name="_Tra1">#REF!</definedName>
    <definedName name="_Tra2" localSheetId="17">#REF!</definedName>
    <definedName name="_Tra2">#REF!</definedName>
    <definedName name="_Tra3" localSheetId="17">#REF!</definedName>
    <definedName name="_Tra3">#REF!</definedName>
    <definedName name="_TRM2" localSheetId="17">#REF!</definedName>
    <definedName name="_TRM2">#REF!</definedName>
    <definedName name="_TZ2110">#REF!</definedName>
    <definedName name="_TZ2112">#REF!</definedName>
    <definedName name="_TZ2114">#REF!</definedName>
    <definedName name="_TZ2116">#REF!</definedName>
    <definedName name="_TZ212">#REF!</definedName>
    <definedName name="_TZ213">#REF!</definedName>
    <definedName name="_TZ216">#REF!</definedName>
    <definedName name="_TZ218">#REF!</definedName>
    <definedName name="_TZ225">#REF!</definedName>
    <definedName name="_TZ2610">#REF!</definedName>
    <definedName name="_TZ2612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510">#REF!</definedName>
    <definedName name="_TZ32512">#REF!</definedName>
    <definedName name="_TZ3253">#REF!</definedName>
    <definedName name="_TZ3254">#REF!</definedName>
    <definedName name="_TZ3256">#REF!</definedName>
    <definedName name="_TZ3258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 localSheetId="17" hidden="1">{"TAB1",#N/A,TRUE,"GENERAL";"TAB2",#N/A,TRUE,"GENERAL";"TAB3",#N/A,TRUE,"GENERAL";"TAB4",#N/A,TRUE,"GENERAL";"TAB5",#N/A,TRUE,"GENERAL"}</definedName>
    <definedName name="_u4">#REF!</definedName>
    <definedName name="_u5" localSheetId="17" hidden="1">{"TAB1",#N/A,TRUE,"GENERAL";"TAB2",#N/A,TRUE,"GENERAL";"TAB3",#N/A,TRUE,"GENERAL";"TAB4",#N/A,TRUE,"GENERAL";"TAB5",#N/A,TRUE,"GENERAL"}</definedName>
    <definedName name="_u5">#REF!</definedName>
    <definedName name="_u6" localSheetId="17" hidden="1">{"TAB1",#N/A,TRUE,"GENERAL";"TAB2",#N/A,TRUE,"GENERAL";"TAB3",#N/A,TRUE,"GENERAL";"TAB4",#N/A,TRUE,"GENERAL";"TAB5",#N/A,TRUE,"GENERAL"}</definedName>
    <definedName name="_u6">#REF!</definedName>
    <definedName name="_u7" localSheetId="17" hidden="1">{"via1",#N/A,TRUE,"general";"via2",#N/A,TRUE,"general";"via3",#N/A,TRUE,"general"}</definedName>
    <definedName name="_u7">#REF!</definedName>
    <definedName name="_u8" localSheetId="17" hidden="1">{"TAB1",#N/A,TRUE,"GENERAL";"TAB2",#N/A,TRUE,"GENERAL";"TAB3",#N/A,TRUE,"GENERAL";"TAB4",#N/A,TRUE,"GENERAL";"TAB5",#N/A,TRUE,"GENERAL"}</definedName>
    <definedName name="_u8">#REF!</definedName>
    <definedName name="_u9" localSheetId="17" hidden="1">{"TAB1",#N/A,TRUE,"GENERAL";"TAB2",#N/A,TRUE,"GENERAL";"TAB3",#N/A,TRUE,"GENERAL";"TAB4",#N/A,TRUE,"GENERAL";"TAB5",#N/A,TRUE,"GENERAL"}</definedName>
    <definedName name="_u9">#REF!</definedName>
    <definedName name="_U92016">#REF!</definedName>
    <definedName name="_U92017">#REF!</definedName>
    <definedName name="_U92018">#REF!</definedName>
    <definedName name="_UDD06">#REF!</definedName>
    <definedName name="_UDD08">#REF!</definedName>
    <definedName name="_UNI32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localSheetId="17" hidden="1">{"TAB1",#N/A,TRUE,"GENERAL";"TAB2",#N/A,TRUE,"GENERAL";"TAB3",#N/A,TRUE,"GENERAL";"TAB4",#N/A,TRUE,"GENERAL";"TAB5",#N/A,TRUE,"GENERAL"}</definedName>
    <definedName name="_ur7">#REF!</definedName>
    <definedName name="_V1" localSheetId="17">#REF!</definedName>
    <definedName name="_V1">#REF!</definedName>
    <definedName name="_v2" localSheetId="17" hidden="1">{"via1",#N/A,TRUE,"general";"via2",#N/A,TRUE,"general";"via3",#N/A,TRUE,"general"}</definedName>
    <definedName name="_v2">#REF!</definedName>
    <definedName name="_v3" localSheetId="17" hidden="1">{"TAB1",#N/A,TRUE,"GENERAL";"TAB2",#N/A,TRUE,"GENERAL";"TAB3",#N/A,TRUE,"GENERAL";"TAB4",#N/A,TRUE,"GENERAL";"TAB5",#N/A,TRUE,"GENERAL"}</definedName>
    <definedName name="_v3">#REF!</definedName>
    <definedName name="_v4" localSheetId="17" hidden="1">{"TAB1",#N/A,TRUE,"GENERAL";"TAB2",#N/A,TRUE,"GENERAL";"TAB3",#N/A,TRUE,"GENERAL";"TAB4",#N/A,TRUE,"GENERAL";"TAB5",#N/A,TRUE,"GENERAL"}</definedName>
    <definedName name="_v4">#REF!</definedName>
    <definedName name="_v5" localSheetId="17" hidden="1">{"TAB1",#N/A,TRUE,"GENERAL";"TAB2",#N/A,TRUE,"GENERAL";"TAB3",#N/A,TRUE,"GENERAL";"TAB4",#N/A,TRUE,"GENERAL";"TAB5",#N/A,TRUE,"GENERAL"}</definedName>
    <definedName name="_v5">#REF!</definedName>
    <definedName name="_v6" localSheetId="17" hidden="1">{"TAB1",#N/A,TRUE,"GENERAL";"TAB2",#N/A,TRUE,"GENERAL";"TAB3",#N/A,TRUE,"GENERAL";"TAB4",#N/A,TRUE,"GENERAL";"TAB5",#N/A,TRUE,"GENERAL"}</definedName>
    <definedName name="_v6">#REF!</definedName>
    <definedName name="_v7" localSheetId="17" hidden="1">{"via1",#N/A,TRUE,"general";"via2",#N/A,TRUE,"general";"via3",#N/A,TRUE,"general"}</definedName>
    <definedName name="_v7">#REF!</definedName>
    <definedName name="_v8" localSheetId="17" hidden="1">{"TAB1",#N/A,TRUE,"GENERAL";"TAB2",#N/A,TRUE,"GENERAL";"TAB3",#N/A,TRUE,"GENERAL";"TAB4",#N/A,TRUE,"GENERAL";"TAB5",#N/A,TRUE,"GENERAL"}</definedName>
    <definedName name="_v8">#REF!</definedName>
    <definedName name="_v9" localSheetId="17" hidden="1">{"TAB1",#N/A,TRUE,"GENERAL";"TAB2",#N/A,TRUE,"GENERAL";"TAB3",#N/A,TRUE,"GENERAL";"TAB4",#N/A,TRUE,"GENERAL";"TAB5",#N/A,TRUE,"GENERAL"}</definedName>
    <definedName name="_v9">#REF!</definedName>
    <definedName name="_var1">#REF!</definedName>
    <definedName name="_var3">#REF!</definedName>
    <definedName name="_var4">#REF!,#REF!,#REF!</definedName>
    <definedName name="_vfv4" localSheetId="17" hidden="1">{"via1",#N/A,TRUE,"general";"via2",#N/A,TRUE,"general";"via3",#N/A,TRUE,"general"}</definedName>
    <definedName name="_vfv4">#REF!</definedName>
    <definedName name="_Vol1">#REF!</definedName>
    <definedName name="_VPD1">#REF!</definedName>
    <definedName name="_VPI1">#REF!</definedName>
    <definedName name="_VRA1">#REF!</definedName>
    <definedName name="_Vu1">#REF!</definedName>
    <definedName name="_Vu2">#REF!</definedName>
    <definedName name="_Vu3">#REF!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 localSheetId="4">Scheduled_Payment+Extra_Payment</definedName>
    <definedName name="_w6" localSheetId="16">Scheduled_Payment+Extra_Payment</definedName>
    <definedName name="_w6" localSheetId="15">Scheduled_Payment+Extra_Payment</definedName>
    <definedName name="_w6" localSheetId="17">Scheduled_Payment+Extra_Payment</definedName>
    <definedName name="_w6" localSheetId="2">Scheduled_Payment+Extra_Payment</definedName>
    <definedName name="_w6" localSheetId="1">Scheduled_Payment+Extra_Payment</definedName>
    <definedName name="_w6">Scheduled_Payment+Extra_Payment</definedName>
    <definedName name="_w7">#REF!</definedName>
    <definedName name="_X">NA()</definedName>
    <definedName name="_X_10">NA()</definedName>
    <definedName name="_X_3">NA()</definedName>
    <definedName name="_X_4">NA()</definedName>
    <definedName name="_X_5">NA()</definedName>
    <definedName name="_X_6">NA()</definedName>
    <definedName name="_X_7">NA()</definedName>
    <definedName name="_X_8">NA()</definedName>
    <definedName name="_X_9">NA()</definedName>
    <definedName name="_x1" localSheetId="17" hidden="1">{"TAB1",#N/A,TRUE,"GENERAL";"TAB2",#N/A,TRUE,"GENERAL";"TAB3",#N/A,TRUE,"GENERAL";"TAB4",#N/A,TRUE,"GENERAL";"TAB5",#N/A,TRUE,"GENERAL"}</definedName>
    <definedName name="_x1">#REF!</definedName>
    <definedName name="_x2" localSheetId="17" hidden="1">{"via1",#N/A,TRUE,"general";"via2",#N/A,TRUE,"general";"via3",#N/A,TRUE,"general"}</definedName>
    <definedName name="_x2">#REF!</definedName>
    <definedName name="_x3" localSheetId="17" hidden="1">{"via1",#N/A,TRUE,"general";"via2",#N/A,TRUE,"general";"via3",#N/A,TRUE,"general"}</definedName>
    <definedName name="_x3">#REF!</definedName>
    <definedName name="_x4" localSheetId="17" hidden="1">{"via1",#N/A,TRUE,"general";"via2",#N/A,TRUE,"general";"via3",#N/A,TRUE,"general"}</definedName>
    <definedName name="_x4">#REF!</definedName>
    <definedName name="_x5" localSheetId="17" hidden="1">{"TAB1",#N/A,TRUE,"GENERAL";"TAB2",#N/A,TRUE,"GENERAL";"TAB3",#N/A,TRUE,"GENERAL";"TAB4",#N/A,TRUE,"GENERAL";"TAB5",#N/A,TRUE,"GENERAL"}</definedName>
    <definedName name="_x5">#REF!</definedName>
    <definedName name="_x6" localSheetId="17" hidden="1">{"TAB1",#N/A,TRUE,"GENERAL";"TAB2",#N/A,TRUE,"GENERAL";"TAB3",#N/A,TRUE,"GENERAL";"TAB4",#N/A,TRUE,"GENERAL";"TAB5",#N/A,TRUE,"GENERAL"}</definedName>
    <definedName name="_x6">#REF!</definedName>
    <definedName name="_x7" localSheetId="17" hidden="1">{"TAB1",#N/A,TRUE,"GENERAL";"TAB2",#N/A,TRUE,"GENERAL";"TAB3",#N/A,TRUE,"GENERAL";"TAB4",#N/A,TRUE,"GENERAL";"TAB5",#N/A,TRUE,"GENERAL"}</definedName>
    <definedName name="_x7">#REF!</definedName>
    <definedName name="_x8" localSheetId="17" hidden="1">{"via1",#N/A,TRUE,"general";"via2",#N/A,TRUE,"general";"via3",#N/A,TRUE,"general"}</definedName>
    <definedName name="_x8">#REF!</definedName>
    <definedName name="_x9" localSheetId="17" hidden="1">{"TAB1",#N/A,TRUE,"GENERAL";"TAB2",#N/A,TRUE,"GENERAL";"TAB3",#N/A,TRUE,"GENERAL";"TAB4",#N/A,TRUE,"GENERAL";"TAB5",#N/A,TRUE,"GENERAL"}</definedName>
    <definedName name="_x9">#REF!</definedName>
    <definedName name="_xz2">#REF!</definedName>
    <definedName name="_y1">#REF!</definedName>
    <definedName name="_y2" localSheetId="17" hidden="1">{"TAB1",#N/A,TRUE,"GENERAL";"TAB2",#N/A,TRUE,"GENERAL";"TAB3",#N/A,TRUE,"GENERAL";"TAB4",#N/A,TRUE,"GENERAL";"TAB5",#N/A,TRUE,"GENERAL"}</definedName>
    <definedName name="_y2">#REF!</definedName>
    <definedName name="_y3" localSheetId="17" hidden="1">{"via1",#N/A,TRUE,"general";"via2",#N/A,TRUE,"general";"via3",#N/A,TRUE,"general"}</definedName>
    <definedName name="_y3">#REF!</definedName>
    <definedName name="_y4" localSheetId="17" hidden="1">{"via1",#N/A,TRUE,"general";"via2",#N/A,TRUE,"general";"via3",#N/A,TRUE,"general"}</definedName>
    <definedName name="_y4">#REF!</definedName>
    <definedName name="_y5" localSheetId="17" hidden="1">{"TAB1",#N/A,TRUE,"GENERAL";"TAB2",#N/A,TRUE,"GENERAL";"TAB3",#N/A,TRUE,"GENERAL";"TAB4",#N/A,TRUE,"GENERAL";"TAB5",#N/A,TRUE,"GENERAL"}</definedName>
    <definedName name="_y5">#REF!</definedName>
    <definedName name="_y6" localSheetId="17" hidden="1">{"via1",#N/A,TRUE,"general";"via2",#N/A,TRUE,"general";"via3",#N/A,TRUE,"general"}</definedName>
    <definedName name="_y6">#REF!</definedName>
    <definedName name="_y7" localSheetId="17" hidden="1">{"via1",#N/A,TRUE,"general";"via2",#N/A,TRUE,"general";"via3",#N/A,TRUE,"general"}</definedName>
    <definedName name="_y7">#REF!</definedName>
    <definedName name="_y8" localSheetId="17" hidden="1">{"via1",#N/A,TRUE,"general";"via2",#N/A,TRUE,"general";"via3",#N/A,TRUE,"general"}</definedName>
    <definedName name="_y8">#REF!</definedName>
    <definedName name="_y9" localSheetId="17" hidden="1">{"TAB1",#N/A,TRUE,"GENERAL";"TAB2",#N/A,TRUE,"GENERAL";"TAB3",#N/A,TRUE,"GENERAL";"TAB4",#N/A,TRUE,"GENERAL";"TAB5",#N/A,TRUE,"GENERAL"}</definedName>
    <definedName name="_y9">#REF!</definedName>
    <definedName name="_z">#REF!</definedName>
    <definedName name="_Z_10">NA()</definedName>
    <definedName name="_Z_3">NA()</definedName>
    <definedName name="_Z_4">NA()</definedName>
    <definedName name="_Z_5">NA()</definedName>
    <definedName name="_Z_6">NA()</definedName>
    <definedName name="_Z_7">NA()</definedName>
    <definedName name="_Z_8">NA()</definedName>
    <definedName name="_Z_9">NA()</definedName>
    <definedName name="_z1" localSheetId="17" hidden="1">{"TAB1",#N/A,TRUE,"GENERAL";"TAB2",#N/A,TRUE,"GENERAL";"TAB3",#N/A,TRUE,"GENERAL";"TAB4",#N/A,TRUE,"GENERAL";"TAB5",#N/A,TRUE,"GENERAL"}</definedName>
    <definedName name="_z1">#REF!</definedName>
    <definedName name="_z2" localSheetId="17" hidden="1">{"via1",#N/A,TRUE,"general";"via2",#N/A,TRUE,"general";"via3",#N/A,TRUE,"general"}</definedName>
    <definedName name="_z2">#REF!</definedName>
    <definedName name="_z3" localSheetId="17" hidden="1">{"via1",#N/A,TRUE,"general";"via2",#N/A,TRUE,"general";"via3",#N/A,TRUE,"general"}</definedName>
    <definedName name="_z3">#REF!</definedName>
    <definedName name="_z4" localSheetId="17" hidden="1">{"TAB1",#N/A,TRUE,"GENERAL";"TAB2",#N/A,TRUE,"GENERAL";"TAB3",#N/A,TRUE,"GENERAL";"TAB4",#N/A,TRUE,"GENERAL";"TAB5",#N/A,TRUE,"GENERAL"}</definedName>
    <definedName name="_z4">#REF!</definedName>
    <definedName name="_z5" localSheetId="17" hidden="1">{"via1",#N/A,TRUE,"general";"via2",#N/A,TRUE,"general";"via3",#N/A,TRUE,"general"}</definedName>
    <definedName name="_z5">#REF!</definedName>
    <definedName name="_z6" localSheetId="17" hidden="1">{"TAB1",#N/A,TRUE,"GENERAL";"TAB2",#N/A,TRUE,"GENERAL";"TAB3",#N/A,TRUE,"GENERAL";"TAB4",#N/A,TRUE,"GENERAL";"TAB5",#N/A,TRUE,"GENERAL"}</definedName>
    <definedName name="_z6">#REF!</definedName>
    <definedName name="_z7">#REF!</definedName>
    <definedName name="A" localSheetId="17">#N/A</definedName>
    <definedName name="a">#REF!</definedName>
    <definedName name="A.1">#REF!</definedName>
    <definedName name="A.D.CV1_Moisture" localSheetId="17">#REF!</definedName>
    <definedName name="A.D.CV1_Moisture">#REF!</definedName>
    <definedName name="A.D.CV2_Al" localSheetId="17">#REF!</definedName>
    <definedName name="A.D.CV2_Al">#REF!</definedName>
    <definedName name="A.D.CV2_Co" localSheetId="17">#REF!</definedName>
    <definedName name="A.D.CV2_Co">#REF!</definedName>
    <definedName name="A.D.CV2_ContainedAl" localSheetId="17">#REF!</definedName>
    <definedName name="A.D.CV2_ContainedAl">#REF!</definedName>
    <definedName name="A.D.CV2_ContainedCo" localSheetId="17">#REF!</definedName>
    <definedName name="A.D.CV2_ContainedCo">#REF!</definedName>
    <definedName name="A.D.CV2_ContainedFe" localSheetId="17">#REF!</definedName>
    <definedName name="A.D.CV2_ContainedFe">#REF!</definedName>
    <definedName name="A.D.CV2_ContainedMg" localSheetId="17">#REF!</definedName>
    <definedName name="A.D.CV2_ContainedMg">#REF!</definedName>
    <definedName name="A.D.CV2_ContainedNi" localSheetId="17">#REF!</definedName>
    <definedName name="A.D.CV2_ContainedNi">#REF!</definedName>
    <definedName name="A.D.CV2_ContainedSi" localSheetId="17">#REF!</definedName>
    <definedName name="A.D.CV2_ContainedSi">#REF!</definedName>
    <definedName name="A.D.CV2_DryTonnes" localSheetId="17">#REF!</definedName>
    <definedName name="A.D.CV2_DryTonnes">#REF!</definedName>
    <definedName name="A.D.CV2_dtph" localSheetId="17">#REF!</definedName>
    <definedName name="A.D.CV2_dtph">#REF!</definedName>
    <definedName name="A.D.CV2_Fe" localSheetId="17">#REF!</definedName>
    <definedName name="A.D.CV2_Fe">#REF!</definedName>
    <definedName name="A.D.CV2_Mg" localSheetId="17">#REF!</definedName>
    <definedName name="A.D.CV2_Mg">#REF!</definedName>
    <definedName name="A.D.CV2_Ni" localSheetId="17">#REF!</definedName>
    <definedName name="A.D.CV2_Ni">#REF!</definedName>
    <definedName name="A.D.CV2_Si" localSheetId="17">#REF!</definedName>
    <definedName name="A.D.CV2_Si">#REF!</definedName>
    <definedName name="A.D.Mill_Availability" localSheetId="17">#REF!</definedName>
    <definedName name="A.D.Mill_Availability">#REF!</definedName>
    <definedName name="A.D.Mill_Downtime" localSheetId="17">#REF!</definedName>
    <definedName name="A.D.Mill_Downtime">#REF!</definedName>
    <definedName name="A.D.Mill_DryTonnes" localSheetId="17">#REF!</definedName>
    <definedName name="A.D.Mill_DryTonnes">#REF!</definedName>
    <definedName name="A.D.Mill_DryTph" localSheetId="17">#REF!</definedName>
    <definedName name="A.D.Mill_DryTph">#REF!</definedName>
    <definedName name="A.D.Mill_PowerDraw" localSheetId="17">#REF!</definedName>
    <definedName name="A.D.Mill_PowerDraw">#REF!</definedName>
    <definedName name="A.D.Mill_PowerDrawPerTonne" localSheetId="17">#REF!</definedName>
    <definedName name="A.D.Mill_PowerDrawPerTonne">#REF!</definedName>
    <definedName name="A.D.Mill_Uptime" localSheetId="17">#REF!</definedName>
    <definedName name="A.D.Mill_Uptime">#REF!</definedName>
    <definedName name="A.D.Mill_Utilization" localSheetId="17">#REF!</definedName>
    <definedName name="A.D.Mill_Utilization">#REF!</definedName>
    <definedName name="A.D.Mill_WetTonnes" localSheetId="17">#REF!</definedName>
    <definedName name="A.D.Mill_WetTonnes">#REF!</definedName>
    <definedName name="A.D.Mill_WetTph" localSheetId="17">#REF!</definedName>
    <definedName name="A.D.Mill_WetTph">#REF!</definedName>
    <definedName name="A.D.MillFeed_Al" localSheetId="17">#REF!</definedName>
    <definedName name="A.D.MillFeed_Al">#REF!</definedName>
    <definedName name="A.D.MillFeed_Co" localSheetId="17">#REF!</definedName>
    <definedName name="A.D.MillFeed_Co">#REF!</definedName>
    <definedName name="A.D.MillFeed_Fe" localSheetId="17">#REF!</definedName>
    <definedName name="A.D.MillFeed_Fe">#REF!</definedName>
    <definedName name="A.D.MillFeed_Mg" localSheetId="17">#REF!</definedName>
    <definedName name="A.D.MillFeed_Mg">#REF!</definedName>
    <definedName name="A.D.MillFeed_Ni" localSheetId="17">#REF!</definedName>
    <definedName name="A.D.MillFeed_Ni">#REF!</definedName>
    <definedName name="A.D.MillFeed_Si" localSheetId="17">#REF!</definedName>
    <definedName name="A.D.MillFeed_Si">#REF!</definedName>
    <definedName name="A.D.MillH2O_Head" localSheetId="17">#REF!</definedName>
    <definedName name="A.D.MillH2O_Head">#REF!</definedName>
    <definedName name="A.D.MillH2O_Screen" localSheetId="17">#REF!</definedName>
    <definedName name="A.D.MillH2O_Screen">#REF!</definedName>
    <definedName name="A.D.MillH2O_Total" localSheetId="17">#REF!</definedName>
    <definedName name="A.D.MillH2O_Total">#REF!</definedName>
    <definedName name="A.D.OreToStorage_Al" localSheetId="17">#REF!</definedName>
    <definedName name="A.D.OreToStorage_Al">#REF!</definedName>
    <definedName name="A.D.OreToStorage_Co" localSheetId="17">#REF!</definedName>
    <definedName name="A.D.OreToStorage_Co">#REF!</definedName>
    <definedName name="A.D.OreToStorage_ContainedAl" localSheetId="17">#REF!</definedName>
    <definedName name="A.D.OreToStorage_ContainedAl">#REF!</definedName>
    <definedName name="A.D.OreToStorage_ContainedCo" localSheetId="17">#REF!</definedName>
    <definedName name="A.D.OreToStorage_ContainedCo">#REF!</definedName>
    <definedName name="A.D.OreToStorage_ContainedFe" localSheetId="17">#REF!</definedName>
    <definedName name="A.D.OreToStorage_ContainedFe">#REF!</definedName>
    <definedName name="A.D.OreToStorage_ContainedMg" localSheetId="17">#REF!</definedName>
    <definedName name="A.D.OreToStorage_ContainedMg">#REF!</definedName>
    <definedName name="A.D.OreToStorage_ContainedNi" localSheetId="17">#REF!</definedName>
    <definedName name="A.D.OreToStorage_ContainedNi">#REF!</definedName>
    <definedName name="A.D.OreToStorage_ContainedSi" localSheetId="17">#REF!</definedName>
    <definedName name="A.D.OreToStorage_ContainedSi">#REF!</definedName>
    <definedName name="A.D.OreToStorage_DryTonnes" localSheetId="17">#REF!</definedName>
    <definedName name="A.D.OreToStorage_DryTonnes">#REF!</definedName>
    <definedName name="A.D.OreToStorage_DryTph" localSheetId="17">#REF!</definedName>
    <definedName name="A.D.OreToStorage_DryTph">#REF!</definedName>
    <definedName name="A.D.OreToStorage_Fe" localSheetId="17">#REF!</definedName>
    <definedName name="A.D.OreToStorage_Fe">#REF!</definedName>
    <definedName name="A.D.OreToStorage_Mg" localSheetId="17">#REF!</definedName>
    <definedName name="A.D.OreToStorage_Mg">#REF!</definedName>
    <definedName name="A.D.OreToStorage_Ni" localSheetId="17">#REF!</definedName>
    <definedName name="A.D.OreToStorage_Ni">#REF!</definedName>
    <definedName name="A.D.OreToStorage_PulpDensity" localSheetId="17">#REF!</definedName>
    <definedName name="A.D.OreToStorage_PulpDensity">#REF!</definedName>
    <definedName name="A.D.OreToStorage_PulpYieldStress" localSheetId="17">#REF!</definedName>
    <definedName name="A.D.OreToStorage_PulpYieldStress">#REF!</definedName>
    <definedName name="A.D.OreToStorage_Si" localSheetId="17">#REF!</definedName>
    <definedName name="A.D.OreToStorage_Si">#REF!</definedName>
    <definedName name="A.D.OreToStorage_Tank1Level" localSheetId="17">#REF!</definedName>
    <definedName name="A.D.OreToStorage_Tank1Level">#REF!</definedName>
    <definedName name="A.D.OreToStorage_Tank2Level" localSheetId="17">#REF!</definedName>
    <definedName name="A.D.OreToStorage_Tank2Level">#REF!</definedName>
    <definedName name="A.D.OreToStorage_Tank3Level" localSheetId="17">#REF!</definedName>
    <definedName name="A.D.OreToStorage_Tank3Level">#REF!</definedName>
    <definedName name="A.D.OreToStorage_Tank4Level" localSheetId="17">#REF!</definedName>
    <definedName name="A.D.OreToStorage_Tank4Level">#REF!</definedName>
    <definedName name="A.D.OreToStorage_Volume" localSheetId="17">#REF!</definedName>
    <definedName name="A.D.OreToStorage_Volume">#REF!</definedName>
    <definedName name="A.D.OreToStorage_VolumePerHr" localSheetId="17">#REF!</definedName>
    <definedName name="A.D.OreToStorage_VolumePerHr">#REF!</definedName>
    <definedName name="A.D.ROM1_PercentFed" localSheetId="17">#REF!</definedName>
    <definedName name="A.D.ROM1_PercentFed">#REF!</definedName>
    <definedName name="A.D.ROM1_TonnesFed" localSheetId="17">#REF!</definedName>
    <definedName name="A.D.ROM1_TonnesFed">#REF!</definedName>
    <definedName name="A.D.ROM2_PercentFed" localSheetId="17">#REF!</definedName>
    <definedName name="A.D.ROM2_PercentFed">#REF!</definedName>
    <definedName name="A.D.ROM2_TonnesFed" localSheetId="17">#REF!</definedName>
    <definedName name="A.D.ROM2_TonnesFed">#REF!</definedName>
    <definedName name="A.D.ROM3_PercentFed" localSheetId="17">#REF!</definedName>
    <definedName name="A.D.ROM3_PercentFed">#REF!</definedName>
    <definedName name="A.D.ROM3_TonnesFed" localSheetId="17">#REF!</definedName>
    <definedName name="A.D.ROM3_TonnesFed">#REF!</definedName>
    <definedName name="A.D.ROM4_PercentFed" localSheetId="17">#REF!</definedName>
    <definedName name="A.D.ROM4_PercentFed">#REF!</definedName>
    <definedName name="A.D.ROM4_TonnesFed" localSheetId="17">#REF!</definedName>
    <definedName name="A.D.ROM4_TonnesFed">#REF!</definedName>
    <definedName name="A.D.ROM5_PercentFed" localSheetId="17">#REF!</definedName>
    <definedName name="A.D.ROM5_PercentFed">#REF!</definedName>
    <definedName name="A.D.ROM5_TonnesFed" localSheetId="17">#REF!</definedName>
    <definedName name="A.D.ROM5_TonnesFed">#REF!</definedName>
    <definedName name="A.D.Total_ContainedAl" localSheetId="17">#REF!</definedName>
    <definedName name="A.D.Total_ContainedAl">#REF!</definedName>
    <definedName name="A.D.Total_ContainedCo" localSheetId="17">#REF!</definedName>
    <definedName name="A.D.Total_ContainedCo">#REF!</definedName>
    <definedName name="A.D.Total_ContainedFe" localSheetId="17">#REF!</definedName>
    <definedName name="A.D.Total_ContainedFe">#REF!</definedName>
    <definedName name="A.D.Total_ContainedMg" localSheetId="17">#REF!</definedName>
    <definedName name="A.D.Total_ContainedMg">#REF!</definedName>
    <definedName name="A.D.Total_ContainedNi" localSheetId="17">#REF!</definedName>
    <definedName name="A.D.Total_ContainedNi">#REF!</definedName>
    <definedName name="A.D.Total_ContainedSi" localSheetId="17">#REF!</definedName>
    <definedName name="A.D.Total_ContainedSi">#REF!</definedName>
    <definedName name="A.M.CV1_Moisture" localSheetId="17">#REF!</definedName>
    <definedName name="A.M.CV1_Moisture">#REF!</definedName>
    <definedName name="A.M.CV2_Al" localSheetId="17">#REF!</definedName>
    <definedName name="A.M.CV2_Al">#REF!</definedName>
    <definedName name="A.M.CV2_Co" localSheetId="17">#REF!</definedName>
    <definedName name="A.M.CV2_Co">#REF!</definedName>
    <definedName name="A.M.CV2_DryTonnes" localSheetId="17">#REF!</definedName>
    <definedName name="A.M.CV2_DryTonnes">#REF!</definedName>
    <definedName name="A.M.CV2_dtph" localSheetId="17">#REF!</definedName>
    <definedName name="A.M.CV2_dtph">#REF!</definedName>
    <definedName name="A.M.CV2_Fe" localSheetId="17">#REF!</definedName>
    <definedName name="A.M.CV2_Fe">#REF!</definedName>
    <definedName name="A.M.CV2_Mg" localSheetId="17">#REF!</definedName>
    <definedName name="A.M.CV2_Mg">#REF!</definedName>
    <definedName name="A.M.CV2_Ni" localSheetId="17">#REF!</definedName>
    <definedName name="A.M.CV2_Ni">#REF!</definedName>
    <definedName name="A.M.CV2_Si" localSheetId="17">#REF!</definedName>
    <definedName name="A.M.CV2_Si">#REF!</definedName>
    <definedName name="A.M.Mill_Availability" localSheetId="17">#REF!</definedName>
    <definedName name="A.M.Mill_Availability">#REF!</definedName>
    <definedName name="A.M.Mill_Downtime" localSheetId="17">#REF!</definedName>
    <definedName name="A.M.Mill_Downtime">#REF!</definedName>
    <definedName name="A.M.Mill_DryTonnes" localSheetId="17">#REF!</definedName>
    <definedName name="A.M.Mill_DryTonnes">#REF!</definedName>
    <definedName name="A.M.Mill_DryTph" localSheetId="17">#REF!</definedName>
    <definedName name="A.M.Mill_DryTph">#REF!</definedName>
    <definedName name="A.M.Mill_PowerDraw" localSheetId="17">#REF!</definedName>
    <definedName name="A.M.Mill_PowerDraw">#REF!</definedName>
    <definedName name="A.M.Mill_PowerDrawPerTonne" localSheetId="17">#REF!</definedName>
    <definedName name="A.M.Mill_PowerDrawPerTonne">#REF!</definedName>
    <definedName name="A.M.Mill_Uptime" localSheetId="17">#REF!</definedName>
    <definedName name="A.M.Mill_Uptime">#REF!</definedName>
    <definedName name="A.M.Mill_Utilization" localSheetId="17">#REF!</definedName>
    <definedName name="A.M.Mill_Utilization">#REF!</definedName>
    <definedName name="A.M.Mill_WetTonnes" localSheetId="17">#REF!</definedName>
    <definedName name="A.M.Mill_WetTonnes">#REF!</definedName>
    <definedName name="A.M.Mill_WetTph" localSheetId="17">#REF!</definedName>
    <definedName name="A.M.Mill_WetTph">#REF!</definedName>
    <definedName name="A.M.MillFeed_Al" localSheetId="17">#REF!</definedName>
    <definedName name="A.M.MillFeed_Al">#REF!</definedName>
    <definedName name="A.M.MillFeed_Co" localSheetId="17">#REF!</definedName>
    <definedName name="A.M.MillFeed_Co">#REF!</definedName>
    <definedName name="A.M.MillFeed_Fe" localSheetId="17">#REF!</definedName>
    <definedName name="A.M.MillFeed_Fe">#REF!</definedName>
    <definedName name="A.M.MillFeed_Mg" localSheetId="17">#REF!</definedName>
    <definedName name="A.M.MillFeed_Mg">#REF!</definedName>
    <definedName name="A.M.MillFeed_Ni" localSheetId="17">#REF!</definedName>
    <definedName name="A.M.MillFeed_Ni">#REF!</definedName>
    <definedName name="A.M.MillFeed_Si" localSheetId="17">#REF!</definedName>
    <definedName name="A.M.MillFeed_Si">#REF!</definedName>
    <definedName name="A.M.MillH2O_Head" localSheetId="17">#REF!</definedName>
    <definedName name="A.M.MillH2O_Head">#REF!</definedName>
    <definedName name="A.M.MillH2O_Screen" localSheetId="17">#REF!</definedName>
    <definedName name="A.M.MillH2O_Screen">#REF!</definedName>
    <definedName name="A.M.MillH2O_Total" localSheetId="17">#REF!</definedName>
    <definedName name="A.M.MillH2O_Total">#REF!</definedName>
    <definedName name="A.M.OreToStorage_Al" localSheetId="17">#REF!</definedName>
    <definedName name="A.M.OreToStorage_Al">#REF!</definedName>
    <definedName name="A.M.OreToStorage_Co" localSheetId="17">#REF!</definedName>
    <definedName name="A.M.OreToStorage_Co">#REF!</definedName>
    <definedName name="A.M.OreToStorage_DryTonnes" localSheetId="17">#REF!</definedName>
    <definedName name="A.M.OreToStorage_DryTonnes">#REF!</definedName>
    <definedName name="A.M.OreToStorage_DryTph" localSheetId="17">#REF!</definedName>
    <definedName name="A.M.OreToStorage_DryTph">#REF!</definedName>
    <definedName name="A.M.OreToStorage_Fe" localSheetId="17">#REF!</definedName>
    <definedName name="A.M.OreToStorage_Fe">#REF!</definedName>
    <definedName name="A.M.OreToStorage_Mg" localSheetId="17">#REF!</definedName>
    <definedName name="A.M.OreToStorage_Mg">#REF!</definedName>
    <definedName name="A.M.OreToStorage_Ni" localSheetId="17">#REF!</definedName>
    <definedName name="A.M.OreToStorage_Ni">#REF!</definedName>
    <definedName name="A.M.OreToStorage_PulpDensity" localSheetId="17">#REF!</definedName>
    <definedName name="A.M.OreToStorage_PulpDensity">#REF!</definedName>
    <definedName name="A.M.OreToStorage_PulpYieldStress" localSheetId="17">#REF!</definedName>
    <definedName name="A.M.OreToStorage_PulpYieldStress">#REF!</definedName>
    <definedName name="A.M.OreToStorage_Si" localSheetId="17">#REF!</definedName>
    <definedName name="A.M.OreToStorage_Si">#REF!</definedName>
    <definedName name="A.M.OreToStorage_Volume" localSheetId="17">#REF!</definedName>
    <definedName name="A.M.OreToStorage_Volume">#REF!</definedName>
    <definedName name="A.M.OreToStorage_VolumePerHr" localSheetId="17">#REF!</definedName>
    <definedName name="A.M.OreToStorage_VolumePerHr">#REF!</definedName>
    <definedName name="A.PVC">#REF!</definedName>
    <definedName name="A.Y.CV1_Moisture" localSheetId="17">#REF!</definedName>
    <definedName name="A.Y.CV1_Moisture">#REF!</definedName>
    <definedName name="A.Y.CV2_Al" localSheetId="17">#REF!</definedName>
    <definedName name="A.Y.CV2_Al">#REF!</definedName>
    <definedName name="A.Y.CV2_Co" localSheetId="17">#REF!</definedName>
    <definedName name="A.Y.CV2_Co">#REF!</definedName>
    <definedName name="A.Y.CV2_DryTonnes" localSheetId="17">#REF!</definedName>
    <definedName name="A.Y.CV2_DryTonnes">#REF!</definedName>
    <definedName name="A.Y.CV2_dtph" localSheetId="17">#REF!</definedName>
    <definedName name="A.Y.CV2_dtph">#REF!</definedName>
    <definedName name="A.Y.CV2_Fe" localSheetId="17">#REF!</definedName>
    <definedName name="A.Y.CV2_Fe">#REF!</definedName>
    <definedName name="A.Y.CV2_Mg" localSheetId="17">#REF!</definedName>
    <definedName name="A.Y.CV2_Mg">#REF!</definedName>
    <definedName name="A.Y.CV2_Ni" localSheetId="17">#REF!</definedName>
    <definedName name="A.Y.CV2_Ni">#REF!</definedName>
    <definedName name="A.Y.CV2_Si" localSheetId="17">#REF!</definedName>
    <definedName name="A.Y.CV2_Si">#REF!</definedName>
    <definedName name="A.Y.Mill_Availability" localSheetId="17">#REF!</definedName>
    <definedName name="A.Y.Mill_Availability">#REF!</definedName>
    <definedName name="A.Y.Mill_Downtime" localSheetId="17">#REF!</definedName>
    <definedName name="A.Y.Mill_Downtime">#REF!</definedName>
    <definedName name="A.Y.Mill_DryTonnes" localSheetId="17">#REF!</definedName>
    <definedName name="A.Y.Mill_DryTonnes">#REF!</definedName>
    <definedName name="A.Y.Mill_DryTph" localSheetId="17">#REF!</definedName>
    <definedName name="A.Y.Mill_DryTph">#REF!</definedName>
    <definedName name="A.Y.Mill_PowerDraw" localSheetId="17">#REF!</definedName>
    <definedName name="A.Y.Mill_PowerDraw">#REF!</definedName>
    <definedName name="A.Y.Mill_PowerDrawPerTonne" localSheetId="17">#REF!</definedName>
    <definedName name="A.Y.Mill_PowerDrawPerTonne">#REF!</definedName>
    <definedName name="A.Y.Mill_Uptime" localSheetId="17">#REF!</definedName>
    <definedName name="A.Y.Mill_Uptime">#REF!</definedName>
    <definedName name="A.Y.Mill_Utilization" localSheetId="17">#REF!</definedName>
    <definedName name="A.Y.Mill_Utilization">#REF!</definedName>
    <definedName name="A.Y.Mill_WetTonnes" localSheetId="17">#REF!</definedName>
    <definedName name="A.Y.Mill_WetTonnes">#REF!</definedName>
    <definedName name="A.Y.Mill_WetTph" localSheetId="17">#REF!</definedName>
    <definedName name="A.Y.Mill_WetTph">#REF!</definedName>
    <definedName name="A.Y.MillFeed_Al" localSheetId="17">#REF!</definedName>
    <definedName name="A.Y.MillFeed_Al">#REF!</definedName>
    <definedName name="A.Y.MillFeed_Co" localSheetId="17">#REF!</definedName>
    <definedName name="A.Y.MillFeed_Co">#REF!</definedName>
    <definedName name="A.Y.MillFeed_Fe" localSheetId="17">#REF!</definedName>
    <definedName name="A.Y.MillFeed_Fe">#REF!</definedName>
    <definedName name="A.Y.MillFeed_Mg" localSheetId="17">#REF!</definedName>
    <definedName name="A.Y.MillFeed_Mg">#REF!</definedName>
    <definedName name="A.Y.MillFeed_Ni" localSheetId="17">#REF!</definedName>
    <definedName name="A.Y.MillFeed_Ni">#REF!</definedName>
    <definedName name="A.Y.MillFeed_Si" localSheetId="17">#REF!</definedName>
    <definedName name="A.Y.MillFeed_Si">#REF!</definedName>
    <definedName name="A.Y.MillH2O_Head" localSheetId="17">#REF!</definedName>
    <definedName name="A.Y.MillH2O_Head">#REF!</definedName>
    <definedName name="A.Y.MillH2O_Screen" localSheetId="17">#REF!</definedName>
    <definedName name="A.Y.MillH2O_Screen">#REF!</definedName>
    <definedName name="A.Y.MillH2O_Total" localSheetId="17">#REF!</definedName>
    <definedName name="A.Y.MillH2O_Total">#REF!</definedName>
    <definedName name="A.Y.OreToStorage_Al" localSheetId="17">#REF!</definedName>
    <definedName name="A.Y.OreToStorage_Al">#REF!</definedName>
    <definedName name="A.Y.OreToStorage_Co" localSheetId="17">#REF!</definedName>
    <definedName name="A.Y.OreToStorage_Co">#REF!</definedName>
    <definedName name="A.Y.OreToStorage_DryTonnes" localSheetId="17">#REF!</definedName>
    <definedName name="A.Y.OreToStorage_DryTonnes">#REF!</definedName>
    <definedName name="A.Y.OreToStorage_DryTph" localSheetId="17">#REF!</definedName>
    <definedName name="A.Y.OreToStorage_DryTph">#REF!</definedName>
    <definedName name="A.Y.OreToStorage_Fe" localSheetId="17">#REF!</definedName>
    <definedName name="A.Y.OreToStorage_Fe">#REF!</definedName>
    <definedName name="A.Y.OreToStorage_Mg" localSheetId="17">#REF!</definedName>
    <definedName name="A.Y.OreToStorage_Mg">#REF!</definedName>
    <definedName name="A.Y.OreToStorage_Ni" localSheetId="17">#REF!</definedName>
    <definedName name="A.Y.OreToStorage_Ni">#REF!</definedName>
    <definedName name="A.Y.OreToStorage_PulpDensity" localSheetId="17">#REF!</definedName>
    <definedName name="A.Y.OreToStorage_PulpDensity">#REF!</definedName>
    <definedName name="A.Y.OreToStorage_PulpYieldStress" localSheetId="17">#REF!</definedName>
    <definedName name="A.Y.OreToStorage_PulpYieldStress">#REF!</definedName>
    <definedName name="A.Y.OreToStorage_Si" localSheetId="17">#REF!</definedName>
    <definedName name="A.Y.OreToStorage_Si">#REF!</definedName>
    <definedName name="A.Y.OreToStorage_Volume" localSheetId="17">#REF!</definedName>
    <definedName name="A.Y.OreToStorage_Volume">#REF!</definedName>
    <definedName name="A.Y.OreToStorage_VolumePerHr" localSheetId="17">#REF!</definedName>
    <definedName name="A.Y.OreToStorage_VolumePerHr">#REF!</definedName>
    <definedName name="a_1" localSheetId="17">#REF!</definedName>
    <definedName name="a_1">#REF!</definedName>
    <definedName name="A_1___0">#REF!</definedName>
    <definedName name="A_1___1">#REF!</definedName>
    <definedName name="A_1___2">#REF!</definedName>
    <definedName name="A_1___3">#REF!</definedName>
    <definedName name="A_1___4">#REF!</definedName>
    <definedName name="a_2" localSheetId="17">#REF!</definedName>
    <definedName name="a_2">#REF!</definedName>
    <definedName name="A_2___0">#REF!</definedName>
    <definedName name="A_2___1">#REF!</definedName>
    <definedName name="A_2___2">#REF!</definedName>
    <definedName name="A_2___3">#REF!</definedName>
    <definedName name="A_2___4">#REF!</definedName>
    <definedName name="a_3" localSheetId="17">#REF!</definedName>
    <definedName name="a_3">#REF!</definedName>
    <definedName name="a_4" localSheetId="17">#REF!</definedName>
    <definedName name="a_4">#REF!</definedName>
    <definedName name="A_5">#REF!</definedName>
    <definedName name="A_6">#REF!</definedName>
    <definedName name="A_ARCINIEGAS">#REF!</definedName>
    <definedName name="a_BASICOS">#REF!</definedName>
    <definedName name="a_CIMENTACION">#REF!</definedName>
    <definedName name="A_impresión_IM" localSheetId="4">#REF!</definedName>
    <definedName name="A_impresión_IM" localSheetId="16">#REF!</definedName>
    <definedName name="A_impresión_IM" localSheetId="15">#REF!</definedName>
    <definedName name="A_impresión_IM" localSheetId="17">#REF!</definedName>
    <definedName name="A_impresión_IM" localSheetId="2">#REF!</definedName>
    <definedName name="A_impresión_IM" localSheetId="1">#REF!</definedName>
    <definedName name="A_impresión_IM">#REF!</definedName>
    <definedName name="A_impresión_IM_2" localSheetId="17">#REF!</definedName>
    <definedName name="A_impresión_IM_2">#REF!</definedName>
    <definedName name="a_PREELIMINAR">#REF!</definedName>
    <definedName name="A0" localSheetId="17">#REF!</definedName>
    <definedName name="A0">#REF!</definedName>
    <definedName name="a1..056">#REF!</definedName>
    <definedName name="A1q17.3" localSheetId="4">IF(ISERROR(V_U),"",V_U)</definedName>
    <definedName name="A1q17.3" localSheetId="16">IF(ISERROR(V_U),"",V_U)</definedName>
    <definedName name="A1q17.3" localSheetId="15">IF(ISERROR(V_U),"",V_U)</definedName>
    <definedName name="A1q17.3" localSheetId="17">IF(ISERROR(V_U),"",V_U)</definedName>
    <definedName name="A1q17.3" localSheetId="2">IF(ISERROR(V_U),"",V_U)</definedName>
    <definedName name="A1q17.3" localSheetId="1">IF(ISERROR(V_U),"",V_U)</definedName>
    <definedName name="A1q17.3">IF(ISERROR(V_U),"",V_U)</definedName>
    <definedName name="A1S">#REF!</definedName>
    <definedName name="A1XO56">#REF!</definedName>
    <definedName name="a2..057">#REF!</definedName>
    <definedName name="a2a" localSheetId="17" hidden="1">{"TAB1",#N/A,TRUE,"GENERAL";"TAB2",#N/A,TRUE,"GENERAL";"TAB3",#N/A,TRUE,"GENERAL";"TAB4",#N/A,TRUE,"GENERAL";"TAB5",#N/A,TRUE,"GENERAL"}</definedName>
    <definedName name="a2a">#REF!</definedName>
    <definedName name="A2S">#REF!</definedName>
    <definedName name="A40FI">#REF!</definedName>
    <definedName name="A40LI">#REF!</definedName>
    <definedName name="A60FI">#REF!</definedName>
    <definedName name="A60FI1">#REF!</definedName>
    <definedName name="A60FIG">#REF!</definedName>
    <definedName name="A84.96" localSheetId="17">#REF!</definedName>
    <definedName name="A84.96">#REF!</definedName>
    <definedName name="AA" localSheetId="4">{#N/A,#N/A,TRUE,"INGENIERIA";#N/A,#N/A,TRUE,"COMPRAS";#N/A,#N/A,TRUE,"DIRECCION";#N/A,#N/A,TRUE,"RESUMEN"}</definedName>
    <definedName name="AA" localSheetId="16">{#N/A,#N/A,TRUE,"INGENIERIA";#N/A,#N/A,TRUE,"COMPRAS";#N/A,#N/A,TRUE,"DIRECCION";#N/A,#N/A,TRUE,"RESUMEN"}</definedName>
    <definedName name="AA" localSheetId="15">{#N/A,#N/A,TRUE,"INGENIERIA";#N/A,#N/A,TRUE,"COMPRAS";#N/A,#N/A,TRUE,"DIRECCION";#N/A,#N/A,TRUE,"RESUMEN"}</definedName>
    <definedName name="aa" localSheetId="17">#REF!</definedName>
    <definedName name="AA" localSheetId="2">{#N/A,#N/A,TRUE,"INGENIERIA";#N/A,#N/A,TRUE,"COMPRAS";#N/A,#N/A,TRUE,"DIRECCION";#N/A,#N/A,TRUE,"RESUMEN"}</definedName>
    <definedName name="AA" localSheetId="1">{#N/A,#N/A,TRUE,"INGENIERIA";#N/A,#N/A,TRUE,"COMPRAS";#N/A,#N/A,TRUE,"DIRECCION";#N/A,#N/A,TRUE,"RESUMEN"}</definedName>
    <definedName name="AA">{#N/A,#N/A,TRUE,"INGENIERIA";#N/A,#N/A,TRUE,"COMPRAS";#N/A,#N/A,TRUE,"DIRECCION";#N/A,#N/A,TRUE,"RESUMEN"}</definedName>
    <definedName name="AAA" localSheetId="17">#REF!</definedName>
    <definedName name="aaa">#REF!</definedName>
    <definedName name="AAA_10">NA()</definedName>
    <definedName name="AAA_3">NA()</definedName>
    <definedName name="AAA_4">NA()</definedName>
    <definedName name="AAA_5">NA()</definedName>
    <definedName name="AAA_6">NA()</definedName>
    <definedName name="AAA_7">NA()</definedName>
    <definedName name="AAA_8">NA()</definedName>
    <definedName name="AAA_9">NA()</definedName>
    <definedName name="AAA_DOCTOPS">"AAA_SET"</definedName>
    <definedName name="AAA_duser">"OFF"</definedName>
    <definedName name="AAAA">#REF!</definedName>
    <definedName name="AAAAA" localSheetId="17">#REF!</definedName>
    <definedName name="AAAAA">#REF!</definedName>
    <definedName name="aaaaaa">#REF!</definedName>
    <definedName name="aaaaaaaa" localSheetId="4">{#N/A,#N/A,FALSE,"c_finanz";#N/A,#N/A,FALSE,"c_eco";#N/A,#N/A,FALSE,"investimenti";#N/A,#N/A,FALSE,"tir"}</definedName>
    <definedName name="aaaaaaaa" localSheetId="16">{#N/A,#N/A,FALSE,"c_finanz";#N/A,#N/A,FALSE,"c_eco";#N/A,#N/A,FALSE,"investimenti";#N/A,#N/A,FALSE,"tir"}</definedName>
    <definedName name="aaaaaaaa" localSheetId="15">{#N/A,#N/A,FALSE,"c_finanz";#N/A,#N/A,FALSE,"c_eco";#N/A,#N/A,FALSE,"investimenti";#N/A,#N/A,FALSE,"tir"}</definedName>
    <definedName name="aaaaaaaa" localSheetId="17">{#N/A,#N/A,FALSE,"c_finanz";#N/A,#N/A,FALSE,"c_eco";#N/A,#N/A,FALSE,"investimenti";#N/A,#N/A,FALSE,"tir"}</definedName>
    <definedName name="aaaaaaaa" localSheetId="2">{#N/A,#N/A,FALSE,"c_finanz";#N/A,#N/A,FALSE,"c_eco";#N/A,#N/A,FALSE,"investimenti";#N/A,#N/A,FALSE,"tir"}</definedName>
    <definedName name="aaaaaaaa" localSheetId="1">{#N/A,#N/A,FALSE,"c_finanz";#N/A,#N/A,FALSE,"c_eco";#N/A,#N/A,FALSE,"investimenti";#N/A,#N/A,FALSE,"tir"}</definedName>
    <definedName name="aaaaaaaa">{#N/A,#N/A,FALSE,"c_finanz";#N/A,#N/A,FALSE,"c_eco";#N/A,#N/A,FALSE,"investimenti";#N/A,#N/A,FALSE,"tir"}</definedName>
    <definedName name="aaaaaaaaa">#REF!</definedName>
    <definedName name="AAAAAAAAAA" localSheetId="17">#REF!</definedName>
    <definedName name="AAAAAAAAAA">#REF!</definedName>
    <definedName name="AAAAAAAAAAAAAAAAAA">#REF!</definedName>
    <definedName name="AAAAAAAAAAAAAAAAAAAA" localSheetId="17">#REF!</definedName>
    <definedName name="AAAAAAAAAAAAAAAAAAAA">#REF!</definedName>
    <definedName name="aaaaaaaaaaaaaaaaaaaaaa">#REF!</definedName>
    <definedName name="AAAAAAAAAAAAAAAAAAFFFFFFFFFFFFFFF" localSheetId="17">#REF!</definedName>
    <definedName name="AAAAAAAAAAAAAAAAAAFFFFFFFFFFFFFFF">#REF!</definedName>
    <definedName name="aaaaas" localSheetId="17" hidden="1">{"TAB1",#N/A,TRUE,"GENERAL";"TAB2",#N/A,TRUE,"GENERAL";"TAB3",#N/A,TRUE,"GENERAL";"TAB4",#N/A,TRUE,"GENERAL";"TAB5",#N/A,TRUE,"GENERAL"}</definedName>
    <definedName name="aaaaas">#REF!</definedName>
    <definedName name="AAB_Addin5">"AAB_Description for addin 5,Description for addin 5,Description for addin 5,Description for addin 5,Description for addin 5,Description for addin 5"</definedName>
    <definedName name="AAC">#REF!</definedName>
    <definedName name="AADOQUINVEH" localSheetId="17">#REF!</definedName>
    <definedName name="AADOQUINVEH">#REF!</definedName>
    <definedName name="AALALAJSHSHYDTD">#REF!</definedName>
    <definedName name="AANDENES" localSheetId="17">#REF!</definedName>
    <definedName name="AANDENES">#REF!</definedName>
    <definedName name="aas" localSheetId="17" hidden="1">{"TAB1",#N/A,TRUE,"GENERAL";"TAB2",#N/A,TRUE,"GENERAL";"TAB3",#N/A,TRUE,"GENERAL";"TAB4",#N/A,TRUE,"GENERAL";"TAB5",#N/A,TRUE,"GENERAL"}</definedName>
    <definedName name="aas">#REF!</definedName>
    <definedName name="aasas">#REF!</definedName>
    <definedName name="ab" localSheetId="17">#REF!</definedName>
    <definedName name="ab">#REF!</definedName>
    <definedName name="ABC" localSheetId="4">IF([0]!LG=9,IF(ISERROR(#REF!),"",#REF!),"")</definedName>
    <definedName name="ABC" localSheetId="16">IF([0]!LG=9,IF(ISERROR(#REF!),"",#REF!),"")</definedName>
    <definedName name="ABC" localSheetId="15">IF([0]!LG=9,IF(ISERROR(#REF!),"",#REF!),"")</definedName>
    <definedName name="abc" localSheetId="17">#REF!</definedName>
    <definedName name="ABC" localSheetId="2">IF([0]!LG=9,IF(ISERROR(#REF!),"",#REF!),"")</definedName>
    <definedName name="ABC" localSheetId="1">IF(#REF!=9,IF(ISERROR(#REF!),"",#REF!),"")</definedName>
    <definedName name="ABC">IF([0]!LG=9,IF(ISERROR(#REF!),"",#REF!),"")</definedName>
    <definedName name="ABG">#REF!</definedName>
    <definedName name="AbK">#REF!</definedName>
    <definedName name="ABNA">#REF!</definedName>
    <definedName name="ABR" localSheetId="17">#REF!</definedName>
    <definedName name="ABR">#REF!</definedName>
    <definedName name="abr00" localSheetId="17">#REF!</definedName>
    <definedName name="abr00">#REF!</definedName>
    <definedName name="ABRIL">#REF!</definedName>
    <definedName name="absc" localSheetId="17">#REF!</definedName>
    <definedName name="absc">#REF!</definedName>
    <definedName name="absc_">#REF!</definedName>
    <definedName name="absc_1">#REF!</definedName>
    <definedName name="absc1" localSheetId="17">#REF!</definedName>
    <definedName name="absc1">#REF!</definedName>
    <definedName name="AbSt">#REF!</definedName>
    <definedName name="AC" localSheetId="4">{#N/A,#N/A,TRUE,"INGENIERIA";#N/A,#N/A,TRUE,"COMPRAS";#N/A,#N/A,TRUE,"DIRECCION";#N/A,#N/A,TRUE,"RESUMEN"}</definedName>
    <definedName name="AC" localSheetId="16">{#N/A,#N/A,TRUE,"INGENIERIA";#N/A,#N/A,TRUE,"COMPRAS";#N/A,#N/A,TRUE,"DIRECCION";#N/A,#N/A,TRUE,"RESUMEN"}</definedName>
    <definedName name="AC" localSheetId="15">{#N/A,#N/A,TRUE,"INGENIERIA";#N/A,#N/A,TRUE,"COMPRAS";#N/A,#N/A,TRUE,"DIRECCION";#N/A,#N/A,TRUE,"RESUMEN"}</definedName>
    <definedName name="AC" localSheetId="17">#N/A</definedName>
    <definedName name="AC" localSheetId="2">{#N/A,#N/A,TRUE,"INGENIERIA";#N/A,#N/A,TRUE,"COMPRAS";#N/A,#N/A,TRUE,"DIRECCION";#N/A,#N/A,TRUE,"RESUMEN"}</definedName>
    <definedName name="AC" localSheetId="1">{#N/A,#N/A,TRUE,"INGENIERIA";#N/A,#N/A,TRUE,"COMPRAS";#N/A,#N/A,TRUE,"DIRECCION";#N/A,#N/A,TRUE,"RESUMEN"}</definedName>
    <definedName name="AC">{#N/A,#N/A,TRUE,"INGENIERIA";#N/A,#N/A,TRUE,"COMPRAS";#N/A,#N/A,TRUE,"DIRECCION";#N/A,#N/A,TRUE,"RESUMEN"}</definedName>
    <definedName name="ACAB.C">#REF!</definedName>
    <definedName name="AcabadosAuditorio">#REF!</definedName>
    <definedName name="ACALZADA" localSheetId="17">#REF!</definedName>
    <definedName name="ACALZADA">#REF!</definedName>
    <definedName name="ACAT22">#REF!</definedName>
    <definedName name="Accantonamenti">#REF!</definedName>
    <definedName name="ACCE2" localSheetId="17">#REF!</definedName>
    <definedName name="ACCE2">#REF!</definedName>
    <definedName name="ACCE4" localSheetId="17">#REF!</definedName>
    <definedName name="ACCE4">#REF!</definedName>
    <definedName name="ACCE6" localSheetId="17">#REF!</definedName>
    <definedName name="ACCE6">#REF!</definedName>
    <definedName name="Acces_Ens">#REF!</definedName>
    <definedName name="ACCESORIO_CODO">#REF!</definedName>
    <definedName name="Accesorios_de_anclaje">#REF!</definedName>
    <definedName name="AccessDatabase" localSheetId="17" hidden="1">"C:\C-314\VOLUMENES\volfin4.mdb"</definedName>
    <definedName name="AccessDatabase">"C:\C-314\VOLUMENES\volfin4.mdb"</definedName>
    <definedName name="acci">#REF!</definedName>
    <definedName name="ACCRETE">#REF!</definedName>
    <definedName name="Accsesorios_gabinete">#REF!</definedName>
    <definedName name="Acefy4200">#REF!</definedName>
    <definedName name="ACELERANTE_SIKA">#REF!</definedName>
    <definedName name="ACER">#REF!</definedName>
    <definedName name="ACERO" localSheetId="17">#REF!</definedName>
    <definedName name="ACERO">#REF!</definedName>
    <definedName name="ACERO_1_2">#REF!</definedName>
    <definedName name="ACERO_1_4">#REF!</definedName>
    <definedName name="acero_3">#REF!</definedName>
    <definedName name="ACERO_3_8">#REF!</definedName>
    <definedName name="acero_4">#REF!</definedName>
    <definedName name="ACERO_5_8">#REF!</definedName>
    <definedName name="Acero_corrugado">#REF!</definedName>
    <definedName name="Acero_de_40_000_psi">#REF!</definedName>
    <definedName name="Acero_de_60_000_psi">#REF!</definedName>
    <definedName name="ACERO_DE_REFUERZO_60000" localSheetId="17">#REF!</definedName>
    <definedName name="ACERO_DE_REFUERZO_60000">#REF!</definedName>
    <definedName name="ACERO_DE_REFUERZO1_2___Fy__60000_psi">#REF!</definedName>
    <definedName name="Acero_pdr60">#REF!</definedName>
    <definedName name="ACERO2">#REF!</definedName>
    <definedName name="ACERO37">#REF!</definedName>
    <definedName name="ACERO40">#REF!</definedName>
    <definedName name="ACERO6">#REF!</definedName>
    <definedName name="ACERO60" localSheetId="17">#REF!</definedName>
    <definedName name="ACERO60">#REF!</definedName>
    <definedName name="acerofigurado">#REF!</definedName>
    <definedName name="Acido_oxálico">#REF!</definedName>
    <definedName name="ACOM" localSheetId="17">#N/A</definedName>
    <definedName name="ACOM">#REF!</definedName>
    <definedName name="acomet">#REF!</definedName>
    <definedName name="ACOMETIDA">#REF!</definedName>
    <definedName name="ACOND">#REF!</definedName>
    <definedName name="ACONDICIONADOR_PARA_SILLA_Y">#REF!</definedName>
    <definedName name="ACONDICIONADOR_PVC">#REF!</definedName>
    <definedName name="acondicionamientopozo" localSheetId="17">#REF!</definedName>
    <definedName name="acondicionamientopozo">#REF!</definedName>
    <definedName name="Acopla_sanitario_grival">#REF!</definedName>
    <definedName name="ACPM">#REF!</definedName>
    <definedName name="ACRONAL">#REF!</definedName>
    <definedName name="ACRS">#REF!</definedName>
    <definedName name="ACT" localSheetId="17">#REF!</definedName>
    <definedName name="ACT">#REF!</definedName>
    <definedName name="Acta" localSheetId="17">#REF!</definedName>
    <definedName name="ACTA">#REF!</definedName>
    <definedName name="Acta1" localSheetId="17">#REF!</definedName>
    <definedName name="Acta1">#REF!</definedName>
    <definedName name="acta10">#REF!</definedName>
    <definedName name="ACTA11">#REF!</definedName>
    <definedName name="ACTA12">#REF!</definedName>
    <definedName name="ACTA13">#REF!</definedName>
    <definedName name="ACTA14">#REF!</definedName>
    <definedName name="ACTA15">#REF!</definedName>
    <definedName name="ACTA16">#REF!</definedName>
    <definedName name="ACTA17">#REF!</definedName>
    <definedName name="ACTA18">#REF!</definedName>
    <definedName name="ACTA19">#REF!</definedName>
    <definedName name="Acta1a">#REF!</definedName>
    <definedName name="ACTA2">#REF!</definedName>
    <definedName name="ACTA20">#REF!</definedName>
    <definedName name="ACTA21">#REF!</definedName>
    <definedName name="ACTA22">#REF!</definedName>
    <definedName name="ACTA23">#REF!</definedName>
    <definedName name="ACTA24">#REF!</definedName>
    <definedName name="ACTA25">#REF!</definedName>
    <definedName name="ACTA26">#REF!</definedName>
    <definedName name="ACTA27">#REF!</definedName>
    <definedName name="ACTA28">#REF!</definedName>
    <definedName name="ACTA29">#REF!</definedName>
    <definedName name="ACTA30">#REF!</definedName>
    <definedName name="ACTA31">#REF!</definedName>
    <definedName name="ACTA32">#REF!</definedName>
    <definedName name="ACTA33">#REF!</definedName>
    <definedName name="ACTA34">#REF!</definedName>
    <definedName name="ACTA35">#REF!</definedName>
    <definedName name="ACTA36">#REF!</definedName>
    <definedName name="acta37">#REF!</definedName>
    <definedName name="ACTA38">#REF!</definedName>
    <definedName name="ACTA39">#REF!</definedName>
    <definedName name="ACTA4">#REF!</definedName>
    <definedName name="ACTA40">#REF!</definedName>
    <definedName name="ACTA41">#REF!</definedName>
    <definedName name="ACTA5">#REF!</definedName>
    <definedName name="ACTA6">#REF!</definedName>
    <definedName name="ACTA7">#REF!</definedName>
    <definedName name="ACTA8">#REF!</definedName>
    <definedName name="ACTA9">#REF!</definedName>
    <definedName name="ACTAEXTRA4">#REF!</definedName>
    <definedName name="Actaparcial">#REF!</definedName>
    <definedName name="ACTIVIDAD" localSheetId="17">#REF!</definedName>
    <definedName name="ACTIVIDAD">#REF!</definedName>
    <definedName name="ACTIVIDADES" localSheetId="17">#REF!</definedName>
    <definedName name="ACTIVIDADES">#REF!</definedName>
    <definedName name="ACTIVO_NUEVO_ACUEDUCTO">#REF!</definedName>
    <definedName name="ACTIVO_NUEVO_ALCANTARILLADO">#REF!</definedName>
    <definedName name="activos">#REF!</definedName>
    <definedName name="ACTIVOS_ACUEDUCTO">#REF!</definedName>
    <definedName name="ACTIVOS_ALCANTARILLADO">#REF!</definedName>
    <definedName name="actores">#REF!</definedName>
    <definedName name="actual">#REF!</definedName>
    <definedName name="ACUED">#REF!</definedName>
    <definedName name="AD" localSheetId="4">{#N/A,#N/A,TRUE,"INGENIERIA";#N/A,#N/A,TRUE,"COMPRAS";#N/A,#N/A,TRUE,"DIRECCION";#N/A,#N/A,TRUE,"RESUMEN"}</definedName>
    <definedName name="AD" localSheetId="16">{#N/A,#N/A,TRUE,"INGENIERIA";#N/A,#N/A,TRUE,"COMPRAS";#N/A,#N/A,TRUE,"DIRECCION";#N/A,#N/A,TRUE,"RESUMEN"}</definedName>
    <definedName name="AD" localSheetId="15">{#N/A,#N/A,TRUE,"INGENIERIA";#N/A,#N/A,TRUE,"COMPRAS";#N/A,#N/A,TRUE,"DIRECCION";#N/A,#N/A,TRUE,"RESUMEN"}</definedName>
    <definedName name="AD" localSheetId="17" hidden="1">{#N/A,#N/A,TRUE,"INGENIERIA";#N/A,#N/A,TRUE,"COMPRAS";#N/A,#N/A,TRUE,"DIRECCION";#N/A,#N/A,TRUE,"RESUMEN"}</definedName>
    <definedName name="AD" localSheetId="2">{#N/A,#N/A,TRUE,"INGENIERIA";#N/A,#N/A,TRUE,"COMPRAS";#N/A,#N/A,TRUE,"DIRECCION";#N/A,#N/A,TRUE,"RESUMEN"}</definedName>
    <definedName name="AD" localSheetId="1">{#N/A,#N/A,TRUE,"INGENIERIA";#N/A,#N/A,TRUE,"COMPRAS";#N/A,#N/A,TRUE,"DIRECCION";#N/A,#N/A,TRUE,"RESUMEN"}</definedName>
    <definedName name="AD">{#N/A,#N/A,TRUE,"INGENIERIA";#N/A,#N/A,TRUE,"COMPRAS";#N/A,#N/A,TRUE,"DIRECCION";#N/A,#N/A,TRUE,"RESUMEN"}</definedName>
    <definedName name="Ad_Un" localSheetId="17">#REF!</definedName>
    <definedName name="Ad_Un">#REF!</definedName>
    <definedName name="adaf">#REF!</definedName>
    <definedName name="Adaptador_3_4__PVC">#REF!</definedName>
    <definedName name="ADAPTADOR_HEMBRA_P.V.C_1_2" localSheetId="17">#REF!</definedName>
    <definedName name="ADAPTADOR_HEMBRA_P.V.C_1_2">#REF!</definedName>
    <definedName name="ADAPTADOR_MACHO_P.V.C_1_2" localSheetId="17">#REF!</definedName>
    <definedName name="ADAPTADOR_MACHO_P.V.C_1_2">#REF!</definedName>
    <definedName name="Adaptador_Pres._1">#REF!</definedName>
    <definedName name="Adaptador_Pres._1_2">#REF!</definedName>
    <definedName name="Adaptador_Pres._3_4">#REF!</definedName>
    <definedName name="Adaptador_pvc">#REF!</definedName>
    <definedName name="Adaptador_pvc_1">#REF!</definedName>
    <definedName name="Adaptador_pvc_1_2">#REF!</definedName>
    <definedName name="Adaptador_pvc_2">#REF!</definedName>
    <definedName name="Adaptadores__PVC_1_2">#REF!</definedName>
    <definedName name="adaptconduit">#REF!</definedName>
    <definedName name="ADAS">#REF!</definedName>
    <definedName name="adasd" localSheetId="17">#REF!</definedName>
    <definedName name="adasd">#REF!</definedName>
    <definedName name="adasfsf" localSheetId="4">Listado #REF!</definedName>
    <definedName name="adasfsf" localSheetId="16">Listado #REF!</definedName>
    <definedName name="adasfsf" localSheetId="15">Listado #REF!</definedName>
    <definedName name="adasfsf" localSheetId="17">Listado #REF!</definedName>
    <definedName name="adasfsf" localSheetId="2">Listado #REF!</definedName>
    <definedName name="adasfsf" localSheetId="1">Listado #REF!</definedName>
    <definedName name="adasfsf">Listado #REF!</definedName>
    <definedName name="addddddddddddaaaaaaaaaaaaggggggggggggggg">#REF!</definedName>
    <definedName name="ADDDEL">#REF!</definedName>
    <definedName name="AdditionalCosts_Lumpsum" localSheetId="17">#REF!</definedName>
    <definedName name="AdditionalCosts_Lumpsum">#REF!</definedName>
    <definedName name="AdditionalCosts_Percent" localSheetId="17">#REF!</definedName>
    <definedName name="AdditionalCosts_Percent">#REF!</definedName>
    <definedName name="ADDVAL">#REF!</definedName>
    <definedName name="ADDYNA">#REF!</definedName>
    <definedName name="adeguamento_inflattivo">#REF!</definedName>
    <definedName name="adfasdfsa" localSheetId="17">#REF!</definedName>
    <definedName name="adfasdfsa">#REF!</definedName>
    <definedName name="adfasfadfa" localSheetId="17">#REF!</definedName>
    <definedName name="adfasfadfa">#REF!</definedName>
    <definedName name="ADFGSDB" localSheetId="17" hidden="1">{"via1",#N/A,TRUE,"general";"via2",#N/A,TRUE,"general";"via3",#N/A,TRUE,"general"}</definedName>
    <definedName name="ADFGSDB">#REF!</definedName>
    <definedName name="ADHESIVO_PARA_SILLA_Y">#REF!</definedName>
    <definedName name="ADI" localSheetId="17">#REF!</definedName>
    <definedName name="ADI">#REF!</definedName>
    <definedName name="ADIFLEX">#REF!</definedName>
    <definedName name="Adm" localSheetId="17">#REF!</definedName>
    <definedName name="Adm">#REF!</definedName>
    <definedName name="AdminDetail">#REF!</definedName>
    <definedName name="AdminHeading">#REF!</definedName>
    <definedName name="ADMINISTRACION">#REF!</definedName>
    <definedName name="administrador" localSheetId="17">#REF!</definedName>
    <definedName name="ADMINISTRADOR">#REF!</definedName>
    <definedName name="ADMINISTRADOR_VIAL__ARMANDO_SANCHEZ_SANCHEZ">#REF!</definedName>
    <definedName name="Administrativos">#REF!</definedName>
    <definedName name="ADMINIU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M">#REF!</definedName>
    <definedName name="ADMON" localSheetId="17">#REF!</definedName>
    <definedName name="ADMON">10%</definedName>
    <definedName name="admon1">#REF!</definedName>
    <definedName name="ado">#REF!</definedName>
    <definedName name="adoc1" localSheetId="17">#REF!</definedName>
    <definedName name="adoc1">#REF!</definedName>
    <definedName name="ADOC125">#REF!</definedName>
    <definedName name="ADOLFO">#REF!</definedName>
    <definedName name="adoq" localSheetId="17">#REF!</definedName>
    <definedName name="adoq">#REF!</definedName>
    <definedName name="ADOQUIN_DE_CONCRETO">#REF!</definedName>
    <definedName name="ADOQUIN_PEATONAL_6">#REF!</definedName>
    <definedName name="ads">#REF!</definedName>
    <definedName name="ADSAD" localSheetId="17" hidden="1">{"TAB1",#N/A,TRUE,"GENERAL";"TAB2",#N/A,TRUE,"GENERAL";"TAB3",#N/A,TRUE,"GENERAL";"TAB4",#N/A,TRUE,"GENERAL";"TAB5",#N/A,TRUE,"GENERAL"}</definedName>
    <definedName name="ADSAD">#REF!</definedName>
    <definedName name="adsfadsfasdfafdasfdasfd">#REF!</definedName>
    <definedName name="adsfadsfasfasdfasfdasdfadsfdsafdsa">#REF!</definedName>
    <definedName name="AE" localSheetId="4">{#N/A,#N/A,TRUE,"INGENIERIA";#N/A,#N/A,TRUE,"COMPRAS";#N/A,#N/A,TRUE,"DIRECCION";#N/A,#N/A,TRUE,"RESUMEN"}</definedName>
    <definedName name="AE" localSheetId="16">{#N/A,#N/A,TRUE,"INGENIERIA";#N/A,#N/A,TRUE,"COMPRAS";#N/A,#N/A,TRUE,"DIRECCION";#N/A,#N/A,TRUE,"RESUMEN"}</definedName>
    <definedName name="AE" localSheetId="15">{#N/A,#N/A,TRUE,"INGENIERIA";#N/A,#N/A,TRUE,"COMPRAS";#N/A,#N/A,TRUE,"DIRECCION";#N/A,#N/A,TRUE,"RESUMEN"}</definedName>
    <definedName name="AE" localSheetId="17" hidden="1">{#N/A,#N/A,TRUE,"INGENIERIA";#N/A,#N/A,TRUE,"COMPRAS";#N/A,#N/A,TRUE,"DIRECCION";#N/A,#N/A,TRUE,"RESUMEN"}</definedName>
    <definedName name="AE" localSheetId="2">{#N/A,#N/A,TRUE,"INGENIERIA";#N/A,#N/A,TRUE,"COMPRAS";#N/A,#N/A,TRUE,"DIRECCION";#N/A,#N/A,TRUE,"RESUMEN"}</definedName>
    <definedName name="AE" localSheetId="1">{#N/A,#N/A,TRUE,"INGENIERIA";#N/A,#N/A,TRUE,"COMPRAS";#N/A,#N/A,TRUE,"DIRECCION";#N/A,#N/A,TRUE,"RESUMEN"}</definedName>
    <definedName name="AE">{#N/A,#N/A,TRUE,"INGENIERIA";#N/A,#N/A,TRUE,"COMPRAS";#N/A,#N/A,TRUE,"DIRECCION";#N/A,#N/A,TRUE,"RESUMEN"}</definedName>
    <definedName name="aedawra" localSheetId="4">{#N/A,#N/A,TRUE,"INGENIERIA";#N/A,#N/A,TRUE,"COMPRAS";#N/A,#N/A,TRUE,"DIRECCION";#N/A,#N/A,TRUE,"RESUMEN"}</definedName>
    <definedName name="aedawra" localSheetId="16">{#N/A,#N/A,TRUE,"INGENIERIA";#N/A,#N/A,TRUE,"COMPRAS";#N/A,#N/A,TRUE,"DIRECCION";#N/A,#N/A,TRUE,"RESUMEN"}</definedName>
    <definedName name="aedawra" localSheetId="15">{#N/A,#N/A,TRUE,"INGENIERIA";#N/A,#N/A,TRUE,"COMPRAS";#N/A,#N/A,TRUE,"DIRECCION";#N/A,#N/A,TRUE,"RESUMEN"}</definedName>
    <definedName name="aedawra" localSheetId="17">{#N/A,#N/A,TRUE,"INGENIERIA";#N/A,#N/A,TRUE,"COMPRAS";#N/A,#N/A,TRUE,"DIRECCION";#N/A,#N/A,TRUE,"RESUMEN"}</definedName>
    <definedName name="aedawra" localSheetId="2">{#N/A,#N/A,TRUE,"INGENIERIA";#N/A,#N/A,TRUE,"COMPRAS";#N/A,#N/A,TRUE,"DIRECCION";#N/A,#N/A,TRUE,"RESUMEN"}</definedName>
    <definedName name="aedawra" localSheetId="1">{#N/A,#N/A,TRUE,"INGENIERIA";#N/A,#N/A,TRUE,"COMPRAS";#N/A,#N/A,TRUE,"DIRECCION";#N/A,#N/A,TRUE,"RESUMEN"}</definedName>
    <definedName name="aedawra">{#N/A,#N/A,TRUE,"INGENIERIA";#N/A,#N/A,TRUE,"COMPRAS";#N/A,#N/A,TRUE,"DIRECCION";#N/A,#N/A,TRUE,"RESUMEN"}</definedName>
    <definedName name="aefa" localSheetId="17" hidden="1">{"via1",#N/A,TRUE,"general";"via2",#N/A,TRUE,"general";"via3",#N/A,TRUE,"general"}</definedName>
    <definedName name="aefa">#REF!</definedName>
    <definedName name="AEWRWR" localSheetId="4">Listado #REF!</definedName>
    <definedName name="AEWRWR" localSheetId="16">Listado #REF!</definedName>
    <definedName name="AEWRWR" localSheetId="15">Listado #REF!</definedName>
    <definedName name="AEWRWR" localSheetId="17">Listado #REF!</definedName>
    <definedName name="AEWRWR" localSheetId="2">Listado #REF!</definedName>
    <definedName name="AEWRWR" localSheetId="1">Listado #REF!</definedName>
    <definedName name="AEWRWR">Listado #REF!</definedName>
    <definedName name="AF" localSheetId="4">{#N/A,#N/A,TRUE,"INGENIERIA";#N/A,#N/A,TRUE,"COMPRAS";#N/A,#N/A,TRUE,"DIRECCION";#N/A,#N/A,TRUE,"RESUMEN"}</definedName>
    <definedName name="AF" localSheetId="16">{#N/A,#N/A,TRUE,"INGENIERIA";#N/A,#N/A,TRUE,"COMPRAS";#N/A,#N/A,TRUE,"DIRECCION";#N/A,#N/A,TRUE,"RESUMEN"}</definedName>
    <definedName name="AF" localSheetId="15">{#N/A,#N/A,TRUE,"INGENIERIA";#N/A,#N/A,TRUE,"COMPRAS";#N/A,#N/A,TRUE,"DIRECCION";#N/A,#N/A,TRUE,"RESUMEN"}</definedName>
    <definedName name="AF" localSheetId="17" hidden="1">{#N/A,#N/A,TRUE,"INGENIERIA";#N/A,#N/A,TRUE,"COMPRAS";#N/A,#N/A,TRUE,"DIRECCION";#N/A,#N/A,TRUE,"RESUMEN"}</definedName>
    <definedName name="AF" localSheetId="2">{#N/A,#N/A,TRUE,"INGENIERIA";#N/A,#N/A,TRUE,"COMPRAS";#N/A,#N/A,TRUE,"DIRECCION";#N/A,#N/A,TRUE,"RESUMEN"}</definedName>
    <definedName name="AF" localSheetId="1">{#N/A,#N/A,TRUE,"INGENIERIA";#N/A,#N/A,TRUE,"COMPRAS";#N/A,#N/A,TRUE,"DIRECCION";#N/A,#N/A,TRUE,"RESUMEN"}</definedName>
    <definedName name="AF">{#N/A,#N/A,TRUE,"INGENIERIA";#N/A,#N/A,TRUE,"COMPRAS";#N/A,#N/A,TRUE,"DIRECCION";#N/A,#N/A,TRUE,"RESUMEN"}</definedName>
    <definedName name="afa">#REF!</definedName>
    <definedName name="AFAF">#REF!</definedName>
    <definedName name="afdaffaf" localSheetId="17">#REF!</definedName>
    <definedName name="afdaffaf">#REF!</definedName>
    <definedName name="afdsw" localSheetId="17" hidden="1">{"TAB1",#N/A,TRUE,"GENERAL";"TAB2",#N/A,TRUE,"GENERAL";"TAB3",#N/A,TRUE,"GENERAL";"TAB4",#N/A,TRUE,"GENERAL";"TAB5",#N/A,TRUE,"GENERAL"}</definedName>
    <definedName name="afdsw">#REF!</definedName>
    <definedName name="Afe">#REF!</definedName>
    <definedName name="afecompletions" localSheetId="17">#REF!</definedName>
    <definedName name="afecompletions">#REF!</definedName>
    <definedName name="AFEE">#REF!</definedName>
    <definedName name="AFINADOCUBIERTA">#REF!</definedName>
    <definedName name="afirm">#REF!</definedName>
    <definedName name="afraee">#N/A</definedName>
    <definedName name="AFSAF">#REF!</definedName>
    <definedName name="AG" localSheetId="4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6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5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17" hidden="1">{"via1",#N/A,TRUE,"general";"via2",#N/A,TRUE,"general";"via3",#N/A,TRUE,"general"}</definedName>
    <definedName name="agdsgg">#REF!</definedName>
    <definedName name="AGO" localSheetId="17">#REF!</definedName>
    <definedName name="AGO">#REF!</definedName>
    <definedName name="ago00" localSheetId="17">#REF!</definedName>
    <definedName name="ago00">#REF!</definedName>
    <definedName name="AGOSTO">#REF!</definedName>
    <definedName name="Agregado_Grueso" localSheetId="17">#REF!</definedName>
    <definedName name="Agregado_grueso">#REF!</definedName>
    <definedName name="AGRICOLA">#REF!</definedName>
    <definedName name="AGUA" localSheetId="17">#REF!</definedName>
    <definedName name="AGUA">#REF!</definedName>
    <definedName name="AGUAS" localSheetId="4">IF([0]!LG=9,IF(ISERROR(#REF!),"",#REF!),"")</definedName>
    <definedName name="AGUAS" localSheetId="16">IF([0]!LG=9,IF(ISERROR(#REF!),"",#REF!),"")</definedName>
    <definedName name="AGUAS" localSheetId="15">IF([0]!LG=9,IF(ISERROR(#REF!),"",#REF!),"")</definedName>
    <definedName name="AGUAS" localSheetId="17">IF([0]!LG=9,IF(ISERROR(#REF!),"",#REF!),"")</definedName>
    <definedName name="AGUAS" localSheetId="2">IF([0]!LG=9,IF(ISERROR(#REF!),"",#REF!),"")</definedName>
    <definedName name="AGUAS" localSheetId="1">IF(#REF!=9,IF(ISERROR(#REF!),"",#REF!),"")</definedName>
    <definedName name="AGUAS">IF([0]!LG=9,IF(ISERROR(#REF!),"",#REF!),"")</definedName>
    <definedName name="AH" localSheetId="4">{#N/A,#N/A,TRUE,"INGENIERIA";#N/A,#N/A,TRUE,"COMPRAS";#N/A,#N/A,TRUE,"DIRECCION";#N/A,#N/A,TRUE,"RESUMEN"}</definedName>
    <definedName name="AH" localSheetId="16">{#N/A,#N/A,TRUE,"INGENIERIA";#N/A,#N/A,TRUE,"COMPRAS";#N/A,#N/A,TRUE,"DIRECCION";#N/A,#N/A,TRUE,"RESUMEN"}</definedName>
    <definedName name="AH" localSheetId="15">{#N/A,#N/A,TRUE,"INGENIERIA";#N/A,#N/A,TRUE,"COMPRAS";#N/A,#N/A,TRUE,"DIRECCION";#N/A,#N/A,TRUE,"RESUMEN"}</definedName>
    <definedName name="AH" localSheetId="17" hidden="1">{#N/A,#N/A,TRUE,"INGENIERIA";#N/A,#N/A,TRUE,"COMPRAS";#N/A,#N/A,TRUE,"DIRECCION";#N/A,#N/A,TRUE,"RESUMEN"}</definedName>
    <definedName name="AH" localSheetId="2">{#N/A,#N/A,TRUE,"INGENIERIA";#N/A,#N/A,TRUE,"COMPRAS";#N/A,#N/A,TRUE,"DIRECCION";#N/A,#N/A,TRUE,"RESUMEN"}</definedName>
    <definedName name="AH" localSheetId="1">{#N/A,#N/A,TRUE,"INGENIERIA";#N/A,#N/A,TRUE,"COMPRAS";#N/A,#N/A,TRUE,"DIRECCION";#N/A,#N/A,TRUE,"RESUMEN"}</definedName>
    <definedName name="AH">{#N/A,#N/A,TRUE,"INGENIERIA";#N/A,#N/A,TRUE,"COMPRAS";#N/A,#N/A,TRUE,"DIRECCION";#N/A,#N/A,TRUE,"RESUMEN"}</definedName>
    <definedName name="ahe" localSheetId="17">#REF!</definedName>
    <definedName name="ahe">#REF!</definedName>
    <definedName name="AHER">#REF!</definedName>
    <definedName name="Ai" localSheetId="17">#REF!</definedName>
    <definedName name="Ai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RE_ACOND_ITEM">#REF!,#REF!</definedName>
    <definedName name="AIRE_ACOND_VALOR">#REF!,#REF!</definedName>
    <definedName name="AIRE_ACONDICIONADO">#REF!</definedName>
    <definedName name="Aire_Acondicionado_Inverter_12000_btu">#REF!</definedName>
    <definedName name="Aire_Acondicionado_Inverter_9000_btu">#REF!</definedName>
    <definedName name="Aisladores">#REF!</definedName>
    <definedName name="AIU" localSheetId="17">#REF!</definedName>
    <definedName name="AIU">#REF!</definedName>
    <definedName name="AIU_ADMON">#REF!</definedName>
    <definedName name="AIU_IMP">#REF!</definedName>
    <definedName name="AIU_UTIL">#REF!</definedName>
    <definedName name="aiud">#REF!</definedName>
    <definedName name="AIUK">#REF!</definedName>
    <definedName name="AIUL">#REF!</definedName>
    <definedName name="aj" localSheetId="17">#REF!</definedName>
    <definedName name="aj">#REF!</definedName>
    <definedName name="Ajizal">#REF!</definedName>
    <definedName name="AjustDelAIU">#REF!</definedName>
    <definedName name="Ajuste" localSheetId="17">#REF!</definedName>
    <definedName name="AJUSTE">#REF!</definedName>
    <definedName name="Ak" localSheetId="17">#REF!</definedName>
    <definedName name="Ak">#REF!</definedName>
    <definedName name="AL" localSheetId="17">#REF!</definedName>
    <definedName name="AL">#REF!</definedName>
    <definedName name="alalallalla">#REF!</definedName>
    <definedName name="ALAMB">#REF!</definedName>
    <definedName name="ALAMBRE" localSheetId="17">#REF!</definedName>
    <definedName name="ALAMBRE">#REF!</definedName>
    <definedName name="ALAMBRE_" localSheetId="17">#REF!</definedName>
    <definedName name="ALAMBRE_">#REF!</definedName>
    <definedName name="Alambre_de_cobre_N__10_AWG">#REF!</definedName>
    <definedName name="Alambre_de_cobre_N__12_AWG">#REF!</definedName>
    <definedName name="Alambre_de_cobre_N__14_AWG">#REF!</definedName>
    <definedName name="Alambre_de_pua_calibre_14">#REF!</definedName>
    <definedName name="Alambre_de_timbre_2x22_AWG">#REF!</definedName>
    <definedName name="ALAMBRE_GALVANIZADO">#REF!</definedName>
    <definedName name="Alambre_N_12">#REF!</definedName>
    <definedName name="Alambre_N_14">#REF!</definedName>
    <definedName name="Alambre_negro" localSheetId="17">#REF!</definedName>
    <definedName name="Alambre_negro">#REF!</definedName>
    <definedName name="ALAMBRE_NEGRO___18">#REF!</definedName>
    <definedName name="alambrenegro">#REF!</definedName>
    <definedName name="alampuas" localSheetId="17">#REF!</definedName>
    <definedName name="alampuas">#REF!</definedName>
    <definedName name="ALANR">#REF!</definedName>
    <definedName name="alarmtools">#REF!</definedName>
    <definedName name="alc">#REF!</definedName>
    <definedName name="ALCAN36">#REF!</definedName>
    <definedName name="ALEXA">#REF!</definedName>
    <definedName name="alfagia">#REF!</definedName>
    <definedName name="ALFAGIAS">#REF!</definedName>
    <definedName name="alfalisto">#REF!</definedName>
    <definedName name="ALFALISTO_BLANCO__X_25_KG">#REF!</definedName>
    <definedName name="ALICIA">#REF!</definedName>
    <definedName name="all">#REF!</definedName>
    <definedName name="All_00_PS">#REF!</definedName>
    <definedName name="All_00_Rev">#REF!</definedName>
    <definedName name="All_97_PS">#REF!</definedName>
    <definedName name="All_97_Rev">#REF!</definedName>
    <definedName name="All_98_PS">#REF!</definedName>
    <definedName name="All_98_Rev">#REF!</definedName>
    <definedName name="All_99_PS">#REF!</definedName>
    <definedName name="All_99_Rev">#REF!</definedName>
    <definedName name="All_EPS_00">#REF!</definedName>
    <definedName name="All_EPS_98">#REF!</definedName>
    <definedName name="All_EPS_99">#REF!</definedName>
    <definedName name="All_Mkt_Cap">#REF!</definedName>
    <definedName name="All_Off_High">#REF!</definedName>
    <definedName name="All_Stocks">#REF!</definedName>
    <definedName name="allones">#REF!</definedName>
    <definedName name="ALNEGRO">#REF!</definedName>
    <definedName name="ALPUA">#REF!</definedName>
    <definedName name="ALTICO">#REF!</definedName>
    <definedName name="ALTO">#REF!</definedName>
    <definedName name="altosutro">#REF!</definedName>
    <definedName name="altri_costi_amm">#REF!</definedName>
    <definedName name="ALTURA">#REF!</definedName>
    <definedName name="alturaarena">#REF!</definedName>
    <definedName name="ALTURAPLACAS">#REF!</definedName>
    <definedName name="Alumino_ventanas">#REF!</definedName>
    <definedName name="ALUMTE" localSheetId="17">#REF!</definedName>
    <definedName name="ALUMTE">#REF!</definedName>
    <definedName name="Am" localSheetId="17">#REF!</definedName>
    <definedName name="Am">#REF!</definedName>
    <definedName name="AM_R">#REF!</definedName>
    <definedName name="AM_S">#REF!</definedName>
    <definedName name="AMAT">#REF!</definedName>
    <definedName name="AMBIENTAL" localSheetId="17">#REF!</definedName>
    <definedName name="AMBIENTAL">#REF!</definedName>
    <definedName name="Amm.Finanziario">#REF!</definedName>
    <definedName name="amort">#REF!</definedName>
    <definedName name="Amperimetro_0_500_5A">#REF!</definedName>
    <definedName name="An" localSheetId="17">#REF!</definedName>
    <definedName name="An">#REF!</definedName>
    <definedName name="ANA" localSheetId="17">#REF!</definedName>
    <definedName name="ANA">#REF!</definedName>
    <definedName name="ANABANCO" localSheetId="17">#REF!</definedName>
    <definedName name="ANABANCO">#REF!</definedName>
    <definedName name="ANAL">#REF!</definedName>
    <definedName name="ANALI">#REF!</definedName>
    <definedName name="ANALIS">#REF!</definedName>
    <definedName name="ANALISIS">#REF!</definedName>
    <definedName name="ANALISIS__DE__PRECIOS__UNITARIOS" localSheetId="17">#REF!</definedName>
    <definedName name="ANALISIS__DE__PRECIOS__UNITARIOS">#REF!</definedName>
    <definedName name="ANALISIS_UNITARIOS">#REF!</definedName>
    <definedName name="ANALISISFMRAFA">#REF!</definedName>
    <definedName name="Analyst" localSheetId="17" hidden="1">#REF!</definedName>
    <definedName name="Analyst">#REF!</definedName>
    <definedName name="ancho">#REF!</definedName>
    <definedName name="anchodesarenador">#REF!</definedName>
    <definedName name="ANCHOPLACAS">#REF!</definedName>
    <definedName name="anchosutro">#REF!</definedName>
    <definedName name="ANCLAJE">#REF!</definedName>
    <definedName name="ANDAM">#REF!</definedName>
    <definedName name="Andamios" localSheetId="17">#REF!</definedName>
    <definedName name="Andamios">#REF!</definedName>
    <definedName name="ANDEN">#REF!</definedName>
    <definedName name="andenes" localSheetId="17">#REF!</definedName>
    <definedName name="andenes">#REF!</definedName>
    <definedName name="andenes_pisos">#REF!</definedName>
    <definedName name="ANDENESV" localSheetId="17">#REF!</definedName>
    <definedName name="ANDENESV">#REF!</definedName>
    <definedName name="ando" localSheetId="4">{"'下期集計（10.27迄・速報値）'!$Q$16"}</definedName>
    <definedName name="ando" localSheetId="16">{"'下期集計（10.27迄・速報値）'!$Q$16"}</definedName>
    <definedName name="ando" localSheetId="15">{"'下期集計（10.27迄・速報値）'!$Q$16"}</definedName>
    <definedName name="ando" localSheetId="17">{"'下期集計（10.27迄・速報値）'!$Q$16"}</definedName>
    <definedName name="ando" localSheetId="2">{"'下期集計（10.27迄・速報値）'!$Q$16"}</definedName>
    <definedName name="ando" localSheetId="1">{"'下期集計（10.27迄・速報値）'!$Q$16"}</definedName>
    <definedName name="ando">{"'下期集計（10.27迄・速報値）'!$Q$16"}</definedName>
    <definedName name="ANE">#REF!</definedName>
    <definedName name="angulo_6_metros_3__16_x_2_pulgadas_g___50">#REF!</definedName>
    <definedName name="Angulo_de_platina__1_x1_x1_8">#REF!</definedName>
    <definedName name="angulo3116">#REF!</definedName>
    <definedName name="ANILLO">#REF!</definedName>
    <definedName name="ANOMarch02" localSheetId="17">#REF!</definedName>
    <definedName name="ANOMarch02">#REF!</definedName>
    <definedName name="ANOPLMarch02" localSheetId="17">#REF!</definedName>
    <definedName name="ANOPLMarch02">#REF!</definedName>
    <definedName name="ANORev2" localSheetId="17">#REF!</definedName>
    <definedName name="ANORev2">#REF!</definedName>
    <definedName name="ANOTB_JUN01" localSheetId="17">#REF!</definedName>
    <definedName name="ANOTB_JUN01">#REF!</definedName>
    <definedName name="anscount" localSheetId="4">10</definedName>
    <definedName name="anscount" localSheetId="16">10</definedName>
    <definedName name="anscount" localSheetId="15">10</definedName>
    <definedName name="anscount" localSheetId="17" hidden="1">1</definedName>
    <definedName name="anscount" localSheetId="2">10</definedName>
    <definedName name="anscount" localSheetId="1">10</definedName>
    <definedName name="anscount" hidden="1">1</definedName>
    <definedName name="ANTI" localSheetId="17">#REF!</definedName>
    <definedName name="ANTI">#REF!</definedName>
    <definedName name="ANTIC">#REF!</definedName>
    <definedName name="ANTICIPO">#REF!</definedName>
    <definedName name="anticorrosiva" localSheetId="17">#REF!</definedName>
    <definedName name="anticorrosiva">#REF!</definedName>
    <definedName name="Anticorrosivo" localSheetId="17">#REF!</definedName>
    <definedName name="Anticorrosivo">#REF!</definedName>
    <definedName name="ANTISB">#REF!</definedName>
    <definedName name="ANTISOL">#REF!</definedName>
    <definedName name="ANTISOL_ROJO">#REF!</definedName>
    <definedName name="ANTONIA">#REF!</definedName>
    <definedName name="ANTRA">#REF!</definedName>
    <definedName name="Añ" localSheetId="17">#REF!</definedName>
    <definedName name="Añ">#REF!</definedName>
    <definedName name="año">#REF!</definedName>
    <definedName name="Año_de_Ensamblaje">#REF!</definedName>
    <definedName name="año1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>#REF!</definedName>
    <definedName name="Ao" localSheetId="17">#REF!</definedName>
    <definedName name="ao">#REF!</definedName>
    <definedName name="ap" localSheetId="17">#REF!</definedName>
    <definedName name="Ap">#REF!</definedName>
    <definedName name="APARAT_SAN_INCRUST_ITEM">#REF!</definedName>
    <definedName name="APARAT_SANIT_VALOR">#REF!,#REF!,#REF!,#REF!</definedName>
    <definedName name="APARATOS_MUEBLES_MESONES_ESPEJOS">#REF!</definedName>
    <definedName name="AparatoSanitarios">#REF!</definedName>
    <definedName name="APARATOSSAN">#REF!,#REF!,#REF!,#REF!</definedName>
    <definedName name="APB">#REF!</definedName>
    <definedName name="APER">#REF!</definedName>
    <definedName name="APIJA" localSheetId="17">#REF!</definedName>
    <definedName name="APIJA">#REF!</definedName>
    <definedName name="APLNOAPL">#REF!</definedName>
    <definedName name="app">#REF!</definedName>
    <definedName name="appdirector">#REF!</definedName>
    <definedName name="appsw">#REF!</definedName>
    <definedName name="APR" localSheetId="17">#REF!</definedName>
    <definedName name="APR">#REF!</definedName>
    <definedName name="aprdata" localSheetId="17">#REF!</definedName>
    <definedName name="aprdata">#REF!</definedName>
    <definedName name="APU" localSheetId="17">#REF!</definedName>
    <definedName name="APU">#REF!</definedName>
    <definedName name="apu_cerraduras" localSheetId="17">#REF!</definedName>
    <definedName name="apu_cerraduras">#REF!</definedName>
    <definedName name="apu_cieloraso_tablilla_pino" localSheetId="17">#REF!</definedName>
    <definedName name="apu_cieloraso_tablilla_pino">#REF!</definedName>
    <definedName name="apu_columna_confinamiento" localSheetId="17">#REF!</definedName>
    <definedName name="apu_columna_confinamiento">#REF!</definedName>
    <definedName name="apu_combo_ap_sanit" localSheetId="17">#REF!</definedName>
    <definedName name="apu_combo_ap_sanit">#REF!</definedName>
    <definedName name="apu_cubierta_ondulit" localSheetId="17">#REF!</definedName>
    <definedName name="apu_cubierta_ondulit">#REF!</definedName>
    <definedName name="apu_cubierta_zinc" localSheetId="17">#REF!</definedName>
    <definedName name="apu_cubierta_zinc">#REF!</definedName>
    <definedName name="apu_demolicion_pañete" localSheetId="17">#REF!</definedName>
    <definedName name="apu_demolicion_pañete">#REF!</definedName>
    <definedName name="APU_directos">#REF!</definedName>
    <definedName name="apu_ducha_sencilla" localSheetId="17">#REF!</definedName>
    <definedName name="apu_ducha_sencilla">#REF!</definedName>
    <definedName name="apu_guardaescobas_madera" localSheetId="17">#REF!</definedName>
    <definedName name="apu_guardaescobas_madera">#REF!</definedName>
    <definedName name="apu_herramientas" localSheetId="17">#REF!</definedName>
    <definedName name="apu_herramientas">#REF!</definedName>
    <definedName name="apu_lampara_2x48" localSheetId="17">#REF!</definedName>
    <definedName name="apu_lampara_2x48">#REF!</definedName>
    <definedName name="apu_lampara_2x96" localSheetId="17">#REF!</definedName>
    <definedName name="apu_lampara_2x96">#REF!</definedName>
    <definedName name="apu_levante_bloque_10" localSheetId="17">#REF!</definedName>
    <definedName name="apu_levante_bloque_10">#REF!</definedName>
    <definedName name="APU_LISTA">#REF!</definedName>
    <definedName name="apu_marco_puerta" localSheetId="17">#REF!</definedName>
    <definedName name="apu_marco_puerta">#REF!</definedName>
    <definedName name="apu_pintura_cieloraso_esmalte" localSheetId="17">#REF!</definedName>
    <definedName name="apu_pintura_cieloraso_esmalte">#REF!</definedName>
    <definedName name="apu_pintura_marcos" localSheetId="17">#REF!</definedName>
    <definedName name="apu_pintura_marcos">#REF!</definedName>
    <definedName name="apu_pintura_rejas_anticorrosivo" localSheetId="17">#REF!</definedName>
    <definedName name="apu_pintura_rejas_anticorrosivo">#REF!</definedName>
    <definedName name="apu_salida_alumbrado" localSheetId="17">#REF!</definedName>
    <definedName name="apu_salida_alumbrado">#REF!</definedName>
    <definedName name="apu_salida_tomacorriente" localSheetId="17">#REF!</definedName>
    <definedName name="apu_salida_tomacorriente">#REF!</definedName>
    <definedName name="apu_tablero_10_circuitos" localSheetId="17">#REF!</definedName>
    <definedName name="apu_tablero_10_circuitos">#REF!</definedName>
    <definedName name="apu_toma_telefonico" localSheetId="17">#REF!</definedName>
    <definedName name="apu_toma_telefonico">#REF!</definedName>
    <definedName name="apu_ventilador" localSheetId="17">#REF!</definedName>
    <definedName name="apu_ventilador">#REF!</definedName>
    <definedName name="apu_viga_amarre_sobre_muros15" localSheetId="17">#REF!</definedName>
    <definedName name="apu_viga_amarre_sobre_muros15">#REF!</definedName>
    <definedName name="APU20_BASICO">#REF!</definedName>
    <definedName name="APU21_BASICO">#REF!</definedName>
    <definedName name="APU221.1" localSheetId="17">#REF!</definedName>
    <definedName name="APU221.1">#REF!</definedName>
    <definedName name="APU221.2" localSheetId="17">#REF!</definedName>
    <definedName name="APU221.2">#REF!</definedName>
    <definedName name="apuacero">#REF!</definedName>
    <definedName name="apubloqueliso">#REF!</definedName>
    <definedName name="APUCANALS">#REF!</definedName>
    <definedName name="apucim">#REF!</definedName>
    <definedName name="apucol">#REF!</definedName>
    <definedName name="APUDES">#REF!</definedName>
    <definedName name="APUelectrico">#REF!</definedName>
    <definedName name="apulosa">#REF!</definedName>
    <definedName name="apupañete">#REF!</definedName>
    <definedName name="apuperfil">#REF!</definedName>
    <definedName name="apuperfil305">#REF!</definedName>
    <definedName name="apupisopared">#REF!</definedName>
    <definedName name="APUPTARD" localSheetId="17">#REF!</definedName>
    <definedName name="APUPTARD">#REF!</definedName>
    <definedName name="APUS_RANGO">#REF!</definedName>
    <definedName name="APUS_RANGO_DNP">#REF!</definedName>
    <definedName name="APUS_USUARIO">#REF!</definedName>
    <definedName name="APUSEDIMENS">#REF!</definedName>
    <definedName name="apuvig">#REF!</definedName>
    <definedName name="Aq" localSheetId="17">#REF!</definedName>
    <definedName name="Aq">#REF!</definedName>
    <definedName name="aqaq" localSheetId="17" hidden="1">{"TAB1",#N/A,TRUE,"GENERAL";"TAB2",#N/A,TRUE,"GENERAL";"TAB3",#N/A,TRUE,"GENERAL";"TAB4",#N/A,TRUE,"GENERAL";"TAB5",#N/A,TRUE,"GENERAL"}</definedName>
    <definedName name="aqaq">#REF!</definedName>
    <definedName name="Ar" localSheetId="17">#REF!</definedName>
    <definedName name="Ar">#REF!</definedName>
    <definedName name="ARANA">#REF!</definedName>
    <definedName name="AREA" localSheetId="17">#REF!</definedName>
    <definedName name="AREA">#REF!</definedName>
    <definedName name="Area_canal">#REF!</definedName>
    <definedName name="Área_de_Cantidades" localSheetId="17">#REF!</definedName>
    <definedName name="Área_de_Cantidades">#REF!</definedName>
    <definedName name="_xlnm.Extract" localSheetId="17">#REF!</definedName>
    <definedName name="_xlnm.Extract">#REF!</definedName>
    <definedName name="_xlnm.Print_Area" localSheetId="5">'12.4.1'!$B$1:$J$55</definedName>
    <definedName name="_xlnm.Print_Area" localSheetId="14">'12.4.10'!$A$1:$K$63</definedName>
    <definedName name="_xlnm.Print_Area" localSheetId="6">'12.4.2'!$B$1:$J$56</definedName>
    <definedName name="_xlnm.Print_Area" localSheetId="7">'12.4.3'!$B$1:$J$56</definedName>
    <definedName name="_xlnm.Print_Area" localSheetId="8">'12.4.4'!$B$1:$J$56</definedName>
    <definedName name="_xlnm.Print_Area" localSheetId="9">'12.4.5'!$B$1:$J$56</definedName>
    <definedName name="_xlnm.Print_Area" localSheetId="10">'12.4.6'!$B$1:$J$56</definedName>
    <definedName name="_xlnm.Print_Area" localSheetId="11">'12.4.7'!$B$1:$J$55</definedName>
    <definedName name="_xlnm.Print_Area" localSheetId="12">'12.4.8'!$A$1:$K$64</definedName>
    <definedName name="_xlnm.Print_Area" localSheetId="13">'12.4.9'!$A$1:$K$65</definedName>
    <definedName name="_xlnm.Print_Area" localSheetId="0">'ACTA ADICIONAL OBRA '!$A$1:$Q$281</definedName>
    <definedName name="_xlnm.Print_Area" localSheetId="21">Ambiental!$A$1:$N$134</definedName>
    <definedName name="_xlnm.Print_Area" localSheetId="4">'APU ITEMS ADICIONALES'!$B$1:$G$922</definedName>
    <definedName name="_xlnm.Print_Area" localSheetId="16">'CONCRETOS Y MORTEROS'!$A$1:$I$110</definedName>
    <definedName name="_xlnm.Print_Area" localSheetId="15">'CUADRILLAS '!$A$1:$H$93</definedName>
    <definedName name="_xlnm.Print_Area" localSheetId="17">FP!$A$1:$Z$39</definedName>
    <definedName name="_xlnm.Print_Area" localSheetId="2">'M.C ITEMS ADICIONALES'!$A$1:$S$1078</definedName>
    <definedName name="_xlnm.Print_Area" localSheetId="1">'M.C PPTO ORIGINAL'!$A$1:$W$4472</definedName>
    <definedName name="_xlnm.Print_Area" localSheetId="3">'MC CONEXION ALCANTARILLADO '!$B$1:$I$381</definedName>
    <definedName name="_xlnm.Print_Area" localSheetId="20">'Puente Cra.19'!$A$1:$N$222</definedName>
    <definedName name="_xlnm.Print_Area" localSheetId="19">'Puente Cra.4ta'!$A$1:$N$170</definedName>
    <definedName name="_xlnm.Print_Area" localSheetId="18">'Puente Cra.5ta'!$A$1:$N$180</definedName>
    <definedName name="_xlnm.Print_Area">#REF!</definedName>
    <definedName name="Área_Impactada">#REF!</definedName>
    <definedName name="Area_Transaction_Assumptions">#REF!</definedName>
    <definedName name="Area_Valuation">#REF!</definedName>
    <definedName name="AREALOT">#REF!</definedName>
    <definedName name="AREAPRIVADA" localSheetId="17">#REF!</definedName>
    <definedName name="AREAPRIVADA">#REF!</definedName>
    <definedName name="ARELAL" localSheetId="17">#REF!</definedName>
    <definedName name="ARELAL">#REF!</definedName>
    <definedName name="ARELC">#REF!</definedName>
    <definedName name="ARELF">#REF!</definedName>
    <definedName name="ARENA" localSheetId="17">#REF!</definedName>
    <definedName name="ARENA">#REF!</definedName>
    <definedName name="ARENA_BLANCA">#REF!</definedName>
    <definedName name="ARENC">#REF!</definedName>
    <definedName name="ARENI">#REF!</definedName>
    <definedName name="ARENON">#REF!</definedName>
    <definedName name="ARENP">#REF!</definedName>
    <definedName name="arg" localSheetId="17" hidden="1">#REF!</definedName>
    <definedName name="arg">#REF!</definedName>
    <definedName name="arial">#REF!</definedName>
    <definedName name="armuve">#REF!</definedName>
    <definedName name="ARRENDAM1" localSheetId="4" hidden="1">{#N/A,#N/A,FALSE,"Aging Summary";#N/A,#N/A,FALSE,"Ratio Analysis";#N/A,#N/A,FALSE,"Test 120 Day Accts";#N/A,#N/A,FALSE,"Tickmarks"}</definedName>
    <definedName name="ARRENDAM1" localSheetId="16" hidden="1">{#N/A,#N/A,FALSE,"Aging Summary";#N/A,#N/A,FALSE,"Ratio Analysis";#N/A,#N/A,FALSE,"Test 120 Day Accts";#N/A,#N/A,FALSE,"Tickmarks"}</definedName>
    <definedName name="ARRENDAM1" localSheetId="15" hidden="1">{#N/A,#N/A,FALSE,"Aging Summary";#N/A,#N/A,FALSE,"Ratio Analysis";#N/A,#N/A,FALSE,"Test 120 Day Accts";#N/A,#N/A,FALSE,"Tickmarks"}</definedName>
    <definedName name="ARRENDAM1" localSheetId="17" hidden="1">{#N/A,#N/A,FALSE,"Aging Summary";#N/A,#N/A,FALSE,"Ratio Analysis";#N/A,#N/A,FALSE,"Test 120 Day Accts";#N/A,#N/A,FALSE,"Tickmarks"}</definedName>
    <definedName name="ARRENDAM1" localSheetId="2" hidden="1">{#N/A,#N/A,FALSE,"Aging Summary";#N/A,#N/A,FALSE,"Ratio Analysis";#N/A,#N/A,FALSE,"Test 120 Day Accts";#N/A,#N/A,FALSE,"Tickmarks"}</definedName>
    <definedName name="ARRENDAM1" localSheetId="1" hidden="1">{#N/A,#N/A,FALSE,"Aging Summary";#N/A,#N/A,FALSE,"Ratio Analysis";#N/A,#N/A,FALSE,"Test 120 Day Accts";#N/A,#N/A,FALSE,"Tickmarks"}</definedName>
    <definedName name="ARRENDAM1" hidden="1">{#N/A,#N/A,FALSE,"Aging Summary";#N/A,#N/A,FALSE,"Ratio Analysis";#N/A,#N/A,FALSE,"Test 120 Day Accts";#N/A,#N/A,FALSE,"Tickmarks"}</definedName>
    <definedName name="Arrendamiento" localSheetId="17">#REF!</definedName>
    <definedName name="Arrendamiento">#REF!</definedName>
    <definedName name="ArrendamientoCostos" localSheetId="17">#REF!</definedName>
    <definedName name="ArrendamientoCostos">#REF!</definedName>
    <definedName name="AS" localSheetId="17">#REF!</definedName>
    <definedName name="as">#REF!</definedName>
    <definedName name="AS2DocOpenMode">"AS2DocumentEdit"</definedName>
    <definedName name="AS2HasNoAutoHeaderFooter">" "</definedName>
    <definedName name="asa">#REF!</definedName>
    <definedName name="asas" localSheetId="17">#REF!</definedName>
    <definedName name="asas">#REF!</definedName>
    <definedName name="asaSASASAS" localSheetId="17">#REF!</definedName>
    <definedName name="asaSASASAS">#REF!</definedName>
    <definedName name="asasdasd">#REF!</definedName>
    <definedName name="ASB">#REF!</definedName>
    <definedName name="ASCENSORES_ITEM">#REF!</definedName>
    <definedName name="ASD" localSheetId="17">#REF!</definedName>
    <definedName name="ASD">#REF!</definedName>
    <definedName name="ASDA" localSheetId="17" hidden="1">{"via1",#N/A,TRUE,"general";"via2",#N/A,TRUE,"general";"via3",#N/A,TRUE,"general"}</definedName>
    <definedName name="ASDA">#REF!</definedName>
    <definedName name="asdasd" localSheetId="17" hidden="1">{"TAB1",#N/A,TRUE,"GENERAL";"TAB2",#N/A,TRUE,"GENERAL";"TAB3",#N/A,TRUE,"GENERAL";"TAB4",#N/A,TRUE,"GENERAL";"TAB5",#N/A,TRUE,"GENERAL"}</definedName>
    <definedName name="asdasd">#REF!</definedName>
    <definedName name="asdd" localSheetId="17">#REF!</definedName>
    <definedName name="asdd">#REF!</definedName>
    <definedName name="ASDDSF" localSheetId="17">#REF!</definedName>
    <definedName name="ASDDSF">#REF!</definedName>
    <definedName name="ASDF" localSheetId="17">#REF!</definedName>
    <definedName name="asdf">#REF!</definedName>
    <definedName name="asdfa" localSheetId="17" hidden="1">{"via1",#N/A,TRUE,"general";"via2",#N/A,TRUE,"general";"via3",#N/A,TRUE,"general"}</definedName>
    <definedName name="asdfa">#REF!</definedName>
    <definedName name="asdfadsfadsfafda">#REF!</definedName>
    <definedName name="asdfasdf">#REF!</definedName>
    <definedName name="ASDFGHJKLÑ">#REF!</definedName>
    <definedName name="asdfñk">#REF!</definedName>
    <definedName name="ASF">#REF!</definedName>
    <definedName name="ASFADSFGSD">#REF!</definedName>
    <definedName name="ASFADSGFD">#REF!</definedName>
    <definedName name="ASFAF">#REF!</definedName>
    <definedName name="ASFALTO">#REF!</definedName>
    <definedName name="asfasd" localSheetId="17" hidden="1">{"via1",#N/A,TRUE,"general";"via2",#N/A,TRUE,"general";"via3",#N/A,TRUE,"general"}</definedName>
    <definedName name="asfasd">#REF!</definedName>
    <definedName name="asfasdl" localSheetId="17" hidden="1">{"via1",#N/A,TRUE,"general";"via2",#N/A,TRUE,"general";"via3",#N/A,TRUE,"general"}</definedName>
    <definedName name="asfasdl">#REF!</definedName>
    <definedName name="asff" localSheetId="17" hidden="1">{"TAB1",#N/A,TRUE,"GENERAL";"TAB2",#N/A,TRUE,"GENERAL";"TAB3",#N/A,TRUE,"GENERAL";"TAB4",#N/A,TRUE,"GENERAL";"TAB5",#N/A,TRUE,"GENERAL"}</definedName>
    <definedName name="asff">#REF!</definedName>
    <definedName name="asfghjoi" localSheetId="17" hidden="1">{"via1",#N/A,TRUE,"general";"via2",#N/A,TRUE,"general";"via3",#N/A,TRUE,"general"}</definedName>
    <definedName name="asfghjoi">#REF!</definedName>
    <definedName name="asfsfsdfsfsfsss" localSheetId="4">Listado #REF!</definedName>
    <definedName name="asfsfsdfsfsfsss" localSheetId="16">Listado #REF!</definedName>
    <definedName name="asfsfsdfsfsfsss" localSheetId="15">Listado #REF!</definedName>
    <definedName name="asfsfsdfsfsfsss" localSheetId="17">Listado #REF!</definedName>
    <definedName name="asfsfsdfsfsfsss" localSheetId="2">Listado #REF!</definedName>
    <definedName name="asfsfsdfsfsfsss" localSheetId="1">Listado #REF!</definedName>
    <definedName name="asfsfsdfsfsfsss">Listado #REF!</definedName>
    <definedName name="ASFSFSF">#REF!</definedName>
    <definedName name="AsistenciaCarretera" localSheetId="17">#REF!</definedName>
    <definedName name="AsistenciaCarretera">#REF!</definedName>
    <definedName name="AsistenciaCostos" localSheetId="17">#REF!</definedName>
    <definedName name="AsistenciaCostos">#REF!</definedName>
    <definedName name="asojkdr" localSheetId="17" hidden="1">{"TAB1",#N/A,TRUE,"GENERAL";"TAB2",#N/A,TRUE,"GENERAL";"TAB3",#N/A,TRUE,"GENERAL";"TAB4",#N/A,TRUE,"GENERAL";"TAB5",#N/A,TRUE,"GENERAL"}</definedName>
    <definedName name="asojkdr">#REF!</definedName>
    <definedName name="ass" localSheetId="17" hidden="1">#REF!</definedName>
    <definedName name="ass">#REF!</definedName>
    <definedName name="assdf" localSheetId="17">#REF!</definedName>
    <definedName name="assdf">#REF!</definedName>
    <definedName name="assetclass" localSheetId="17">#REF!</definedName>
    <definedName name="assetclass">#REF!</definedName>
    <definedName name="assetclass2" localSheetId="17">#REF!</definedName>
    <definedName name="assetclass2">#REF!</definedName>
    <definedName name="assetclass3" localSheetId="17">#REF!</definedName>
    <definedName name="assetclass3">#REF!</definedName>
    <definedName name="astrid" localSheetId="17">#REF!</definedName>
    <definedName name="astrid">#REF!</definedName>
    <definedName name="At" localSheetId="17">#REF!</definedName>
    <definedName name="At">#REF!</definedName>
    <definedName name="ATECOL">#REF!</definedName>
    <definedName name="ATenerEnCuenta" localSheetId="17">#REF!</definedName>
    <definedName name="ATenerEnCuenta">#REF!</definedName>
    <definedName name="ATRS">#REF!</definedName>
    <definedName name="AU" localSheetId="17">#REF!</definedName>
    <definedName name="au">#REF!</definedName>
    <definedName name="AUI" localSheetId="4">{#N/A,#N/A,TRUE,"INGENIERIA";#N/A,#N/A,TRUE,"COMPRAS";#N/A,#N/A,TRUE,"DIRECCION";#N/A,#N/A,TRUE,"RESUMEN"}</definedName>
    <definedName name="AUI" localSheetId="16">{#N/A,#N/A,TRUE,"INGENIERIA";#N/A,#N/A,TRUE,"COMPRAS";#N/A,#N/A,TRUE,"DIRECCION";#N/A,#N/A,TRUE,"RESUMEN"}</definedName>
    <definedName name="AUI" localSheetId="15">{#N/A,#N/A,TRUE,"INGENIERIA";#N/A,#N/A,TRUE,"COMPRAS";#N/A,#N/A,TRUE,"DIRECCION";#N/A,#N/A,TRUE,"RESUMEN"}</definedName>
    <definedName name="AUI" localSheetId="17">{#N/A,#N/A,TRUE,"INGENIERIA";#N/A,#N/A,TRUE,"COMPRAS";#N/A,#N/A,TRUE,"DIRECCION";#N/A,#N/A,TRUE,"RESUMEN"}</definedName>
    <definedName name="AUI" localSheetId="2">{#N/A,#N/A,TRUE,"INGENIERIA";#N/A,#N/A,TRUE,"COMPRAS";#N/A,#N/A,TRUE,"DIRECCION";#N/A,#N/A,TRUE,"RESUMEN"}</definedName>
    <definedName name="AUI" localSheetId="1">{#N/A,#N/A,TRUE,"INGENIERIA";#N/A,#N/A,TRUE,"COMPRAS";#N/A,#N/A,TRUE,"DIRECCION";#N/A,#N/A,TRUE,"RESUMEN"}</definedName>
    <definedName name="AUI">{#N/A,#N/A,TRUE,"INGENIERIA";#N/A,#N/A,TRUE,"COMPRAS";#N/A,#N/A,TRUE,"DIRECCION";#N/A,#N/A,TRUE,"RESUMEN"}</definedName>
    <definedName name="AUIMOD">#REF!</definedName>
    <definedName name="AUIS">#REF!</definedName>
    <definedName name="aur" localSheetId="17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UTOPISTA" localSheetId="17">#REF!</definedName>
    <definedName name="AUTOPISTA">#REF!</definedName>
    <definedName name="AUXILIARES" localSheetId="17">#REF!</definedName>
    <definedName name="AUXILIARES">#REF!</definedName>
    <definedName name="AUXILIARESTOTAL" localSheetId="17">#REF!</definedName>
    <definedName name="AUXILIARESTOTAL">#REF!</definedName>
    <definedName name="av" localSheetId="17">#REF!</definedName>
    <definedName name="av">#REF!</definedName>
    <definedName name="avcashf">#REF!</definedName>
    <definedName name="avcashv">#REF!</definedName>
    <definedName name="AVIGA" localSheetId="17">#REF!</definedName>
    <definedName name="AVIGA">#REF!</definedName>
    <definedName name="avvatrecf">#REF!</definedName>
    <definedName name="avvatrecv">#REF!</definedName>
    <definedName name="avvatrevf">#REF!</definedName>
    <definedName name="AW">#REF!</definedName>
    <definedName name="AWD">#REF!</definedName>
    <definedName name="Awg_16_Prom">#REF!</definedName>
    <definedName name="Awg_18_prom">#REF!</definedName>
    <definedName name="AWSXDUJHOLÑH">#REF!</definedName>
    <definedName name="ax" localSheetId="17">#REF!</definedName>
    <definedName name="ax">#REF!</definedName>
    <definedName name="Ay" localSheetId="17">#REF!</definedName>
    <definedName name="Ay">#REF!</definedName>
    <definedName name="AYU" localSheetId="17">#REF!</definedName>
    <definedName name="AYU">#REF!</definedName>
    <definedName name="AYUDA">#REF!</definedName>
    <definedName name="Ayudante" localSheetId="17">#REF!</definedName>
    <definedName name="ayudante">#REF!</definedName>
    <definedName name="AyudanteHR">#REF!</definedName>
    <definedName name="AYUDR">#REF!</definedName>
    <definedName name="azaz" localSheetId="17" hidden="1">{"TAB1",#N/A,TRUE,"GENERAL";"TAB2",#N/A,TRUE,"GENERAL";"TAB3",#N/A,TRUE,"GENERAL";"TAB4",#N/A,TRUE,"GENERAL";"TAB5",#N/A,TRUE,"GENERAL"}</definedName>
    <definedName name="azaz">#REF!</definedName>
    <definedName name="Azimut">#REF!</definedName>
    <definedName name="B" localSheetId="17">#REF!</definedName>
    <definedName name="b">#REF!</definedName>
    <definedName name="B.DATOS">#REF!</definedName>
    <definedName name="B.T1">#REF!</definedName>
    <definedName name="B_1">#REF!</definedName>
    <definedName name="B_1___0">#REF!</definedName>
    <definedName name="B_1___1">#REF!</definedName>
    <definedName name="B_1___2">#REF!</definedName>
    <definedName name="B_1___3">#REF!</definedName>
    <definedName name="B_1___4">#REF!</definedName>
    <definedName name="B_2">#REF!</definedName>
    <definedName name="B_2___0">#REF!</definedName>
    <definedName name="B_2___1">#REF!</definedName>
    <definedName name="B_2___2">#REF!</definedName>
    <definedName name="B_2___3">#REF!</definedName>
    <definedName name="B_2___4">#REF!</definedName>
    <definedName name="B_impresión_IM" localSheetId="17">#REF!</definedName>
    <definedName name="B_impresión_IM">#REF!</definedName>
    <definedName name="b_MAMPOSTERIA">#REF!</definedName>
    <definedName name="B_T1">#REF!</definedName>
    <definedName name="B01_">#REF!</definedName>
    <definedName name="B01____0">#REF!</definedName>
    <definedName name="B01____1">#REF!</definedName>
    <definedName name="B01____2">#REF!</definedName>
    <definedName name="B01____3">#REF!</definedName>
    <definedName name="B01____4">#REF!</definedName>
    <definedName name="B02_">#REF!</definedName>
    <definedName name="B02____0">#REF!</definedName>
    <definedName name="B02____1">#REF!</definedName>
    <definedName name="B02____2">#REF!</definedName>
    <definedName name="B02____3">#REF!</definedName>
    <definedName name="B02____4">#REF!</definedName>
    <definedName name="B03_">#REF!</definedName>
    <definedName name="B03____0">#REF!</definedName>
    <definedName name="B03____1">#REF!</definedName>
    <definedName name="B03____2">#REF!</definedName>
    <definedName name="B03____3">#REF!</definedName>
    <definedName name="B03____4">#REF!</definedName>
    <definedName name="B04_">#REF!</definedName>
    <definedName name="B04____0">#REF!</definedName>
    <definedName name="B04____1">#REF!</definedName>
    <definedName name="B04____2">#REF!</definedName>
    <definedName name="B04____3">#REF!</definedName>
    <definedName name="B04____4">#REF!</definedName>
    <definedName name="B05_">#REF!</definedName>
    <definedName name="B05____0">#REF!</definedName>
    <definedName name="B05____1">#REF!</definedName>
    <definedName name="B05____2">#REF!</definedName>
    <definedName name="B05____3">#REF!</definedName>
    <definedName name="B05____4">#REF!</definedName>
    <definedName name="B06_">#REF!</definedName>
    <definedName name="B06____0">#REF!</definedName>
    <definedName name="B06____1">#REF!</definedName>
    <definedName name="B06____2">#REF!</definedName>
    <definedName name="B06____3">#REF!</definedName>
    <definedName name="B06____4">#REF!</definedName>
    <definedName name="B07_">#REF!</definedName>
    <definedName name="B07____0">#REF!</definedName>
    <definedName name="B07____1">#REF!</definedName>
    <definedName name="B07____2">#REF!</definedName>
    <definedName name="B07____3">#REF!</definedName>
    <definedName name="B07____4">#REF!</definedName>
    <definedName name="B08_">#REF!</definedName>
    <definedName name="B08____0">#REF!</definedName>
    <definedName name="B08____1">#REF!</definedName>
    <definedName name="B08____2">#REF!</definedName>
    <definedName name="B08____3">#REF!</definedName>
    <definedName name="B08____4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 localSheetId="17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13.120" localSheetId="17">#REF!</definedName>
    <definedName name="B13.120">#REF!</definedName>
    <definedName name="B15138.">#REF!</definedName>
    <definedName name="B15177anclaje">#REF!</definedName>
    <definedName name="B2510.">#REF!</definedName>
    <definedName name="B35.62" localSheetId="17">#REF!</definedName>
    <definedName name="B35.62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 localSheetId="17">#REF!</definedName>
    <definedName name="Ba">#REF!</definedName>
    <definedName name="backup">#REF!</definedName>
    <definedName name="baed">#REF!</definedName>
    <definedName name="baep">#REF!</definedName>
    <definedName name="BAJA" localSheetId="17">#REF!</definedName>
    <definedName name="BAJA">#REF!</definedName>
    <definedName name="BALASTO" localSheetId="17">#REF!</definedName>
    <definedName name="Balasto">#REF!</definedName>
    <definedName name="Baldocin_0_205x0_205">#REF!</definedName>
    <definedName name="baldosa">#REF!</definedName>
    <definedName name="BALDOSA_20_X_20">#REF!</definedName>
    <definedName name="Baldosa_de_granito_0_3x0_3">#REF!</definedName>
    <definedName name="baldosa_tipo_20_5_20_5_trafico_5_comercial">#REF!</definedName>
    <definedName name="Baldosaantides">#REF!</definedName>
    <definedName name="BALDOSAPARED">#REF!</definedName>
    <definedName name="BALDOSIN" localSheetId="17">#REF!</definedName>
    <definedName name="BALDOSIN">#REF!</definedName>
    <definedName name="Ballincourt">#REF!</definedName>
    <definedName name="BANC">#REF!</definedName>
    <definedName name="BANCO" localSheetId="17">#REF!</definedName>
    <definedName name="BANCO">#REF!</definedName>
    <definedName name="Banda2" localSheetId="17">#REF!</definedName>
    <definedName name="Banda2">#REF!</definedName>
    <definedName name="Banda2a" localSheetId="17">#REF!</definedName>
    <definedName name="Banda2a">#REF!</definedName>
    <definedName name="Bandejas_FTA">#REF!</definedName>
    <definedName name="BarasWM">#REF!</definedName>
    <definedName name="BARNIZTOT">#REF!</definedName>
    <definedName name="Barraje_de_cobre_150_A_3_2_M">#REF!</definedName>
    <definedName name="Barraje_de_neutros">#REF!</definedName>
    <definedName name="Barraje_puesta_tierra_de_seguridad">#REF!</definedName>
    <definedName name="BARRICADA_Y_DESVIO_TIPO_SR_102">#REF!</definedName>
    <definedName name="BASE" localSheetId="17">#REF!</definedName>
    <definedName name="BASE">#REF!</definedName>
    <definedName name="Base_datos_IM" localSheetId="17">#REF!</definedName>
    <definedName name="Base_datos_IM">#REF!</definedName>
    <definedName name="base_datos_t45" localSheetId="17">#REF!</definedName>
    <definedName name="base_datos_t45">#REF!</definedName>
    <definedName name="BASE_DE_DATOS">#REF!</definedName>
    <definedName name="BASE_ESPEZANTE">#REF!</definedName>
    <definedName name="Base_Mat" localSheetId="17">#REF!</definedName>
    <definedName name="Base_Mat">#REF!</definedName>
    <definedName name="Base_MO" localSheetId="17">#REF!</definedName>
    <definedName name="Base_MO">#REF!</definedName>
    <definedName name="base_VaR" localSheetId="17">#REF!</definedName>
    <definedName name="base_VaR">#REF!</definedName>
    <definedName name="base1">#REF!</definedName>
    <definedName name="BASE2" localSheetId="17">#REF!</definedName>
    <definedName name="base2">#REF!</definedName>
    <definedName name="base3">#REF!</definedName>
    <definedName name="BaseDate">#REF!</definedName>
    <definedName name="BaseDatos" localSheetId="17">#REF!</definedName>
    <definedName name="BaseDatos">#REF!</definedName>
    <definedName name="BaseDatos_Ore1" localSheetId="17">#REF!</definedName>
    <definedName name="BaseDatos_Ore1">#REF!</definedName>
    <definedName name="BaseDatos_T831" localSheetId="17">#REF!</definedName>
    <definedName name="BaseDatos_T831">#REF!</definedName>
    <definedName name="_xlnm.Database" localSheetId="17">#REF!</definedName>
    <definedName name="_xlnm.Database">#REF!</definedName>
    <definedName name="BASEG">#REF!</definedName>
    <definedName name="BASEGRAV" localSheetId="17">#REF!</definedName>
    <definedName name="BASEGRAV">#REF!</definedName>
    <definedName name="BasePeriod" localSheetId="17">#REF!</definedName>
    <definedName name="BasePeriod">#REF!</definedName>
    <definedName name="BaseYear">#REF!</definedName>
    <definedName name="BasiBP">#REF!</definedName>
    <definedName name="Basic_BusBar">#REF!</definedName>
    <definedName name="basicos">#REF!</definedName>
    <definedName name="BasiSBP">#REF!</definedName>
    <definedName name="BAUDOCITO">#REF!</definedName>
    <definedName name="BB" localSheetId="17">#REF!</definedName>
    <definedName name="BB">#REF!</definedName>
    <definedName name="BBA">#REF!</definedName>
    <definedName name="bbb" localSheetId="17">#REF!</definedName>
    <definedName name="bbb">#REF!</definedName>
    <definedName name="bbbbbb" localSheetId="17" hidden="1">{"via1",#N/A,TRUE,"general";"via2",#N/A,TRUE,"general";"via3",#N/A,TRUE,"general"}</definedName>
    <definedName name="bbbbbb">#REF!</definedName>
    <definedName name="BBBBBBBBBBBBBBBHHHHHHHHHHH" localSheetId="17">#REF!</definedName>
    <definedName name="BBBBBBBBBBBBBBBHHHHHHHHHHH">#REF!</definedName>
    <definedName name="bbbbbh" localSheetId="17" hidden="1">{"TAB1",#N/A,TRUE,"GENERAL";"TAB2",#N/A,TRUE,"GENERAL";"TAB3",#N/A,TRUE,"GENERAL";"TAB4",#N/A,TRUE,"GENERAL";"TAB5",#N/A,TRUE,"GENERAL"}</definedName>
    <definedName name="bbbbbh">#REF!</definedName>
    <definedName name="bbd" localSheetId="17" hidden="1">{"TAB1",#N/A,TRUE,"GENERAL";"TAB2",#N/A,TRUE,"GENERAL";"TAB3",#N/A,TRUE,"GENERAL";"TAB4",#N/A,TRUE,"GENERAL";"TAB5",#N/A,TRUE,"GENERAL"}</definedName>
    <definedName name="bbd">#REF!</definedName>
    <definedName name="BBU">#REF!</definedName>
    <definedName name="Bc" localSheetId="17">#REF!</definedName>
    <definedName name="Bc">#REF!</definedName>
    <definedName name="bcn">#REF!</definedName>
    <definedName name="BCXBDFG" localSheetId="17" hidden="1">{"TAB1",#N/A,TRUE,"GENERAL";"TAB2",#N/A,TRUE,"GENERAL";"TAB3",#N/A,TRUE,"GENERAL";"TAB4",#N/A,TRUE,"GENERAL";"TAB5",#N/A,TRUE,"GENERAL"}</definedName>
    <definedName name="BCXBDFG">#REF!</definedName>
    <definedName name="BD" localSheetId="17">#REF!</definedName>
    <definedName name="BD">#REF!</definedName>
    <definedName name="BD.CARC">#REF!</definedName>
    <definedName name="Bd__2">#REF!</definedName>
    <definedName name="Bd_2">#REF!</definedName>
    <definedName name="bdd">#REF!</definedName>
    <definedName name="bdep">#REF!</definedName>
    <definedName name="BDFB" localSheetId="17" hidden="1">{"via1",#N/A,TRUE,"general";"via2",#N/A,TRUE,"general";"via3",#N/A,TRUE,"general"}</definedName>
    <definedName name="BDFB">#REF!</definedName>
    <definedName name="BDFGDG" localSheetId="17" hidden="1">{"TAB1",#N/A,TRUE,"GENERAL";"TAB2",#N/A,TRUE,"GENERAL";"TAB3",#N/A,TRUE,"GENERAL";"TAB4",#N/A,TRUE,"GENERAL";"TAB5",#N/A,TRUE,"GENERAL"}</definedName>
    <definedName name="BDFGDG">#REF!</definedName>
    <definedName name="Be" localSheetId="17">#REF!</definedName>
    <definedName name="be">#REF!</definedName>
    <definedName name="BEBEBEB">#REF!</definedName>
    <definedName name="Beg_Bal">#REF!</definedName>
    <definedName name="bench">#REF!</definedName>
    <definedName name="beneficios">#REF!</definedName>
    <definedName name="Beni_non_reversibili">#REF!</definedName>
    <definedName name="Bf" localSheetId="17">#REF!</definedName>
    <definedName name="Bf">#REF!</definedName>
    <definedName name="bfgxddvd" localSheetId="17">#REF!</definedName>
    <definedName name="bfgxddvd">#REF!</definedName>
    <definedName name="bfnfv" localSheetId="17" hidden="1">{"TAB1",#N/A,TRUE,"GENERAL";"TAB2",#N/A,TRUE,"GENERAL";"TAB3",#N/A,TRUE,"GENERAL";"TAB4",#N/A,TRUE,"GENERAL";"TAB5",#N/A,TRUE,"GENERAL"}</definedName>
    <definedName name="bfnfv">#REF!</definedName>
    <definedName name="Bg" localSheetId="17">#REF!</definedName>
    <definedName name="Bg">#REF!</definedName>
    <definedName name="bgb" localSheetId="17" hidden="1">{"TAB1",#N/A,TRUE,"GENERAL";"TAB2",#N/A,TRUE,"GENERAL";"TAB3",#N/A,TRUE,"GENERAL";"TAB4",#N/A,TRUE,"GENERAL";"TAB5",#N/A,TRUE,"GENERAL"}</definedName>
    <definedName name="bgb">#REF!</definedName>
    <definedName name="BGDGFRT" localSheetId="17" hidden="1">{"via1",#N/A,TRUE,"general";"via2",#N/A,TRUE,"general";"via3",#N/A,TRUE,"general"}</definedName>
    <definedName name="BGDGFRT">#REF!</definedName>
    <definedName name="BGFBFH" localSheetId="17" hidden="1">{"via1",#N/A,TRUE,"general";"via2",#N/A,TRUE,"general";"via3",#N/A,TRUE,"general"}</definedName>
    <definedName name="BGFBFH">#REF!</definedName>
    <definedName name="bgh" localSheetId="17">#REF!</definedName>
    <definedName name="bgh">#REF!</definedName>
    <definedName name="bgvfcdx" localSheetId="17" hidden="1">{"via1",#N/A,TRUE,"general";"via2",#N/A,TRUE,"general";"via3",#N/A,TRUE,"general"}</definedName>
    <definedName name="bgvfcdx">#REF!</definedName>
    <definedName name="Bh" localSheetId="17">#REF!</definedName>
    <definedName name="Bh">#REF!</definedName>
    <definedName name="BHT" localSheetId="17">#REF!</definedName>
    <definedName name="BHT">#REF!</definedName>
    <definedName name="Bi" localSheetId="17">#REF!</definedName>
    <definedName name="Bi">#REF!</definedName>
    <definedName name="biblio" localSheetId="17">#REF!</definedName>
    <definedName name="biblio">#REF!</definedName>
    <definedName name="bid_expiration" localSheetId="17">#REF!</definedName>
    <definedName name="bid_expiration">#REF!</definedName>
    <definedName name="Bid_Price">#REF!</definedName>
    <definedName name="Bid_Received" localSheetId="17">#REF!</definedName>
    <definedName name="Bid_Received">#REF!</definedName>
    <definedName name="BID_SENT" localSheetId="17">#REF!</definedName>
    <definedName name="BID_SENT">#REF!</definedName>
    <definedName name="Bid1DOD" localSheetId="17">#REF!</definedName>
    <definedName name="Bid1DOD">#REF!</definedName>
    <definedName name="Bid1Ext" localSheetId="17">#REF!</definedName>
    <definedName name="Bid1Ext">#REF!</definedName>
    <definedName name="Bid1Qty" localSheetId="17">#REF!</definedName>
    <definedName name="Bid1Qty">#REF!</definedName>
    <definedName name="Bid1TAC" localSheetId="17">#REF!</definedName>
    <definedName name="Bid1TAC">#REF!</definedName>
    <definedName name="Bid1Unevalcost" localSheetId="17">#REF!</definedName>
    <definedName name="Bid1Unevalcost">#REF!</definedName>
    <definedName name="Bid1UNIT" localSheetId="17">#REF!</definedName>
    <definedName name="Bid1UNIT">#REF!</definedName>
    <definedName name="Bid2DOD" localSheetId="17">#REF!</definedName>
    <definedName name="Bid2DOD">#REF!</definedName>
    <definedName name="Bid2Ext" localSheetId="17">#REF!</definedName>
    <definedName name="Bid2Ext">#REF!</definedName>
    <definedName name="Bid2Qty" localSheetId="17">#REF!</definedName>
    <definedName name="Bid2Qty">#REF!</definedName>
    <definedName name="Bid2TAC" localSheetId="17">#REF!</definedName>
    <definedName name="Bid2TAC">#REF!</definedName>
    <definedName name="Bid2Unevalcost" localSheetId="17">#REF!</definedName>
    <definedName name="Bid2Unevalcost">#REF!</definedName>
    <definedName name="Bid2UNIT" localSheetId="17">#REF!</definedName>
    <definedName name="Bid2UNIT">#REF!</definedName>
    <definedName name="Bid3DOD" localSheetId="17">#REF!</definedName>
    <definedName name="Bid3DOD">#REF!</definedName>
    <definedName name="Bid3Ext" localSheetId="17">#REF!</definedName>
    <definedName name="Bid3Ext">#REF!</definedName>
    <definedName name="Bid3Qty" localSheetId="17">#REF!</definedName>
    <definedName name="Bid3Qty">#REF!</definedName>
    <definedName name="Bid3TAC" localSheetId="17">#REF!</definedName>
    <definedName name="Bid3TAC">#REF!</definedName>
    <definedName name="Bid3unevalcost" localSheetId="17">#REF!</definedName>
    <definedName name="Bid3unevalcost">#REF!</definedName>
    <definedName name="Bid3Unit" localSheetId="17">#REF!</definedName>
    <definedName name="Bid3Unit">#REF!</definedName>
    <definedName name="Bid4DOD" localSheetId="17">#REF!</definedName>
    <definedName name="Bid4DOD">#REF!</definedName>
    <definedName name="Bid4Ext" localSheetId="17">#REF!</definedName>
    <definedName name="Bid4Ext">#REF!</definedName>
    <definedName name="Bid4Qty" localSheetId="17">#REF!</definedName>
    <definedName name="Bid4Qty">#REF!</definedName>
    <definedName name="Bid4TAC" localSheetId="17">#REF!</definedName>
    <definedName name="Bid4TAC">#REF!</definedName>
    <definedName name="Bid4unevalcost" localSheetId="17">#REF!</definedName>
    <definedName name="Bid4unevalcost">#REF!</definedName>
    <definedName name="Bid4Unit" localSheetId="17">#REF!</definedName>
    <definedName name="Bid4Unit">#REF!</definedName>
    <definedName name="Bidlist">"List Box 6"</definedName>
    <definedName name="BidRange" localSheetId="17">#REF!</definedName>
    <definedName name="BidRange">#REF!</definedName>
    <definedName name="bimestre" localSheetId="4">#REF!</definedName>
    <definedName name="bimestre" localSheetId="16">#REF!</definedName>
    <definedName name="bimestre" localSheetId="15">#REF!</definedName>
    <definedName name="bimestre" localSheetId="17">#REF!</definedName>
    <definedName name="bimestre" localSheetId="2">#REF!</definedName>
    <definedName name="bimestre" localSheetId="1">#REF!</definedName>
    <definedName name="bimestre">#REF!</definedName>
    <definedName name="BISAGRA">#REF!</definedName>
    <definedName name="Bisagra_de_piso_pivotante">#REF!</definedName>
    <definedName name="BISCO">#REF!</definedName>
    <definedName name="bjdfnjkhnfjhngfh" localSheetId="4">Listado #REF!</definedName>
    <definedName name="bjdfnjkhnfjhngfh" localSheetId="16">Listado #REF!</definedName>
    <definedName name="bjdfnjkhnfjhngfh" localSheetId="15">Listado #REF!</definedName>
    <definedName name="bjdfnjkhnfjhngfh" localSheetId="17">Listado #REF!</definedName>
    <definedName name="bjdfnjkhnfjhngfh" localSheetId="2">Listado #REF!</definedName>
    <definedName name="bjdfnjkhnfjhngfh" localSheetId="1">Listado #REF!</definedName>
    <definedName name="bjdfnjkhnfjhngfh">Listado #REF!</definedName>
    <definedName name="BJHVVHGH" localSheetId="4">DATE(YEAR([0]!Loan_Start),MONTH([0]!Loan_Start)+Payment_Number,DAY([0]!Loan_Start))</definedName>
    <definedName name="BJHVVHGH" localSheetId="16">DATE(YEAR([0]!Loan_Start),MONTH([0]!Loan_Start)+Payment_Number,DAY([0]!Loan_Start))</definedName>
    <definedName name="BJHVVHGH" localSheetId="15">DATE(YEAR([0]!Loan_Start),MONTH([0]!Loan_Start)+Payment_Number,DAY([0]!Loan_Start))</definedName>
    <definedName name="BJHVVHGH" localSheetId="17">DATE(YEAR([0]!Loan_Start),MONTH([0]!Loan_Start)+Payment_Number,DAY([0]!Loan_Start))</definedName>
    <definedName name="BJHVVHGH" localSheetId="2">DATE(YEAR([0]!Loan_Start),MONTH([0]!Loan_Start)+Payment_Number,DAY([0]!Loan_Start))</definedName>
    <definedName name="BJHVVHGH" localSheetId="1">DATE(YEAR(#REF!),MONTH(#REF!)+Payment_Number,DAY(#REF!))</definedName>
    <definedName name="BJHVVHGH">DATE(YEAR([0]!Loan_Start),MONTH([0]!Loan_Start)+Payment_Number,DAY([0]!Loan_Start))</definedName>
    <definedName name="Bk" localSheetId="17">#REF!</definedName>
    <definedName name="Bk">#REF!</definedName>
    <definedName name="BL" localSheetId="17">#REF!</definedName>
    <definedName name="bl">#REF!</definedName>
    <definedName name="BLATT">#REF!</definedName>
    <definedName name="BLDGCOST">#REF!</definedName>
    <definedName name="BLOQ">#REF!</definedName>
    <definedName name="BLOQCEMEN">#REF!</definedName>
    <definedName name="Bloque" localSheetId="17">#REF!</definedName>
    <definedName name="BLOQUE">#REF!</definedName>
    <definedName name="BLOQUE_ABUJARDADO_DE_15_X_19__X_39">#REF!</definedName>
    <definedName name="Bloque_abusardado">#REF!</definedName>
    <definedName name="BLOQUE_ABUZARDADO">#REF!</definedName>
    <definedName name="BLOQUE_DE_ARCILLA_H5" localSheetId="17">#REF!</definedName>
    <definedName name="BLOQUE_DE_ARCILLA_H5">#REF!</definedName>
    <definedName name="Bloque_de_concreto_0_10">#REF!</definedName>
    <definedName name="Bloque_de_concreto_0_20">#REF!</definedName>
    <definedName name="BLOQUE_N_4">#REF!</definedName>
    <definedName name="Bloque_N4">#REF!</definedName>
    <definedName name="BLOQUE10">#REF!</definedName>
    <definedName name="BLOQUE15">#REF!</definedName>
    <definedName name="BLPH1">#REF!</definedName>
    <definedName name="BLPH10">#REF!</definedName>
    <definedName name="BLPH11">#REF!</definedName>
    <definedName name="BLPH12">#REF!</definedName>
    <definedName name="BLPH2">#REF!</definedName>
    <definedName name="BLPH3">#REF!</definedName>
    <definedName name="BLPH4">#REF!</definedName>
    <definedName name="BLPH5">#REF!</definedName>
    <definedName name="BLPH6">#REF!</definedName>
    <definedName name="BLPH7">#REF!</definedName>
    <definedName name="BLPH8">#REF!</definedName>
    <definedName name="BLPH9">#REF!</definedName>
    <definedName name="Bm" localSheetId="17">#REF!</definedName>
    <definedName name="Bm">#REF!</definedName>
    <definedName name="BMBTU">#REF!</definedName>
    <definedName name="BMCoalPrice" localSheetId="17">#REF!</definedName>
    <definedName name="BMCoalPrice">#REF!</definedName>
    <definedName name="Bn" localSheetId="17">#REF!</definedName>
    <definedName name="Bn">#REF!</definedName>
    <definedName name="BNB" localSheetId="17">#REF!</definedName>
    <definedName name="BNB">#REF!</definedName>
    <definedName name="BNFBNF" localSheetId="4">Listado #REF!</definedName>
    <definedName name="BNFBNF" localSheetId="16">Listado #REF!</definedName>
    <definedName name="BNFBNF" localSheetId="15">Listado #REF!</definedName>
    <definedName name="BNFBNF" localSheetId="17">Listado #REF!</definedName>
    <definedName name="BNFBNF" localSheetId="2">Listado #REF!</definedName>
    <definedName name="BNFBNF" localSheetId="1">Listado #REF!</definedName>
    <definedName name="BNFBNF">Listado #REF!</definedName>
    <definedName name="BNGTRHY" localSheetId="17">#REF!</definedName>
    <definedName name="BNGTRHY">#REF!</definedName>
    <definedName name="bnm" localSheetId="17">#REF!</definedName>
    <definedName name="bnm">#REF!</definedName>
    <definedName name="bny" localSheetId="17">#REF!</definedName>
    <definedName name="bny">#REF!</definedName>
    <definedName name="BO" localSheetId="17">#REF!</definedName>
    <definedName name="BO">#REF!</definedName>
    <definedName name="bolívar">#REF!</definedName>
    <definedName name="BOM">#REF!</definedName>
    <definedName name="BOMB2" localSheetId="17">#N/A</definedName>
    <definedName name="BOMB2">#REF!</definedName>
    <definedName name="BOMBA">#REF!</definedName>
    <definedName name="BOMBAS" localSheetId="17">#N/A</definedName>
    <definedName name="BOMBAS">#REF!</definedName>
    <definedName name="BOMBASTABLA2.2" localSheetId="17">#REF!</definedName>
    <definedName name="BOMBASTABLA2.2">#REF!</definedName>
    <definedName name="BOMBEOALCANTARILLADOTABLA1.9">#REF!</definedName>
    <definedName name="Bombilla_100w">#REF!</definedName>
    <definedName name="bonny" localSheetId="17">#REF!</definedName>
    <definedName name="bonny">#REF!</definedName>
    <definedName name="bonny2" localSheetId="17">#REF!</definedName>
    <definedName name="bonny2">#REF!</definedName>
    <definedName name="Boquilla">#REF!</definedName>
    <definedName name="Bor_FsNeon?">#REF!</definedName>
    <definedName name="BORDE1" localSheetId="17">#N/A</definedName>
    <definedName name="BORDE1">#REF!</definedName>
    <definedName name="BORDE2">#REF!</definedName>
    <definedName name="BORDE3">#REF!</definedName>
    <definedName name="bordillo" localSheetId="17">#REF!</definedName>
    <definedName name="bordillo">#REF!</definedName>
    <definedName name="BORDILLOS">#REF!</definedName>
    <definedName name="Borna_Fs_120">#REF!</definedName>
    <definedName name="Borna_FsLed24?">#REF!</definedName>
    <definedName name="Bornas?">#REF!</definedName>
    <definedName name="Bornas_por_riel">#REF!</definedName>
    <definedName name="BorraR" localSheetId="17">#REF!</definedName>
    <definedName name="BorraR">#REF!</definedName>
    <definedName name="BOTAD">#REF!</definedName>
    <definedName name="BOTADA">#REF!</definedName>
    <definedName name="BOTES">#REF!</definedName>
    <definedName name="bottom">#REF!</definedName>
    <definedName name="BOXCUL">#REF!</definedName>
    <definedName name="Bp">#REF!</definedName>
    <definedName name="BP19APM">#REF!</definedName>
    <definedName name="BP19basi">#REF!</definedName>
    <definedName name="BPSRate_Month" localSheetId="17">#REF!</definedName>
    <definedName name="BPSRate_Month">#REF!</definedName>
    <definedName name="BQ238em237" localSheetId="17">#REF!</definedName>
    <definedName name="BQ238em237">#REF!</definedName>
    <definedName name="BQBQBQBQBQB">#REF!</definedName>
    <definedName name="br" localSheetId="17" hidden="1">{"TAB1",#N/A,TRUE,"GENERAL";"TAB2",#N/A,TRUE,"GENERAL";"TAB3",#N/A,TRUE,"GENERAL";"TAB4",#N/A,TRUE,"GENERAL";"TAB5",#N/A,TRUE,"GENERAL"}</definedName>
    <definedName name="br">#REF!</definedName>
    <definedName name="BREA">#REF!</definedName>
    <definedName name="Breaker_15_amp">#REF!</definedName>
    <definedName name="breaker_20_amp" localSheetId="17">#REF!</definedName>
    <definedName name="Breaker_20_amp">#REF!</definedName>
    <definedName name="Breaker_de_1x15_A">#REF!</definedName>
    <definedName name="Breaker_de_1x30_A">#REF!</definedName>
    <definedName name="Breaker_de_2x20_A">#REF!</definedName>
    <definedName name="Breaker_de_2x30_A">#REF!</definedName>
    <definedName name="Breaker_de_3x100_A">#REF!</definedName>
    <definedName name="Breaker_de_3x200_A">#REF!</definedName>
    <definedName name="Breaker_de_3x30_A">#REF!</definedName>
    <definedName name="Breaker_de_3x350_A">#REF!</definedName>
    <definedName name="Breaker_de_3x50_A">#REF!</definedName>
    <definedName name="Breaker_de_3x500_A">#REF!</definedName>
    <definedName name="Breaker_de_3x70_A">#REF!</definedName>
    <definedName name="Breaker_Indus.Merlin_G.3x150A">#REF!</definedName>
    <definedName name="Bridge" localSheetId="4">{"'Highlights'!$A$1:$M$123"}</definedName>
    <definedName name="Bridge" localSheetId="16">{"'Highlights'!$A$1:$M$123"}</definedName>
    <definedName name="Bridge" localSheetId="15">{"'Highlights'!$A$1:$M$123"}</definedName>
    <definedName name="Bridge" localSheetId="17">{"'Highlights'!$A$1:$M$123"}</definedName>
    <definedName name="Bridge" localSheetId="2">{"'Highlights'!$A$1:$M$123"}</definedName>
    <definedName name="Bridge" localSheetId="1">{"'Highlights'!$A$1:$M$123"}</definedName>
    <definedName name="Bridge">{"'Highlights'!$A$1:$M$123"}</definedName>
    <definedName name="Brilladora">#REF!</definedName>
    <definedName name="BROCH">#REF!</definedName>
    <definedName name="BS">#REF!</definedName>
    <definedName name="BS_Data_Col" localSheetId="17" hidden="1">#REF!</definedName>
    <definedName name="BS_Data_Col">#REF!</definedName>
    <definedName name="Bs_US">#REF!</definedName>
    <definedName name="bsb" localSheetId="17" hidden="1">{"via1",#N/A,TRUE,"general";"via2",#N/A,TRUE,"general";"via3",#N/A,TRUE,"general"}</definedName>
    <definedName name="bsb">#REF!</definedName>
    <definedName name="bscheck">#REF!</definedName>
    <definedName name="BSpb" localSheetId="17" hidden="1">#REF!</definedName>
    <definedName name="BSpb">#REF!</definedName>
    <definedName name="bspoi" localSheetId="17" hidden="1">{"TAB1",#N/A,TRUE,"GENERAL";"TAB2",#N/A,TRUE,"GENERAL";"TAB3",#N/A,TRUE,"GENERAL";"TAB4",#N/A,TRUE,"GENERAL";"TAB5",#N/A,TRUE,"GENERAL"}</definedName>
    <definedName name="bspoi">#REF!</definedName>
    <definedName name="bt" localSheetId="17" hidden="1">{"via1",#N/A,TRUE,"general";"via2",#N/A,TRUE,"general";"via3",#N/A,TRUE,"general"}</definedName>
    <definedName name="bt">#REF!</definedName>
    <definedName name="BTYJHTR" localSheetId="17" hidden="1">{"TAB1",#N/A,TRUE,"GENERAL";"TAB2",#N/A,TRUE,"GENERAL";"TAB3",#N/A,TRUE,"GENERAL";"TAB4",#N/A,TRUE,"GENERAL";"TAB5",#N/A,TRUE,"GENERAL"}</definedName>
    <definedName name="BTYJHTR">#REF!</definedName>
    <definedName name="BUDGET" localSheetId="17">#REF!</definedName>
    <definedName name="BUDGET">#REF!</definedName>
    <definedName name="BUDGET_VALUE" localSheetId="17">#REF!</definedName>
    <definedName name="BUDGET_VALUE">#REF!</definedName>
    <definedName name="budgeted" localSheetId="17">#REF!</definedName>
    <definedName name="budgeted">#REF!</definedName>
    <definedName name="BUENO" localSheetId="17">#REF!&lt;2.5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AutoFilter___1">#REF!</definedName>
    <definedName name="BuiltIn_AutoFilter___2">#REF!</definedName>
    <definedName name="BuiltIn_AutoFilter___3">#REF!</definedName>
    <definedName name="BuiltIn_AutoFilter___4">#REF!</definedName>
    <definedName name="BuiltIn_AutoFilter___5">#REF!</definedName>
    <definedName name="BuiltIn_Consolidate_Area___1">NA()</definedName>
    <definedName name="BuiltIn_Consolidate_Area___1___1">NA()</definedName>
    <definedName name="BuiltIn_Consolidate_Area___2">NA()</definedName>
    <definedName name="BuiltIn_Consolidate_Area___2___2">NA()</definedName>
    <definedName name="BuiltIn_Consolidate_Area___3">NA()</definedName>
    <definedName name="BuiltIn_Consolidate_Area___3___3">NA()</definedName>
    <definedName name="BuiltIn_Consolidate_Area___4">NA()</definedName>
    <definedName name="BuiltIn_Consolidate_Area___4___4">NA()</definedName>
    <definedName name="BuiltIn_Print_Area" localSheetId="17">"#REF!"</definedName>
    <definedName name="BuiltIn_Print_Area">"#REF!"</definedName>
    <definedName name="BuiltIn_Print_Area___0" localSheetId="17">#REF!</definedName>
    <definedName name="BuiltIn_Print_Area___0">#REF!</definedName>
    <definedName name="BuiltIn_Print_Area___0___0" localSheetId="17">#REF!</definedName>
    <definedName name="BuiltIn_Print_Area___0___0">#REF!</definedName>
    <definedName name="BuiltIn_Print_Area___0___0___0" localSheetId="17">#REF!</definedName>
    <definedName name="BuiltIn_Print_Area___0___0___0">#REF!</definedName>
    <definedName name="BuiltIn_Print_Area___0___0___1">#REF!</definedName>
    <definedName name="BuiltIn_Print_Area___0___0___2">#REF!</definedName>
    <definedName name="BuiltIn_Print_Area___0___1">#REF!</definedName>
    <definedName name="BuiltIn_Print_Area___0___2">#REF!</definedName>
    <definedName name="BuiltIn_Print_Area_2">"#REF!"</definedName>
    <definedName name="BuiltIn_Print_Area_3">"#REF!"</definedName>
    <definedName name="BuiltIn_Print_Titles" localSheetId="17">"#REF!"</definedName>
    <definedName name="BuiltIn_Print_Titles">"#REF!"</definedName>
    <definedName name="BuiltIn_Print_Titles___0">#REF!</definedName>
    <definedName name="BuiltIn_Print_Titles___1___1">#REF!</definedName>
    <definedName name="BuiltIn_Print_Titles_2">"#REF!"</definedName>
    <definedName name="BuiltIn_Print_Titles_3">"#REF!"</definedName>
    <definedName name="Buje_sanit__4_x2">#REF!</definedName>
    <definedName name="Buje_sanit__4_x3">#REF!</definedName>
    <definedName name="BULLDOZ">#REF!</definedName>
    <definedName name="Bulldozer">#REF!</definedName>
    <definedName name="Bulldozer_Komatzu_D50A_15">#REF!</definedName>
    <definedName name="Bulldozer_Komatzu_D53A_16">#REF!</definedName>
    <definedName name="burr">#REF!</definedName>
    <definedName name="Buscar">#REF!</definedName>
    <definedName name="BuscHSeguim">#REF!</definedName>
    <definedName name="BuscHSeguim2">#REF!</definedName>
    <definedName name="bvbc" localSheetId="17" hidden="1">{"TAB1",#N/A,TRUE,"GENERAL";"TAB2",#N/A,TRUE,"GENERAL";"TAB3",#N/A,TRUE,"GENERAL";"TAB4",#N/A,TRUE,"GENERAL";"TAB5",#N/A,TRUE,"GENERAL"}</definedName>
    <definedName name="bvbc">#REF!</definedName>
    <definedName name="bvcb" localSheetId="17" hidden="1">{"via1",#N/A,TRUE,"general";"via2",#N/A,TRUE,"general";"via3",#N/A,TRUE,"general"}</definedName>
    <definedName name="bvcb">#REF!</definedName>
    <definedName name="bvn" localSheetId="17" hidden="1">{"via1",#N/A,TRUE,"general";"via2",#N/A,TRUE,"general";"via3",#N/A,TRUE,"general"}</definedName>
    <definedName name="bvn">#REF!</definedName>
    <definedName name="bw" localSheetId="17">#REF!</definedName>
    <definedName name="bw">#REF!</definedName>
    <definedName name="BWBBWB">#REF!</definedName>
    <definedName name="BXCULV">#REF!</definedName>
    <definedName name="by" localSheetId="17" hidden="1">{"via1",#N/A,TRUE,"general";"via2",#N/A,TRUE,"general";"via3",#N/A,TRUE,"general"}</definedName>
    <definedName name="by">#REF!</definedName>
    <definedName name="BytMesInicioInctoMmto" localSheetId="17">#REF!</definedName>
    <definedName name="BytMesInicioInctoMmto">#REF!</definedName>
    <definedName name="bz">#REF!</definedName>
    <definedName name="C.1" localSheetId="17">#REF!</definedName>
    <definedName name="C.1">#REF!</definedName>
    <definedName name="C.10" localSheetId="17">#REF!</definedName>
    <definedName name="C.10">#REF!</definedName>
    <definedName name="C.11" localSheetId="17">#REF!</definedName>
    <definedName name="C.11">#REF!</definedName>
    <definedName name="C.2" localSheetId="17">#REF!</definedName>
    <definedName name="C.2">#REF!</definedName>
    <definedName name="C.3" localSheetId="17">#REF!</definedName>
    <definedName name="C.3">#REF!</definedName>
    <definedName name="C.4" localSheetId="17">#REF!</definedName>
    <definedName name="C.4">#REF!</definedName>
    <definedName name="C.5" localSheetId="17">#REF!</definedName>
    <definedName name="C.5">#REF!</definedName>
    <definedName name="C.6" localSheetId="17">#REF!</definedName>
    <definedName name="C.6">#REF!</definedName>
    <definedName name="C.7" localSheetId="17">#REF!</definedName>
    <definedName name="C.7">#REF!</definedName>
    <definedName name="C.8" localSheetId="17">#REF!</definedName>
    <definedName name="C.8">#REF!</definedName>
    <definedName name="C.9" localSheetId="17">#REF!</definedName>
    <definedName name="C.9">#REF!</definedName>
    <definedName name="C.C.N.">#REF!</definedName>
    <definedName name="C.CLAV">#REF!</definedName>
    <definedName name="C.F.">#REF!</definedName>
    <definedName name="C.FON">#REF!</definedName>
    <definedName name="C.FOND">#REF!</definedName>
    <definedName name="c.i.">#REF!</definedName>
    <definedName name="C.LOM">#REF!</definedName>
    <definedName name="C.RAS">#REF!</definedName>
    <definedName name="C.TERR">#REF!</definedName>
    <definedName name="C.TERR1">#REF!</definedName>
    <definedName name="C_" localSheetId="17">#REF!</definedName>
    <definedName name="C_">#REF!</definedName>
    <definedName name="C_1">#REF!</definedName>
    <definedName name="C_1___0">#REF!</definedName>
    <definedName name="C_1___1">#REF!</definedName>
    <definedName name="C_1___2">#REF!</definedName>
    <definedName name="C_1___3">#REF!</definedName>
    <definedName name="C_1___4">#REF!</definedName>
    <definedName name="C_2">#REF!</definedName>
    <definedName name="C_2___0">#REF!</definedName>
    <definedName name="C_2___1">#REF!</definedName>
    <definedName name="C_2___2">#REF!</definedName>
    <definedName name="C_2___3">#REF!</definedName>
    <definedName name="C_2___4">#REF!</definedName>
    <definedName name="C_A" localSheetId="4">IF(#REF!="",IF(#REF!="",IF(#REF!="","",DIRECTO),""),R_A)</definedName>
    <definedName name="C_A" localSheetId="16">IF(#REF!="",IF(#REF!="",IF(#REF!="","",DIRECTO),""),R_A)</definedName>
    <definedName name="C_A" localSheetId="15">IF(#REF!="",IF(#REF!="",IF(#REF!="","",DIRECTO),""),R_A)</definedName>
    <definedName name="C_A" localSheetId="17">IF(#REF!="",IF(#REF!="",IF(#REF!="","",DIRECTO),""),R_A)</definedName>
    <definedName name="C_A" localSheetId="2">IF(#REF!="",IF(#REF!="",IF(#REF!="","",DIRECTO),""),R_A)</definedName>
    <definedName name="C_A" localSheetId="1">IF(#REF!="",IF(#REF!="",IF(#REF!="","",DIRECTO),""),R_A)</definedName>
    <definedName name="C_A">IF(#REF!="",IF(#REF!="",IF(#REF!="","",DIRECTO),""),R_A)</definedName>
    <definedName name="C_Apus">#REF!</definedName>
    <definedName name="C_Build_B">#REF!</definedName>
    <definedName name="C_COPIAS">#REF!</definedName>
    <definedName name="C_DIRECTO">#REF!</definedName>
    <definedName name="c_ESTRUCTURA">#REF!</definedName>
    <definedName name="C_ING">#REF!</definedName>
    <definedName name="C_LOM">#REF!</definedName>
    <definedName name="C_SUP.ens">#REF!</definedName>
    <definedName name="C_TEC">#REF!</definedName>
    <definedName name="C_TEC.sen">#REF!</definedName>
    <definedName name="C_TEC_Jun_Amos">#REF!</definedName>
    <definedName name="C_TEC_Jun_Hwll">#REF!</definedName>
    <definedName name="C14.1.8C">#REF!</definedName>
    <definedName name="C3.1">#REF!</definedName>
    <definedName name="C3.2">#REF!</definedName>
    <definedName name="C90445L">#REF!</definedName>
    <definedName name="Ca" localSheetId="17">#REF!</definedName>
    <definedName name="Ca">#REF!</definedName>
    <definedName name="caa" localSheetId="17">#REF!</definedName>
    <definedName name="caa">#REF!</definedName>
    <definedName name="caaa">#REF!</definedName>
    <definedName name="CAB" localSheetId="17">#N/A</definedName>
    <definedName name="CAB">#REF!</definedName>
    <definedName name="CABAL">#REF!</definedName>
    <definedName name="CABALLETE" localSheetId="17">#REF!</definedName>
    <definedName name="CABALLETE">#REF!</definedName>
    <definedName name="Caballete_asbt_cemt">#REF!</definedName>
    <definedName name="CABALLETETOTAL">#REF!</definedName>
    <definedName name="Cable__10">#REF!</definedName>
    <definedName name="Cable__12">#REF!</definedName>
    <definedName name="Cable__14">#REF!</definedName>
    <definedName name="Cable_3x14">#REF!</definedName>
    <definedName name="Cable_cobre_N_2_thwn">#REF!</definedName>
    <definedName name="Cable_cobre_N_6">#REF!</definedName>
    <definedName name="Cable_ELCO_CPC">#REF!</definedName>
    <definedName name="CABLE_EN_ACERO_GALVANIZADO_DE_3_4">#REF!</definedName>
    <definedName name="Cable_N__6_AWG_CU">#REF!</definedName>
    <definedName name="Cable_N_2_desnudo">#REF!</definedName>
    <definedName name="Cable_n_8">#REF!</definedName>
    <definedName name="Cable_TC">#REF!</definedName>
    <definedName name="Cable16">#REF!</definedName>
    <definedName name="Cable18">#REF!</definedName>
    <definedName name="Cables">#REF!</definedName>
    <definedName name="Cables_FTA">#REF!</definedName>
    <definedName name="CabMDF">#REF!</definedName>
    <definedName name="caddyna">#REF!</definedName>
    <definedName name="CADENERO">#REF!</definedName>
    <definedName name="CADENERO_2">#REF!</definedName>
    <definedName name="caed">#REF!</definedName>
    <definedName name="CAJA" localSheetId="17">#REF!</definedName>
    <definedName name="CAJA">#REF!</definedName>
    <definedName name="Caja_2x4_PVC">#REF!</definedName>
    <definedName name="Caja_galvanizada">#REF!</definedName>
    <definedName name="Caja_hexagonal_pvc">#REF!</definedName>
    <definedName name="Caja_octogonal_PVC">#REF!</definedName>
    <definedName name="caja2.4">#REF!</definedName>
    <definedName name="CAJAC">#REF!</definedName>
    <definedName name="CAJADESARE">#REF!</definedName>
    <definedName name="Cajas_2_4">#REF!</definedName>
    <definedName name="Cajas_octogonales">#REF!</definedName>
    <definedName name="CAJAS60">#REF!</definedName>
    <definedName name="CAJAV">#REF!</definedName>
    <definedName name="CAJMI">#REF!</definedName>
    <definedName name="CAL1A">#REF!</definedName>
    <definedName name="CAL2A">#REF!</definedName>
    <definedName name="calado">#REF!</definedName>
    <definedName name="Calados_escolares" localSheetId="17">#REF!</definedName>
    <definedName name="Calados_escolares">#REF!</definedName>
    <definedName name="CALC_FOGLIO">#REF!</definedName>
    <definedName name="calcsp">#REF!</definedName>
    <definedName name="CALCULO" localSheetId="17">#REF!</definedName>
    <definedName name="CALCULO">#REF!</definedName>
    <definedName name="calculopozo1" localSheetId="17">#REF!</definedName>
    <definedName name="calculopozo1">#REF!</definedName>
    <definedName name="CALCULOPOZOS" localSheetId="17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E" localSheetId="17">#REF!</definedName>
    <definedName name="CALE">#REF!</definedName>
    <definedName name="CALEND" localSheetId="17">#REF!</definedName>
    <definedName name="CALEND">#REF!</definedName>
    <definedName name="CALENDA" localSheetId="17">#REF!</definedName>
    <definedName name="CALENDA">#REF!</definedName>
    <definedName name="Calendar" localSheetId="17">#REF!</definedName>
    <definedName name="Calendar">#REF!</definedName>
    <definedName name="CALENDARIO" localSheetId="17">#REF!</definedName>
    <definedName name="CALENDARIO">#REF!</definedName>
    <definedName name="Caliche" localSheetId="17">#REF!</definedName>
    <definedName name="Caliche">#REF!</definedName>
    <definedName name="Calidad" localSheetId="17">#REF!</definedName>
    <definedName name="Calidad">#REF!</definedName>
    <definedName name="CALLE2" localSheetId="17">#REF!</definedName>
    <definedName name="CALLE2">#REF!</definedName>
    <definedName name="CalMexTlDetail">#REF!</definedName>
    <definedName name="CalMexTlHeading">#REF!</definedName>
    <definedName name="CalP" localSheetId="17">#REF!</definedName>
    <definedName name="CalP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_CAIDA">#REF!</definedName>
    <definedName name="cama">#REF!</definedName>
    <definedName name="cambio">#REF!</definedName>
    <definedName name="Camion">#REF!</definedName>
    <definedName name="Campamento" localSheetId="17">#REF!</definedName>
    <definedName name="Campamento">#REF!</definedName>
    <definedName name="campamentocon">#REF!</definedName>
    <definedName name="campcont">#REF!</definedName>
    <definedName name="Campo_Contr?">#REF!</definedName>
    <definedName name="campteleras">#REF!</definedName>
    <definedName name="canal">#REF!</definedName>
    <definedName name="CANAL_SUPER">#REF!</definedName>
    <definedName name="cancha" localSheetId="17">#REF!</definedName>
    <definedName name="cancha">#REF!</definedName>
    <definedName name="CANGU">#REF!</definedName>
    <definedName name="CANGURO" localSheetId="17">#REF!</definedName>
    <definedName name="CANGURO">#REF!</definedName>
    <definedName name="CanonesMedida" localSheetId="17">#REF!</definedName>
    <definedName name="CanonesMedida">#REF!</definedName>
    <definedName name="CanonFcro" localSheetId="17">#REF!</definedName>
    <definedName name="CanonFcro">#REF!</definedName>
    <definedName name="CanonImpuestos" localSheetId="17">#REF!</definedName>
    <definedName name="CanonImpuestos">#REF!</definedName>
    <definedName name="CanonMedidaEspecial" localSheetId="17">#REF!</definedName>
    <definedName name="CanonMedidaEspecial">#REF!</definedName>
    <definedName name="CanonMmto" localSheetId="17">#REF!</definedName>
    <definedName name="CanonMmto">#REF!</definedName>
    <definedName name="CanonSeguro" localSheetId="17">#REF!</definedName>
    <definedName name="CanonSeguro">#REF!</definedName>
    <definedName name="CanonSoat" localSheetId="17">#REF!</definedName>
    <definedName name="CanonSoat">#REF!</definedName>
    <definedName name="CanonTotal" localSheetId="17">#REF!</definedName>
    <definedName name="CanonTotal">#REF!</definedName>
    <definedName name="CanonTramites" localSheetId="17">#REF!</definedName>
    <definedName name="CanonTramites">#REF!</definedName>
    <definedName name="CANT" localSheetId="17">#REF!</definedName>
    <definedName name="CANT">#REF!</definedName>
    <definedName name="CANT.">#REF!</definedName>
    <definedName name="Cant.F">#REF!</definedName>
    <definedName name="Cant.ptas">#REF!</definedName>
    <definedName name="Cant.vnas">#REF!</definedName>
    <definedName name="CANT_">#REF!</definedName>
    <definedName name="CANT____0">#REF!</definedName>
    <definedName name="CANT____1">#REF!</definedName>
    <definedName name="CANT____2">#REF!</definedName>
    <definedName name="CANT1.1" localSheetId="17">#REF!</definedName>
    <definedName name="CANT1.1">#REF!</definedName>
    <definedName name="CANT1.2" localSheetId="17">#REF!</definedName>
    <definedName name="CANT1.2">#REF!</definedName>
    <definedName name="CANT1.3" localSheetId="17">#REF!</definedName>
    <definedName name="CANT1.3">#REF!</definedName>
    <definedName name="CANT1.5" localSheetId="17">#REF!</definedName>
    <definedName name="CANT1.5">#REF!</definedName>
    <definedName name="CANT1.6" localSheetId="17">#REF!</definedName>
    <definedName name="CANT1.6">#REF!</definedName>
    <definedName name="CANT1.7" localSheetId="17">#REF!</definedName>
    <definedName name="CANT1.7">#REF!</definedName>
    <definedName name="CANT1.9" localSheetId="17">#REF!</definedName>
    <definedName name="CANT1.9">#REF!</definedName>
    <definedName name="CANT2.11" localSheetId="17">#REF!</definedName>
    <definedName name="CANT2.11">#REF!</definedName>
    <definedName name="CANT2.12" localSheetId="17">#REF!</definedName>
    <definedName name="CANT2.12">#REF!</definedName>
    <definedName name="CANT2.2" localSheetId="17">#REF!</definedName>
    <definedName name="CANT2.2">#REF!</definedName>
    <definedName name="CANT2.3" localSheetId="17">#REF!</definedName>
    <definedName name="CANT2.3">#REF!</definedName>
    <definedName name="CANT2.4" localSheetId="17">#REF!</definedName>
    <definedName name="CANT2.4">#REF!</definedName>
    <definedName name="CANT8.1" localSheetId="17">#REF!</definedName>
    <definedName name="CANT8.1">#REF!</definedName>
    <definedName name="CANT8.2" localSheetId="17">#REF!</definedName>
    <definedName name="CANT8.2">#REF!</definedName>
    <definedName name="CANT8.3" localSheetId="17">#REF!</definedName>
    <definedName name="CANT8.3">#REF!</definedName>
    <definedName name="CANT8.4" localSheetId="17">#REF!</definedName>
    <definedName name="CANT8.4">#REF!</definedName>
    <definedName name="CANT8.5" localSheetId="17">#REF!</definedName>
    <definedName name="CANT8.5">#REF!</definedName>
    <definedName name="CANT8.6" localSheetId="17">#REF!</definedName>
    <definedName name="CANT8.6">#REF!</definedName>
    <definedName name="CANT8.7" localSheetId="17">#REF!</definedName>
    <definedName name="CANT8.7">#REF!</definedName>
    <definedName name="CANTDS">#REF!,#REF!,#REF!,#REF!</definedName>
    <definedName name="canti" localSheetId="17">#REF!</definedName>
    <definedName name="canti">#REF!</definedName>
    <definedName name="Cantidad" localSheetId="17">#REF!</definedName>
    <definedName name="CANTIDAD">#REF!</definedName>
    <definedName name="Cantidades">#REF!</definedName>
    <definedName name="CANTIDADESDEOBRA">#REF!</definedName>
    <definedName name="CantObraDefinitiva" localSheetId="4">{"SUMINISTRO E INSTALACIÓN CANALETAS L=7.50"}</definedName>
    <definedName name="CantObraDefinitiva" localSheetId="16">{"SUMINISTRO E INSTALACIÓN CANALETAS L=7.50"}</definedName>
    <definedName name="CantObraDefinitiva" localSheetId="15">{"SUMINISTRO E INSTALACIÓN CANALETAS L=7.50"}</definedName>
    <definedName name="CantObraDefinitiva" localSheetId="17">{"SUMINISTRO E INSTALACIÓN CANALETAS L=7.50"}</definedName>
    <definedName name="CantObraDefinitiva" localSheetId="2">{"SUMINISTRO E INSTALACIÓN CANALETAS L=7.50"}</definedName>
    <definedName name="CantObraDefinitiva" localSheetId="1">{"SUMINISTRO E INSTALACIÓN CANALETAS L=7.50"}</definedName>
    <definedName name="CantObraDefinitiva">{"SUMINISTRO E INSTALACIÓN CANALETAS L=7.50"}</definedName>
    <definedName name="cants">#REF!</definedName>
    <definedName name="CAOLIN" localSheetId="17">#REF!</definedName>
    <definedName name="CAOLIN">#REF!</definedName>
    <definedName name="cap" localSheetId="17">#REF!</definedName>
    <definedName name="CAP">#REF!</definedName>
    <definedName name="CAP.1">#REF!</definedName>
    <definedName name="CAP.2">#REF!</definedName>
    <definedName name="CAP.3">#REF!</definedName>
    <definedName name="CAP.4">#REF!</definedName>
    <definedName name="Capacete_2">#REF!</definedName>
    <definedName name="CapActividad" localSheetId="17">#REF!</definedName>
    <definedName name="CapActividad">#REF!</definedName>
    <definedName name="CAPATAZ_I">"TABLA1"</definedName>
    <definedName name="CapCom" localSheetId="17">#REF!</definedName>
    <definedName name="CapCom">#REF!</definedName>
    <definedName name="CapComponent" localSheetId="17">#REF!</definedName>
    <definedName name="CapComponent">#REF!</definedName>
    <definedName name="Capex" localSheetId="17">#REF!</definedName>
    <definedName name="Capex">#REF!</definedName>
    <definedName name="CapexFac">#REF!</definedName>
    <definedName name="capilla">#REF!</definedName>
    <definedName name="CapitalCongelado" localSheetId="17">#REF!</definedName>
    <definedName name="CapitalCongelado">#REF!</definedName>
    <definedName name="Capitalpb" localSheetId="17" hidden="1">#REF!</definedName>
    <definedName name="Capitalpb">#REF!</definedName>
    <definedName name="CapitalStructure" localSheetId="17" hidden="1">#REF!</definedName>
    <definedName name="CapitalStructure">#REF!</definedName>
    <definedName name="Capitulo" localSheetId="17">#REF!</definedName>
    <definedName name="Capitulo">#REF!</definedName>
    <definedName name="CAPITULO1" localSheetId="17">#REF!</definedName>
    <definedName name="CAPITULO1">#REF!</definedName>
    <definedName name="CAPITULO10" localSheetId="17">#REF!</definedName>
    <definedName name="CAPITULO10">#REF!</definedName>
    <definedName name="CAPITULO11" localSheetId="17">#REF!</definedName>
    <definedName name="CAPITULO11">#REF!</definedName>
    <definedName name="CAPITULO12" localSheetId="17">#REF!</definedName>
    <definedName name="CAPITULO12">#REF!</definedName>
    <definedName name="CAPITULO13" localSheetId="17">#REF!</definedName>
    <definedName name="CAPITULO13">#REF!</definedName>
    <definedName name="CAPITULO14" localSheetId="17">#REF!</definedName>
    <definedName name="CAPITULO14">#REF!</definedName>
    <definedName name="CAPITULO15" localSheetId="17">#REF!</definedName>
    <definedName name="CAPITULO15">#REF!</definedName>
    <definedName name="CAPITULO16" localSheetId="17">#REF!</definedName>
    <definedName name="CAPITULO16">#REF!</definedName>
    <definedName name="CAPITULO17" localSheetId="17">#REF!</definedName>
    <definedName name="CAPITULO17">#REF!</definedName>
    <definedName name="CAPITULO18" localSheetId="17">#REF!</definedName>
    <definedName name="CAPITULO18">#REF!</definedName>
    <definedName name="CAPITULO19" localSheetId="17">#REF!</definedName>
    <definedName name="CAPITULO19">#REF!</definedName>
    <definedName name="CAPITULO2" localSheetId="17">#REF!</definedName>
    <definedName name="CAPITULO2">#REF!</definedName>
    <definedName name="CAPITULO20" localSheetId="17">#REF!</definedName>
    <definedName name="CAPITULO20">#REF!</definedName>
    <definedName name="CAPITULO21" localSheetId="17">#REF!</definedName>
    <definedName name="CAPITULO21">#REF!</definedName>
    <definedName name="CAPITULO3" localSheetId="17">#REF!</definedName>
    <definedName name="CAPITULO3">#REF!</definedName>
    <definedName name="CAPITULO4" localSheetId="17">#REF!</definedName>
    <definedName name="CAPITULO4">#REF!</definedName>
    <definedName name="CAPITULO5" localSheetId="17">#REF!</definedName>
    <definedName name="CAPITULO5">#REF!</definedName>
    <definedName name="CAPITULO6" localSheetId="17">#REF!</definedName>
    <definedName name="CAPITULO6">#REF!</definedName>
    <definedName name="CAPITULO7" localSheetId="17">#REF!</definedName>
    <definedName name="CAPITULO7">#REF!</definedName>
    <definedName name="CAPITULO8" localSheetId="17">#REF!</definedName>
    <definedName name="CAPITULO8">#REF!</definedName>
    <definedName name="CAPITULO9" localSheetId="17">#REF!</definedName>
    <definedName name="CAPITULO9">#REF!</definedName>
    <definedName name="capnumber">#REF!</definedName>
    <definedName name="CAPRATE">#REF!</definedName>
    <definedName name="CapResumen" localSheetId="17">#REF!</definedName>
    <definedName name="CapResumen">#REF!</definedName>
    <definedName name="Captafaros" localSheetId="17">#REF!</definedName>
    <definedName name="Captafaros">#REF!</definedName>
    <definedName name="Captafaros2" localSheetId="17">#REF!</definedName>
    <definedName name="Captafaros2">#REF!</definedName>
    <definedName name="CapTarget" localSheetId="17">#REF!</definedName>
    <definedName name="CapTarget">#REF!</definedName>
    <definedName name="CapTotalCol" localSheetId="17">#REF!</definedName>
    <definedName name="CapTotalCol">#REF!</definedName>
    <definedName name="capx">#REF!</definedName>
    <definedName name="car">#REF!</definedName>
    <definedName name="CAR2B" localSheetId="17">#REF!</definedName>
    <definedName name="CAR2B">#REF!</definedName>
    <definedName name="CAR2C" localSheetId="17">#REF!</definedName>
    <definedName name="CAR2C">#REF!</definedName>
    <definedName name="CAR2D" localSheetId="17">#REF!</definedName>
    <definedName name="CAR2D">#REF!</definedName>
    <definedName name="CARACT_VIAL">#REF!</definedName>
    <definedName name="CARBON" localSheetId="17">#REF!</definedName>
    <definedName name="CARBON">#REF!</definedName>
    <definedName name="CARBONATO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BUROTOT">#REF!</definedName>
    <definedName name="CarElimDetail">#REF!</definedName>
    <definedName name="CarElimHeading">#REF!</definedName>
    <definedName name="CARGA" localSheetId="17">#N/A</definedName>
    <definedName name="CARGA">#REF!</definedName>
    <definedName name="CARGAD">#REF!</definedName>
    <definedName name="CARGADOR" localSheetId="17">#REF!</definedName>
    <definedName name="CARGADOR">#REF!</definedName>
    <definedName name="Cargador_Dresser_515B">#REF!</definedName>
    <definedName name="CARGO" localSheetId="17">#REF!</definedName>
    <definedName name="CARGO">#REF!</definedName>
    <definedName name="Cargo_Resp_PAGA">#REF!</definedName>
    <definedName name="Cargo_Resp_PMT">#REF!</definedName>
    <definedName name="cargos" localSheetId="17">#REF!</definedName>
    <definedName name="cargos">#REF!</definedName>
    <definedName name="CARGUER">#REF!</definedName>
    <definedName name="CARLOS" localSheetId="4">DATE(YEAR([0]!Loan_Start),MONTH([0]!Loan_Start)+Payment_Number,DAY([0]!Loan_Start))</definedName>
    <definedName name="CARLOS" localSheetId="16">DATE(YEAR([0]!Loan_Start),MONTH([0]!Loan_Start)+Payment_Number,DAY([0]!Loan_Start))</definedName>
    <definedName name="CARLOS" localSheetId="15">DATE(YEAR([0]!Loan_Start),MONTH([0]!Loan_Start)+Payment_Number,DAY([0]!Loan_Start))</definedName>
    <definedName name="carlos" localSheetId="17">#REF!</definedName>
    <definedName name="CARLOS" localSheetId="2">DATE(YEAR([0]!Loan_Start),MONTH([0]!Loan_Start)+Payment_Number,DAY([0]!Loan_Start))</definedName>
    <definedName name="CARLOS" localSheetId="1">DATE(YEAR(#REF!),MONTH(#REF!)+Payment_Number,DAY(#REF!))</definedName>
    <definedName name="CARLOS">DATE(YEAR([0]!Loan_Start),MONTH([0]!Loan_Start)+Payment_Number,DAY([0]!Loan_Start))</definedName>
    <definedName name="CAROL">#REF!</definedName>
    <definedName name="carol1">#REF!</definedName>
    <definedName name="carr">#REF!</definedName>
    <definedName name="CARR3" localSheetId="17">#REF!</definedName>
    <definedName name="CARR3">#REF!</definedName>
    <definedName name="CARRERA2A" localSheetId="17">#REF!</definedName>
    <definedName name="CARRERA2A">#REF!</definedName>
    <definedName name="CARRERA2B" localSheetId="17">#REF!</definedName>
    <definedName name="CARRERA2B">#REF!</definedName>
    <definedName name="CARRETERAS">#REF!</definedName>
    <definedName name="CARRO">#REF!</definedName>
    <definedName name="CARRTA">#REF!</definedName>
    <definedName name="CarSumDetail">#REF!</definedName>
    <definedName name="CarSumHeading">#REF!</definedName>
    <definedName name="Casa" localSheetId="17">#REF!</definedName>
    <definedName name="Casa">#REF!</definedName>
    <definedName name="casanare">#REF!</definedName>
    <definedName name="case">#REF!</definedName>
    <definedName name="CASE2">#REF!</definedName>
    <definedName name="casenumber">#REF!</definedName>
    <definedName name="CASETONES">#REF!</definedName>
    <definedName name="Cashband1copy">#REF!</definedName>
    <definedName name="Cashband1paste">#REF!</definedName>
    <definedName name="Cashband2copy">#REF!</definedName>
    <definedName name="Cashband2paste">#REF!</definedName>
    <definedName name="Cashpb" localSheetId="17" hidden="1">#REF!</definedName>
    <definedName name="Cashpb">#REF!</definedName>
    <definedName name="CASQ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 localSheetId="17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egoria">#REF!</definedName>
    <definedName name="Category" localSheetId="17">#REF!</definedName>
    <definedName name="Category">#REF!</definedName>
    <definedName name="CategoryArea" localSheetId="17">#REF!,#REF!,#REF!,#REF!,#REF!</definedName>
    <definedName name="CategoryArea">#REF!,#REF!,#REF!,#REF!,#REF!</definedName>
    <definedName name="cau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sa" localSheetId="17">#REF!</definedName>
    <definedName name="causa">#REF!</definedName>
    <definedName name="CAVA">#REF!</definedName>
    <definedName name="CAVA1">#REF!</definedName>
    <definedName name="Cb" localSheetId="17">#REF!</definedName>
    <definedName name="CB">#REF!</definedName>
    <definedName name="cb_sChartE2218BA_opts">"1, 4, 1, False, 2, False, False, , 0, False, True, 1, 1"</definedName>
    <definedName name="cb_sChartE221ADA_opts">"1, 5, 1, False, 2, False, False, , 0, False, False, 1, 1"</definedName>
    <definedName name="CBS">#REF!</definedName>
    <definedName name="CBWorkbookPriority">-61538533</definedName>
    <definedName name="cc" localSheetId="17" hidden="1">#REF!</definedName>
    <definedName name="cc">#REF!</definedName>
    <definedName name="cc___0">#REF!</definedName>
    <definedName name="cc___1">#REF!</definedName>
    <definedName name="ccase">#REF!</definedName>
    <definedName name="ccc">#REF!</definedName>
    <definedName name="ccc___0">#REF!</definedName>
    <definedName name="ccc___1">#REF!</definedName>
    <definedName name="cccc" localSheetId="17">#REF!</definedName>
    <definedName name="cccc">#REF!</definedName>
    <definedName name="cccc___0">#REF!</definedName>
    <definedName name="cccc___1">#REF!</definedName>
    <definedName name="ccccc" localSheetId="17" hidden="1">{"TAB1",#N/A,TRUE,"GENERAL";"TAB2",#N/A,TRUE,"GENERAL";"TAB3",#N/A,TRUE,"GENERAL";"TAB4",#N/A,TRUE,"GENERAL";"TAB5",#N/A,TRUE,"GENERAL"}</definedName>
    <definedName name="ccccc">#REF!</definedName>
    <definedName name="CCCCCC">#REF!</definedName>
    <definedName name="CContLab" localSheetId="17">#REF!</definedName>
    <definedName name="CContLab">#REF!</definedName>
    <definedName name="CContParts" localSheetId="17">#REF!</definedName>
    <definedName name="CContParts">#REF!</definedName>
    <definedName name="ccoverage">#REF!</definedName>
    <definedName name="ccrm">#REF!</definedName>
    <definedName name="ccto210" localSheetId="17">#REF!</definedName>
    <definedName name="ccto210">#REF!</definedName>
    <definedName name="cd" localSheetId="17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454JH">#REF!</definedName>
    <definedName name="CdadCalidad" localSheetId="17">#REF!</definedName>
    <definedName name="CdadCalidad">#REF!</definedName>
    <definedName name="CdadCalidades" localSheetId="17">#REF!</definedName>
    <definedName name="CdadCalidades">#REF!</definedName>
    <definedName name="CdadNoFactura" localSheetId="17">#REF!</definedName>
    <definedName name="CdadNoFactura">#REF!</definedName>
    <definedName name="CdadNoFacturables" localSheetId="17">#REF!</definedName>
    <definedName name="CdadNoFacturables">#REF!</definedName>
    <definedName name="CdadProfesional" localSheetId="17">#REF!</definedName>
    <definedName name="CdadProfesional">#REF!</definedName>
    <definedName name="CdadProfesionales" localSheetId="17">#REF!</definedName>
    <definedName name="CdadProfesionales">#REF!</definedName>
    <definedName name="CdadTecnico" localSheetId="17">#REF!</definedName>
    <definedName name="CdadTecnico">#REF!</definedName>
    <definedName name="CdadTecnicos" localSheetId="17">#REF!</definedName>
    <definedName name="CdadTecnicos">#REF!</definedName>
    <definedName name="cdcdc" localSheetId="17" hidden="1">{"via1",#N/A,TRUE,"general";"via2",#N/A,TRUE,"general";"via3",#N/A,TRUE,"general"}</definedName>
    <definedName name="cdcdc">#REF!</definedName>
    <definedName name="cdconcretos">#REF!</definedName>
    <definedName name="CDctrl">#REF!</definedName>
    <definedName name="CDDF">#REF!</definedName>
    <definedName name="CDDVCX">#REF!</definedName>
    <definedName name="CDF">#REF!</definedName>
    <definedName name="CDIRECTO" localSheetId="17">#REF!</definedName>
    <definedName name="CDIRECTO">#REF!</definedName>
    <definedName name="cdoc3advval">#REF!</definedName>
    <definedName name="cdoc3baseval">#REF!</definedName>
    <definedName name="cdoc3list">#REF!</definedName>
    <definedName name="cdoc3stdval">#REF!</definedName>
    <definedName name="cdpinturas">#REF!</definedName>
    <definedName name="CDS_V_INDICES_CIRCUITO_CAUSA" localSheetId="17">#REF!</definedName>
    <definedName name="CDS_V_INDICES_CIRCUITO_CAUSA">#REF!</definedName>
    <definedName name="CDSeguim">#REF!</definedName>
    <definedName name="Ce" localSheetId="17">#REF!</definedName>
    <definedName name="Ce">#REF!</definedName>
    <definedName name="CEBLANCO" localSheetId="17">#REF!</definedName>
    <definedName name="CEBLANCO">#REF!</definedName>
    <definedName name="ceerf" localSheetId="17" hidden="1">{"TAB1",#N/A,TRUE,"GENERAL";"TAB2",#N/A,TRUE,"GENERAL";"TAB3",#N/A,TRUE,"GENERAL";"TAB4",#N/A,TRUE,"GENERAL";"TAB5",#N/A,TRUE,"GENERAL"}</definedName>
    <definedName name="ceerf">#REF!</definedName>
    <definedName name="CEM">#REF!</definedName>
    <definedName name="CEMEG">#REF!</definedName>
    <definedName name="CEMENB">#REF!</definedName>
    <definedName name="CEMENTBLAN.">#REF!</definedName>
    <definedName name="CEMENTO" localSheetId="17">#REF!</definedName>
    <definedName name="CEMENTO">#REF!</definedName>
    <definedName name="Cemento_Blanco" localSheetId="17">#REF!</definedName>
    <definedName name="Cemento_Blanco">#REF!</definedName>
    <definedName name="Cemento_gris_Portland_tipo_I">#REF!</definedName>
    <definedName name="CEMENTOBLANCO">#REF!</definedName>
    <definedName name="CENEFAMALLA">#REF!</definedName>
    <definedName name="centro" localSheetId="4" hidden="1">{#N/A,#N/A,FALSE,"GRAFICO";#N/A,#N/A,FALSE,"CAJA (2)";#N/A,#N/A,FALSE,"TERCEROS-PROMEDIO";#N/A,#N/A,FALSE,"CAJA";#N/A,#N/A,FALSE,"INGRESOS1995-2003";#N/A,#N/A,FALSE,"GASTOS1995-2003"}</definedName>
    <definedName name="centro" localSheetId="16" hidden="1">{#N/A,#N/A,FALSE,"GRAFICO";#N/A,#N/A,FALSE,"CAJA (2)";#N/A,#N/A,FALSE,"TERCEROS-PROMEDIO";#N/A,#N/A,FALSE,"CAJA";#N/A,#N/A,FALSE,"INGRESOS1995-2003";#N/A,#N/A,FALSE,"GASTOS1995-2003"}</definedName>
    <definedName name="centro" localSheetId="15" hidden="1">{#N/A,#N/A,FALSE,"GRAFICO";#N/A,#N/A,FALSE,"CAJA (2)";#N/A,#N/A,FALSE,"TERCEROS-PROMEDIO";#N/A,#N/A,FALSE,"CAJA";#N/A,#N/A,FALSE,"INGRESOS1995-2003";#N/A,#N/A,FALSE,"GASTOS1995-2003"}</definedName>
    <definedName name="centro" localSheetId="17" hidden="1">{#N/A,#N/A,FALSE,"GRAFICO";#N/A,#N/A,FALSE,"CAJA (2)";#N/A,#N/A,FALSE,"TERCEROS-PROMEDIO";#N/A,#N/A,FALSE,"CAJA";#N/A,#N/A,FALSE,"INGRESOS1995-2003";#N/A,#N/A,FALSE,"GASTOS1995-2003"}</definedName>
    <definedName name="centro" localSheetId="2" hidden="1">{#N/A,#N/A,FALSE,"GRAFICO";#N/A,#N/A,FALSE,"CAJA (2)";#N/A,#N/A,FALSE,"TERCEROS-PROMEDIO";#N/A,#N/A,FALSE,"CAJA";#N/A,#N/A,FALSE,"INGRESOS1995-2003";#N/A,#N/A,FALSE,"GASTOS1995-2003"}</definedName>
    <definedName name="centro" localSheetId="1" hidden="1">{#N/A,#N/A,FALSE,"GRAFICO";#N/A,#N/A,FALSE,"CAJA (2)";#N/A,#N/A,FALSE,"TERCEROS-PROMEDIO";#N/A,#N/A,FALSE,"CAJA";#N/A,#N/A,FALSE,"INGRESOS1995-2003";#N/A,#N/A,FALSE,"GASTOS1995-2003"}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a_para_pisos">#REF!</definedName>
    <definedName name="Cerradura_de_perilla">#REF!</definedName>
    <definedName name="cerramie">#REF!</definedName>
    <definedName name="cerramiento">#REF!</definedName>
    <definedName name="CERRAMIENTO_PROVISIONAL">#REF!</definedName>
    <definedName name="cerramientoprovisional">#REF!</definedName>
    <definedName name="CERT">#REF!</definedName>
    <definedName name="cesped" localSheetId="17">#REF!</definedName>
    <definedName name="cesped">#REF!</definedName>
    <definedName name="cesse">#REF!</definedName>
    <definedName name="Cf" localSheetId="17">#REF!</definedName>
    <definedName name="Cf">#REF!</definedName>
    <definedName name="CFFGG">#REF!</definedName>
    <definedName name="Cg" localSheetId="17">#REF!</definedName>
    <definedName name="Cg">#REF!</definedName>
    <definedName name="CGET" localSheetId="17">#REF!</definedName>
    <definedName name="CGET">#REF!</definedName>
    <definedName name="cgusval">#REF!</definedName>
    <definedName name="Ch" localSheetId="17">#REF!</definedName>
    <definedName name="Ch">#REF!</definedName>
    <definedName name="CH_Infra_Capex">#REF!</definedName>
    <definedName name="Ch_IO">#REF!</definedName>
    <definedName name="Ch_IO_AMC">#REF!</definedName>
    <definedName name="CH_IO_CPC">#REF!</definedName>
    <definedName name="Ch_IO_LM">#REF!</definedName>
    <definedName name="Ch_Pr">#REF!</definedName>
    <definedName name="Ch_Proc_CPC">#REF!</definedName>
    <definedName name="Ch_Proc_LM">#REF!</definedName>
    <definedName name="Change_in_Cash" localSheetId="17" hidden="1">#REF!</definedName>
    <definedName name="Change_in_Cash">#REF!</definedName>
    <definedName name="CHAPA">#REF!</definedName>
    <definedName name="CHAZO_PUNTILLA_ANCLAJES">#REF!</definedName>
    <definedName name="CHECK">IF(AND(#REF!=#REF!,#REF!=#REF!,#REF!=#REF!),"ok","ojo")</definedName>
    <definedName name="Check_to_Cash" localSheetId="17" hidden="1">#REF!</definedName>
    <definedName name="Check_to_Cash">#REF!</definedName>
    <definedName name="CHEQUE3_4">#REF!</definedName>
    <definedName name="chiho" localSheetId="4">{"'下期集計（10.27迄・速報値）'!$Q$16"}</definedName>
    <definedName name="chiho" localSheetId="16">{"'下期集計（10.27迄・速報値）'!$Q$16"}</definedName>
    <definedName name="chiho" localSheetId="15">{"'下期集計（10.27迄・速報値）'!$Q$16"}</definedName>
    <definedName name="chiho" localSheetId="17">{"'下期集計（10.27迄・速報値）'!$Q$16"}</definedName>
    <definedName name="chiho" localSheetId="2">{"'下期集計（10.27迄・速報値）'!$Q$16"}</definedName>
    <definedName name="chiho" localSheetId="1">{"'下期集計（10.27迄・速報値）'!$Q$16"}</definedName>
    <definedName name="chiho">{"'下期集計（10.27迄・速報値）'!$Q$16"}</definedName>
    <definedName name="CHINA" localSheetId="17">#REF!</definedName>
    <definedName name="China">#REF!</definedName>
    <definedName name="Ci" localSheetId="17">#REF!</definedName>
    <definedName name="Ci">#REF!</definedName>
    <definedName name="CICLOPEO">#REF!</definedName>
    <definedName name="CIDCA1">#REF!</definedName>
    <definedName name="CIDCA2">#REF!</definedName>
    <definedName name="CIELORASOTOT">#REF!</definedName>
    <definedName name="Cierrapuerta_hidraulico_ajustable_hasta_80_kilos">#REF!</definedName>
    <definedName name="cif">#REF!</definedName>
    <definedName name="CILIND">#REF!</definedName>
    <definedName name="CIM">#REF!</definedName>
    <definedName name="Cimentacion">#REF!</definedName>
    <definedName name="Cimentación_ciplo40x30" localSheetId="17">#REF!</definedName>
    <definedName name="Cimentación_ciplo40x30">#REF!</definedName>
    <definedName name="Cimentación_ciplop30x30" localSheetId="17">#REF!</definedName>
    <definedName name="Cimentación_ciplop30x30">#REF!</definedName>
    <definedName name="Cimiento_ciplop40x40" localSheetId="17">#REF!</definedName>
    <definedName name="Cimiento_ciplop40x40">#REF!</definedName>
    <definedName name="CINCUENTA">#REF!,#REF!</definedName>
    <definedName name="cinta" localSheetId="17">#REF!</definedName>
    <definedName name="cinta">#REF!</definedName>
    <definedName name="CINTA_MALLA_ADHESIVA_X_90M">#REF!</definedName>
    <definedName name="Cinta_Schotch_super_33">#REF!</definedName>
    <definedName name="Cinta_scotch_23">#REF!</definedName>
    <definedName name="CINTA_V_15" localSheetId="17">#REF!</definedName>
    <definedName name="CINTA_V_15">#REF!</definedName>
    <definedName name="CINTAAISLANTE" localSheetId="17">#REF!</definedName>
    <definedName name="CINTAAISLANTE">#REF!</definedName>
    <definedName name="CIP" localSheetId="17">#REF!</definedName>
    <definedName name="CIP">#REF!</definedName>
    <definedName name="CIR" localSheetId="4">IF([0]!LG=9,IF(ISERROR(#REF!),"",#REF!),"")</definedName>
    <definedName name="CIR" localSheetId="16">IF([0]!LG=9,IF(ISERROR(#REF!),"",#REF!),"")</definedName>
    <definedName name="CIR" localSheetId="15">IF([0]!LG=9,IF(ISERROR(#REF!),"",#REF!),"")</definedName>
    <definedName name="CIR" localSheetId="17">IF(#REF!=9,IF(ISERROR(#REF!),"",#REF!),"")</definedName>
    <definedName name="CIR" localSheetId="2">IF([0]!LG=9,IF(ISERROR(#REF!),"",#REF!),"")</definedName>
    <definedName name="CIR" localSheetId="1">IF(#REF!=9,IF(ISERROR(#REF!),"",#REF!),"")</definedName>
    <definedName name="CIR">IF([0]!LG=9,IF(ISERROR(#REF!),"",#REF!),"")</definedName>
    <definedName name="Circ_Vac">#REF!</definedName>
    <definedName name="Circ_Vac_CPC">#REF!</definedName>
    <definedName name="Circ_Vdc">#REF!</definedName>
    <definedName name="Circ_Vdc_CPC">#REF!</definedName>
    <definedName name="Circuito">#REF!</definedName>
    <definedName name="CIRCUITOS">#REF!</definedName>
    <definedName name="CIRCUNVALAR" localSheetId="17">#REF!</definedName>
    <definedName name="CIRCUNVALAR">#REF!</definedName>
    <definedName name="Ciudad" localSheetId="17">#REF!</definedName>
    <definedName name="CIUDAD">#REF!</definedName>
    <definedName name="Ciudades" localSheetId="17">#REF!</definedName>
    <definedName name="Ciudades">#REF!</definedName>
    <definedName name="Cj" localSheetId="17">#REF!</definedName>
    <definedName name="Cj">#REF!</definedName>
    <definedName name="Ck" localSheetId="17">#REF!</definedName>
    <definedName name="Ck">#REF!</definedName>
    <definedName name="CL" localSheetId="17">#REF!</definedName>
    <definedName name="CL">#REF!</definedName>
    <definedName name="Clabe">#REF!</definedName>
    <definedName name="clase" localSheetId="17">#REF!</definedName>
    <definedName name="clase">#REF!</definedName>
    <definedName name="CLASIFICACION">#REF!</definedName>
    <definedName name="CLASIFTODOS">#REF!</definedName>
    <definedName name="class2">#REF!</definedName>
    <definedName name="class3">#REF!</definedName>
    <definedName name="classification">#REF!</definedName>
    <definedName name="ClaveFasar">#REF!</definedName>
    <definedName name="CLAVO">#REF!</definedName>
    <definedName name="clcnbks">#REF!</definedName>
    <definedName name="Client" localSheetId="17">#REF!</definedName>
    <definedName name="Client">#REF!</definedName>
    <definedName name="Client_name" localSheetId="17">#REF!</definedName>
    <definedName name="Client_name">#REF!</definedName>
    <definedName name="Client_ref_number" localSheetId="17">#REF!</definedName>
    <definedName name="Client_ref_number">#REF!</definedName>
    <definedName name="cliente">#REF!</definedName>
    <definedName name="Cll" localSheetId="17">#REF!</definedName>
    <definedName name="Cll">#REF!</definedName>
    <definedName name="Cll_4N__15_AE_40_San_Eduardo_II_Etapa._Tel_750372._Cúcuta_Colombia.">#REF!</definedName>
    <definedName name="CLOSBS">#REF!</definedName>
    <definedName name="CLOSETTOT">#REF!</definedName>
    <definedName name="CLube" localSheetId="17">#REF!</definedName>
    <definedName name="CLube">#REF!</definedName>
    <definedName name="Cm" localSheetId="17">#REF!</definedName>
    <definedName name="Cm">#REF!</definedName>
    <definedName name="CMETALICA">#REF!</definedName>
    <definedName name="CMI_ACUEDUCTO">#REF!</definedName>
    <definedName name="CMI_ALCANTARILLADO">#REF!</definedName>
    <definedName name="CMina">#REF!</definedName>
    <definedName name="CMMO">#REF!</definedName>
    <definedName name="CMMOA">#REF!</definedName>
    <definedName name="CMOI_ACUEDUCTO">#REF!</definedName>
    <definedName name="CMOI_ALCANTARILLADO">#REF!</definedName>
    <definedName name="cmuooo5" localSheetId="17">#REF!</definedName>
    <definedName name="cmuooo5">#REF!</definedName>
    <definedName name="Cn" localSheetId="17">#REF!</definedName>
    <definedName name="Cn">#REF!</definedName>
    <definedName name="cncbncbncbncbn">#REF!</definedName>
    <definedName name="cnodes">#REF!</definedName>
    <definedName name="CNT_M">#REF!</definedName>
    <definedName name="Cñ" localSheetId="17">#REF!</definedName>
    <definedName name="Cñ">#REF!</definedName>
    <definedName name="co" localSheetId="17">#REF!</definedName>
    <definedName name="co">#REF!</definedName>
    <definedName name="CO22JH">#REF!</definedName>
    <definedName name="CO23JH">#REF!</definedName>
    <definedName name="CO456JH">#REF!</definedName>
    <definedName name="CO458JH">#REF!</definedName>
    <definedName name="CO45S2">#REF!</definedName>
    <definedName name="CO45S3">#REF!</definedName>
    <definedName name="CO45S4">#REF!</definedName>
    <definedName name="CO45S6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90S2">#REF!</definedName>
    <definedName name="CO90S3">#REF!</definedName>
    <definedName name="CO90S4">#REF!</definedName>
    <definedName name="CO90S6">#REF!</definedName>
    <definedName name="CO910JH">#REF!</definedName>
    <definedName name="Coal" localSheetId="17">#REF!</definedName>
    <definedName name="Coal">#REF!</definedName>
    <definedName name="Coal_Closing_Stock" localSheetId="17">#REF!</definedName>
    <definedName name="Coal_Closing_Stock">#REF!</definedName>
    <definedName name="Coal_DB" localSheetId="17">#REF!</definedName>
    <definedName name="Coal_DB">#REF!</definedName>
    <definedName name="Coal1" localSheetId="17">#REF!</definedName>
    <definedName name="Coal1">#REF!</definedName>
    <definedName name="Coal2" localSheetId="17">#REF!</definedName>
    <definedName name="Coal2">#REF!</definedName>
    <definedName name="Coal3" localSheetId="17">#REF!</definedName>
    <definedName name="Coal3">#REF!</definedName>
    <definedName name="Coal4" localSheetId="17">#REF!</definedName>
    <definedName name="Coal4">#REF!</definedName>
    <definedName name="CoalFleet" localSheetId="17">#REF!</definedName>
    <definedName name="CoalFleet">#REF!</definedName>
    <definedName name="CoalLoad" localSheetId="17">#REF!</definedName>
    <definedName name="CoalLoad">#REF!</definedName>
    <definedName name="CoalOpCost" localSheetId="17">#REF!</definedName>
    <definedName name="CoalOpCost">#REF!</definedName>
    <definedName name="CoalOverCap" localSheetId="17">#REF!</definedName>
    <definedName name="CoalOverCap">#REF!</definedName>
    <definedName name="CoalPriceFac">#REF!</definedName>
    <definedName name="CoalRepl" localSheetId="17">#REF!</definedName>
    <definedName name="CoalRepl">#REF!</definedName>
    <definedName name="CoalUtil" localSheetId="17">#REF!</definedName>
    <definedName name="CoalUtil">#REF!</definedName>
    <definedName name="COBERTURA">#REF!</definedName>
    <definedName name="COBERTURA_2">#N/A</definedName>
    <definedName name="cod" localSheetId="17">#REF!</definedName>
    <definedName name="cod">#REF!</definedName>
    <definedName name="COD_APUS_PPTOGRAL">#REF!</definedName>
    <definedName name="COD_PPTO1">#REF!</definedName>
    <definedName name="CODIGO" localSheetId="17">#REF!</definedName>
    <definedName name="CODIGO">#REF!</definedName>
    <definedName name="Código">#REF!</definedName>
    <definedName name="CODIGO_APU">OFFSET(#REF!,0,0,COUNTA(#REF!)-1,1)</definedName>
    <definedName name="Codigo_M.Obra">#REF!</definedName>
    <definedName name="codigos" localSheetId="17">#REF!</definedName>
    <definedName name="codigos">#REF!</definedName>
    <definedName name="CODMAT">#REF!</definedName>
    <definedName name="CODO_45___3__GRAN_RADIO_C_x_E" localSheetId="17">#REF!</definedName>
    <definedName name="CODO_45___3__GRAN_RADIO_C_x_E">#REF!</definedName>
    <definedName name="CODO_45___3__P.V.C" localSheetId="17">#REF!</definedName>
    <definedName name="CODO_45___3__P.V.C">#REF!</definedName>
    <definedName name="CODO_45__2__P.V.C" localSheetId="17">#REF!</definedName>
    <definedName name="CODO_45__2__P.V.C">#REF!</definedName>
    <definedName name="CODO_90___3__GRAN_RADIO_C_x_E" localSheetId="17">#REF!</definedName>
    <definedName name="CODO_90___3__GRAN_RADIO_C_x_E">#REF!</definedName>
    <definedName name="CODO_90___3__P.V.C" localSheetId="17">#REF!</definedName>
    <definedName name="CODO_90___3__P.V.C">#REF!</definedName>
    <definedName name="CODO_90_3_4_PVC">#REF!</definedName>
    <definedName name="CODO_90_4_SANITARIO">#REF!</definedName>
    <definedName name="CODO_90_x_3__B_x_B" localSheetId="17">#REF!</definedName>
    <definedName name="CODO_90_x_3__B_x_B">#REF!</definedName>
    <definedName name="CODO_90_x_3__B_x_EL" localSheetId="17">#REF!</definedName>
    <definedName name="CODO_90_x_3__B_x_EL">#REF!</definedName>
    <definedName name="CODO_P.V.C_90___1_2" localSheetId="17">#REF!</definedName>
    <definedName name="CODO_P.V.C_90___1_2">#REF!</definedName>
    <definedName name="Codo_Pres.._1">#REF!</definedName>
    <definedName name="Codo_Pres._1_2">#REF!</definedName>
    <definedName name="Codo_Pres._3_4">#REF!</definedName>
    <definedName name="CODO_PVC_4">#REF!</definedName>
    <definedName name="CODO_PVC_6">#REF!</definedName>
    <definedName name="Codo_Sanit._2">#REF!</definedName>
    <definedName name="Codo_Sanit._3">#REF!</definedName>
    <definedName name="Codo_Sanit._4">#REF!</definedName>
    <definedName name="CODO_SANITARIO_PVC_45x110">#REF!</definedName>
    <definedName name="CODO_SANITARIO_PVC_45x160">#REF!</definedName>
    <definedName name="CODO90X2">#REF!</definedName>
    <definedName name="CODO90X4">#REF!</definedName>
    <definedName name="CODOS" localSheetId="17">#REF!</definedName>
    <definedName name="CODOS">#REF!</definedName>
    <definedName name="Codos_PVC_3">#REF!</definedName>
    <definedName name="coe">#REF!</definedName>
    <definedName name="Coef.erradas">#REF!</definedName>
    <definedName name="COEF.INFILT">#REF!</definedName>
    <definedName name="coef.retorno">#REF!</definedName>
    <definedName name="coeficienterugosidad">#REF!</definedName>
    <definedName name="cogs">#REF!</definedName>
    <definedName name="COHaul" localSheetId="17">#REF!</definedName>
    <definedName name="COHau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dos">#REF!</definedName>
    <definedName name="COL_G" localSheetId="17">IFERROR(VLOOKUP(#REF!,#REF!,7,0),0)</definedName>
    <definedName name="COL_G">IFERROR(VLOOKUP(#REF!,#REF!,7,0),0)</definedName>
    <definedName name="COL_H" localSheetId="4">IF(LEN(#REF!)=9,ROUNDUP(SUM(#REF!),0),"")</definedName>
    <definedName name="COL_H" localSheetId="2">IF(LEN(#REF!)=9,ROUNDUP(SUM(#REF!),0),"")</definedName>
    <definedName name="COL_H" localSheetId="1">IF(LEN(#REF!)=9,ROUNDUP(SUM(#REF!),0),"")</definedName>
    <definedName name="COL_H">IF(LEN(#REF!)=9,ROUNDUP(SUM(#REF!),0),"")</definedName>
    <definedName name="COL_J">IF(LEN(#REF!)=9,#REF!*#REF!,"")</definedName>
    <definedName name="COL_J_APU" localSheetId="17">IF(#REF!="","",IF(VLOOKUP(#REF!,#REF!,7,FALSE)="",LEFT(#REF!,2),VLOOKUP(#REF!,#REF!,7,FALSE)))</definedName>
    <definedName name="COL_J_APU">IF(#REF!="","",IF(VLOOKUP(#REF!,#REF!,7,FALSE)="",LEFT(#REF!,2),VLOOKUP(#REF!,#REF!,7,FALSE)))</definedName>
    <definedName name="COL_J_AUX" localSheetId="17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 localSheetId="17">IF(LEN(#REF!)=5,SUMIF(#REF!,#REF!,#REF!),"")</definedName>
    <definedName name="COL_K_PPTO">IF(LEN(#REF!)=5,SUMIF(#REF!,#REF!,#REF!),"")</definedName>
    <definedName name="COL_L" localSheetId="17">IF(#REF!="",SUMIF(#REF!,#REF!,#REF!),"")</definedName>
    <definedName name="COL_L">IF(#REF!="",SUMIF(#REF!,#REF!,#REF!),"")</definedName>
    <definedName name="COL_M" localSheetId="17">IF(LEN(#REF!)=2,#REF!/SUMIF(#REF!,"&gt;&lt;""",#REF!),"")</definedName>
    <definedName name="COL_M">IF(LEN(#REF!)=2,#REF!/SUMIF(#REF!,"&gt;&lt;""",#REF!),"")</definedName>
    <definedName name="COL_M_APU" localSheetId="17">IF(#REF!="","",IF(VLOOKUP(#REF!,#REF!,7,FALSE)="",LEFT(#REF!,2),VLOOKUP(#REF!,#REF!,7,FALSE)))</definedName>
    <definedName name="COL_M_APU">IF(#REF!="","",IF(VLOOKUP(#REF!,#REF!,7,FALSE)="",LEFT(#REF!,2),VLOOKUP(#REF!,#REF!,7,FALSE)))</definedName>
    <definedName name="col10x20">#REF!</definedName>
    <definedName name="cola">#REF!</definedName>
    <definedName name="COLAMARRE2">#REF!</definedName>
    <definedName name="colb">#REF!</definedName>
    <definedName name="COLBOR" localSheetId="17">#REF!</definedName>
    <definedName name="COLBOR">#REF!</definedName>
    <definedName name="colc">#REF!</definedName>
    <definedName name="COLLAR_DE_DERIVACION_2____1_2" localSheetId="17">#REF!</definedName>
    <definedName name="COLLAR_DE_DERIVACION_2____1_2">#REF!</definedName>
    <definedName name="COLLAR_DE_DERIVACION_3____1_2" localSheetId="17">#REF!</definedName>
    <definedName name="COLLAR_DE_DERIVACION_3____1_2">#REF!</definedName>
    <definedName name="COLLAR_DE_DERIVACION_DE_HF_DE_3____1_2__PARA_INSTALACION_DE_VENTOSA_EN_TUBERIA_DE_P.V.C" localSheetId="17">#REF!</definedName>
    <definedName name="COLLAR_DE_DERIVACION_DE_HF_DE_3____1_2__PARA_INSTALACION_DE_VENTOSA_EN_TUBERIA_DE_P.V.C">#REF!</definedName>
    <definedName name="ColTap" localSheetId="17">#REF!</definedName>
    <definedName name="ColTap">#REF!</definedName>
    <definedName name="columna" localSheetId="17">#REF!</definedName>
    <definedName name="columna">#REF!</definedName>
    <definedName name="COLUMNA20X20">#REF!</definedName>
    <definedName name="ColumnaIndice" localSheetId="4">{"Fuente","4";"Distancia","5";"Valor Material en Mina","6";"Valor Material en Municipio","7"}</definedName>
    <definedName name="ColumnaIndice" localSheetId="16">{"Fuente","4";"Distancia","5";"Valor Material en Mina","6";"Valor Material en Municipio","7"}</definedName>
    <definedName name="ColumnaIndice" localSheetId="15">{"Fuente","4";"Distancia","5";"Valor Material en Mina","6";"Valor Material en Municipio","7"}</definedName>
    <definedName name="ColumnaIndice" localSheetId="17">{"Fuente","4";"Distancia","5";"Valor Material en Mina","6";"Valor Material en Municipio","7"}</definedName>
    <definedName name="ColumnaIndice" localSheetId="2">{"Fuente","4";"Distancia","5";"Valor Material en Mina","6";"Valor Material en Municipio","7"}</definedName>
    <definedName name="ColumnaIndice" localSheetId="1">{"Fuente","4";"Distancia","5";"Valor Material en Mina","6";"Valor Material en Municipio","7"}</definedName>
    <definedName name="ColumnaIndice">{"Fuente","4";"Distancia","5";"Valor Material en Mina","6";"Valor Material en Municipio","7"}</definedName>
    <definedName name="columnas">#REF!</definedName>
    <definedName name="Columnas_30x30x2.70" localSheetId="17">#REF!</definedName>
    <definedName name="Columnas_30x30x2.70">#REF!</definedName>
    <definedName name="COLUMNAS20X30">#REF!</definedName>
    <definedName name="columnascon">#REF!</definedName>
    <definedName name="Columnetas_15x30x2.70" localSheetId="17">#REF!</definedName>
    <definedName name="Columnetas_15x30x2.70">#REF!</definedName>
    <definedName name="com">#REF!</definedName>
    <definedName name="COM.LIM">#REF!</definedName>
    <definedName name="COMB">#REF!</definedName>
    <definedName name="ComBid1" localSheetId="17">#REF!</definedName>
    <definedName name="ComBid1">#REF!</definedName>
    <definedName name="ComBid1CurrCode" localSheetId="17">#REF!</definedName>
    <definedName name="ComBid1CurrCode">#REF!</definedName>
    <definedName name="ComBid1EvalTotal" localSheetId="17">#REF!</definedName>
    <definedName name="ComBid1EvalTotal">#REF!</definedName>
    <definedName name="ComBid1LeadTime" localSheetId="17">#REF!</definedName>
    <definedName name="ComBid1LeadTime">#REF!</definedName>
    <definedName name="ComBid1Number" localSheetId="17">#REF!</definedName>
    <definedName name="ComBid1Number">#REF!</definedName>
    <definedName name="ComBid1PayTerms" localSheetId="17">#REF!</definedName>
    <definedName name="ComBid1PayTerms">#REF!</definedName>
    <definedName name="ComBid1Penalty" localSheetId="17">#REF!</definedName>
    <definedName name="ComBid1Penalty">#REF!</definedName>
    <definedName name="ComBid1PromiseDate" localSheetId="17">#REF!</definedName>
    <definedName name="ComBid1PromiseDate">#REF!</definedName>
    <definedName name="ComBid1Rate" localSheetId="17">#REF!</definedName>
    <definedName name="ComBid1Rate">#REF!</definedName>
    <definedName name="ComBid1Retention" localSheetId="17">#REF!</definedName>
    <definedName name="ComBid1Retention">#REF!</definedName>
    <definedName name="ComBid1Total" localSheetId="17">#REF!</definedName>
    <definedName name="ComBid1Total">#REF!</definedName>
    <definedName name="ComBid2" localSheetId="17">#REF!</definedName>
    <definedName name="ComBid2">#REF!</definedName>
    <definedName name="ComBid2CurrCode" localSheetId="17">#REF!</definedName>
    <definedName name="ComBid2CurrCode">#REF!</definedName>
    <definedName name="ComBid2EvalTotal" localSheetId="17">#REF!</definedName>
    <definedName name="ComBid2EvalTotal">#REF!</definedName>
    <definedName name="ComBid2LeadTime" localSheetId="17">#REF!</definedName>
    <definedName name="ComBid2LeadTime">#REF!</definedName>
    <definedName name="ComBid2Number" localSheetId="17">#REF!</definedName>
    <definedName name="ComBid2Number">#REF!</definedName>
    <definedName name="ComBid2PayTerms" localSheetId="17">#REF!</definedName>
    <definedName name="ComBid2PayTerms">#REF!</definedName>
    <definedName name="ComBid2Penalty" localSheetId="17">#REF!</definedName>
    <definedName name="ComBid2Penalty">#REF!</definedName>
    <definedName name="ComBid2PromiseDate" localSheetId="17">#REF!</definedName>
    <definedName name="ComBid2PromiseDate">#REF!</definedName>
    <definedName name="ComBid2Rate" localSheetId="17">#REF!</definedName>
    <definedName name="ComBid2Rate">#REF!</definedName>
    <definedName name="ComBid2Retention" localSheetId="17">#REF!</definedName>
    <definedName name="ComBid2Retention">#REF!</definedName>
    <definedName name="ComBid2Total" localSheetId="17">#REF!</definedName>
    <definedName name="ComBid2Total">#REF!</definedName>
    <definedName name="ComBid3" localSheetId="17">#REF!</definedName>
    <definedName name="ComBid3">#REF!</definedName>
    <definedName name="ComBid3CurrCode" localSheetId="17">#REF!</definedName>
    <definedName name="ComBid3CurrCode">#REF!</definedName>
    <definedName name="ComBid3EvalTotal" localSheetId="17">#REF!</definedName>
    <definedName name="ComBid3EvalTotal">#REF!</definedName>
    <definedName name="ComBid3LeadTime" localSheetId="17">#REF!</definedName>
    <definedName name="ComBid3LeadTime">#REF!</definedName>
    <definedName name="comBid3Number" localSheetId="17">#REF!</definedName>
    <definedName name="comBid3Number">#REF!</definedName>
    <definedName name="ComBid3PayTerms" localSheetId="17">#REF!</definedName>
    <definedName name="ComBid3PayTerms">#REF!</definedName>
    <definedName name="ComBid3Penalty" localSheetId="17">#REF!</definedName>
    <definedName name="ComBid3Penalty">#REF!</definedName>
    <definedName name="ComBid3PromiseDate" localSheetId="17">#REF!</definedName>
    <definedName name="ComBid3PromiseDate">#REF!</definedName>
    <definedName name="ComBid3Rate" localSheetId="17">#REF!</definedName>
    <definedName name="ComBid3Rate">#REF!</definedName>
    <definedName name="ComBid3Retention" localSheetId="17">#REF!</definedName>
    <definedName name="ComBid3Retention">#REF!</definedName>
    <definedName name="ComBid3Total" localSheetId="17">#REF!</definedName>
    <definedName name="ComBid3Total">#REF!</definedName>
    <definedName name="ComBid4" localSheetId="17">#REF!</definedName>
    <definedName name="ComBid4">#REF!</definedName>
    <definedName name="ComBid4CurrCode" localSheetId="17">#REF!</definedName>
    <definedName name="ComBid4CurrCode">#REF!</definedName>
    <definedName name="ComBid4EvalTotal" localSheetId="17">#REF!</definedName>
    <definedName name="ComBid4EvalTotal">#REF!</definedName>
    <definedName name="ComBid4LeadTime" localSheetId="17">#REF!</definedName>
    <definedName name="ComBid4LeadTime">#REF!</definedName>
    <definedName name="ComBid4Number" localSheetId="17">#REF!</definedName>
    <definedName name="ComBid4Number">#REF!</definedName>
    <definedName name="ComBid4PayTerms" localSheetId="17">#REF!</definedName>
    <definedName name="ComBid4PayTerms">#REF!</definedName>
    <definedName name="ComBid4Penalty" localSheetId="17">#REF!</definedName>
    <definedName name="ComBid4Penalty">#REF!</definedName>
    <definedName name="ComBid4PromiseDate" localSheetId="17">#REF!</definedName>
    <definedName name="ComBid4PromiseDate">#REF!</definedName>
    <definedName name="ComBid4Rate" localSheetId="17">#REF!</definedName>
    <definedName name="ComBid4Rate">#REF!</definedName>
    <definedName name="ComBid4Retention" localSheetId="17">#REF!</definedName>
    <definedName name="ComBid4Retention">#REF!</definedName>
    <definedName name="ComBid4Total" localSheetId="17">#REF!</definedName>
    <definedName name="ComBid4Total">#REF!</definedName>
    <definedName name="ComBidRange" localSheetId="17">#REF!</definedName>
    <definedName name="ComBidRange">#REF!</definedName>
    <definedName name="Combo_Sanitario_manantial_corona">#REF!</definedName>
    <definedName name="Combustible" localSheetId="17">#REF!</definedName>
    <definedName name="Combustible">#REF!</definedName>
    <definedName name="CombustibleCostos" localSheetId="17">#REF!</definedName>
    <definedName name="CombustibleCostos">#REF!</definedName>
    <definedName name="COMEstAward_date" localSheetId="17">#REF!</definedName>
    <definedName name="COMEstAward_date">#REF!</definedName>
    <definedName name="Comfee">#REF!</definedName>
    <definedName name="comfee2">#REF!</definedName>
    <definedName name="COMJob_Number" localSheetId="17">#REF!</definedName>
    <definedName name="COMJob_Number">#REF!</definedName>
    <definedName name="COMMR_description" localSheetId="17">#REF!</definedName>
    <definedName name="COMMR_description">#REF!</definedName>
    <definedName name="COMMRNumber" localSheetId="17">#REF!</definedName>
    <definedName name="COMMRNumber">#REF!</definedName>
    <definedName name="COMN1">#REF!</definedName>
    <definedName name="comp">#REF!</definedName>
    <definedName name="compactacion" localSheetId="17">#REF!</definedName>
    <definedName name="compactacion">#REF!</definedName>
    <definedName name="Compactador_Bomag_15_ton.">#REF!</definedName>
    <definedName name="Compactador_Patecabra">#REF!</definedName>
    <definedName name="CompanyAddress">#REF!</definedName>
    <definedName name="CompanyCity">#REF!</definedName>
    <definedName name="CompanyCountry">#REF!</definedName>
    <definedName name="CompanyName">#REF!</definedName>
    <definedName name="CompanyState">#REF!</definedName>
    <definedName name="CompanyZip">#REF!</definedName>
    <definedName name="Compañía">#REF!</definedName>
    <definedName name="COMPAR">#REF!</definedName>
    <definedName name="COMPAR_2">#REF!</definedName>
    <definedName name="COMPenalty" localSheetId="17">#REF!</definedName>
    <definedName name="COMPenalty">#REF!</definedName>
    <definedName name="Compensado_prom">#REF!</definedName>
    <definedName name="Compilado" localSheetId="17">#REF!</definedName>
    <definedName name="Compilado">#REF!</definedName>
    <definedName name="completa_ab">#REF!</definedName>
    <definedName name="componentes">#REF!</definedName>
    <definedName name="COMPR">#REF!</definedName>
    <definedName name="COMPRE" localSheetId="17">#REF!</definedName>
    <definedName name="COMPRE">#REF!</definedName>
    <definedName name="COMPRESOR" localSheetId="17">#REF!</definedName>
    <definedName name="COMPRESOR">#REF!</definedName>
    <definedName name="COMPRESOR_DE_DOS_MARTILLOS">#REF!</definedName>
    <definedName name="COMPROBANTE_DE_PAGO">#REF!</definedName>
    <definedName name="COMProject_Currency" localSheetId="17">#REF!</definedName>
    <definedName name="COMProject_Currency">#REF!</definedName>
    <definedName name="COMProject_name" localSheetId="17">#REF!</definedName>
    <definedName name="COMProject_name">#REF!</definedName>
    <definedName name="compuerta" localSheetId="17">#REF!</definedName>
    <definedName name="compuerta">#REF!</definedName>
    <definedName name="CON.FUN">#REF!</definedName>
    <definedName name="CON.LIM">#REF!</definedName>
    <definedName name="CON.POZ">#REF!</definedName>
    <definedName name="CON.TUB">#REF!</definedName>
    <definedName name="CON_2500">#REF!</definedName>
    <definedName name="CON_3000" localSheetId="17">#REF!</definedName>
    <definedName name="CON_3000">#REF!</definedName>
    <definedName name="CON_HTA" localSheetId="17">SUMIFS(#REF!,#REF!,#REF!,#REF!,"mo")</definedName>
    <definedName name="CON_HTA">SUMIFS(#REF!,#REF!,#REF!,#REF!,"mo")</definedName>
    <definedName name="CON_HTA_APU" localSheetId="17">SUMIFS(#REF!,#REF!,#REF!,#REF!,"mo")</definedName>
    <definedName name="CON_HTA_APU">SUMIFS(#REF!,#REF!,#REF!,#REF!,"mo")</definedName>
    <definedName name="CONC" localSheetId="17">#REF!</definedName>
    <definedName name="CONC">#REF!</definedName>
    <definedName name="Conc.2000">#REF!</definedName>
    <definedName name="Conc.2500">#REF!</definedName>
    <definedName name="Conc.3000">#REF!</definedName>
    <definedName name="CONC_2200">#REF!</definedName>
    <definedName name="Conc3" localSheetId="17">#REF!</definedName>
    <definedName name="Conc3">#REF!</definedName>
    <definedName name="Concepto">#REF!</definedName>
    <definedName name="conceptos">#REF!</definedName>
    <definedName name="CONCRE">#REF!</definedName>
    <definedName name="CONCRE123" localSheetId="17">#REF!</definedName>
    <definedName name="CONCRE123">#REF!</definedName>
    <definedName name="CONCRE124" localSheetId="17">#REF!</definedName>
    <definedName name="CONCRE124">#REF!</definedName>
    <definedName name="concre15" localSheetId="17">#REF!</definedName>
    <definedName name="concre15">#REF!</definedName>
    <definedName name="CONCRE25" localSheetId="17">#REF!</definedName>
    <definedName name="CONCRE25">#REF!</definedName>
    <definedName name="CONCRE3">#REF!</definedName>
    <definedName name="concre3000" localSheetId="17">#REF!</definedName>
    <definedName name="concre3000">#REF!</definedName>
    <definedName name="concre35" localSheetId="17">#REF!</definedName>
    <definedName name="concre35">#REF!</definedName>
    <definedName name="concreto" localSheetId="17">#REF!</definedName>
    <definedName name="concreto">#REF!</definedName>
    <definedName name="CONCRETO_1_2_3">#REF!</definedName>
    <definedName name="CONCRETO_1_2_4">#REF!</definedName>
    <definedName name="CONCRETO_1_3_5">#REF!</definedName>
    <definedName name="CONCRETO_1_4_8">#REF!</definedName>
    <definedName name="Concreto_1500_psi">#REF!</definedName>
    <definedName name="CONCRETO_2000" localSheetId="17">#REF!</definedName>
    <definedName name="CONCRETO_2000">#REF!</definedName>
    <definedName name="Concreto_2200">#REF!</definedName>
    <definedName name="CONCRETO_2500_PSI">#REF!</definedName>
    <definedName name="concreto_3000">#REF!</definedName>
    <definedName name="Concreto_3000_PSI">#REF!</definedName>
    <definedName name="CONCRETO_3500_PSI">#REF!</definedName>
    <definedName name="CONCRETO_CICLOPEO">#REF!</definedName>
    <definedName name="CONCRETO_F.C_4">#REF!</definedName>
    <definedName name="concreto_FC_2.2">#REF!</definedName>
    <definedName name="CONCRETO0_05">#REF!</definedName>
    <definedName name="Concreto1_m">#REF!</definedName>
    <definedName name="CONCRETO123">#REF!</definedName>
    <definedName name="concreto14" localSheetId="17">#REF!</definedName>
    <definedName name="concreto14">#REF!</definedName>
    <definedName name="Concreto2_m">#REF!</definedName>
    <definedName name="CONCRETO20" localSheetId="17">#REF!</definedName>
    <definedName name="CONCRETO20">#REF!</definedName>
    <definedName name="CONCRETO25" localSheetId="17">#REF!</definedName>
    <definedName name="concreto25">#REF!</definedName>
    <definedName name="Concreto2500v" localSheetId="17">#REF!</definedName>
    <definedName name="Concreto2500v">#REF!</definedName>
    <definedName name="CONCRETO3" localSheetId="17">#REF!</definedName>
    <definedName name="CONCRETO3">#REF!</definedName>
    <definedName name="Concreto3_m">#REF!</definedName>
    <definedName name="CONCRETO30" localSheetId="17">#REF!</definedName>
    <definedName name="CONCRETO30">#REF!</definedName>
    <definedName name="concreto3000" localSheetId="17">#REF!</definedName>
    <definedName name="concreto3000">#REF!</definedName>
    <definedName name="concreto35" localSheetId="17">#REF!</definedName>
    <definedName name="concreto35">#REF!</definedName>
    <definedName name="Concreto4_m">#REF!</definedName>
    <definedName name="concreto5" localSheetId="17">#REF!</definedName>
    <definedName name="concreto5">#REF!</definedName>
    <definedName name="Concreto5_m">#REF!</definedName>
    <definedName name="Concreto5500v" localSheetId="17">#REF!</definedName>
    <definedName name="Concreto5500v">#REF!</definedName>
    <definedName name="concretociclopeo">#REF!</definedName>
    <definedName name="concretomuro" localSheetId="17">#REF!</definedName>
    <definedName name="concretomuro">#REF!</definedName>
    <definedName name="concretoplaca" localSheetId="17">#REF!</definedName>
    <definedName name="concretoplaca">#REF!</definedName>
    <definedName name="Concretos">#REF!</definedName>
    <definedName name="CONCRETOS_OBRAS_VARIAS">#REF!</definedName>
    <definedName name="CONDI1" localSheetId="17">#REF!</definedName>
    <definedName name="CONDI1">#REF!</definedName>
    <definedName name="CONDUCCION331">#REF!</definedName>
    <definedName name="CONDUCCIONES" localSheetId="17">#REF!</definedName>
    <definedName name="CONDUCCIONES">#REF!</definedName>
    <definedName name="CONDUCCIONTABLA3.3.1">#REF!</definedName>
    <definedName name="Conductores" localSheetId="17">#REF!</definedName>
    <definedName name="Conductores">#REF!</definedName>
    <definedName name="ConductoresCostos" localSheetId="17">#REF!</definedName>
    <definedName name="ConductoresCostos">#REF!</definedName>
    <definedName name="conduit1.2">#REF!</definedName>
    <definedName name="conexiondomiciliaria" localSheetId="17">#REF!</definedName>
    <definedName name="conexiondomiciliaria">#REF!</definedName>
    <definedName name="Congelar_Capital_Vencido" localSheetId="17">#REF!</definedName>
    <definedName name="Congelar_Capital_Vencido">#REF!</definedName>
    <definedName name="ConjAPM">#REF!</definedName>
    <definedName name="ConjBasi">#REF!</definedName>
    <definedName name="CONM1">#REF!</definedName>
    <definedName name="CONM2">#REF!</definedName>
    <definedName name="CONMI">#REF!</definedName>
    <definedName name="CONMX">#REF!</definedName>
    <definedName name="cons" localSheetId="17">#REF!</definedName>
    <definedName name="cons">#REF!</definedName>
    <definedName name="CONSOLIDADO" localSheetId="17">#REF!</definedName>
    <definedName name="CONSOLIDADO">#REF!</definedName>
    <definedName name="CONSORCIO" localSheetId="17">#REF!</definedName>
    <definedName name="CONSORCIO">#REF!</definedName>
    <definedName name="Constmadera">#REF!</definedName>
    <definedName name="constr">#REF!</definedName>
    <definedName name="CONSTRUCCION_DE_DOS_GALPONES" localSheetId="17">#REF!</definedName>
    <definedName name="CONSTRUCCION_DE_DOS_GALPONES">#REF!</definedName>
    <definedName name="Consulta_PRECIOS_BASICOS" localSheetId="17">#REF!</definedName>
    <definedName name="Consulta_PRECIOS_BASICOS">#REF!</definedName>
    <definedName name="Consultor">#REF!</definedName>
    <definedName name="consum" localSheetId="17">#REF!</definedName>
    <definedName name="consum">#REF!</definedName>
    <definedName name="consumo">#REF!</definedName>
    <definedName name="Cont_LuzP">#REF!</definedName>
    <definedName name="Cont_Pul">#REF!</definedName>
    <definedName name="Cont_Relés">#REF!</definedName>
    <definedName name="Cont_Sel">#REF!</definedName>
    <definedName name="CONTAB" localSheetId="17">#REF!</definedName>
    <definedName name="CONTAB">#REF!</definedName>
    <definedName name="CONTADO" localSheetId="17">#REF!</definedName>
    <definedName name="CONTADO">#REF!</definedName>
    <definedName name="contador">1</definedName>
    <definedName name="ContLabCostOutput" localSheetId="17">#REF!</definedName>
    <definedName name="ContLabCostOutput">#REF!</definedName>
    <definedName name="ContPartsCostOutput" localSheetId="17">#REF!</definedName>
    <definedName name="ContPartsCostOutput">#REF!</definedName>
    <definedName name="Contr_B_Ex">#REF!</definedName>
    <definedName name="Contratante">#REF!</definedName>
    <definedName name="CONTRATISTA" localSheetId="17">#REF!</definedName>
    <definedName name="CONTRATISTA">#REF!</definedName>
    <definedName name="CONTRATO" localSheetId="17">#REF!</definedName>
    <definedName name="CONTRATO">#REF!</definedName>
    <definedName name="CONTRIBU">#REF!</definedName>
    <definedName name="Contributi">#REF!</definedName>
    <definedName name="contributoIstralcio">#REF!</definedName>
    <definedName name="CONTRO">#REF!</definedName>
    <definedName name="CONV1">#REF!</definedName>
    <definedName name="conZ">#REF!</definedName>
    <definedName name="conzapatas">#REF!</definedName>
    <definedName name="COORDENADAS" localSheetId="17">#REF!</definedName>
    <definedName name="COORDENADAS">#REF!</definedName>
    <definedName name="COORDENADAS1" localSheetId="17">#REF!</definedName>
    <definedName name="COORDENADAS1">#REF!</definedName>
    <definedName name="Coordinador">#REF!</definedName>
    <definedName name="COP">#REF!</definedName>
    <definedName name="copia" localSheetId="17">#REF!</definedName>
    <definedName name="COPIA">#REF!</definedName>
    <definedName name="COPIA1">#REF!</definedName>
    <definedName name="COPIA2">#REF!</definedName>
    <definedName name="copiao4">#REF!</definedName>
    <definedName name="Copias_de_Documentos">#REF!</definedName>
    <definedName name="Coraza" localSheetId="17">#REF!</definedName>
    <definedName name="Coraza">#REF!</definedName>
    <definedName name="correa">#REF!</definedName>
    <definedName name="corri">#REF!</definedName>
    <definedName name="CORTA">#REF!</definedName>
    <definedName name="CORTADORA_DE_PAVIMENTO__CON_OPERADOR">#REF!</definedName>
    <definedName name="cortadora_paviemnto">#REF!</definedName>
    <definedName name="Cortasol">#REF!</definedName>
    <definedName name="corte" localSheetId="17">#REF!</definedName>
    <definedName name="corte">#REF!</definedName>
    <definedName name="Corte_retiro_muro" localSheetId="17">#REF!</definedName>
    <definedName name="Corte_retiro_muro">#REF!</definedName>
    <definedName name="CORTE_Y_SELLO_DE_JUNTAS">#REF!</definedName>
    <definedName name="CORTE1">#REF!</definedName>
    <definedName name="corterocoso" localSheetId="17">#REF!</definedName>
    <definedName name="corterocoso">#REF!</definedName>
    <definedName name="Cost._Hoja">#REF!</definedName>
    <definedName name="Cost._Tab">#REF!</definedName>
    <definedName name="cost_analysis" localSheetId="17">#REF!</definedName>
    <definedName name="cost_analysis">#REF!</definedName>
    <definedName name="COST_CENTRES">#REF!</definedName>
    <definedName name="Cost_superf.">#REF!</definedName>
    <definedName name="costa">#REF!</definedName>
    <definedName name="CostCode">#REF!</definedName>
    <definedName name="CosteoConsultoria" localSheetId="17">#REF!</definedName>
    <definedName name="CosteoConsultoria">#REF!</definedName>
    <definedName name="costi_amm_est">#REF!</definedName>
    <definedName name="Costi_Capitalizzati">#REF!</definedName>
    <definedName name="Costi_Operativi">#REF!</definedName>
    <definedName name="Costidiretti">#REF!</definedName>
    <definedName name="Costo_de_Resma">#REF!</definedName>
    <definedName name="Costo_Indctos">#REF!</definedName>
    <definedName name="COSTO_TRANSPORTE">#REF!</definedName>
    <definedName name="CostoDirecto" localSheetId="17">#REF!</definedName>
    <definedName name="COSTODIRECTO">#REF!</definedName>
    <definedName name="CostoDirectoObra" localSheetId="17">#REF!</definedName>
    <definedName name="CostoDirectoObra">#REF!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 localSheetId="17">#REF!</definedName>
    <definedName name="COSTOREDESALCTABLA7.4">#REF!</definedName>
    <definedName name="COSTOREDESTABLA7.3" localSheetId="17">#REF!</definedName>
    <definedName name="COSTOREDESTABLA7.3">#REF!</definedName>
    <definedName name="COSTOS">#REF!</definedName>
    <definedName name="Costos_Directos">#REF!</definedName>
    <definedName name="Costos_Indirectos">#REF!</definedName>
    <definedName name="COSTOSCONDUCCIONACU">#REF!</definedName>
    <definedName name="cota" localSheetId="17">#REF!</definedName>
    <definedName name="cota">#REF!</definedName>
    <definedName name="COTAS" localSheetId="17">#REF!</definedName>
    <definedName name="COTAS">#REF!</definedName>
    <definedName name="CotizacionARP" localSheetId="17">#REF!</definedName>
    <definedName name="CotizacionARP">#REF!</definedName>
    <definedName name="count">#REF!</definedName>
    <definedName name="counter">#REF!</definedName>
    <definedName name="COUNTRY_OF_ORIGIN" localSheetId="17">#REF!</definedName>
    <definedName name="COUNTRY_OF_ORIGIN">#REF!</definedName>
    <definedName name="cov">#REF!</definedName>
    <definedName name="Cov_00_PS">#REF!</definedName>
    <definedName name="Cov_00_Rev">#REF!</definedName>
    <definedName name="Cov_97_PS">#REF!</definedName>
    <definedName name="Cov_97_Rev">#REF!</definedName>
    <definedName name="Cov_98_PS">#REF!</definedName>
    <definedName name="Cov_98_Rev">#REF!</definedName>
    <definedName name="Cov_99_PS">#REF!</definedName>
    <definedName name="Cov_99_Rev">#REF!</definedName>
    <definedName name="Cov_EPS_00">#REF!</definedName>
    <definedName name="Cov_EPS_98">#REF!</definedName>
    <definedName name="Cov_EPS_99">#REF!</definedName>
    <definedName name="Cov_Mkt_Cap">#REF!</definedName>
    <definedName name="Cov_Off_High">#REF!</definedName>
    <definedName name="Cov_Perf_97">#REF!</definedName>
    <definedName name="Cov_Perf_98">#REF!</definedName>
    <definedName name="Cov_Perf_99">#REF!</definedName>
    <definedName name="Cov_Univ_Avg">#REF!</definedName>
    <definedName name="Cov_Univ_Total">#REF!</definedName>
    <definedName name="cover">#REF!</definedName>
    <definedName name="covtitle">#REF!</definedName>
    <definedName name="COYLL">#REF!</definedName>
    <definedName name="cp" localSheetId="17">#REF!</definedName>
    <definedName name="cp">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paperbks">#REF!</definedName>
    <definedName name="cphdbks">#REF!</definedName>
    <definedName name="cpiedra">#REF!</definedName>
    <definedName name="CPlanta">#REF!</definedName>
    <definedName name="CPM" localSheetId="17">#REF!</definedName>
    <definedName name="CPM">#REF!</definedName>
    <definedName name="CPoblado">""</definedName>
    <definedName name="cpsaddel">#REF!</definedName>
    <definedName name="cpsbaseval">#REF!</definedName>
    <definedName name="cpslist">#REF!</definedName>
    <definedName name="cpsopts">#REF!</definedName>
    <definedName name="cpspurdocs">#REF!</definedName>
    <definedName name="cpsstdval">#REF!</definedName>
    <definedName name="cpsupdset">#REF!</definedName>
    <definedName name="cpsupgset">#REF!</definedName>
    <definedName name="cpsupprset">#REF!</definedName>
    <definedName name="Cq" localSheetId="17">#REF!</definedName>
    <definedName name="Cq">#REF!</definedName>
    <definedName name="CR" localSheetId="17">#REF!</definedName>
    <definedName name="CR">#REF!</definedName>
    <definedName name="CR22JH">#REF!</definedName>
    <definedName name="CR42JH">#REF!</definedName>
    <definedName name="CR44JH">#REF!</definedName>
    <definedName name="CRandM" localSheetId="17">#REF!</definedName>
    <definedName name="CRandM">#REF!</definedName>
    <definedName name="CRAS">#REF!</definedName>
    <definedName name="CREDITO" localSheetId="17">#REF!</definedName>
    <definedName name="CREDITO">#REF!</definedName>
    <definedName name="CRGAPR" localSheetId="17">#REF!</definedName>
    <definedName name="CRGAPR">#REF!</definedName>
    <definedName name="CRGELB" localSheetId="17">#REF!</definedName>
    <definedName name="CRGELB">#REF!</definedName>
    <definedName name="CRGRVS" localSheetId="17">#REF!</definedName>
    <definedName name="CRGRVS">#REF!</definedName>
    <definedName name="CRIT1">#REF!</definedName>
    <definedName name="Criteria">#REF!</definedName>
    <definedName name="CRITERIO">#REF!</definedName>
    <definedName name="_xlnm.Criteria" localSheetId="17">#REF!</definedName>
    <definedName name="_xlnm.Criteria">#REF!</definedName>
    <definedName name="Criterios_IM" localSheetId="17">#REF!</definedName>
    <definedName name="Criterios_IM">#REF!</definedName>
    <definedName name="CRITICA" localSheetId="17">#REF!</definedName>
    <definedName name="CRITICA">#REF!</definedName>
    <definedName name="Criticos">#REF!</definedName>
    <definedName name="crm">#REF!</definedName>
    <definedName name="CRONO" localSheetId="17">#REF!</definedName>
    <definedName name="CRONO">#REF!</definedName>
    <definedName name="CronogFechaFin">#REF!</definedName>
    <definedName name="CronogFechaInic">#REF!</definedName>
    <definedName name="Cronograma" localSheetId="17">#REF!</definedName>
    <definedName name="Cronograma">#REF!</definedName>
    <definedName name="CRP" localSheetId="17">#REF!</definedName>
    <definedName name="CRP">#REF!</definedName>
    <definedName name="crrc">#REF!</definedName>
    <definedName name="crrd">#REF!</definedName>
    <definedName name="crt" localSheetId="4" hidden="1">{#N/A,#N/A,FALSE,"GRAFICO";#N/A,#N/A,FALSE,"CAJA (2)";#N/A,#N/A,FALSE,"TERCEROS-PROMEDIO";#N/A,#N/A,FALSE,"CAJA";#N/A,#N/A,FALSE,"INGRESOS1995-2003";#N/A,#N/A,FALSE,"GASTOS1995-2003"}</definedName>
    <definedName name="crt" localSheetId="16" hidden="1">{#N/A,#N/A,FALSE,"GRAFICO";#N/A,#N/A,FALSE,"CAJA (2)";#N/A,#N/A,FALSE,"TERCEROS-PROMEDIO";#N/A,#N/A,FALSE,"CAJA";#N/A,#N/A,FALSE,"INGRESOS1995-2003";#N/A,#N/A,FALSE,"GASTOS1995-2003"}</definedName>
    <definedName name="crt" localSheetId="15" hidden="1">{#N/A,#N/A,FALSE,"GRAFICO";#N/A,#N/A,FALSE,"CAJA (2)";#N/A,#N/A,FALSE,"TERCEROS-PROMEDIO";#N/A,#N/A,FALSE,"CAJA";#N/A,#N/A,FALSE,"INGRESOS1995-2003";#N/A,#N/A,FALSE,"GASTOS1995-2003"}</definedName>
    <definedName name="crt" localSheetId="17" hidden="1">{#N/A,#N/A,FALSE,"GRAFICO";#N/A,#N/A,FALSE,"CAJA (2)";#N/A,#N/A,FALSE,"TERCEROS-PROMEDIO";#N/A,#N/A,FALSE,"CAJA";#N/A,#N/A,FALSE,"INGRESOS1995-2003";#N/A,#N/A,FALSE,"GASTOS1995-2003"}</definedName>
    <definedName name="crt" localSheetId="2" hidden="1">{#N/A,#N/A,FALSE,"GRAFICO";#N/A,#N/A,FALSE,"CAJA (2)";#N/A,#N/A,FALSE,"TERCEROS-PROMEDIO";#N/A,#N/A,FALSE,"CAJA";#N/A,#N/A,FALSE,"INGRESOS1995-2003";#N/A,#N/A,FALSE,"GASTOS1995-2003"}</definedName>
    <definedName name="crt" localSheetId="1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rtc" localSheetId="17">#REF!</definedName>
    <definedName name="crtc">#REF!</definedName>
    <definedName name="crtd" localSheetId="17">#REF!</definedName>
    <definedName name="crtd">#REF!</definedName>
    <definedName name="CRUCE_200_CANAL_S1" localSheetId="17">#REF!</definedName>
    <definedName name="CRUCE_200_CANAL_S1">#REF!</definedName>
    <definedName name="CRUCE_200_CANAL_S2" localSheetId="17">#REF!</definedName>
    <definedName name="CRUCE_200_CANAL_S2">#REF!</definedName>
    <definedName name="CRUCE_200_CANAL_S3" localSheetId="17">#REF!</definedName>
    <definedName name="CRUCE_200_CANAL_S3">#REF!</definedName>
    <definedName name="CRUCE_200_CANAL_S4" localSheetId="17">#REF!</definedName>
    <definedName name="CRUCE_200_CANAL_S4">#REF!</definedName>
    <definedName name="CRUCE_200_CANAL_S5" localSheetId="17">#REF!</definedName>
    <definedName name="CRUCE_200_CANAL_S5">#REF!</definedName>
    <definedName name="CRUCE_200_CANAL_S6" localSheetId="17">#REF!</definedName>
    <definedName name="CRUCE_200_CANAL_S6">#REF!</definedName>
    <definedName name="CRUCE_8__A_S1" localSheetId="17">#REF!</definedName>
    <definedName name="CRUCE_8__A_S1">#REF!</definedName>
    <definedName name="CRUCE_8__A_S2" localSheetId="17">#REF!</definedName>
    <definedName name="CRUCE_8__A_S2">#REF!</definedName>
    <definedName name="CRUCE_8__A_S3" localSheetId="17">#REF!</definedName>
    <definedName name="CRUCE_8__A_S3">#REF!</definedName>
    <definedName name="CRUCE_8__A_S4" localSheetId="17">#REF!</definedName>
    <definedName name="CRUCE_8__A_S4">#REF!</definedName>
    <definedName name="CRUCE_8__A_S5" localSheetId="17">#REF!</definedName>
    <definedName name="CRUCE_8__A_S5">#REF!</definedName>
    <definedName name="CRUCE_8__A_S6" localSheetId="17">#REF!</definedName>
    <definedName name="CRUCE_8__A_S6">#REF!</definedName>
    <definedName name="CRUCE12__A_S1" localSheetId="17">#REF!</definedName>
    <definedName name="CRUCE12__A_S1">#REF!</definedName>
    <definedName name="CRUCE12__A_S2" localSheetId="17">#REF!</definedName>
    <definedName name="CRUCE12__A_S2">#REF!</definedName>
    <definedName name="CRUCE12__A_S3" localSheetId="17">#REF!</definedName>
    <definedName name="CRUCE12__A_S3">#REF!</definedName>
    <definedName name="CRUCE12__A_S4" localSheetId="17">#REF!</definedName>
    <definedName name="CRUCE12__A_S4">#REF!</definedName>
    <definedName name="CRUCE12__A_S5" localSheetId="17">#REF!</definedName>
    <definedName name="CRUCE12__A_S5">#REF!</definedName>
    <definedName name="CRUCE12__A_S6" localSheetId="17">#REF!</definedName>
    <definedName name="CRUCE12__A_S6">#REF!</definedName>
    <definedName name="CRUCE12_B_S1" localSheetId="17">#REF!</definedName>
    <definedName name="CRUCE12_B_S1">#REF!</definedName>
    <definedName name="CRUCE12_B_S2" localSheetId="17">#REF!</definedName>
    <definedName name="CRUCE12_B_S2">#REF!</definedName>
    <definedName name="CRUCE12_B_S3" localSheetId="17">#REF!</definedName>
    <definedName name="CRUCE12_B_S3">#REF!</definedName>
    <definedName name="CRUCE12_B_S4" localSheetId="17">#REF!</definedName>
    <definedName name="CRUCE12_B_S4">#REF!</definedName>
    <definedName name="CRUCE12_B_S5" localSheetId="17">#REF!</definedName>
    <definedName name="CRUCE12_B_S5">#REF!</definedName>
    <definedName name="CRUCE12_B_S6" localSheetId="17">#REF!</definedName>
    <definedName name="CRUCE12_B_S6">#REF!</definedName>
    <definedName name="CRUCE160_CANAL_S1" localSheetId="17">#REF!</definedName>
    <definedName name="CRUCE160_CANAL_S1">#REF!</definedName>
    <definedName name="CRUCE160_CANAL_S2" localSheetId="17">#REF!</definedName>
    <definedName name="CRUCE160_CANAL_S2">#REF!</definedName>
    <definedName name="CRUCE160_CANAL_S3" localSheetId="17">#REF!</definedName>
    <definedName name="CRUCE160_CANAL_S3">#REF!</definedName>
    <definedName name="CRUCE160_CANAL_S4" localSheetId="17">#REF!</definedName>
    <definedName name="CRUCE160_CANAL_S4">#REF!</definedName>
    <definedName name="CRUCE160_CANAL_S5" localSheetId="17">#REF!</definedName>
    <definedName name="CRUCE160_CANAL_S5">#REF!</definedName>
    <definedName name="CRUCE160_CANAL_S6" localSheetId="17">#REF!</definedName>
    <definedName name="CRUCE160_CANAL_S6">#REF!</definedName>
    <definedName name="CRUCE90_CANAL_S1" localSheetId="17">#REF!</definedName>
    <definedName name="CRUCE90_CANAL_S1">#REF!</definedName>
    <definedName name="CRUCE90_CANAL_S2" localSheetId="17">#REF!</definedName>
    <definedName name="CRUCE90_CANAL_S2">#REF!</definedName>
    <definedName name="CRUCE90_CANAL_S3" localSheetId="17">#REF!</definedName>
    <definedName name="CRUCE90_CANAL_S3">#REF!</definedName>
    <definedName name="CRUCE90_CANAL_S4" localSheetId="17">#REF!</definedName>
    <definedName name="CRUCE90_CANAL_S4">#REF!</definedName>
    <definedName name="CRUCE90_CANAL_S5" localSheetId="17">#REF!</definedName>
    <definedName name="CRUCE90_CANAL_S5">#REF!</definedName>
    <definedName name="CRUCE90_CANAL_S6" localSheetId="17">#REF!</definedName>
    <definedName name="CRUCE90_CANAL_S6">#REF!</definedName>
    <definedName name="CRUCE90_S1" localSheetId="17">#REF!</definedName>
    <definedName name="CRUCE90_S1">#REF!</definedName>
    <definedName name="CRUCE90_S2" localSheetId="17">#REF!</definedName>
    <definedName name="CRUCE90_S2">#REF!</definedName>
    <definedName name="CRUCE90_S3" localSheetId="17">#REF!</definedName>
    <definedName name="CRUCE90_S3">#REF!</definedName>
    <definedName name="CRUCE90_S4" localSheetId="17">#REF!</definedName>
    <definedName name="CRUCE90_S4">#REF!</definedName>
    <definedName name="CRUCE90_S5" localSheetId="17">#REF!</definedName>
    <definedName name="CRUCE90_S5">#REF!</definedName>
    <definedName name="CRUCE90_S6" localSheetId="17">#REF!</definedName>
    <definedName name="CRUCE90_S6">#REF!</definedName>
    <definedName name="Cruceta_metálica_en_ángulo_de__2m_x_2_5__x_2_5__x_1_4_.">"Prueba1"</definedName>
    <definedName name="Cs" localSheetId="17">#REF!</definedName>
    <definedName name="Cs">#REF!</definedName>
    <definedName name="CSIKA">#REF!</definedName>
    <definedName name="cspb">#REF!</definedName>
    <definedName name="CT" localSheetId="17">#REF!</definedName>
    <definedName name="Ct">#REF!</definedName>
    <definedName name="CT070KG">#REF!</definedName>
    <definedName name="CT080KG">#REF!</definedName>
    <definedName name="CT110K">#REF!</definedName>
    <definedName name="CT110KG">#REF!</definedName>
    <definedName name="CT140K">#REF!</definedName>
    <definedName name="CT140KG">#REF!</definedName>
    <definedName name="CT170KG">#REF!</definedName>
    <definedName name="CT180K">#REF!</definedName>
    <definedName name="CT180KG">#REF!</definedName>
    <definedName name="CT210K">#REF!</definedName>
    <definedName name="CT210KG">#REF!</definedName>
    <definedName name="CT245K">#REF!</definedName>
    <definedName name="CT245KG">#REF!</definedName>
    <definedName name="CTA">#REF!</definedName>
    <definedName name="ctachrs">#REF!</definedName>
    <definedName name="ctaclrula">#REF!</definedName>
    <definedName name="ctopp">#REF!</definedName>
    <definedName name="ctpadvval">#REF!</definedName>
    <definedName name="ctpbaseval">#REF!</definedName>
    <definedName name="ctphbks">#REF!</definedName>
    <definedName name="ctpslist">#REF!</definedName>
    <definedName name="ctpsopts">#REF!</definedName>
    <definedName name="ctpstdval">#REF!</definedName>
    <definedName name="CTyre" localSheetId="17">#REF!</definedName>
    <definedName name="CTyre">#REF!</definedName>
    <definedName name="CU" localSheetId="17">#REF!</definedName>
    <definedName name="Cu">#REF!</definedName>
    <definedName name="CU_AA">#REF!</definedName>
    <definedName name="CU_BB">#REF!</definedName>
    <definedName name="CU_CC">#REF!</definedName>
    <definedName name="CU_EE">#REF!</definedName>
    <definedName name="CU_MM">#REF!</definedName>
    <definedName name="CU_TT">#REF!</definedName>
    <definedName name="CU_VV">#REF!</definedName>
    <definedName name="CUAALB">#REF!</definedName>
    <definedName name="CUACON">#REF!</definedName>
    <definedName name="CUAD" localSheetId="17">#REF!</definedName>
    <definedName name="CUAD">#REF!</definedName>
    <definedName name="cuad1" localSheetId="17">#REF!</definedName>
    <definedName name="cuad1">#REF!</definedName>
    <definedName name="cuad2" localSheetId="17">#REF!</definedName>
    <definedName name="cuad2">#REF!</definedName>
    <definedName name="cuad3" localSheetId="17">#REF!</definedName>
    <definedName name="cuad3">#REF!</definedName>
    <definedName name="cuad4" localSheetId="17">#REF!</definedName>
    <definedName name="cuad4">#REF!</definedName>
    <definedName name="CUAD5" localSheetId="17">#REF!</definedName>
    <definedName name="CUAD5">#REF!</definedName>
    <definedName name="cuadilla4">#REF!</definedName>
    <definedName name="cuado" localSheetId="17">#REF!</definedName>
    <definedName name="cuado">#REF!</definedName>
    <definedName name="cuadr" localSheetId="17">#REF!</definedName>
    <definedName name="cuadr">#REF!</definedName>
    <definedName name="CUADRI1">#REF!</definedName>
    <definedName name="CUADRI2">#REF!</definedName>
    <definedName name="CUADRI3">#REF!</definedName>
    <definedName name="CUADRI4">#REF!</definedName>
    <definedName name="CUADRI5">#REF!</definedName>
    <definedName name="CUADRI6">#REF!</definedName>
    <definedName name="CUADRI7">#REF!</definedName>
    <definedName name="CUADRI9">#REF!</definedName>
    <definedName name="CUADRIA" localSheetId="17">#REF!</definedName>
    <definedName name="CUADRIA">#REF!</definedName>
    <definedName name="CUADRIB" localSheetId="17">#REF!</definedName>
    <definedName name="CUADRIB">#REF!</definedName>
    <definedName name="CUADRIC" localSheetId="17">#REF!</definedName>
    <definedName name="CUADRIC">#REF!</definedName>
    <definedName name="cuadrilla" localSheetId="17">#REF!</definedName>
    <definedName name="CUADRILLA">#REF!</definedName>
    <definedName name="CUADRILLA.A">#REF!</definedName>
    <definedName name="CUADRILLA_011">#REF!</definedName>
    <definedName name="CUADRILLA_014">#REF!</definedName>
    <definedName name="CUADRILLA_1__1_OFC___2_AYU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2__1_OFC___3AYU">#REF!</definedName>
    <definedName name="CUADRILLA_3__2_OFC___6_AYU">#REF!</definedName>
    <definedName name="CUADRILLA_5__4_AYU">#REF!</definedName>
    <definedName name="CUADRILLA_6__1_SOLDADOR___1_AYUD_DE_SOLD">#REF!</definedName>
    <definedName name="CUADRILLA_8__MECANICA">#REF!</definedName>
    <definedName name="Cuadrilla_A">#REF!</definedName>
    <definedName name="Cuadrilla_B">#REF!</definedName>
    <definedName name="Cuadrilla_C">#REF!</definedName>
    <definedName name="Cuadrilla_D">#REF!</definedName>
    <definedName name="Cuadrilla_E">#REF!</definedName>
    <definedName name="Cuadrilla_G">#REF!</definedName>
    <definedName name="Cuadrilla_P">#REF!</definedName>
    <definedName name="CUADRILLA_S">#REF!</definedName>
    <definedName name="Cuadrilla_T">#REF!</definedName>
    <definedName name="cuadrilla1" localSheetId="17">#REF!</definedName>
    <definedName name="cuadrilla1">#REF!</definedName>
    <definedName name="Cuadrilla10">#REF!</definedName>
    <definedName name="cuadrilla2" localSheetId="17">#REF!</definedName>
    <definedName name="cuadrilla2">#REF!</definedName>
    <definedName name="cuadrilla3" localSheetId="17">#REF!</definedName>
    <definedName name="cuadrilla3">#REF!</definedName>
    <definedName name="cuadrilla4" localSheetId="17">#REF!</definedName>
    <definedName name="cuadrilla4">#REF!</definedName>
    <definedName name="cuadrilla5" localSheetId="17">#REF!</definedName>
    <definedName name="cuadrilla5">#REF!</definedName>
    <definedName name="cuadrilla6">#REF!</definedName>
    <definedName name="cuadrilla8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 localSheetId="17">#REF!</definedName>
    <definedName name="CUADRILLAS">#REF!</definedName>
    <definedName name="cuadrillas1" localSheetId="17">#REF!</definedName>
    <definedName name="cuadrillas1">#REF!</definedName>
    <definedName name="cuadrillas2">#REF!</definedName>
    <definedName name="CUADRILLASTOTAL" localSheetId="17">#REF!</definedName>
    <definedName name="CUADRILLASTOTAL">#REF!</definedName>
    <definedName name="CUADRO" localSheetId="17">#REF!</definedName>
    <definedName name="CUADRO">#REF!</definedName>
    <definedName name="CUADRO1" localSheetId="17">#REF!</definedName>
    <definedName name="CUADRO1">#REF!</definedName>
    <definedName name="CUADRO10">#REF!</definedName>
    <definedName name="CUADRO11">#REF!</definedName>
    <definedName name="CUADRO12">#REF!</definedName>
    <definedName name="CUADRO13">#REF!</definedName>
    <definedName name="CUADRO14">#REF!</definedName>
    <definedName name="CUADRO15">#REF!</definedName>
    <definedName name="CUADRO16">#REF!</definedName>
    <definedName name="CUADRO17">#REF!</definedName>
    <definedName name="CUADRO18">#REF!</definedName>
    <definedName name="CUADRO19">#REF!</definedName>
    <definedName name="CUADRO20">#REF!</definedName>
    <definedName name="CUADRO8">#REF!</definedName>
    <definedName name="CUADRO9">#REF!</definedName>
    <definedName name="CUADROS">#REF!</definedName>
    <definedName name="CUAEXC">#REF!</definedName>
    <definedName name="cuaII3A">#REF!</definedName>
    <definedName name="cuaII3B">#REF!</definedName>
    <definedName name="cuaII3C">#REF!</definedName>
    <definedName name="cuaII4A">#REF!</definedName>
    <definedName name="cuaII4B">#REF!</definedName>
    <definedName name="cuaII4C">#REF!</definedName>
    <definedName name="cuaII5A">#REF!</definedName>
    <definedName name="cuaII5B">#REF!</definedName>
    <definedName name="cuaII5C">#REF!</definedName>
    <definedName name="CUAL">#REF!</definedName>
    <definedName name="CUAL_10">NA()</definedName>
    <definedName name="CUAL_3">NA()</definedName>
    <definedName name="CUAL_4">NA()</definedName>
    <definedName name="CUAL_5">NA()</definedName>
    <definedName name="CUAL_6">NA()</definedName>
    <definedName name="CUAL_7">NA()</definedName>
    <definedName name="CUAL_8">NA()</definedName>
    <definedName name="CUAL_9">NA()</definedName>
    <definedName name="CUAPLO" localSheetId="17">#REF!</definedName>
    <definedName name="CUAPLO">#REF!</definedName>
    <definedName name="CuartoH">#REF!</definedName>
    <definedName name="CUATOP" localSheetId="17">#REF!</definedName>
    <definedName name="CUATOP">#REF!</definedName>
    <definedName name="Cuatro_H">#REF!</definedName>
    <definedName name="cube" localSheetId="17">#REF!</definedName>
    <definedName name="cube">#REF!</definedName>
    <definedName name="CUBE_UNIT" localSheetId="17">#REF!</definedName>
    <definedName name="CUBE_UNIT">#REF!</definedName>
    <definedName name="cubierta">#REF!</definedName>
    <definedName name="Cubierta_Angulo_1_x1_x1_8">#REF!</definedName>
    <definedName name="Cubierta_Angulo_1_x1_x3_16">#REF!</definedName>
    <definedName name="Cubierta_Angulo_11_2_x11_2_x1_4">#REF!</definedName>
    <definedName name="Cubierta_Angulo_11_2_x11_2_x3_16">#REF!</definedName>
    <definedName name="Cubierta_ondulada" localSheetId="17">#REF!</definedName>
    <definedName name="Cubierta_ondulada">#REF!</definedName>
    <definedName name="Cubierta_Platina_21_2x21_2x1_8">#REF!</definedName>
    <definedName name="Cubierta_Platina_250mmx250mmx3_8">#REF!</definedName>
    <definedName name="Cubierta_Platina_380mmx200mmx3_8">#REF!</definedName>
    <definedName name="Cubierta_Soldadura">#REF!</definedName>
    <definedName name="CUBIERTATOTAL">#REF!</definedName>
    <definedName name="CUBS" localSheetId="17">#REF!</definedName>
    <definedName name="cubs">#REF!</definedName>
    <definedName name="cUCA" localSheetId="17">#REF!</definedName>
    <definedName name="cUCA">#REF!</definedName>
    <definedName name="CUCON" localSheetId="17">#REF!</definedName>
    <definedName name="CUCON">#REF!</definedName>
    <definedName name="CUDRILLA_7__ELECTRICA">#REF!</definedName>
    <definedName name="CUE">#REF!</definedName>
    <definedName name="CUER">#REF!</definedName>
    <definedName name="CUERDA">#REF!</definedName>
    <definedName name="CUERDA_GRUESA">#REF!</definedName>
    <definedName name="CUEXC" localSheetId="17">#REF!</definedName>
    <definedName name="CUEXC">#REF!</definedName>
    <definedName name="Cumm_Us_inf">#REF!</definedName>
    <definedName name="cumplimiento">#REF!</definedName>
    <definedName name="CUNET" localSheetId="17" hidden="1">{"via1",#N/A,TRUE,"general";"via2",#N/A,TRUE,"general";"via3",#N/A,TRUE,"general"}</definedName>
    <definedName name="CUNET">#REF!</definedName>
    <definedName name="cuneta" localSheetId="17">#REF!</definedName>
    <definedName name="cuneta">#REF!</definedName>
    <definedName name="Cunete_pintura">#REF!</definedName>
    <definedName name="cunifaddel">#REF!</definedName>
    <definedName name="cunifadvval">#REF!</definedName>
    <definedName name="cuniflist">#REF!</definedName>
    <definedName name="cunifopts">#REF!</definedName>
    <definedName name="cunifpurdocs">#REF!</definedName>
    <definedName name="cunifstdval">#REF!</definedName>
    <definedName name="cunifupdset">#REF!</definedName>
    <definedName name="cunifupgset">#REF!</definedName>
    <definedName name="cunifupprset">#REF!</definedName>
    <definedName name="cupdset">#REF!</definedName>
    <definedName name="cupgset">#REF!</definedName>
    <definedName name="CUPLOM" localSheetId="17">#REF!</definedName>
    <definedName name="CUPLOM">#REF!</definedName>
    <definedName name="cupprset">#REF!</definedName>
    <definedName name="CURADURIA" localSheetId="17">#REF!</definedName>
    <definedName name="CURADURIA">#REF!</definedName>
    <definedName name="curAsisCarr1A" localSheetId="17">#REF!</definedName>
    <definedName name="curAsisCarr1A">#REF!</definedName>
    <definedName name="curCanDTFSemana" localSheetId="17">#REF!</definedName>
    <definedName name="curCanDTFSemana">#REF!</definedName>
    <definedName name="CurCanonPorMillon" localSheetId="17">#REF!</definedName>
    <definedName name="CurCanonPorMillon">#REF!</definedName>
    <definedName name="CurCostComGl1a" localSheetId="17">#REF!</definedName>
    <definedName name="CurCostComGl1a">#REF!</definedName>
    <definedName name="CurCostoCondMes" localSheetId="17">#REF!</definedName>
    <definedName name="CurCostoCondMes">#REF!</definedName>
    <definedName name="CurCostoImptoTimbre" localSheetId="17">#REF!</definedName>
    <definedName name="CurCostoImptoTimbre">#REF!</definedName>
    <definedName name="CurCostoKm10A" localSheetId="17">#REF!</definedName>
    <definedName name="CurCostoKm10A">#REF!</definedName>
    <definedName name="CurCostoKm11A" localSheetId="17">#REF!</definedName>
    <definedName name="CurCostoKm11A">#REF!</definedName>
    <definedName name="CurCostoKm1A" localSheetId="17">#REF!</definedName>
    <definedName name="CurCostoKm1A">#REF!</definedName>
    <definedName name="CurCostoKm2A" localSheetId="17">#REF!</definedName>
    <definedName name="CurCostoKm2A">#REF!</definedName>
    <definedName name="CurCostoKm3A" localSheetId="17">#REF!</definedName>
    <definedName name="CurCostoKm3A">#REF!</definedName>
    <definedName name="CurCostoKm4A" localSheetId="17">#REF!</definedName>
    <definedName name="CurCostoKm4A">#REF!</definedName>
    <definedName name="CurCostoKm5A" localSheetId="17">#REF!</definedName>
    <definedName name="CurCostoKm5A">#REF!</definedName>
    <definedName name="CurCostoKm6A" localSheetId="17">#REF!</definedName>
    <definedName name="CurCostoKm6A">#REF!</definedName>
    <definedName name="CurCostoKm7A" localSheetId="17">#REF!</definedName>
    <definedName name="CurCostoKm7A">#REF!</definedName>
    <definedName name="CurCostoKm8A" localSheetId="17">#REF!</definedName>
    <definedName name="CurCostoKm8A">#REF!</definedName>
    <definedName name="CurCostoKm9A" localSheetId="17">#REF!</definedName>
    <definedName name="CurCostoKm9A">#REF!</definedName>
    <definedName name="CurCostoLlantas" localSheetId="17">#REF!</definedName>
    <definedName name="CurCostoLlantas">#REF!</definedName>
    <definedName name="CurCostoMttoFKm10A" localSheetId="17">#REF!</definedName>
    <definedName name="CurCostoMttoFKm10A">#REF!</definedName>
    <definedName name="CurCostoMttoFKm1A" localSheetId="17">#REF!</definedName>
    <definedName name="CurCostoMttoFKm1A">#REF!</definedName>
    <definedName name="CurCostoMttoFKm2A" localSheetId="17">#REF!</definedName>
    <definedName name="CurCostoMttoFKm2A">#REF!</definedName>
    <definedName name="CurCostoMttoFKm3A" localSheetId="17">#REF!</definedName>
    <definedName name="CurCostoMttoFKm3A">#REF!</definedName>
    <definedName name="CurCostoMttoFKm4A" localSheetId="17">#REF!</definedName>
    <definedName name="CurCostoMttoFKm4A">#REF!</definedName>
    <definedName name="CurCostoMttoFKm5A" localSheetId="17">#REF!</definedName>
    <definedName name="CurCostoMttoFKm5A">#REF!</definedName>
    <definedName name="CurCostoMttoFKm6A" localSheetId="17">#REF!</definedName>
    <definedName name="CurCostoMttoFKm6A">#REF!</definedName>
    <definedName name="CurCostoMttoFKm7A" localSheetId="17">#REF!</definedName>
    <definedName name="CurCostoMttoFKm7A">#REF!</definedName>
    <definedName name="CurCostoMttoFKm8A" localSheetId="17">#REF!</definedName>
    <definedName name="CurCostoMttoFKm8A">#REF!</definedName>
    <definedName name="CurCostoMttoFKm9A" localSheetId="17">#REF!</definedName>
    <definedName name="CurCostoMttoFKm9A">#REF!</definedName>
    <definedName name="CurCostoOportunidadFcroEntrega" localSheetId="17">#REF!</definedName>
    <definedName name="CurCostoOportunidadFcroEntrega">#REF!</definedName>
    <definedName name="CurCostosMargendeNegociacion" localSheetId="17">#REF!</definedName>
    <definedName name="CurCostosMargendeNegociacion">#REF!</definedName>
    <definedName name="CurCostoVentaVehCliente" localSheetId="17">#REF!</definedName>
    <definedName name="CurCostoVentaVehCliente">#REF!</definedName>
    <definedName name="CurDescuentoAccesorio" localSheetId="17">#REF!</definedName>
    <definedName name="CurDescuentoAccesorio">#REF!</definedName>
    <definedName name="CurDTFMaxima" localSheetId="17">#REF!</definedName>
    <definedName name="CurDTFMaxima">#REF!</definedName>
    <definedName name="CurDTFminima" localSheetId="17">#REF!</definedName>
    <definedName name="CurDTFminima">#REF!</definedName>
    <definedName name="CurDTFSemaTriAntic" localSheetId="17">#REF!</definedName>
    <definedName name="CurDTFSemaTriAntic">#REF!</definedName>
    <definedName name="CurFuelCargoMensual" localSheetId="17">#REF!</definedName>
    <definedName name="CurFuelCargoMensual">#REF!</definedName>
    <definedName name="CurFuelEquipo" localSheetId="17">#REF!</definedName>
    <definedName name="CurFuelEquipo">#REF!</definedName>
    <definedName name="CurGPSCargoMensual" localSheetId="17">#REF!</definedName>
    <definedName name="CurGPSCargoMensual">#REF!</definedName>
    <definedName name="CurGPSEquipo" localSheetId="17">#REF!</definedName>
    <definedName name="CurGPSEquipo">#REF!</definedName>
    <definedName name="CurImptoRod1A" localSheetId="17">#REF!</definedName>
    <definedName name="CurImptoRod1A">#REF!</definedName>
    <definedName name="CurImptoTimRetoma" localSheetId="17">#REF!</definedName>
    <definedName name="CurImptoTimRetoma">#REF!</definedName>
    <definedName name="curIpcProye10A" localSheetId="17">#REF!</definedName>
    <definedName name="curIpcProye10A">#REF!</definedName>
    <definedName name="curIpcProye1A" localSheetId="17">#REF!</definedName>
    <definedName name="curIpcProye1A">#REF!</definedName>
    <definedName name="CurIpcProye2A" localSheetId="17">#REF!</definedName>
    <definedName name="CurIpcProye2A">#REF!</definedName>
    <definedName name="CurIpcProye3A" localSheetId="17">#REF!</definedName>
    <definedName name="CurIpcProye3A">#REF!</definedName>
    <definedName name="CurIpcProye4A" localSheetId="17">#REF!</definedName>
    <definedName name="CurIpcProye4A">#REF!</definedName>
    <definedName name="CurIpcProye5A" localSheetId="17">#REF!</definedName>
    <definedName name="CurIpcProye5A">#REF!</definedName>
    <definedName name="curIpcProye6A" localSheetId="17">#REF!</definedName>
    <definedName name="curIpcProye6A">#REF!</definedName>
    <definedName name="curIpcProye7A" localSheetId="17">#REF!</definedName>
    <definedName name="curIpcProye7A">#REF!</definedName>
    <definedName name="curIpcProye8A" localSheetId="17">#REF!</definedName>
    <definedName name="curIpcProye8A">#REF!</definedName>
    <definedName name="curIpcProye9A" localSheetId="17">#REF!</definedName>
    <definedName name="curIpcProye9A">#REF!</definedName>
    <definedName name="CurIvaAccesorios" localSheetId="17">#REF!</definedName>
    <definedName name="CurIvaAccesorios">#REF!</definedName>
    <definedName name="CurKitCarretera" localSheetId="17">#REF!</definedName>
    <definedName name="CurKitCarretera">#REF!</definedName>
    <definedName name="CurMerchand" localSheetId="17">#REF!</definedName>
    <definedName name="CurMerchand">#REF!</definedName>
    <definedName name="CurMontoMinImptoTimbre" localSheetId="17">#REF!</definedName>
    <definedName name="CurMontoMinImptoTimbre">#REF!</definedName>
    <definedName name="CurPickup" localSheetId="17">#REF!</definedName>
    <definedName name="CurPickup">#REF!</definedName>
    <definedName name="currency_code" localSheetId="17">#REF!</definedName>
    <definedName name="currency_code">#REF!</definedName>
    <definedName name="currency_conversion_factor" localSheetId="17">#REF!</definedName>
    <definedName name="currency_conversion_factor">#REF!</definedName>
    <definedName name="CurrencyHomeCell">#REF!</definedName>
    <definedName name="CurSeguroCanon" localSheetId="17">#REF!</definedName>
    <definedName name="CurSeguroCanon">#REF!</definedName>
    <definedName name="CurServicioGPSDelClienteMensual" localSheetId="17">#REF!</definedName>
    <definedName name="CurServicioGPSDelClienteMensual">#REF!</definedName>
    <definedName name="curSOAT1A" localSheetId="17">#REF!</definedName>
    <definedName name="curSOAT1A">#REF!</definedName>
    <definedName name="CurStandby" localSheetId="17">#REF!</definedName>
    <definedName name="CurStandby">#REF!</definedName>
    <definedName name="CurTramiteAnual" localSheetId="17">#REF!</definedName>
    <definedName name="CurTramiteAnual">#REF!</definedName>
    <definedName name="CurTramTransito" localSheetId="17">#REF!</definedName>
    <definedName name="CurTramTransito">#REF!</definedName>
    <definedName name="CurUtilidadNominal" localSheetId="17">#REF!</definedName>
    <definedName name="CurUtilidadNominal">#REF!</definedName>
    <definedName name="curva">"Chart 11"</definedName>
    <definedName name="Curva_conduit_pvc_1_2">#REF!</definedName>
    <definedName name="Curva_PVC_1">#REF!</definedName>
    <definedName name="Curva_PVC_1_2">#REF!</definedName>
    <definedName name="Curva_PVC_3_4">#REF!</definedName>
    <definedName name="curvaconduit">#REF!</definedName>
    <definedName name="CurValorAccesConIva" localSheetId="17">#REF!</definedName>
    <definedName name="CurValorAccesConIva">#REF!</definedName>
    <definedName name="CurValorMinAccriosReventa" localSheetId="17">#REF!</definedName>
    <definedName name="CurValorMinAccriosReventa">#REF!</definedName>
    <definedName name="CurVariable1" localSheetId="17">#REF!</definedName>
    <definedName name="CurVariable1">#REF!</definedName>
    <definedName name="CurVariable2" localSheetId="17">#REF!</definedName>
    <definedName name="CurVariable2">#REF!</definedName>
    <definedName name="CurVariable3" localSheetId="17">#REF!</definedName>
    <definedName name="CurVariable3">#REF!</definedName>
    <definedName name="Curvas_1_2">#REF!</definedName>
    <definedName name="Curvas_2">#REF!</definedName>
    <definedName name="CurVlrAsegurado" localSheetId="17">#REF!</definedName>
    <definedName name="CurVlrAsegurado">#REF!</definedName>
    <definedName name="CurVlrVentaVehCliente" localSheetId="17">#REF!</definedName>
    <definedName name="CurVlrVentaVehCliente">#REF!</definedName>
    <definedName name="curVPN" localSheetId="17">#REF!</definedName>
    <definedName name="curVPN">#REF!</definedName>
    <definedName name="CurVrVehicPrecPubConIvaSinDtos" localSheetId="17">#REF!</definedName>
    <definedName name="CurVrVehicPrecPubConIvaSinDtos">#REF!</definedName>
    <definedName name="CurVrVehícPrecPubConIvaSinDtos" localSheetId="17">#REF!</definedName>
    <definedName name="CurVrVehícPrecPubConIvaSinDtos">#REF!</definedName>
    <definedName name="CUTOP" localSheetId="17">#REF!</definedName>
    <definedName name="CUTOP">#REF!</definedName>
    <definedName name="cv" localSheetId="17">#REF!</definedName>
    <definedName name="cv">#REF!</definedName>
    <definedName name="cv_51">#REF!</definedName>
    <definedName name="CV2.Daily_Tonnes" localSheetId="17">#REF!</definedName>
    <definedName name="CV2.Daily_Tonnes">#REF!</definedName>
    <definedName name="CV2.Moisture" localSheetId="17">#REF!</definedName>
    <definedName name="CV2.Moisture">#REF!</definedName>
    <definedName name="CVa" localSheetId="17">#REF!</definedName>
    <definedName name="CVA">#REF!</definedName>
    <definedName name="cvcbn">#REF!</definedName>
    <definedName name="cvcvcvcv" localSheetId="17">#REF!</definedName>
    <definedName name="cvcvcvcv">#REF!</definedName>
    <definedName name="cvfvd" localSheetId="17" hidden="1">{"via1",#N/A,TRUE,"general";"via2",#N/A,TRUE,"general";"via3",#N/A,TRUE,"general"}</definedName>
    <definedName name="cvfvd">#REF!</definedName>
    <definedName name="cvn" localSheetId="17" hidden="1">{"TAB1",#N/A,TRUE,"GENERAL";"TAB2",#N/A,TRUE,"GENERAL";"TAB3",#N/A,TRUE,"GENERAL";"TAB4",#N/A,TRUE,"GENERAL";"TAB5",#N/A,TRUE,"GENERAL"}</definedName>
    <definedName name="cvn">#REF!</definedName>
    <definedName name="CVXC" localSheetId="17" hidden="1">{"via1",#N/A,TRUE,"general";"via2",#N/A,TRUE,"general";"via3",#N/A,TRUE,"general"}</definedName>
    <definedName name="CVXC">#REF!</definedName>
    <definedName name="Cw" localSheetId="17">#REF!</definedName>
    <definedName name="Cw">#REF!</definedName>
    <definedName name="Cwvu.GREY_ALL.">#REF!</definedName>
    <definedName name="cx" localSheetId="17">#REF!</definedName>
    <definedName name="cx">#REF!</definedName>
    <definedName name="cxcxcxc" localSheetId="17">#REF!</definedName>
    <definedName name="cxcxcxc">#REF!</definedName>
    <definedName name="cxz" localSheetId="17">#REF!</definedName>
    <definedName name="cxz">#REF!</definedName>
    <definedName name="Cy" localSheetId="17">#REF!</definedName>
    <definedName name="Cy">#REF!</definedName>
    <definedName name="CYLL2">#REF!</definedName>
    <definedName name="CYLL3">#REF!</definedName>
    <definedName name="CYLL4">#REF!</definedName>
    <definedName name="CYLL6">#REF!</definedName>
    <definedName name="CZN_north_perc">50</definedName>
    <definedName name="CZN_south_perc">0</definedName>
    <definedName name="czz">#REF!</definedName>
    <definedName name="D" localSheetId="17">#REF!</definedName>
    <definedName name="D">#REF!</definedName>
    <definedName name="D.PVC">#REF!</definedName>
    <definedName name="D___0">#REF!</definedName>
    <definedName name="D___1">#REF!</definedName>
    <definedName name="D___2">#REF!</definedName>
    <definedName name="D___3">#REF!</definedName>
    <definedName name="D___4">#REF!</definedName>
    <definedName name="D_Bote">#REF!</definedName>
    <definedName name="D_Cantera">#REF!</definedName>
    <definedName name="D_Cantera2">#REF!</definedName>
    <definedName name="D_Cantera3">#REF!</definedName>
    <definedName name="D_Cantera4">#REF!</definedName>
    <definedName name="d_CUBIERTA">#REF!</definedName>
    <definedName name="D_EXT">#REF!</definedName>
    <definedName name="D_HABIL">#REF!</definedName>
    <definedName name="D_INT">#REF!</definedName>
    <definedName name="D_m">#REF!</definedName>
    <definedName name="D_OBRA">#REF!</definedName>
    <definedName name="d_percápita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81S">#REF!</definedName>
    <definedName name="D82S">#REF!</definedName>
    <definedName name="D8R">#REF!</definedName>
    <definedName name="DA">#REF!</definedName>
    <definedName name="dadad">#REF!</definedName>
    <definedName name="DADADAD" localSheetId="17" hidden="1">{#N/A,#N/A,TRUE,"CODIGO DEPENDENCIA"}</definedName>
    <definedName name="DADADAD">#REF!</definedName>
    <definedName name="dan">#REF!</definedName>
    <definedName name="DANI">#REF!</definedName>
    <definedName name="dario">#REF!</definedName>
    <definedName name="DARIPAVA_SOFTWARE_INC">#REF!</definedName>
    <definedName name="DASD" localSheetId="17" hidden="1">{"TAB1",#N/A,TRUE,"GENERAL";"TAB2",#N/A,TRUE,"GENERAL";"TAB3",#N/A,TRUE,"GENERAL";"TAB4",#N/A,TRUE,"GENERAL";"TAB5",#N/A,TRUE,"GENERAL"}</definedName>
    <definedName name="DASD">#REF!</definedName>
    <definedName name="DAT" localSheetId="17">#REF!</definedName>
    <definedName name="DAT">#REF!</definedName>
    <definedName name="Data">#REF!</definedName>
    <definedName name="Data_Base" localSheetId="17">#REF!</definedName>
    <definedName name="Data_Base">#REF!</definedName>
    <definedName name="data3">#REF!</definedName>
    <definedName name="Database">#REF!</definedName>
    <definedName name="Database_index">#REF!</definedName>
    <definedName name="DataDisplayed">"Ejemplo"</definedName>
    <definedName name="Date">#REF!</definedName>
    <definedName name="Datos" localSheetId="17">#REF!</definedName>
    <definedName name="DATOS">#REF!</definedName>
    <definedName name="DATOS_CONTRATO">#REF!</definedName>
    <definedName name="Datos_G1" localSheetId="17">#REF!</definedName>
    <definedName name="Datos_G1">#REF!</definedName>
    <definedName name="Datos_G2" localSheetId="17">#REF!</definedName>
    <definedName name="Datos_G2">#REF!</definedName>
    <definedName name="Datos_SW_G1" localSheetId="17">#REF!</definedName>
    <definedName name="Datos_SW_G1">#REF!</definedName>
    <definedName name="Datos_SW_G2" localSheetId="17">#REF!</definedName>
    <definedName name="Datos_SW_G2">#REF!</definedName>
    <definedName name="datos1" localSheetId="17">#REF!</definedName>
    <definedName name="datos1">#REF!</definedName>
    <definedName name="datos2" localSheetId="17">#REF!</definedName>
    <definedName name="datos2">#REF!</definedName>
    <definedName name="datos3" localSheetId="17">#REF!</definedName>
    <definedName name="datos3">#REF!</definedName>
    <definedName name="Days_in_Month" localSheetId="17">#REF!</definedName>
    <definedName name="Days_in_Month">#REF!</definedName>
    <definedName name="dbfdfbi" localSheetId="17" hidden="1">{"TAB1",#N/A,TRUE,"GENERAL";"TAB2",#N/A,TRUE,"GENERAL";"TAB3",#N/A,TRUE,"GENERAL";"TAB4",#N/A,TRUE,"GENERAL";"TAB5",#N/A,TRUE,"GENERAL"}</definedName>
    <definedName name="dbfdfbi">#REF!</definedName>
    <definedName name="Dbgcm">#REF!</definedName>
    <definedName name="dblgarantiaExtendida" localSheetId="17">#REF!</definedName>
    <definedName name="dblgarantiaExtendida">#REF!</definedName>
    <definedName name="dblPunRentabilidad" localSheetId="17">#REF!</definedName>
    <definedName name="dblPunRentabilidad">#REF!</definedName>
    <definedName name="dblUtilVehiculo" localSheetId="17">#REF!</definedName>
    <definedName name="dblUtilVehiculo">#REF!</definedName>
    <definedName name="dc" localSheetId="17">#REF!</definedName>
    <definedName name="dc">#REF!</definedName>
    <definedName name="Dcacm">#REF!</definedName>
    <definedName name="DCF" localSheetId="17">#REF!</definedName>
    <definedName name="DCF">#REF!</definedName>
    <definedName name="DCSDCTV" localSheetId="17" hidden="1">{"via1",#N/A,TRUE,"general";"via2",#N/A,TRUE,"general";"via3",#N/A,TRUE,"general"}</definedName>
    <definedName name="DCSDCTV">#REF!</definedName>
    <definedName name="DD" localSheetId="17">#REF!</definedName>
    <definedName name="DD">#REF!</definedName>
    <definedName name="dd_10">NA()</definedName>
    <definedName name="dd_3">NA()</definedName>
    <definedName name="dd_4">NA()</definedName>
    <definedName name="dd_5">NA()</definedName>
    <definedName name="dd_6">NA()</definedName>
    <definedName name="dd_7">NA()</definedName>
    <definedName name="dd_8">NA()</definedName>
    <definedName name="dd_9">NA()</definedName>
    <definedName name="DDAD">#REF!</definedName>
    <definedName name="ddd" localSheetId="17" hidden="1">{"via1",#N/A,TRUE,"general";"via2",#N/A,TRUE,"general";"via3",#N/A,TRUE,"general"}</definedName>
    <definedName name="ddd">#REF!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>#REF!</definedName>
    <definedName name="ddddd" localSheetId="17">#REF!</definedName>
    <definedName name="ddddd">#REF!</definedName>
    <definedName name="DDDDDD">#REF!</definedName>
    <definedName name="ddddddddd" localSheetId="17">#REF!</definedName>
    <definedName name="ddddddddd">#REF!</definedName>
    <definedName name="ddddt" localSheetId="17" hidden="1">{"via1",#N/A,TRUE,"general";"via2",#N/A,TRUE,"general";"via3",#N/A,TRUE,"general"}</definedName>
    <definedName name="ddddt">#REF!</definedName>
    <definedName name="ddee">#REF!</definedName>
    <definedName name="ddewdw" localSheetId="17" hidden="1">{"TAB1",#N/A,TRUE,"GENERAL";"TAB2",#N/A,TRUE,"GENERAL";"TAB3",#N/A,TRUE,"GENERAL";"TAB4",#N/A,TRUE,"GENERAL";"TAB5",#N/A,TRUE,"GENERAL"}</definedName>
    <definedName name="ddewdw">#REF!</definedName>
    <definedName name="ddfdh" localSheetId="17" hidden="1">{"TAB1",#N/A,TRUE,"GENERAL";"TAB2",#N/A,TRUE,"GENERAL";"TAB3",#N/A,TRUE,"GENERAL";"TAB4",#N/A,TRUE,"GENERAL";"TAB5",#N/A,TRUE,"GENERAL"}</definedName>
    <definedName name="ddfdh">#REF!</definedName>
    <definedName name="DDFF">#REF!</definedName>
    <definedName name="ddffsd">#REF!</definedName>
    <definedName name="DDGSDP" localSheetId="17" hidden="1">{"TAB1",#N/A,TRUE,"GENERAL";"TAB2",#N/A,TRUE,"GENERAL";"TAB3",#N/A,TRUE,"GENERAL";"TAB4",#N/A,TRUE,"GENERAL";"TAB5",#N/A,TRUE,"GENERAL"}</definedName>
    <definedName name="DDGSDP">#REF!</definedName>
    <definedName name="dds">#REF!</definedName>
    <definedName name="DDSSFFF">#REF!</definedName>
    <definedName name="de" localSheetId="17">#REF!</definedName>
    <definedName name="de">#REF!</definedName>
    <definedName name="De_6">#REF!</definedName>
    <definedName name="De_8">#REF!</definedName>
    <definedName name="Dealpb" localSheetId="17" hidden="1">#REF!</definedName>
    <definedName name="Dealpb">#REF!</definedName>
    <definedName name="debt">#REF!</definedName>
    <definedName name="Debt_5..........................................................................................................................">#REF!</definedName>
    <definedName name="Debt_Purchase_Price_Funding">#REF!</definedName>
    <definedName name="Debt_S5_EA_Sch" localSheetId="17">#REF!</definedName>
    <definedName name="Debt_S5_EA_Sch">#REF!</definedName>
    <definedName name="Debt_S6_EA_Sch" localSheetId="17">#REF!</definedName>
    <definedName name="Debt_S6_EA_Sch">#REF!</definedName>
    <definedName name="Debt_Space">#REF!</definedName>
    <definedName name="debtamort">#REF!</definedName>
    <definedName name="debtrig">#REF!</definedName>
    <definedName name="DEC" localSheetId="17">#REF!</definedName>
    <definedName name="DEC">#REF!</definedName>
    <definedName name="decbs" localSheetId="17">#REF!</definedName>
    <definedName name="decbs">#REF!</definedName>
    <definedName name="Decision" localSheetId="17">#REF!</definedName>
    <definedName name="Decision">#REF!</definedName>
    <definedName name="decisión" localSheetId="17">#REF!</definedName>
    <definedName name="decisión">#REF!</definedName>
    <definedName name="Decjv" localSheetId="17">#REF!</definedName>
    <definedName name="Decjv">#REF!</definedName>
    <definedName name="Decjv2" localSheetId="17">#REF!</definedName>
    <definedName name="Decjv2">#REF!</definedName>
    <definedName name="deded" localSheetId="17" hidden="1">{"TAB1",#N/A,TRUE,"GENERAL";"TAB2",#N/A,TRUE,"GENERAL";"TAB3",#N/A,TRUE,"GENERAL";"TAB4",#N/A,TRUE,"GENERAL";"TAB5",#N/A,TRUE,"GENERAL"}</definedName>
    <definedName name="deded">#REF!</definedName>
    <definedName name="dedicacion">#REF!</definedName>
    <definedName name="default_leadtime" localSheetId="17">#REF!</definedName>
    <definedName name="default_leadtime">#REF!</definedName>
    <definedName name="defd" localSheetId="17" hidden="1">{"via1",#N/A,TRUE,"general";"via2",#N/A,TRUE,"general";"via3",#N/A,TRUE,"general"}</definedName>
    <definedName name="defd">#REF!</definedName>
    <definedName name="Deflexión">#REF!</definedName>
    <definedName name="DEFLEXION_GG">TRUNC(ABS(#REF!))</definedName>
    <definedName name="DEFLEXION_ID">IF(#REF!&lt;0,"I","D")</definedName>
    <definedName name="DEFLEXION_MM" localSheetId="4">TRUNC(60*(ABS(#REF!)-DEFLEXION_GG))</definedName>
    <definedName name="DEFLEXION_MM" localSheetId="16">TRUNC(60*(ABS(#REF!)-DEFLEXION_GG))</definedName>
    <definedName name="DEFLEXION_MM" localSheetId="15">TRUNC(60*(ABS(#REF!)-DEFLEXION_GG))</definedName>
    <definedName name="DEFLEXION_MM" localSheetId="17">TRUNC(60*(ABS(#REF!)-DEFLEXION_GG))</definedName>
    <definedName name="DEFLEXION_MM" localSheetId="2">TRUNC(60*(ABS(#REF!)-DEFLEXION_GG))</definedName>
    <definedName name="DEFLEXION_MM" localSheetId="1">TRUNC(60*(ABS(#REF!)-DEFLEXION_GG))</definedName>
    <definedName name="DEFLEXION_MM">TRUNC(60*(ABS(#REF!)-DEFLEXION_GG))</definedName>
    <definedName name="DEFLEXION_SS" localSheetId="4">ROUND(3600*(ABS(#REF!)-DEFLEXION_GG-'APU ITEMS ADICIONALES'!DEFLEXION_MM/60),0)</definedName>
    <definedName name="DEFLEXION_SS" localSheetId="16">ROUND(3600*(ABS(#REF!)-DEFLEXION_GG-'CONCRETOS Y MORTEROS'!DEFLEXION_MM/60),0)</definedName>
    <definedName name="DEFLEXION_SS" localSheetId="15">ROUND(3600*(ABS(#REF!)-DEFLEXION_GG-'CUADRILLAS '!DEFLEXION_MM/60),0)</definedName>
    <definedName name="DEFLEXION_SS" localSheetId="17">ROUND(3600*(ABS(#REF!)-DEFLEXION_GG-FP!DEFLEXION_MM/60),0)</definedName>
    <definedName name="DEFLEXION_SS" localSheetId="2">ROUND(3600*(ABS(#REF!)-DEFLEXION_GG-'M.C ITEMS ADICIONALES'!DEFLEXION_MM/60),0)</definedName>
    <definedName name="DEFLEXION_SS" localSheetId="1">ROUND(3600*(ABS(#REF!)-DEFLEXION_GG-'M.C PPTO ORIGINAL'!DEFLEXION_MM/60),0)</definedName>
    <definedName name="DEFLEXION_SS">ROUND(3600*(ABS(#REF!)-DEFLEXION_GG-DEFLEXION_MM/60),0)</definedName>
    <definedName name="DELRANGE">#REF!</definedName>
    <definedName name="DEM">#REF!</definedName>
    <definedName name="dem.pav">#REF!</definedName>
    <definedName name="DEMANDA" localSheetId="17">#REF!</definedName>
    <definedName name="DEMANDA">#REF!</definedName>
    <definedName name="demanto">#REF!</definedName>
    <definedName name="demanto_51">#REF!</definedName>
    <definedName name="demolicion" localSheetId="17">#REF!</definedName>
    <definedName name="demolicion">#REF!</definedName>
    <definedName name="Demolición_Cimiento" localSheetId="17">#REF!</definedName>
    <definedName name="Demolición_Cimiento">#REF!</definedName>
    <definedName name="Demolición_muros" localSheetId="17">#REF!</definedName>
    <definedName name="Demolición_muros">#REF!</definedName>
    <definedName name="Demolición_sobreniv" localSheetId="17">#REF!</definedName>
    <definedName name="Demolición_sobreniv">#REF!</definedName>
    <definedName name="DEMOLICIONANDEN" localSheetId="17">#REF!</definedName>
    <definedName name="DEMOLICIONANDEN">#REF!</definedName>
    <definedName name="demolicioncuneta" localSheetId="17">#REF!</definedName>
    <definedName name="demolicioncuneta">#REF!</definedName>
    <definedName name="demolicionladrillo" localSheetId="17">#REF!</definedName>
    <definedName name="demolicionladrillo">#REF!</definedName>
    <definedName name="DEMOLICIONMURO" localSheetId="17">#REF!</definedName>
    <definedName name="DEMOLICIONMURO">#REF!</definedName>
    <definedName name="demolicionpav" localSheetId="17">#REF!</definedName>
    <definedName name="demolicionpav">#REF!</definedName>
    <definedName name="DENS" localSheetId="17">#REF!</definedName>
    <definedName name="DENS">#REF!</definedName>
    <definedName name="densi" localSheetId="17">#REF!</definedName>
    <definedName name="densi">#REF!</definedName>
    <definedName name="DENSIMETRO_NUCLEAR">#REF!</definedName>
    <definedName name="DEP">#REF!</definedName>
    <definedName name="Dep_IAS_tot" localSheetId="17">#REF!</definedName>
    <definedName name="Dep_IAS_tot">#REF!</definedName>
    <definedName name="Departamento" localSheetId="17">#REF!</definedName>
    <definedName name="Departamento">#REF!</definedName>
    <definedName name="DEPARTAMENTOS">#REF!</definedName>
    <definedName name="Department" localSheetId="17">#REF!</definedName>
    <definedName name="Department">#REF!</definedName>
    <definedName name="Dependencia">#REF!</definedName>
    <definedName name="depr">#REF!</definedName>
    <definedName name="depr._override">#REF!</definedName>
    <definedName name="Depreciation" localSheetId="17">#REF!</definedName>
    <definedName name="Depreciation">#REF!</definedName>
    <definedName name="DepreciationPB" localSheetId="17" hidden="1">#REF!</definedName>
    <definedName name="DepreciationPB">#REF!</definedName>
    <definedName name="Deptos">#REF!</definedName>
    <definedName name="DER">#REF!</definedName>
    <definedName name="DES" localSheetId="17">#REF!</definedName>
    <definedName name="DES">#REF!</definedName>
    <definedName name="DESC_APU" localSheetId="4">IF(#REF!="",IF(#REF!="",IF(#REF!="","",DIRECTO),""),DESCRIPCION_APU)</definedName>
    <definedName name="DESC_APU" localSheetId="16">IF(#REF!="",IF(#REF!="",IF(#REF!="","",DIRECTO),""),DESCRIPCION_APU)</definedName>
    <definedName name="DESC_APU" localSheetId="15">IF(#REF!="",IF(#REF!="",IF(#REF!="","",DIRECTO),""),DESCRIPCION_APU)</definedName>
    <definedName name="DESC_APU" localSheetId="17">IF(#REF!="",IF(#REF!="",IF(#REF!="","",FP!DIRECTO),""),FP!DESCRIPCION_APU)</definedName>
    <definedName name="DESC_APU" localSheetId="2">IF(#REF!="",IF(#REF!="",IF(#REF!="","",DIRECTO),""),DESCRIPCION_APU)</definedName>
    <definedName name="DESC_APU" localSheetId="1">IF(#REF!="",IF(#REF!="",IF(#REF!="","",DIRECTO),""),DESCRIPCION_APU)</definedName>
    <definedName name="DESC_APU">IF(#REF!="",IF(#REF!="",IF(#REF!="","",DIRECTO),""),DESCRIPCION_APU)</definedName>
    <definedName name="DESC_AUX" localSheetId="17">IF(#REF!="",IF(#REF!="","","DIRECTO:  "&amp;TEXT(ROUNDUP(SUMIF(#REF!,#REF!,#REF!)/2,0),"#,##0")&amp;" / "&amp;VLOOKUP(#REF!,#REF!,3,FALSE)),IF(#REF!="","",VLOOKUP(#REF!,#REF!,2,FALSE)))</definedName>
    <definedName name="DESC_AUX">IF(#REF!="",IF(#REF!="","","DIRECTO:  "&amp;TEXT(ROUNDUP(SUMIF(#REF!,#REF!,#REF!)/2,0),"#,##0")&amp;" / "&amp;VLOOKUP(#REF!,#REF!,3,FALSE)),IF(#REF!="","",VLOOKUP(#REF!,#REF!,2,FALSE)))</definedName>
    <definedName name="desc_rps">#REF!</definedName>
    <definedName name="DESC1" localSheetId="17">#REF!</definedName>
    <definedName name="DESC1">#REF!</definedName>
    <definedName name="DESC521">#REF!</definedName>
    <definedName name="descapote">#REF!</definedName>
    <definedName name="DESCAPOTOT">#REF!</definedName>
    <definedName name="DESCEQUIP">#REF!</definedName>
    <definedName name="descmat">#REF!</definedName>
    <definedName name="DESCMATE">#REF!</definedName>
    <definedName name="descriminado" localSheetId="4">IF([0]!Loan_Amount*[0]!Interest_Rate*[0]!Loan_Years*[0]!Loan_Start&gt;0,1,0)</definedName>
    <definedName name="descriminado" localSheetId="16">IF([0]!Loan_Amount*[0]!Interest_Rate*[0]!Loan_Years*[0]!Loan_Start&gt;0,1,0)</definedName>
    <definedName name="descriminado" localSheetId="15">IF([0]!Loan_Amount*[0]!Interest_Rate*[0]!Loan_Years*[0]!Loan_Start&gt;0,1,0)</definedName>
    <definedName name="descriminado" localSheetId="17">IF([0]!Loan_Amount*[0]!Interest_Rate*[0]!Loan_Years*[0]!Loan_Start&gt;0,1,0)</definedName>
    <definedName name="descriminado" localSheetId="2">IF([0]!Loan_Amount*[0]!Interest_Rate*[0]!Loan_Years*[0]!Loan_Start&gt;0,1,0)</definedName>
    <definedName name="descriminado" localSheetId="1">IF(#REF!*#REF!*#REF!*#REF!&gt;0,1,0)</definedName>
    <definedName name="descriminado">IF([0]!Loan_Amount*[0]!Interest_Rate*[0]!Loan_Years*[0]!Loan_Start&gt;0,1,0)</definedName>
    <definedName name="Descrip_cuadrillas" localSheetId="17">#REF!</definedName>
    <definedName name="Descrip_cuadrillas">#REF!</definedName>
    <definedName name="Descrip_equipos" localSheetId="17">#REF!</definedName>
    <definedName name="Descrip_equipos">#REF!</definedName>
    <definedName name="Descrip_transporte" localSheetId="17">#REF!</definedName>
    <definedName name="Descrip_transporte">#REF!</definedName>
    <definedName name="Descripcion" localSheetId="17">#REF!</definedName>
    <definedName name="DESCRIPCION">#REF!</definedName>
    <definedName name="Descripción" localSheetId="17">#REF!</definedName>
    <definedName name="Descripción">#REF!</definedName>
    <definedName name="DESCRIPCION_APU" localSheetId="17">IF(ISERROR(SEARCH("-",#REF!,3)),FP!INSUMO,FP!ITEM)</definedName>
    <definedName name="DESCRIPCION_APU">#REF!</definedName>
    <definedName name="description" localSheetId="17">#REF!</definedName>
    <definedName name="description">#REF!</definedName>
    <definedName name="DESCRP1">#REF!</definedName>
    <definedName name="DESCRP2">#REF!</definedName>
    <definedName name="descrpcion">#REF!</definedName>
    <definedName name="DESCTRANS">#REF!</definedName>
    <definedName name="DESFRE" localSheetId="4" hidden="1">{#N/A,#N/A,FALSE,"GRAFICO";#N/A,#N/A,FALSE,"CAJA (2)";#N/A,#N/A,FALSE,"TERCEROS-PROMEDIO";#N/A,#N/A,FALSE,"CAJA";#N/A,#N/A,FALSE,"INGRESOS1995-2003";#N/A,#N/A,FALSE,"GASTOS1995-2003"}</definedName>
    <definedName name="DESFRE" localSheetId="16" hidden="1">{#N/A,#N/A,FALSE,"GRAFICO";#N/A,#N/A,FALSE,"CAJA (2)";#N/A,#N/A,FALSE,"TERCEROS-PROMEDIO";#N/A,#N/A,FALSE,"CAJA";#N/A,#N/A,FALSE,"INGRESOS1995-2003";#N/A,#N/A,FALSE,"GASTOS1995-2003"}</definedName>
    <definedName name="DESFRE" localSheetId="15" hidden="1">{#N/A,#N/A,FALSE,"GRAFICO";#N/A,#N/A,FALSE,"CAJA (2)";#N/A,#N/A,FALSE,"TERCEROS-PROMEDIO";#N/A,#N/A,FALSE,"CAJA";#N/A,#N/A,FALSE,"INGRESOS1995-2003";#N/A,#N/A,FALSE,"GASTOS1995-2003"}</definedName>
    <definedName name="DESFRE" localSheetId="17" hidden="1">{#N/A,#N/A,FALSE,"GRAFICO";#N/A,#N/A,FALSE,"CAJA (2)";#N/A,#N/A,FALSE,"TERCEROS-PROMEDIO";#N/A,#N/A,FALSE,"CAJA";#N/A,#N/A,FALSE,"INGRESOS1995-2003";#N/A,#N/A,FALSE,"GASTOS1995-2003"}</definedName>
    <definedName name="DESFRE" localSheetId="2" hidden="1">{#N/A,#N/A,FALSE,"GRAFICO";#N/A,#N/A,FALSE,"CAJA (2)";#N/A,#N/A,FALSE,"TERCEROS-PROMEDIO";#N/A,#N/A,FALSE,"CAJA";#N/A,#N/A,FALSE,"INGRESOS1995-2003";#N/A,#N/A,FALSE,"GASTOS1995-2003"}</definedName>
    <definedName name="DESFRE" localSheetId="1" hidden="1">{#N/A,#N/A,FALSE,"GRAFICO";#N/A,#N/A,FALSE,"CAJA (2)";#N/A,#N/A,FALSE,"TERCEROS-PROMEDIO";#N/A,#N/A,FALSE,"CAJA";#N/A,#N/A,FALSE,"INGRESOS1995-2003";#N/A,#N/A,FALSE,"GASTOS1995-2003"}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#REF!</definedName>
    <definedName name="design2">#REF!</definedName>
    <definedName name="Designer" localSheetId="17">#REF!</definedName>
    <definedName name="Designer">#REF!</definedName>
    <definedName name="DESMONTE">#REF!</definedName>
    <definedName name="Desmonte_cubierta" localSheetId="17">#REF!</definedName>
    <definedName name="Desmonte_cubierta">#REF!</definedName>
    <definedName name="DESPER">#REF!</definedName>
    <definedName name="DestinoConsultoria" localSheetId="17">#REF!</definedName>
    <definedName name="DestinoConsultoria">#REF!</definedName>
    <definedName name="DestinoObra" localSheetId="17">#REF!</definedName>
    <definedName name="DestinoObra">#REF!</definedName>
    <definedName name="DetailsBid1" localSheetId="17">#REF!</definedName>
    <definedName name="DetailsBid1">#REF!</definedName>
    <definedName name="DetailsBid2" localSheetId="17">#REF!</definedName>
    <definedName name="DetailsBid2">#REF!</definedName>
    <definedName name="DetailsBid3" localSheetId="17">#REF!</definedName>
    <definedName name="DetailsBid3">#REF!</definedName>
    <definedName name="DetailsBid4" localSheetId="17">#REF!</definedName>
    <definedName name="DetailsBid4">#REF!</definedName>
    <definedName name="DetailsBidRange" localSheetId="17">#REF!</definedName>
    <definedName name="DetailsBidRange">#REF!</definedName>
    <definedName name="DETENCION">#REF!</definedName>
    <definedName name="deuda">#REF!</definedName>
    <definedName name="deuda2">#REF!</definedName>
    <definedName name="DEX">#REF!</definedName>
    <definedName name="df" localSheetId="17">#REF!</definedName>
    <definedName name="df">#REF!</definedName>
    <definedName name="dfa" localSheetId="17" hidden="1">{"TAB1",#N/A,TRUE,"GENERAL";"TAB2",#N/A,TRUE,"GENERAL";"TAB3",#N/A,TRUE,"GENERAL";"TAB4",#N/A,TRUE,"GENERAL";"TAB5",#N/A,TRUE,"GENERAL"}</definedName>
    <definedName name="dfa">#REF!</definedName>
    <definedName name="dfasd" localSheetId="17" hidden="1">{"TAB1",#N/A,TRUE,"GENERAL";"TAB2",#N/A,TRUE,"GENERAL";"TAB3",#N/A,TRUE,"GENERAL";"TAB4",#N/A,TRUE,"GENERAL";"TAB5",#N/A,TRUE,"GENERAL"}</definedName>
    <definedName name="dfasd">#REF!</definedName>
    <definedName name="dfasfdasdfadsfasdfas">#REF!</definedName>
    <definedName name="DFBGHS" localSheetId="17">#REF!</definedName>
    <definedName name="DFBGHS">#REF!</definedName>
    <definedName name="DFBNJ" localSheetId="17" hidden="1">{"via1",#N/A,TRUE,"general";"via2",#N/A,TRUE,"general";"via3",#N/A,TRUE,"general"}</definedName>
    <definedName name="DFBNJ">#REF!</definedName>
    <definedName name="dfcvc" localSheetId="17">#REF!</definedName>
    <definedName name="dfcvc">#REF!</definedName>
    <definedName name="dfdaa" localSheetId="17">#REF!</definedName>
    <definedName name="dfdaa">#REF!</definedName>
    <definedName name="dfdaf">#N/A</definedName>
    <definedName name="dfdasgdsa">#REF!</definedName>
    <definedName name="dfdf" localSheetId="17">#REF!</definedName>
    <definedName name="dfdf">#REF!</definedName>
    <definedName name="DFDFF">#REF!</definedName>
    <definedName name="dfds" localSheetId="17" hidden="1">{"TAB1",#N/A,TRUE,"GENERAL";"TAB2",#N/A,TRUE,"GENERAL";"TAB3",#N/A,TRUE,"GENERAL";"TAB4",#N/A,TRUE,"GENERAL";"TAB5",#N/A,TRUE,"GENERAL"}</definedName>
    <definedName name="dfds">#REF!</definedName>
    <definedName name="dfdsfi" localSheetId="17" hidden="1">{"via1",#N/A,TRUE,"general";"via2",#N/A,TRUE,"general";"via3",#N/A,TRUE,"general"}</definedName>
    <definedName name="dfdsfi">#REF!</definedName>
    <definedName name="DFEFWEFSGERGAERGEGQER">#REF!</definedName>
    <definedName name="DFFDSV">#REF!</definedName>
    <definedName name="dfff" localSheetId="17">#REF!</definedName>
    <definedName name="dfff">#REF!</definedName>
    <definedName name="dffffe" localSheetId="17" hidden="1">{"TAB1",#N/A,TRUE,"GENERAL";"TAB2",#N/A,TRUE,"GENERAL";"TAB3",#N/A,TRUE,"GENERAL";"TAB4",#N/A,TRUE,"GENERAL";"TAB5",#N/A,TRUE,"GENERAL"}</definedName>
    <definedName name="dffffe">#REF!</definedName>
    <definedName name="dffgfghfh">#REF!</definedName>
    <definedName name="DFFHJ">#REF!</definedName>
    <definedName name="DFG" localSheetId="17" hidden="1">{"via1",#N/A,TRUE,"general";"via2",#N/A,TRUE,"general";"via3",#N/A,TRUE,"general"}</definedName>
    <definedName name="DFG">#REF!</definedName>
    <definedName name="DFGBHJ" localSheetId="17" hidden="1">{"via1",#N/A,TRUE,"general";"via2",#N/A,TRUE,"general";"via3",#N/A,TRUE,"general"}</definedName>
    <definedName name="DFGBHJ">#REF!</definedName>
    <definedName name="DFGDFG" localSheetId="17" hidden="1">{"via1",#N/A,TRUE,"general";"via2",#N/A,TRUE,"general";"via3",#N/A,TRUE,"general"}</definedName>
    <definedName name="DFGDFG">#REF!</definedName>
    <definedName name="DFGDYYB" localSheetId="17" hidden="1">{"TAB1",#N/A,TRUE,"GENERAL";"TAB2",#N/A,TRUE,"GENERAL";"TAB3",#N/A,TRUE,"GENERAL";"TAB4",#N/A,TRUE,"GENERAL";"TAB5",#N/A,TRUE,"GENERAL"}</definedName>
    <definedName name="DFGDYYB">#REF!</definedName>
    <definedName name="dfgf" localSheetId="17" hidden="1">{"via1",#N/A,TRUE,"general";"via2",#N/A,TRUE,"general";"via3",#N/A,TRUE,"general"}</definedName>
    <definedName name="dfgf">#REF!</definedName>
    <definedName name="DFGFBOP" localSheetId="17" hidden="1">{"TAB1",#N/A,TRUE,"GENERAL";"TAB2",#N/A,TRUE,"GENERAL";"TAB3",#N/A,TRUE,"GENERAL";"TAB4",#N/A,TRUE,"GENERAL";"TAB5",#N/A,TRUE,"GENERAL"}</definedName>
    <definedName name="DFGFBOP">#REF!</definedName>
    <definedName name="DFGFDG" localSheetId="17" hidden="1">{"TAB1",#N/A,TRUE,"GENERAL";"TAB2",#N/A,TRUE,"GENERAL";"TAB3",#N/A,TRUE,"GENERAL";"TAB4",#N/A,TRUE,"GENERAL";"TAB5",#N/A,TRUE,"GENERAL"}</definedName>
    <definedName name="DFGFDG">#REF!</definedName>
    <definedName name="dfggg">#REF!</definedName>
    <definedName name="dfgndfjgndf" localSheetId="4">Listado #REF!</definedName>
    <definedName name="dfgndfjgndf" localSheetId="16">Listado #REF!</definedName>
    <definedName name="dfgndfjgndf" localSheetId="15">Listado #REF!</definedName>
    <definedName name="dfgndfjgndf" localSheetId="17">Listado #REF!</definedName>
    <definedName name="dfgndfjgndf" localSheetId="2">Listado #REF!</definedName>
    <definedName name="dfgndfjgndf" localSheetId="1">Listado #REF!</definedName>
    <definedName name="dfgndfjgndf">Listado #REF!</definedName>
    <definedName name="DFGV" localSheetId="17" hidden="1">{"TAB1",#N/A,TRUE,"GENERAL";"TAB2",#N/A,TRUE,"GENERAL";"TAB3",#N/A,TRUE,"GENERAL";"TAB4",#N/A,TRUE,"GENERAL";"TAB5",#N/A,TRUE,"GENERAL"}</definedName>
    <definedName name="DFGV">#REF!</definedName>
    <definedName name="dfgypuj" localSheetId="17" hidden="1">{"TAB1",#N/A,TRUE,"GENERAL";"TAB2",#N/A,TRUE,"GENERAL";"TAB3",#N/A,TRUE,"GENERAL";"TAB4",#N/A,TRUE,"GENERAL";"TAB5",#N/A,TRUE,"GENERAL"}</definedName>
    <definedName name="dfgypuj">#REF!</definedName>
    <definedName name="dfh" localSheetId="17" hidden="1">{"TAB1",#N/A,TRUE,"GENERAL";"TAB2",#N/A,TRUE,"GENERAL";"TAB3",#N/A,TRUE,"GENERAL";"TAB4",#N/A,TRUE,"GENERAL";"TAB5",#N/A,TRUE,"GENERAL"}</definedName>
    <definedName name="dfh">#REF!</definedName>
    <definedName name="dfhdr" localSheetId="17" hidden="1">{"via1",#N/A,TRUE,"general";"via2",#N/A,TRUE,"general";"via3",#N/A,TRUE,"general"}</definedName>
    <definedName name="dfhdr">#REF!</definedName>
    <definedName name="dfhfhfhfhfhfhgf" localSheetId="4">Listado #REF!</definedName>
    <definedName name="dfhfhfhfhfhfhgf" localSheetId="16">Listado #REF!</definedName>
    <definedName name="dfhfhfhfhfhfhgf" localSheetId="15">Listado #REF!</definedName>
    <definedName name="dfhfhfhfhfhfhgf" localSheetId="17">Listado #REF!</definedName>
    <definedName name="dfhfhfhfhfhfhgf" localSheetId="2">Listado #REF!</definedName>
    <definedName name="dfhfhfhfhfhfhgf" localSheetId="1">Listado #REF!</definedName>
    <definedName name="dfhfhfhfhfhfhgf">Listado #REF!</definedName>
    <definedName name="dfhgh" localSheetId="17" hidden="1">{"via1",#N/A,TRUE,"general";"via2",#N/A,TRUE,"general";"via3",#N/A,TRUE,"general"}</definedName>
    <definedName name="dfhgh">#REF!</definedName>
    <definedName name="dfj" localSheetId="17" hidden="1">{"via1",#N/A,TRUE,"general";"via2",#N/A,TRUE,"general";"via3",#N/A,TRUE,"general"}</definedName>
    <definedName name="dfj">#REF!</definedName>
    <definedName name="dfnbgdhbghjbgdfbgjdfbgdf" localSheetId="4">Listado #REF!</definedName>
    <definedName name="dfnbgdhbghjbgdfbgjdfbgdf" localSheetId="16">Listado #REF!</definedName>
    <definedName name="dfnbgdhbghjbgdfbgjdfbgdf" localSheetId="15">Listado #REF!</definedName>
    <definedName name="dfnbgdhbghjbgdfbgjdfbgdf" localSheetId="17">Listado #REF!</definedName>
    <definedName name="dfnbgdhbghjbgdfbgjdfbgdf" localSheetId="2">Listado #REF!</definedName>
    <definedName name="dfnbgdhbghjbgdfbgjdfbgdf" localSheetId="1">Listado #REF!</definedName>
    <definedName name="dfnbgdhbghjbgdfbgjdfbgdf">Listado #REF!</definedName>
    <definedName name="DFRFRF" localSheetId="17" hidden="1">{"via1",#N/A,TRUE,"general";"via2",#N/A,TRUE,"general";"via3",#N/A,TRUE,"general"}</definedName>
    <definedName name="DFRFRF">#REF!</definedName>
    <definedName name="DFSA">#REF!</definedName>
    <definedName name="DFSADFS">#REF!</definedName>
    <definedName name="DFSD">#REF!</definedName>
    <definedName name="dfsdfsfdgdfgf">#REF!</definedName>
    <definedName name="DFSFGGG">#REF!</definedName>
    <definedName name="DFVUI" localSheetId="17" hidden="1">{"via1",#N/A,TRUE,"general";"via2",#N/A,TRUE,"general";"via3",#N/A,TRUE,"general"}</definedName>
    <definedName name="DFVUI">#REF!</definedName>
    <definedName name="dg" localSheetId="17" hidden="1">{"via1",#N/A,TRUE,"general";"via2",#N/A,TRUE,"general";"via3",#N/A,TRUE,"general"}</definedName>
    <definedName name="dg">#REF!</definedName>
    <definedName name="dgdgr" localSheetId="17" hidden="1">{"via1",#N/A,TRUE,"general";"via2",#N/A,TRUE,"general";"via3",#N/A,TRUE,"general"}</definedName>
    <definedName name="dgdgr">#REF!</definedName>
    <definedName name="dgfd" localSheetId="17" hidden="1">{"TAB1",#N/A,TRUE,"GENERAL";"TAB2",#N/A,TRUE,"GENERAL";"TAB3",#N/A,TRUE,"GENERAL";"TAB4",#N/A,TRUE,"GENERAL";"TAB5",#N/A,TRUE,"GENERAL"}</definedName>
    <definedName name="dgfd">#REF!</definedName>
    <definedName name="DGFDFVSDF" localSheetId="17" hidden="1">{"via1",#N/A,TRUE,"general";"via2",#N/A,TRUE,"general";"via3",#N/A,TRUE,"general"}</definedName>
    <definedName name="DGFDFVSDF">#REF!</definedName>
    <definedName name="dgfdg" localSheetId="17" hidden="1">{"via1",#N/A,TRUE,"general";"via2",#N/A,TRUE,"general";"via3",#N/A,TRUE,"general"}</definedName>
    <definedName name="dgfdg">#REF!</definedName>
    <definedName name="DGFG" localSheetId="17" hidden="1">{"via1",#N/A,TRUE,"general";"via2",#N/A,TRUE,"general";"via3",#N/A,TRUE,"general"}</definedName>
    <definedName name="DGFG">#REF!</definedName>
    <definedName name="dgfsado" localSheetId="17" hidden="1">{"TAB1",#N/A,TRUE,"GENERAL";"TAB2",#N/A,TRUE,"GENERAL";"TAB3",#N/A,TRUE,"GENERAL";"TAB4",#N/A,TRUE,"GENERAL";"TAB5",#N/A,TRUE,"GENERAL"}</definedName>
    <definedName name="dgfsado">#REF!</definedName>
    <definedName name="DGGERE">#REF!</definedName>
    <definedName name="dghfs">#REF!</definedName>
    <definedName name="dghjhfg">#REF!</definedName>
    <definedName name="dgrdeb" localSheetId="17" hidden="1">{"TAB1",#N/A,TRUE,"GENERAL";"TAB2",#N/A,TRUE,"GENERAL";"TAB3",#N/A,TRUE,"GENERAL";"TAB4",#N/A,TRUE,"GENERAL";"TAB5",#N/A,TRUE,"GENERAL"}</definedName>
    <definedName name="dgrdeb">#REF!</definedName>
    <definedName name="dgreg" localSheetId="17" hidden="1">{"via1",#N/A,TRUE,"general";"via2",#N/A,TRUE,"general";"via3",#N/A,TRUE,"general"}</definedName>
    <definedName name="dgreg">#REF!</definedName>
    <definedName name="dgsdggh">#REF!</definedName>
    <definedName name="DH" localSheetId="17" hidden="1">{"via1",#N/A,TRUE,"general";"via2",#N/A,TRUE,"general";"via3",#N/A,TRUE,"general"}</definedName>
    <definedName name="DH">#REF!</definedName>
    <definedName name="dhdth" localSheetId="17" hidden="1">{"TAB1",#N/A,TRUE,"GENERAL";"TAB2",#N/A,TRUE,"GENERAL";"TAB3",#N/A,TRUE,"GENERAL";"TAB4",#N/A,TRUE,"GENERAL";"TAB5",#N/A,TRUE,"GENERAL"}</definedName>
    <definedName name="dhdth">#REF!</definedName>
    <definedName name="dhgh" localSheetId="17" hidden="1">{"via1",#N/A,TRUE,"general";"via2",#N/A,TRUE,"general";"via3",#N/A,TRUE,"general"}</definedName>
    <definedName name="dhgh">#REF!</definedName>
    <definedName name="DHP">#REF!</definedName>
    <definedName name="di" localSheetId="17">#REF!</definedName>
    <definedName name="di">#REF!</definedName>
    <definedName name="DIA" localSheetId="17">#REF!</definedName>
    <definedName name="DIA">#REF!</definedName>
    <definedName name="dia24hr" localSheetId="17">#REF!</definedName>
    <definedName name="dia24hr">#REF!</definedName>
    <definedName name="DIAGRAMA" localSheetId="17">#REF!</definedName>
    <definedName name="DIAGRAMA">#REF!</definedName>
    <definedName name="DIAME" localSheetId="17">#REF!</definedName>
    <definedName name="DIAME">#REF!</definedName>
    <definedName name="Diametro">#REF!</definedName>
    <definedName name="diametros" localSheetId="17">#REF!</definedName>
    <definedName name="diametros">#REF!</definedName>
    <definedName name="Diámetros">#REF!</definedName>
    <definedName name="DiametrosCodos">#REF!</definedName>
    <definedName name="diamm">#REF!</definedName>
    <definedName name="DIANA" localSheetId="17">#REF!</definedName>
    <definedName name="DIANA">#REF!</definedName>
    <definedName name="dias" localSheetId="17">#REF!</definedName>
    <definedName name="dias">#REF!</definedName>
    <definedName name="DIAS_DEL_MES" localSheetId="17">#REF!</definedName>
    <definedName name="DIAS_DEL_MES">#REF!</definedName>
    <definedName name="dias_semana" localSheetId="17">#REF!</definedName>
    <definedName name="dias_semana">#REF!</definedName>
    <definedName name="Dias_semanales" localSheetId="17">#REF!</definedName>
    <definedName name="Dias_semanales">#REF!</definedName>
    <definedName name="DIAS_SEMANAS" localSheetId="17">#REF!</definedName>
    <definedName name="DIAS_SEMANAS">#REF!</definedName>
    <definedName name="diasacumulacion">#REF!</definedName>
    <definedName name="DIASDELMES" localSheetId="17">#REF!</definedName>
    <definedName name="DIASDELMES">#REF!</definedName>
    <definedName name="DIASROTACION" localSheetId="17">#REF!</definedName>
    <definedName name="DIASROTACION">#REF!</definedName>
    <definedName name="DiasSupuestosCierre" localSheetId="17">#REF!</definedName>
    <definedName name="DiasSupuestosCierre">#REF!</definedName>
    <definedName name="DIC" localSheetId="17">#REF!</definedName>
    <definedName name="DIC">#REF!</definedName>
    <definedName name="dic00" localSheetId="17">#REF!</definedName>
    <definedName name="dic00">#REF!</definedName>
    <definedName name="diego">#REF!</definedName>
    <definedName name="diego1">#REF!</definedName>
    <definedName name="Dif.Este">#REF!</definedName>
    <definedName name="Dif.Norte">#REF!</definedName>
    <definedName name="DifConsultoriaFM" localSheetId="17">#REF!</definedName>
    <definedName name="DifConsultoriaFM">#REF!</definedName>
    <definedName name="diferencial" localSheetId="17">#REF!</definedName>
    <definedName name="diferencial">#REF!</definedName>
    <definedName name="Dificultad">#REF!</definedName>
    <definedName name="Dilataciones_en_bronce">#REF!</definedName>
    <definedName name="dina">#REF!</definedName>
    <definedName name="Dintel" localSheetId="17">#REF!</definedName>
    <definedName name="Dintel">#REF!</definedName>
    <definedName name="DINTELES">#REF!</definedName>
    <definedName name="DIOGE" localSheetId="17">#REF!</definedName>
    <definedName name="DIOGE">#REF!</definedName>
    <definedName name="DIRECCIÓN" localSheetId="17">#REF!</definedName>
    <definedName name="DIRECCIÓN">#REF!</definedName>
    <definedName name="DIRECTO" localSheetId="17">"DIRECTO:  "&amp;TEXT(ROUNDUP(SUMIF(#REF!,#REF!,#REF!)/2,0),"#,##0")&amp;" / "&amp;VLOOKUP(#REF!,#REF!,3,FALSE)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_Administrativo">#REF!</definedName>
    <definedName name="Discount_Lumpsum" localSheetId="17">#REF!</definedName>
    <definedName name="Discount_Lumpsum">#REF!</definedName>
    <definedName name="discount_percent" localSheetId="17">#REF!</definedName>
    <definedName name="discount_percent">#REF!</definedName>
    <definedName name="discount2" localSheetId="17">#REF!</definedName>
    <definedName name="discount2">#REF!</definedName>
    <definedName name="discount3" localSheetId="17">#REF!</definedName>
    <definedName name="discount3">#REF!</definedName>
    <definedName name="discount4" localSheetId="17">#REF!</definedName>
    <definedName name="discount4">#REF!</definedName>
    <definedName name="DiscRateHigh" localSheetId="17">#REF!</definedName>
    <definedName name="DiscRateHigh">#REF!</definedName>
    <definedName name="DiscRateMed" localSheetId="17">#REF!</definedName>
    <definedName name="DiscRateMed">#REF!</definedName>
    <definedName name="diseñadores">#REF!</definedName>
    <definedName name="Dispo_value">#REF!</definedName>
    <definedName name="DISPONIBILIDAD" localSheetId="17">#REF!</definedName>
    <definedName name="DISPONIBILIDAD">#REF!</definedName>
    <definedName name="disposal">#REF!</definedName>
    <definedName name="Dist_Maquina">#REF!</definedName>
    <definedName name="Distancia">#REF!</definedName>
    <definedName name="DISTANCIA_ARENA">#REF!</definedName>
    <definedName name="Distancia_Canteras">#REF!</definedName>
    <definedName name="DISTANCIA_CEMENTO">#REF!</definedName>
    <definedName name="DISTANCIA_TRITURADO">#REF!</definedName>
    <definedName name="DistanciasPRS7801" localSheetId="17">#REF!</definedName>
    <definedName name="DistanciasPRS7801">#REF!</definedName>
    <definedName name="DistanciasPRS9003" localSheetId="17">#REF!</definedName>
    <definedName name="DistanciasPRS9003">#REF!</definedName>
    <definedName name="DistanciasPRS9004" localSheetId="17">#REF!</definedName>
    <definedName name="DistanciasPRS9004">#REF!</definedName>
    <definedName name="DISTRIBUCION" localSheetId="17">#REF!</definedName>
    <definedName name="DISTRIBUCION">#REF!</definedName>
    <definedName name="distrital">#REF!</definedName>
    <definedName name="div_pay" localSheetId="17">#REF!</definedName>
    <definedName name="div_pay">#REF!</definedName>
    <definedName name="Division_acrilica_para_ducha">#REF!</definedName>
    <definedName name="divisiones">#REF!</definedName>
    <definedName name="dj" localSheetId="17">#REF!</definedName>
    <definedName name="dj">#REF!</definedName>
    <definedName name="djdiffehefhfh">#REF!</definedName>
    <definedName name="djdytj" localSheetId="17" hidden="1">{"TAB1",#N/A,TRUE,"GENERAL";"TAB2",#N/A,TRUE,"GENERAL";"TAB3",#N/A,TRUE,"GENERAL";"TAB4",#N/A,TRUE,"GENERAL";"TAB5",#N/A,TRUE,"GENERAL"}</definedName>
    <definedName name="djdytj">#REF!</definedName>
    <definedName name="DKEQEFEFJIJW" localSheetId="17">#REF!</definedName>
    <definedName name="DKEQEFEFJIJW">#REF!</definedName>
    <definedName name="DKJEFIPJKLÑGJOÑ">#REF!</definedName>
    <definedName name="dl" localSheetId="17">#REF!</definedName>
    <definedName name="dl">#REF!</definedName>
    <definedName name="dm" localSheetId="17">#REF!</definedName>
    <definedName name="dm">#REF!</definedName>
    <definedName name="DMD" localSheetId="17">#REF!</definedName>
    <definedName name="DMD">#REF!</definedName>
    <definedName name="dnp">#REF!</definedName>
    <definedName name="DNS">#REF!</definedName>
    <definedName name="do" localSheetId="17">#REF!</definedName>
    <definedName name="do">#REF!</definedName>
    <definedName name="doc">#REF!</definedName>
    <definedName name="doc3000a">#REF!</definedName>
    <definedName name="doc3000e">#REF!</definedName>
    <definedName name="doc3advval">#REF!</definedName>
    <definedName name="doc3baseval">#REF!</definedName>
    <definedName name="doc3list">#REF!</definedName>
    <definedName name="doc3stdval">#REF!</definedName>
    <definedName name="docp">#REF!</definedName>
    <definedName name="Documentstatus" localSheetId="17">#REF!</definedName>
    <definedName name="Documentstatus">#REF!</definedName>
    <definedName name="Documentstatus1">#REF!</definedName>
    <definedName name="DOLAR">#REF!</definedName>
    <definedName name="Dólar">#REF!</definedName>
    <definedName name="DOM160X20_S1" localSheetId="17">#REF!</definedName>
    <definedName name="DOM160X20_S1">#REF!</definedName>
    <definedName name="DOM160X20_S2" localSheetId="17">#REF!</definedName>
    <definedName name="DOM160X20_S2">#REF!</definedName>
    <definedName name="DOM160X20_S3" localSheetId="17">#REF!</definedName>
    <definedName name="DOM160X20_S3">#REF!</definedName>
    <definedName name="DOM160X20_S4" localSheetId="17">#REF!</definedName>
    <definedName name="DOM160X20_S4">#REF!</definedName>
    <definedName name="DOM160X20_S5" localSheetId="17">#REF!</definedName>
    <definedName name="DOM160X20_S5">#REF!</definedName>
    <definedName name="DOM160X20_S6" localSheetId="17">#REF!</definedName>
    <definedName name="DOM160X20_S6">#REF!</definedName>
    <definedName name="DOM160X32_S1" localSheetId="17">#REF!</definedName>
    <definedName name="DOM160X32_S1">#REF!</definedName>
    <definedName name="DOM160X32_S2" localSheetId="17">#REF!</definedName>
    <definedName name="DOM160X32_S2">#REF!</definedName>
    <definedName name="DOM160X32_S3" localSheetId="17">#REF!</definedName>
    <definedName name="DOM160X32_S3">#REF!</definedName>
    <definedName name="DOM160X32_S4" localSheetId="17">#REF!</definedName>
    <definedName name="DOM160X32_S4">#REF!</definedName>
    <definedName name="DOM160X32_S5" localSheetId="17">#REF!</definedName>
    <definedName name="DOM160X32_S5">#REF!</definedName>
    <definedName name="DOM160X32_S6" localSheetId="17">#REF!</definedName>
    <definedName name="DOM160X32_S6">#REF!</definedName>
    <definedName name="DOM200X20_S1" localSheetId="17">#REF!</definedName>
    <definedName name="DOM200X20_S1">#REF!</definedName>
    <definedName name="DOM200X20_S2" localSheetId="17">#REF!</definedName>
    <definedName name="DOM200X20_S2">#REF!</definedName>
    <definedName name="DOM200X20_S3" localSheetId="17">#REF!</definedName>
    <definedName name="DOM200X20_S3">#REF!</definedName>
    <definedName name="DOM200X20_S4" localSheetId="17">#REF!</definedName>
    <definedName name="DOM200X20_S4">#REF!</definedName>
    <definedName name="DOM200X20_S5" localSheetId="17">#REF!</definedName>
    <definedName name="DOM200X20_S5">#REF!</definedName>
    <definedName name="DOM200X20_S6" localSheetId="17">#REF!</definedName>
    <definedName name="DOM200X20_S6">#REF!</definedName>
    <definedName name="DOM200X32_S1" localSheetId="17">#REF!</definedName>
    <definedName name="DOM200X32_S1">#REF!</definedName>
    <definedName name="DOM200X32_S2" localSheetId="17">#REF!</definedName>
    <definedName name="DOM200X32_S2">#REF!</definedName>
    <definedName name="DOM200X32_S3" localSheetId="17">#REF!</definedName>
    <definedName name="DOM200X32_S3">#REF!</definedName>
    <definedName name="DOM200X32_S4" localSheetId="17">#REF!</definedName>
    <definedName name="DOM200X32_S4">#REF!</definedName>
    <definedName name="DOM200X32_S5" localSheetId="17">#REF!</definedName>
    <definedName name="DOM200X32_S5">#REF!</definedName>
    <definedName name="DOM200X32_S6" localSheetId="17">#REF!</definedName>
    <definedName name="DOM200X32_S6">#REF!</definedName>
    <definedName name="DOM90X20_S1" localSheetId="17">#REF!</definedName>
    <definedName name="DOM90X20_S1">#REF!</definedName>
    <definedName name="DOM90X20_S2" localSheetId="17">#REF!</definedName>
    <definedName name="DOM90X20_S2">#REF!</definedName>
    <definedName name="DOM90X20_S3" localSheetId="17">#REF!</definedName>
    <definedName name="DOM90X20_S3">#REF!</definedName>
    <definedName name="DOM90X20_S4" localSheetId="17">#REF!</definedName>
    <definedName name="DOM90X20_S4">#REF!</definedName>
    <definedName name="DOM90X20_S5" localSheetId="17">#REF!</definedName>
    <definedName name="DOM90X20_S5">#REF!</definedName>
    <definedName name="DOM90X20_S6" localSheetId="17">#REF!</definedName>
    <definedName name="DOM90X20_S6">#REF!</definedName>
    <definedName name="DOM90X32_S1" localSheetId="17">#REF!</definedName>
    <definedName name="DOM90X32_S1">#REF!</definedName>
    <definedName name="DOM90X32_S2" localSheetId="17">#REF!</definedName>
    <definedName name="DOM90X32_S2">#REF!</definedName>
    <definedName name="DOM90X32_S3" localSheetId="17">#REF!</definedName>
    <definedName name="DOM90X32_S3">#REF!</definedName>
    <definedName name="DOM90X32_S4" localSheetId="17">#REF!</definedName>
    <definedName name="DOM90X32_S4">#REF!</definedName>
    <definedName name="DOM90X32_S5" localSheetId="17">#REF!</definedName>
    <definedName name="DOM90X32_S5">#REF!</definedName>
    <definedName name="DOM90X32_S6" localSheetId="17">#REF!</definedName>
    <definedName name="DOM90X32_S6">#REF!</definedName>
    <definedName name="DOMESP90X63_S1" localSheetId="17">#REF!</definedName>
    <definedName name="DOMESP90X63_S1">#REF!</definedName>
    <definedName name="DOMESP90X63_S2" localSheetId="17">#REF!</definedName>
    <definedName name="DOMESP90X63_S2">#REF!</definedName>
    <definedName name="DOMESP90X63_S3" localSheetId="17">#REF!</definedName>
    <definedName name="DOMESP90X63_S3">#REF!</definedName>
    <definedName name="DOMESP90X63_S4" localSheetId="17">#REF!</definedName>
    <definedName name="DOMESP90X63_S4">#REF!</definedName>
    <definedName name="DOMESP90X63_S5" localSheetId="17">#REF!</definedName>
    <definedName name="DOMESP90X63_S5">#REF!</definedName>
    <definedName name="DOMESP90X63_S6" localSheetId="17">#REF!</definedName>
    <definedName name="DOMESP90X63_S6">#REF!</definedName>
    <definedName name="Domo_Acrilico_0_90_x_0_90">#REF!</definedName>
    <definedName name="DOR" localSheetId="17">#REF!</definedName>
    <definedName name="DOR">#REF!</definedName>
    <definedName name="DOS" localSheetId="17">#REF!</definedName>
    <definedName name="DOS">#REF!</definedName>
    <definedName name="dos_H">#REF!</definedName>
    <definedName name="DOT" localSheetId="17">#REF!</definedName>
    <definedName name="DOT">#REF!</definedName>
    <definedName name="dota" localSheetId="17">#REF!</definedName>
    <definedName name="dota">#REF!</definedName>
    <definedName name="dotacion">#REF!</definedName>
    <definedName name="DOTACION_SOLICITADA_POR_SECRETARIA_DE_SALUD___ASCENSORES">#REF!</definedName>
    <definedName name="Dp">#REF!</definedName>
    <definedName name="DPTO">#REF!</definedName>
    <definedName name="DR">#REF!</definedName>
    <definedName name="DRAWING_LEAD_TIME" localSheetId="17">#REF!</definedName>
    <definedName name="DRAWING_LEAD_TIME">#REF!</definedName>
    <definedName name="drf" localSheetId="17">#REF!</definedName>
    <definedName name="drf">#REF!</definedName>
    <definedName name="DRTOS1">#REF!</definedName>
    <definedName name="dry" localSheetId="17" hidden="1">{"via1",#N/A,TRUE,"general";"via2",#N/A,TRUE,"general";"via3",#N/A,TRUE,"general"}</definedName>
    <definedName name="dry">#REF!</definedName>
    <definedName name="DS" localSheetId="17">#REF!</definedName>
    <definedName name="DS">#REF!</definedName>
    <definedName name="DSA" localSheetId="17">#REF!</definedName>
    <definedName name="DSA">#REF!</definedName>
    <definedName name="DSAD" localSheetId="17" hidden="1">{"via1",#N/A,TRUE,"general";"via2",#N/A,TRUE,"general";"via3",#N/A,TRUE,"general"}</definedName>
    <definedName name="DSAD">#REF!</definedName>
    <definedName name="dsadfp" localSheetId="17" hidden="1">{"TAB1",#N/A,TRUE,"GENERAL";"TAB2",#N/A,TRUE,"GENERAL";"TAB3",#N/A,TRUE,"GENERAL";"TAB4",#N/A,TRUE,"GENERAL";"TAB5",#N/A,TRUE,"GENERAL"}</definedName>
    <definedName name="dsadfp">#REF!</definedName>
    <definedName name="DSAF">#REF!</definedName>
    <definedName name="DSASDV">#REF!</definedName>
    <definedName name="Dsbcm">#REF!</definedName>
    <definedName name="dsched">#REF!</definedName>
    <definedName name="dscr">#REF!</definedName>
    <definedName name="dscr1">#REF!</definedName>
    <definedName name="dscr2">#REF!</definedName>
    <definedName name="DSD" localSheetId="17" hidden="1">{"via1",#N/A,TRUE,"general";"via2",#N/A,TRUE,"general";"via3",#N/A,TRUE,"general"}</definedName>
    <definedName name="DSD">#REF!</definedName>
    <definedName name="dsdads4" localSheetId="17" hidden="1">{"TAB1",#N/A,TRUE,"GENERAL";"TAB2",#N/A,TRUE,"GENERAL";"TAB3",#N/A,TRUE,"GENERAL";"TAB4",#N/A,TRUE,"GENERAL";"TAB5",#N/A,TRUE,"GENERAL"}</definedName>
    <definedName name="dsdads4">#REF!</definedName>
    <definedName name="DSDAFDSAF">#REF!</definedName>
    <definedName name="DSDDFFDF">#REF!</definedName>
    <definedName name="DSDF">#REF!</definedName>
    <definedName name="DSDFDSA">#REF!</definedName>
    <definedName name="DSDFFDF">#REF!</definedName>
    <definedName name="DSDSD">#REF!</definedName>
    <definedName name="dse" localSheetId="17">#REF!</definedName>
    <definedName name="dse">#REF!</definedName>
    <definedName name="DSF" localSheetId="17" hidden="1">{"via1",#N/A,TRUE,"general";"via2",#N/A,TRUE,"general";"via3",#N/A,TRUE,"general"}</definedName>
    <definedName name="DSF">#REF!</definedName>
    <definedName name="DSFCVTY" localSheetId="17" hidden="1">{"TAB1",#N/A,TRUE,"GENERAL";"TAB2",#N/A,TRUE,"GENERAL";"TAB3",#N/A,TRUE,"GENERAL";"TAB4",#N/A,TRUE,"GENERAL";"TAB5",#N/A,TRUE,"GENERAL"}</definedName>
    <definedName name="DSFCVTY">#REF!</definedName>
    <definedName name="DSFDFF">#REF!</definedName>
    <definedName name="DSFDSDFDG">#REF!</definedName>
    <definedName name="DSFFASDF">#REF!</definedName>
    <definedName name="dsfg" localSheetId="17" hidden="1">{"via1",#N/A,TRUE,"general";"via2",#N/A,TRUE,"general";"via3",#N/A,TRUE,"general"}</definedName>
    <definedName name="dsfg">#REF!</definedName>
    <definedName name="dsfhgfdh" localSheetId="17" hidden="1">{"TAB1",#N/A,TRUE,"GENERAL";"TAB2",#N/A,TRUE,"GENERAL";"TAB3",#N/A,TRUE,"GENERAL";"TAB4",#N/A,TRUE,"GENERAL";"TAB5",#N/A,TRUE,"GENERAL"}</definedName>
    <definedName name="dsfhgfdh">#REF!</definedName>
    <definedName name="dsfsdf" localSheetId="17" hidden="1">{"via1",#N/A,TRUE,"general";"via2",#N/A,TRUE,"general";"via3",#N/A,TRUE,"general"}</definedName>
    <definedName name="dsfsdf">#REF!</definedName>
    <definedName name="DSFSDFCXV" localSheetId="17" hidden="1">{"TAB1",#N/A,TRUE,"GENERAL";"TAB2",#N/A,TRUE,"GENERAL";"TAB3",#N/A,TRUE,"GENERAL";"TAB4",#N/A,TRUE,"GENERAL";"TAB5",#N/A,TRUE,"GENERAL"}</definedName>
    <definedName name="DSFSDFCXV">#REF!</definedName>
    <definedName name="dsfsvm" localSheetId="17" hidden="1">{"TAB1",#N/A,TRUE,"GENERAL";"TAB2",#N/A,TRUE,"GENERAL";"TAB3",#N/A,TRUE,"GENERAL";"TAB4",#N/A,TRUE,"GENERAL";"TAB5",#N/A,TRUE,"GENERAL"}</definedName>
    <definedName name="dsfsvm">#REF!</definedName>
    <definedName name="dsftbv" localSheetId="17" hidden="1">{"via1",#N/A,TRUE,"general";"via2",#N/A,TRUE,"general";"via3",#N/A,TRUE,"general"}</definedName>
    <definedName name="dsftbv">#REF!</definedName>
    <definedName name="DSGSDGDG" localSheetId="4">Listado #REF!</definedName>
    <definedName name="DSGSDGDG" localSheetId="16">Listado #REF!</definedName>
    <definedName name="DSGSDGDG" localSheetId="15">Listado #REF!</definedName>
    <definedName name="DSGSDGDG" localSheetId="17">Listado #REF!</definedName>
    <definedName name="DSGSDGDG" localSheetId="2">Listado #REF!</definedName>
    <definedName name="DSGSDGDG" localSheetId="1">Listado #REF!</definedName>
    <definedName name="DSGSDGDG">Listado #REF!</definedName>
    <definedName name="DSRAamount_copy">#REF!</definedName>
    <definedName name="DSRAamount_paste">#REF!</definedName>
    <definedName name="DSRAF">#REF!</definedName>
    <definedName name="DSRAfunded">#REF!</definedName>
    <definedName name="DSRAmargincopy">#REF!</definedName>
    <definedName name="DSRAmarginpaste">#REF!</definedName>
    <definedName name="DSRAV">#REF!</definedName>
    <definedName name="dsre">#REF!</definedName>
    <definedName name="DSSDD">#REF!</definedName>
    <definedName name="DSVCVAF">#REF!</definedName>
    <definedName name="dt" localSheetId="17">#REF!</definedName>
    <definedName name="dt">#REF!</definedName>
    <definedName name="Dt___0">#REF!</definedName>
    <definedName name="Dt___1">#REF!</definedName>
    <definedName name="Dt___2">#REF!</definedName>
    <definedName name="Dt___3">#REF!</definedName>
    <definedName name="Dt___4">#REF!</definedName>
    <definedName name="dtf" localSheetId="17">#REF!</definedName>
    <definedName name="dtf">#REF!</definedName>
    <definedName name="DTFSMedida" localSheetId="17">#REF!</definedName>
    <definedName name="DTFSMedida">#REF!</definedName>
    <definedName name="DtmFechaCotizacion" localSheetId="17">#REF!</definedName>
    <definedName name="DtmFechaCotizacion">#REF!</definedName>
    <definedName name="DtmFechVigenCotiza" localSheetId="17">#REF!</definedName>
    <definedName name="DtmFechVigenCotiza">#REF!</definedName>
    <definedName name="dtrhj" localSheetId="17" hidden="1">{"via1",#N/A,TRUE,"general";"via2",#N/A,TRUE,"general";"via3",#N/A,TRUE,"general"}</definedName>
    <definedName name="dtrhj">#REF!</definedName>
    <definedName name="DTS" localSheetId="17">#REF!</definedName>
    <definedName name="DTS">#REF!</definedName>
    <definedName name="dual_FLP">#REF!</definedName>
    <definedName name="Ducha_Tayrona">#REF!</definedName>
    <definedName name="DUCHATAYRONATOT">#REF!</definedName>
    <definedName name="DUCTO" localSheetId="17">#REF!</definedName>
    <definedName name="DUCTO">#REF!</definedName>
    <definedName name="Duitama" localSheetId="17">#REF!</definedName>
    <definedName name="Duitama">#REF!</definedName>
    <definedName name="DUKIK" localSheetId="17">#REF!</definedName>
    <definedName name="DUKIK">#REF!</definedName>
    <definedName name="dURACION">#REF!</definedName>
    <definedName name="DuracionMeses" localSheetId="17">#REF!</definedName>
    <definedName name="DuracionMeses">#REF!</definedName>
    <definedName name="DuracionSemanas" localSheetId="17">#REF!</definedName>
    <definedName name="DuracionSemanas">#REF!</definedName>
    <definedName name="Durata_in_anni">#REF!</definedName>
    <definedName name="dutr">#REF!</definedName>
    <definedName name="Dv">#REF!</definedName>
    <definedName name="DVSAFDFA">#REF!</definedName>
    <definedName name="DVSDF">#REF!</definedName>
    <definedName name="DVV">#REF!</definedName>
    <definedName name="DWDDDFFGGHHT">#REF!</definedName>
    <definedName name="dxd">#REF!</definedName>
    <definedName name="dxfgg" localSheetId="17" hidden="1">{"via1",#N/A,TRUE,"general";"via2",#N/A,TRUE,"general";"via3",#N/A,TRUE,"general"}</definedName>
    <definedName name="dxfgg">#REF!</definedName>
    <definedName name="DZ.Main" localSheetId="17" hidden="1">#REF!</definedName>
    <definedName name="DZ.Main">#REF!</definedName>
    <definedName name="e" localSheetId="17">#REF!</definedName>
    <definedName name="e">#REF!</definedName>
    <definedName name="E_03" localSheetId="17">#REF!</definedName>
    <definedName name="E_03">#REF!</definedName>
    <definedName name="e_INSTALACIONES_HIDRAULICAS">#REF!</definedName>
    <definedName name="E17083." localSheetId="17">#REF!</definedName>
    <definedName name="E17083.">#REF!</definedName>
    <definedName name="E2.160" localSheetId="17">#REF!</definedName>
    <definedName name="E2.160">#REF!</definedName>
    <definedName name="e3e33" localSheetId="17" hidden="1">{"via1",#N/A,TRUE,"general";"via2",#N/A,TRUE,"general";"via3",#N/A,TRUE,"general"}</definedName>
    <definedName name="e3e33">#REF!</definedName>
    <definedName name="eaeda">#REF!</definedName>
    <definedName name="ebdait">#REF!</definedName>
    <definedName name="EBIT95">#REF!</definedName>
    <definedName name="Ebitda" localSheetId="4" hidden="1">{#N/A,#N/A,FALSE,"GRAFICO";#N/A,#N/A,FALSE,"CAJA (2)";#N/A,#N/A,FALSE,"TERCEROS-PROMEDIO";#N/A,#N/A,FALSE,"CAJA";#N/A,#N/A,FALSE,"INGRESOS1995-2003";#N/A,#N/A,FALSE,"GASTOS1995-2003"}</definedName>
    <definedName name="Ebitda" localSheetId="16" hidden="1">{#N/A,#N/A,FALSE,"GRAFICO";#N/A,#N/A,FALSE,"CAJA (2)";#N/A,#N/A,FALSE,"TERCEROS-PROMEDIO";#N/A,#N/A,FALSE,"CAJA";#N/A,#N/A,FALSE,"INGRESOS1995-2003";#N/A,#N/A,FALSE,"GASTOS1995-2003"}</definedName>
    <definedName name="Ebitda" localSheetId="15" hidden="1">{#N/A,#N/A,FALSE,"GRAFICO";#N/A,#N/A,FALSE,"CAJA (2)";#N/A,#N/A,FALSE,"TERCEROS-PROMEDIO";#N/A,#N/A,FALSE,"CAJA";#N/A,#N/A,FALSE,"INGRESOS1995-2003";#N/A,#N/A,FALSE,"GASTOS1995-2003"}</definedName>
    <definedName name="Ebitda" localSheetId="17" hidden="1">{#N/A,#N/A,FALSE,"GRAFICO";#N/A,#N/A,FALSE,"CAJA (2)";#N/A,#N/A,FALSE,"TERCEROS-PROMEDIO";#N/A,#N/A,FALSE,"CAJA";#N/A,#N/A,FALSE,"INGRESOS1995-2003";#N/A,#N/A,FALSE,"GASTOS1995-2003"}</definedName>
    <definedName name="Ebitda" localSheetId="2" hidden="1">{#N/A,#N/A,FALSE,"GRAFICO";#N/A,#N/A,FALSE,"CAJA (2)";#N/A,#N/A,FALSE,"TERCEROS-PROMEDIO";#N/A,#N/A,FALSE,"CAJA";#N/A,#N/A,FALSE,"INGRESOS1995-2003";#N/A,#N/A,FALSE,"GASTOS1995-2003"}</definedName>
    <definedName name="Ebitda" localSheetId="1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BITSENS">#REF!</definedName>
    <definedName name="ec">#REF!</definedName>
    <definedName name="ED" localSheetId="17">#REF!</definedName>
    <definedName name="ED">#REF!</definedName>
    <definedName name="EDD">#REF!</definedName>
    <definedName name="EDEDWSWQA" localSheetId="17" hidden="1">{"TAB1",#N/A,TRUE,"GENERAL";"TAB2",#N/A,TRUE,"GENERAL";"TAB3",#N/A,TRUE,"GENERAL";"TAB4",#N/A,TRUE,"GENERAL";"TAB5",#N/A,TRUE,"GENERAL"}</definedName>
    <definedName name="EDEDWSWQA">#REF!</definedName>
    <definedName name="edgfhmn" localSheetId="17" hidden="1">{"via1",#N/A,TRUE,"general";"via2",#N/A,TRUE,"general";"via3",#N/A,TRUE,"general"}</definedName>
    <definedName name="edgfhmn">#REF!</definedName>
    <definedName name="EDICAR">#REF!</definedName>
    <definedName name="edil">#REF!</definedName>
    <definedName name="EDR">#REF!</definedName>
    <definedName name="eduar">#REF!</definedName>
    <definedName name="edw">#REF!</definedName>
    <definedName name="EDWIN" localSheetId="17">#REF!</definedName>
    <definedName name="EDWIN">#REF!</definedName>
    <definedName name="ee" localSheetId="17">#REF!</definedName>
    <definedName name="ee">#REF!</definedName>
    <definedName name="eea">#REF!</definedName>
    <definedName name="EEE" localSheetId="17" hidden="1">#REF!</definedName>
    <definedName name="EEE">#REF!</definedName>
    <definedName name="eeedfr" localSheetId="17" hidden="1">{"TAB1",#N/A,TRUE,"GENERAL";"TAB2",#N/A,TRUE,"GENERAL";"TAB3",#N/A,TRUE,"GENERAL";"TAB4",#N/A,TRUE,"GENERAL";"TAB5",#N/A,TRUE,"GENERAL"}</definedName>
    <definedName name="eeedfr">#REF!</definedName>
    <definedName name="EEEEE">#REF!</definedName>
    <definedName name="eeeee54222">#REF!</definedName>
    <definedName name="eeeeee">#REF!</definedName>
    <definedName name="eeeeee___0">#REF!</definedName>
    <definedName name="eeeeee___1">#REF!</definedName>
    <definedName name="EEEEEEE" localSheetId="17">#REF!</definedName>
    <definedName name="EEEEEEE">#REF!</definedName>
    <definedName name="eeeeeeee">#REF!</definedName>
    <definedName name="eeeeeeeeee" localSheetId="17">#REF!</definedName>
    <definedName name="eeeeeeeeee">#REF!</definedName>
    <definedName name="eeeeeeeeeee" localSheetId="17">#REF!</definedName>
    <definedName name="eeeeeeeeeee">#REF!</definedName>
    <definedName name="EEEEEEEEESSSSSSSSSSSSS" localSheetId="17">#REF!</definedName>
    <definedName name="EEEEEEEEESSSSSSSSSSSSS">#REF!</definedName>
    <definedName name="eeeeeeeeggggggg" localSheetId="17">#REF!</definedName>
    <definedName name="eeeeeeeeggggggg">#REF!</definedName>
    <definedName name="eeeeer" localSheetId="17" hidden="1">{"TAB1",#N/A,TRUE,"GENERAL";"TAB2",#N/A,TRUE,"GENERAL";"TAB3",#N/A,TRUE,"GENERAL";"TAB4",#N/A,TRUE,"GENERAL";"TAB5",#N/A,TRUE,"GENERAL"}</definedName>
    <definedName name="eeeeer">#REF!</definedName>
    <definedName name="EEEGGGNNNLLLL">#REF!</definedName>
    <definedName name="eeerfd" localSheetId="17" hidden="1">{"via1",#N/A,TRUE,"general";"via2",#N/A,TRUE,"general";"via3",#N/A,TRUE,"general"}</definedName>
    <definedName name="eeerfd">#REF!</definedName>
    <definedName name="EER" localSheetId="17">#REF!</definedName>
    <definedName name="EER">#REF!</definedName>
    <definedName name="EEREEE">#REF!</definedName>
    <definedName name="EF" localSheetId="17">#REF!</definedName>
    <definedName name="ef">#REF!</definedName>
    <definedName name="efef" localSheetId="17" hidden="1">{"TAB1",#N/A,TRUE,"GENERAL";"TAB2",#N/A,TRUE,"GENERAL";"TAB3",#N/A,TRUE,"GENERAL";"TAB4",#N/A,TRUE,"GENERAL";"TAB5",#N/A,TRUE,"GENERAL"}</definedName>
    <definedName name="efef">#REF!</definedName>
    <definedName name="efer" localSheetId="17" hidden="1">{"via1",#N/A,TRUE,"general";"via2",#N/A,TRUE,"general";"via3",#N/A,TRUE,"general"}</definedName>
    <definedName name="efer">#REF!</definedName>
    <definedName name="efg" localSheetId="4">{#N/A,#N/A,TRUE,"A"}</definedName>
    <definedName name="efg" localSheetId="16">{#N/A,#N/A,TRUE,"A"}</definedName>
    <definedName name="efg" localSheetId="15">{#N/A,#N/A,TRUE,"A"}</definedName>
    <definedName name="efg" localSheetId="17">{#N/A,#N/A,TRUE,"A"}</definedName>
    <definedName name="efg" localSheetId="2">{#N/A,#N/A,TRUE,"A"}</definedName>
    <definedName name="efg" localSheetId="1">{#N/A,#N/A,TRUE,"A"}</definedName>
    <definedName name="efg">{#N/A,#N/A,TRUE,"A"}</definedName>
    <definedName name="egefqe" localSheetId="17">#REF!</definedName>
    <definedName name="egefqe">#REF!</definedName>
    <definedName name="egeg" localSheetId="17" hidden="1">{"TAB1",#N/A,TRUE,"GENERAL";"TAB2",#N/A,TRUE,"GENERAL";"TAB3",#N/A,TRUE,"GENERAL";"TAB4",#N/A,TRUE,"GENERAL";"TAB5",#N/A,TRUE,"GENERAL"}</definedName>
    <definedName name="egeg">#REF!</definedName>
    <definedName name="egse">#REF!</definedName>
    <definedName name="egtrgthrt" localSheetId="17" hidden="1">{"TAB1",#N/A,TRUE,"GENERAL";"TAB2",#N/A,TRUE,"GENERAL";"TAB3",#N/A,TRUE,"GENERAL";"TAB4",#N/A,TRUE,"GENERAL";"TAB5",#N/A,TRUE,"GENERAL"}</definedName>
    <definedName name="egtrgthrt">#REF!</definedName>
    <definedName name="eh">#REF!</definedName>
    <definedName name="EICM_CPC">#REF!</definedName>
    <definedName name="EINAR" localSheetId="17">#REF!</definedName>
    <definedName name="EINAR">#REF!</definedName>
    <definedName name="el" localSheetId="17">#REF!</definedName>
    <definedName name="el">#REF!</definedName>
    <definedName name="elaborado">"Cuadro de texto 84"</definedName>
    <definedName name="elaborado1">"Cuadro de texto 84"</definedName>
    <definedName name="ELB" localSheetId="17">#REF!</definedName>
    <definedName name="ELB">#REF!</definedName>
    <definedName name="Elco_Hem">#REF!</definedName>
    <definedName name="Elco_M">#REF!</definedName>
    <definedName name="eld">#REF!</definedName>
    <definedName name="Elec1" localSheetId="17">#REF!</definedName>
    <definedName name="Elec1">#REF!</definedName>
    <definedName name="Elec2" localSheetId="17">#REF!</definedName>
    <definedName name="Elec2">#REF!</definedName>
    <definedName name="Elec3" localSheetId="17">#REF!</definedName>
    <definedName name="Elec3">#REF!</definedName>
    <definedName name="Elect_APM">#REF!</definedName>
    <definedName name="Elect_LM">#REF!</definedName>
    <definedName name="ElectConsPrice">#REF!</definedName>
    <definedName name="ElectDemandPrice" localSheetId="17">#REF!</definedName>
    <definedName name="ElectDemandPrice">#REF!</definedName>
    <definedName name="ELECTR_BLOQUE_B">#REF!</definedName>
    <definedName name="Electr_CPC">#REF!</definedName>
    <definedName name="Electr_HW">#REF!</definedName>
    <definedName name="Electricista">#REF!</definedName>
    <definedName name="ELECTRICO">#REF!</definedName>
    <definedName name="eléctrico">#REF!</definedName>
    <definedName name="ELECTRICO_ITEM_ESTIMADO">#REF!</definedName>
    <definedName name="electrico2">#REF!</definedName>
    <definedName name="ELECTRICOS">#REF!</definedName>
    <definedName name="ElectricosA">#REF!</definedName>
    <definedName name="ELECTROMAG" localSheetId="17">#REF!</definedName>
    <definedName name="ELECTROMAG">#REF!</definedName>
    <definedName name="ELEMENVERT">#REF!</definedName>
    <definedName name="elias">#REF!</definedName>
    <definedName name="ELTOTAL" localSheetId="17">#REF!</definedName>
    <definedName name="ELTOTAL">#REF!</definedName>
    <definedName name="em">#REF!</definedName>
    <definedName name="emanto">#REF!</definedName>
    <definedName name="emanto_51">#REF!</definedName>
    <definedName name="eme">#REF!</definedName>
    <definedName name="EMPAQUE" localSheetId="17">#REF!</definedName>
    <definedName name="EMPAQUE">#REF!</definedName>
    <definedName name="empotra">#REF!</definedName>
    <definedName name="Empotramientos?">#REF!</definedName>
    <definedName name="EMPRESA">#REF!</definedName>
    <definedName name="EMPRESA_DEL_GRUPO">#REF!</definedName>
    <definedName name="ENCABEZA">#REF!</definedName>
    <definedName name="ENCHAP11">#REF!</definedName>
    <definedName name="ENCHAP20">#REF!</definedName>
    <definedName name="ENCHAPBAÑO">#REF!</definedName>
    <definedName name="Enchape_acuacer20x20" localSheetId="17">#REF!</definedName>
    <definedName name="Enchape_acuacer20x20">#REF!</definedName>
    <definedName name="Enchape_euro_o_corona">#REF!</definedName>
    <definedName name="Enchapes">#REF!</definedName>
    <definedName name="ENCHAPES__REVOQUES_Y_PINTURA">#REF!</definedName>
    <definedName name="ENCHAPES_1">#REF!</definedName>
    <definedName name="ENCHAPES_ITEM">#REF!,#REF!,#REF!,#REF!</definedName>
    <definedName name="ENCHAPES_VALOR">#REF!,#REF!,#REF!</definedName>
    <definedName name="ENCHAPLABOR">#REF!</definedName>
    <definedName name="ENCHAPTABLETA">#REF!</definedName>
    <definedName name="End_Bal">#REF!</definedName>
    <definedName name="ENE" localSheetId="17">#REF!</definedName>
    <definedName name="ENE">#REF!</definedName>
    <definedName name="Ene_C" localSheetId="17">#REF!</definedName>
    <definedName name="Ene_C">#REF!</definedName>
    <definedName name="ene00" localSheetId="17">#REF!</definedName>
    <definedName name="ene00">#REF!</definedName>
    <definedName name="EneFeb">#REF!</definedName>
    <definedName name="ENERGIATABLA1.2.4">#REF!</definedName>
    <definedName name="Engine" localSheetId="17">#N/A</definedName>
    <definedName name="Engine">#REF!</definedName>
    <definedName name="Ensayo" localSheetId="4">{"AURES1",#N/A,TRUE,"GENERAL";"AURES2",#N/A,TRUE,"GENERAL";"AURES3",#N/A,TRUE,"GENERAL";"AURES4",#N/A,TRUE,"GENERAL";"AURES5",#N/A,TRUE,"GENERAL";"AURES6",#N/A,TRUE,"GENERAL";"AURES7",#N/A,TRUE,"GENERAL"}</definedName>
    <definedName name="Ensayo" localSheetId="16">{"AURES1",#N/A,TRUE,"GENERAL";"AURES2",#N/A,TRUE,"GENERAL";"AURES3",#N/A,TRUE,"GENERAL";"AURES4",#N/A,TRUE,"GENERAL";"AURES5",#N/A,TRUE,"GENERAL";"AURES6",#N/A,TRUE,"GENERAL";"AURES7",#N/A,TRUE,"GENERAL"}</definedName>
    <definedName name="Ensayo" localSheetId="15">{"AURES1",#N/A,TRUE,"GENERAL";"AURES2",#N/A,TRUE,"GENERAL";"AURES3",#N/A,TRUE,"GENERAL";"AURES4",#N/A,TRUE,"GENERAL";"AURES5",#N/A,TRUE,"GENERAL";"AURES6",#N/A,TRUE,"GENERAL";"AURES7",#N/A,TRUE,"GENERAL"}</definedName>
    <definedName name="Ensayo" localSheetId="17">{"AURES1",#N/A,TRUE,"GENERAL";"AURES2",#N/A,TRUE,"GENERAL";"AURES3",#N/A,TRUE,"GENERAL";"AURES4",#N/A,TRUE,"GENERAL";"AURES5",#N/A,TRUE,"GENERAL";"AURES6",#N/A,TRUE,"GENERAL";"AURES7",#N/A,TRUE,"GENERAL"}</definedName>
    <definedName name="Ensayo" localSheetId="2">{"AURES1",#N/A,TRUE,"GENERAL";"AURES2",#N/A,TRUE,"GENERAL";"AURES3",#N/A,TRUE,"GENERAL";"AURES4",#N/A,TRUE,"GENERAL";"AURES5",#N/A,TRUE,"GENERAL";"AURES6",#N/A,TRUE,"GENERAL";"AURES7",#N/A,TRUE,"GENERAL"}</definedName>
    <definedName name="Ensayo" localSheetId="1">{"AURES1",#N/A,TRUE,"GENERAL";"AURES2",#N/A,TRUE,"GENERAL";"AURES3",#N/A,TRUE,"GENERAL";"AURES4",#N/A,TRUE,"GENERAL";"AURES5",#N/A,TRUE,"GENERAL";"AURES6",#N/A,TRUE,"GENERAL";"AURES7",#N/A,TRUE,"GENERAL"}</definedName>
    <definedName name="Ensayo">{"AURES1",#N/A,TRUE,"GENERAL";"AURES2",#N/A,TRUE,"GENERAL";"AURES3",#N/A,TRUE,"GENERAL";"AURES4",#N/A,TRUE,"GENERAL";"AURES5",#N/A,TRUE,"GENERAL";"AURES6",#N/A,TRUE,"GENERAL";"AURES7",#N/A,TRUE,"GENERAL"}</definedName>
    <definedName name="Ensayos" localSheetId="17">#REF!</definedName>
    <definedName name="Ensayos">#REF!</definedName>
    <definedName name="ENSAYOSLAB">#REF!</definedName>
    <definedName name="ENT.A1">#REF!</definedName>
    <definedName name="ENT.ESP">#REF!</definedName>
    <definedName name="ENT1_SEPT25">#REF!,#REF!,#REF!</definedName>
    <definedName name="ENTIB">#REF!</definedName>
    <definedName name="ENTIBADO">#REF!</definedName>
    <definedName name="ENTIDAD" localSheetId="17">#REF!</definedName>
    <definedName name="ENTIDAD">#REF!</definedName>
    <definedName name="ENTRADASP">#REF!</definedName>
    <definedName name="ep">#REF!</definedName>
    <definedName name="EQ">#REF!</definedName>
    <definedName name="EQ_COM">#REF!</definedName>
    <definedName name="EQ_EX">#REF!</definedName>
    <definedName name="EQ_JSD">#REF!</definedName>
    <definedName name="EQ_PREF">#REF!</definedName>
    <definedName name="EQ_PRFD">#REF!</definedName>
    <definedName name="EQ_SSN">#REF!</definedName>
    <definedName name="eqb">#REF!</definedName>
    <definedName name="EQUI" localSheetId="17">#REF!</definedName>
    <definedName name="EQUI">#REF!</definedName>
    <definedName name="EQUI3">#REF!</definedName>
    <definedName name="EQUIP">#REF!</definedName>
    <definedName name="EquipData">#REF!</definedName>
    <definedName name="EquipInput" localSheetId="17">#REF!</definedName>
    <definedName name="EquipInput">#REF!</definedName>
    <definedName name="EquipLifeRank" localSheetId="17">#REF!</definedName>
    <definedName name="EquipLifeRank">#REF!</definedName>
    <definedName name="EQUIPMAR">#REF!</definedName>
    <definedName name="EQUIPO" comment="EQUIPO Y TRANSPORTE" localSheetId="17">#REF!</definedName>
    <definedName name="EQUIPO">#REF!</definedName>
    <definedName name="EQUIPO_1" localSheetId="17">#REF!</definedName>
    <definedName name="EQUIPO_1">#REF!</definedName>
    <definedName name="EQUIPO_2">#REF!</definedName>
    <definedName name="Equipo_compresor">#REF!</definedName>
    <definedName name="Equipo_de_soldadura" localSheetId="17">#REF!</definedName>
    <definedName name="EQUIPO_DE_SOLDADURA">#REF!</definedName>
    <definedName name="Equipo_de_topografia">#REF!</definedName>
    <definedName name="equipo_mayor" localSheetId="17">#REF!</definedName>
    <definedName name="equipo_mayor">#REF!</definedName>
    <definedName name="equipomayor2" localSheetId="17">#REF!</definedName>
    <definedName name="equipomayor2">#REF!</definedName>
    <definedName name="EquipOpCostOutput" localSheetId="17">#REF!</definedName>
    <definedName name="EquipOpCostOutput">#REF!</definedName>
    <definedName name="EquipOpFleet" localSheetId="17">#REF!</definedName>
    <definedName name="EquipOpFleet">#REF!</definedName>
    <definedName name="EQUIPOS" localSheetId="17">#REF!</definedName>
    <definedName name="equipos">#REF!</definedName>
    <definedName name="EQUIPOTRANSP">#REF!</definedName>
    <definedName name="equiprecord">#REF!</definedName>
    <definedName name="EquipReplOutput" localSheetId="17">#REF!</definedName>
    <definedName name="EquipReplOutput">#REF!</definedName>
    <definedName name="EquipRow" localSheetId="17">#REF!</definedName>
    <definedName name="EquipRow">#REF!</definedName>
    <definedName name="eqw" localSheetId="17" hidden="1">{"via1",#N/A,TRUE,"general";"via2",#N/A,TRUE,"general";"via3",#N/A,TRUE,"general"}</definedName>
    <definedName name="eqw">#REF!</definedName>
    <definedName name="er" localSheetId="17">#REF!</definedName>
    <definedName name="er">#REF!</definedName>
    <definedName name="eraseme">#REF!</definedName>
    <definedName name="eraseme1">#REF!</definedName>
    <definedName name="EREE" localSheetId="17">#REF!</definedName>
    <definedName name="EREE">#REF!</definedName>
    <definedName name="ererre">#REF!</definedName>
    <definedName name="ERERT">#REF!</definedName>
    <definedName name="erg" localSheetId="17" hidden="1">{"TAB1",#N/A,TRUE,"GENERAL";"TAB2",#N/A,TRUE,"GENERAL";"TAB3",#N/A,TRUE,"GENERAL";"TAB4",#N/A,TRUE,"GENERAL";"TAB5",#N/A,TRUE,"GENERAL"}</definedName>
    <definedName name="erg">#REF!</definedName>
    <definedName name="erger" localSheetId="17" hidden="1">{"via1",#N/A,TRUE,"general";"via2",#N/A,TRUE,"general";"via3",#N/A,TRUE,"general"}</definedName>
    <definedName name="erger">#REF!</definedName>
    <definedName name="ergerg" localSheetId="17" hidden="1">{"via1",#N/A,TRUE,"general";"via2",#N/A,TRUE,"general";"via3",#N/A,TRUE,"general"}</definedName>
    <definedName name="ergerg">#REF!</definedName>
    <definedName name="ergfegr" localSheetId="17" hidden="1">{"via1",#N/A,TRUE,"general";"via2",#N/A,TRUE,"general";"via3",#N/A,TRUE,"general"}</definedName>
    <definedName name="ergfegr">#REF!</definedName>
    <definedName name="ergge" localSheetId="17" hidden="1">{"TAB1",#N/A,TRUE,"GENERAL";"TAB2",#N/A,TRUE,"GENERAL";"TAB3",#N/A,TRUE,"GENERAL";"TAB4",#N/A,TRUE,"GENERAL";"TAB5",#N/A,TRUE,"GENERAL"}</definedName>
    <definedName name="ergge">#REF!</definedName>
    <definedName name="erggewg" localSheetId="17" hidden="1">{"via1",#N/A,TRUE,"general";"via2",#N/A,TRUE,"general";"via3",#N/A,TRUE,"general"}</definedName>
    <definedName name="erggewg">#REF!</definedName>
    <definedName name="ergreg" localSheetId="17" hidden="1">{"TAB1",#N/A,TRUE,"GENERAL";"TAB2",#N/A,TRUE,"GENERAL";"TAB3",#N/A,TRUE,"GENERAL";"TAB4",#N/A,TRUE,"GENERAL";"TAB5",#N/A,TRUE,"GENERAL"}</definedName>
    <definedName name="ergreg">#REF!</definedName>
    <definedName name="ergregerg" localSheetId="17" hidden="1">{"via1",#N/A,TRUE,"general";"via2",#N/A,TRUE,"general";"via3",#N/A,TRUE,"general"}</definedName>
    <definedName name="ergregerg">#REF!</definedName>
    <definedName name="ergrg" localSheetId="17" hidden="1">{"TAB1",#N/A,TRUE,"GENERAL";"TAB2",#N/A,TRUE,"GENERAL";"TAB3",#N/A,TRUE,"GENERAL";"TAB4",#N/A,TRUE,"GENERAL";"TAB5",#N/A,TRUE,"GENERAL"}</definedName>
    <definedName name="ergrg">#REF!</definedName>
    <definedName name="ergweg" localSheetId="17" hidden="1">{"TAB1",#N/A,TRUE,"GENERAL";"TAB2",#N/A,TRUE,"GENERAL";"TAB3",#N/A,TRUE,"GENERAL";"TAB4",#N/A,TRUE,"GENERAL";"TAB5",#N/A,TRUE,"GENERAL"}</definedName>
    <definedName name="ergweg">#REF!</definedName>
    <definedName name="ergwreg" localSheetId="17" hidden="1">{"via1",#N/A,TRUE,"general";"via2",#N/A,TRUE,"general";"via3",#N/A,TRUE,"general"}</definedName>
    <definedName name="ergwreg">#REF!</definedName>
    <definedName name="erheyh" localSheetId="17" hidden="1">{"TAB1",#N/A,TRUE,"GENERAL";"TAB2",#N/A,TRUE,"GENERAL";"TAB3",#N/A,TRUE,"GENERAL";"TAB4",#N/A,TRUE,"GENERAL";"TAB5",#N/A,TRUE,"GENERAL"}</definedName>
    <definedName name="erheyh">#REF!</definedName>
    <definedName name="ERICK" localSheetId="17">#REF!</definedName>
    <definedName name="ERICK">#REF!</definedName>
    <definedName name="ERR" localSheetId="17">#REF!</definedName>
    <definedName name="err">#REF!</definedName>
    <definedName name="erra" localSheetId="17">#REF!</definedName>
    <definedName name="erra">#REF!</definedName>
    <definedName name="ERROR" localSheetId="17">#REF!</definedName>
    <definedName name="ERROR">#REF!</definedName>
    <definedName name="ERROR1" localSheetId="17">#REF!</definedName>
    <definedName name="ERROR1">#REF!</definedName>
    <definedName name="ERROR2" localSheetId="17">#REF!</definedName>
    <definedName name="ERROR2">#REF!</definedName>
    <definedName name="ERROR3">#REF!</definedName>
    <definedName name="ERROR5">#REF!</definedName>
    <definedName name="errr" localSheetId="17">#REF!</definedName>
    <definedName name="errr">#REF!</definedName>
    <definedName name="ert" localSheetId="17" hidden="1">{"via1",#N/A,TRUE,"general";"via2",#N/A,TRUE,"general";"via3",#N/A,TRUE,"general"}</definedName>
    <definedName name="ert">#REF!</definedName>
    <definedName name="erte" localSheetId="17" hidden="1">{"via1",#N/A,TRUE,"general";"via2",#N/A,TRUE,"general";"via3",#N/A,TRUE,"general"}</definedName>
    <definedName name="erte">#REF!</definedName>
    <definedName name="ERTEG">#REF!</definedName>
    <definedName name="erter" localSheetId="17" hidden="1">{"TAB1",#N/A,TRUE,"GENERAL";"TAB2",#N/A,TRUE,"GENERAL";"TAB3",#N/A,TRUE,"GENERAL";"TAB4",#N/A,TRUE,"GENERAL";"TAB5",#N/A,TRUE,"GENERAL"}</definedName>
    <definedName name="erter">#REF!</definedName>
    <definedName name="ertert" localSheetId="17" hidden="1">{"via1",#N/A,TRUE,"general";"via2",#N/A,TRUE,"general";"via3",#N/A,TRUE,"general"}</definedName>
    <definedName name="ertert">#REF!</definedName>
    <definedName name="ertgyhik" localSheetId="17" hidden="1">{"TAB1",#N/A,TRUE,"GENERAL";"TAB2",#N/A,TRUE,"GENERAL";"TAB3",#N/A,TRUE,"GENERAL";"TAB4",#N/A,TRUE,"GENERAL";"TAB5",#N/A,TRUE,"GENERAL"}</definedName>
    <definedName name="ertgyhik">#REF!</definedName>
    <definedName name="ertreb" localSheetId="17" hidden="1">{"via1",#N/A,TRUE,"general";"via2",#N/A,TRUE,"general";"via3",#N/A,TRUE,"general"}</definedName>
    <definedName name="ertreb">#REF!</definedName>
    <definedName name="ertret" localSheetId="17" hidden="1">{"TAB1",#N/A,TRUE,"GENERAL";"TAB2",#N/A,TRUE,"GENERAL";"TAB3",#N/A,TRUE,"GENERAL";"TAB4",#N/A,TRUE,"GENERAL";"TAB5",#N/A,TRUE,"GENERAL"}</definedName>
    <definedName name="ertret">#REF!</definedName>
    <definedName name="erttret" localSheetId="17" hidden="1">{"via1",#N/A,TRUE,"general";"via2",#N/A,TRUE,"general";"via3",#N/A,TRUE,"general"}</definedName>
    <definedName name="erttret">#REF!</definedName>
    <definedName name="ertuiy" localSheetId="17" hidden="1">{"via1",#N/A,TRUE,"general";"via2",#N/A,TRUE,"general";"via3",#N/A,TRUE,"general"}</definedName>
    <definedName name="ertuiy">#REF!</definedName>
    <definedName name="ertwert" localSheetId="17" hidden="1">{"TAB1",#N/A,TRUE,"GENERAL";"TAB2",#N/A,TRUE,"GENERAL";"TAB3",#N/A,TRUE,"GENERAL";"TAB4",#N/A,TRUE,"GENERAL";"TAB5",#N/A,TRUE,"GENERAL"}</definedName>
    <definedName name="ertwert">#REF!</definedName>
    <definedName name="ERTYTY">#REF!</definedName>
    <definedName name="eru" localSheetId="17" hidden="1">{"TAB1",#N/A,TRUE,"GENERAL";"TAB2",#N/A,TRUE,"GENERAL";"TAB3",#N/A,TRUE,"GENERAL";"TAB4",#N/A,TRUE,"GENERAL";"TAB5",#N/A,TRUE,"GENERAL"}</definedName>
    <definedName name="eru">#REF!</definedName>
    <definedName name="ERV" localSheetId="17" hidden="1">{"via1",#N/A,TRUE,"general";"via2",#N/A,TRUE,"general";"via3",#N/A,TRUE,"general"}</definedName>
    <definedName name="ERV">#REF!</definedName>
    <definedName name="erware" localSheetId="17" hidden="1">{"via1",#N/A,TRUE,"general";"via2",#N/A,TRUE,"general";"via3",#N/A,TRUE,"general"}</definedName>
    <definedName name="erware">#REF!</definedName>
    <definedName name="ERWER" localSheetId="17" hidden="1">{"via1",#N/A,TRUE,"general";"via2",#N/A,TRUE,"general";"via3",#N/A,TRUE,"general"}</definedName>
    <definedName name="ERWER">#REF!</definedName>
    <definedName name="erwertd" localSheetId="17" hidden="1">{"TAB1",#N/A,TRUE,"GENERAL";"TAB2",#N/A,TRUE,"GENERAL";"TAB3",#N/A,TRUE,"GENERAL";"TAB4",#N/A,TRUE,"GENERAL";"TAB5",#N/A,TRUE,"GENERAL"}</definedName>
    <definedName name="erwertd">#REF!</definedName>
    <definedName name="erwr" localSheetId="17" hidden="1">{"TAB1",#N/A,TRUE,"GENERAL";"TAB2",#N/A,TRUE,"GENERAL";"TAB3",#N/A,TRUE,"GENERAL";"TAB4",#N/A,TRUE,"GENERAL";"TAB5",#N/A,TRUE,"GENERAL"}</definedName>
    <definedName name="erwr">#REF!</definedName>
    <definedName name="ERWRL" localSheetId="17" hidden="1">{"via1",#N/A,TRUE,"general";"via2",#N/A,TRUE,"general";"via3",#N/A,TRUE,"general"}</definedName>
    <definedName name="ERWRL">#REF!</definedName>
    <definedName name="ery" localSheetId="17" hidden="1">{"via1",#N/A,TRUE,"general";"via2",#N/A,TRUE,"general";"via3",#N/A,TRUE,"general"}</definedName>
    <definedName name="ery">#REF!</definedName>
    <definedName name="eryhd" localSheetId="17" hidden="1">{"via1",#N/A,TRUE,"general";"via2",#N/A,TRUE,"general";"via3",#N/A,TRUE,"general"}</definedName>
    <definedName name="eryhd">#REF!</definedName>
    <definedName name="eryhdf" localSheetId="17" hidden="1">{"TAB1",#N/A,TRUE,"GENERAL";"TAB2",#N/A,TRUE,"GENERAL";"TAB3",#N/A,TRUE,"GENERAL";"TAB4",#N/A,TRUE,"GENERAL";"TAB5",#N/A,TRUE,"GENERAL"}</definedName>
    <definedName name="eryhdf">#REF!</definedName>
    <definedName name="eryhk" localSheetId="17" hidden="1">{"TAB1",#N/A,TRUE,"GENERAL";"TAB2",#N/A,TRUE,"GENERAL";"TAB3",#N/A,TRUE,"GENERAL";"TAB4",#N/A,TRUE,"GENERAL";"TAB5",#N/A,TRUE,"GENERAL"}</definedName>
    <definedName name="eryhk">#REF!</definedName>
    <definedName name="eryhrf" localSheetId="17" hidden="1">{"TAB1",#N/A,TRUE,"GENERAL";"TAB2",#N/A,TRUE,"GENERAL";"TAB3",#N/A,TRUE,"GENERAL";"TAB4",#N/A,TRUE,"GENERAL";"TAB5",#N/A,TRUE,"GENERAL"}</definedName>
    <definedName name="eryhrf">#REF!</definedName>
    <definedName name="eryre" localSheetId="17" hidden="1">{"TAB1",#N/A,TRUE,"GENERAL";"TAB2",#N/A,TRUE,"GENERAL";"TAB3",#N/A,TRUE,"GENERAL";"TAB4",#N/A,TRUE,"GENERAL";"TAB5",#N/A,TRUE,"GENERAL"}</definedName>
    <definedName name="eryre">#REF!</definedName>
    <definedName name="erytd" localSheetId="17" hidden="1">{"via1",#N/A,TRUE,"general";"via2",#N/A,TRUE,"general";"via3",#N/A,TRUE,"general"}</definedName>
    <definedName name="erytd">#REF!</definedName>
    <definedName name="eryty" localSheetId="17" hidden="1">{"via1",#N/A,TRUE,"general";"via2",#N/A,TRUE,"general";"via3",#N/A,TRUE,"general"}</definedName>
    <definedName name="eryty">#REF!</definedName>
    <definedName name="eryy" localSheetId="17" hidden="1">{"via1",#N/A,TRUE,"general";"via2",#N/A,TRUE,"general";"via3",#N/A,TRUE,"general"}</definedName>
    <definedName name="eryy">#REF!</definedName>
    <definedName name="ES" localSheetId="17">#REF!</definedName>
    <definedName name="ES">#REF!</definedName>
    <definedName name="ES_10">#NAME?</definedName>
    <definedName name="ES_3">#NAME?</definedName>
    <definedName name="ES_4">#NAME?</definedName>
    <definedName name="ES_5">#NAME?</definedName>
    <definedName name="ES_6">#NAME?</definedName>
    <definedName name="ES_7">#NAME?</definedName>
    <definedName name="ES_8">#NAME?</definedName>
    <definedName name="ES_9">#REF!</definedName>
    <definedName name="ES1_1" localSheetId="17">#REF!</definedName>
    <definedName name="ES1_1">#REF!</definedName>
    <definedName name="ES1_10" localSheetId="17">#REF!</definedName>
    <definedName name="ES1_10">#REF!</definedName>
    <definedName name="ES1_11" localSheetId="17">#REF!</definedName>
    <definedName name="ES1_11">#REF!</definedName>
    <definedName name="ES1_12" localSheetId="17">#REF!</definedName>
    <definedName name="ES1_12">#REF!</definedName>
    <definedName name="ES1_13" localSheetId="17">#REF!</definedName>
    <definedName name="ES1_13">#REF!</definedName>
    <definedName name="ES1_14" localSheetId="17">#REF!</definedName>
    <definedName name="ES1_14">#REF!</definedName>
    <definedName name="ES1_15" localSheetId="17">#REF!</definedName>
    <definedName name="ES1_15">#REF!</definedName>
    <definedName name="ES1_16" localSheetId="17">#REF!</definedName>
    <definedName name="ES1_16">#REF!</definedName>
    <definedName name="ES1_17" localSheetId="17">#REF!</definedName>
    <definedName name="ES1_17">#REF!</definedName>
    <definedName name="ES1_18" localSheetId="17">#REF!</definedName>
    <definedName name="ES1_18">#REF!</definedName>
    <definedName name="ES1_19" localSheetId="17">#REF!</definedName>
    <definedName name="ES1_19">#REF!</definedName>
    <definedName name="ES1_2" localSheetId="17">#REF!</definedName>
    <definedName name="ES1_2">#REF!</definedName>
    <definedName name="ES1_20" localSheetId="17">#REF!</definedName>
    <definedName name="ES1_20">#REF!</definedName>
    <definedName name="ES1_21" localSheetId="17">#REF!</definedName>
    <definedName name="ES1_21">#REF!</definedName>
    <definedName name="ES1_22" localSheetId="17">#REF!</definedName>
    <definedName name="ES1_22">#REF!</definedName>
    <definedName name="ES1_23" localSheetId="17">#REF!</definedName>
    <definedName name="ES1_23">#REF!</definedName>
    <definedName name="ES1_24" localSheetId="17">#REF!</definedName>
    <definedName name="ES1_24">#REF!</definedName>
    <definedName name="ES1_25" localSheetId="17">#REF!</definedName>
    <definedName name="ES1_25">#REF!</definedName>
    <definedName name="ES1_26" localSheetId="17">#REF!</definedName>
    <definedName name="ES1_26">#REF!</definedName>
    <definedName name="ES1_27" localSheetId="17">#REF!</definedName>
    <definedName name="ES1_27">#REF!</definedName>
    <definedName name="ES1_28" localSheetId="17">#REF!</definedName>
    <definedName name="ES1_28">#REF!</definedName>
    <definedName name="ES1_29" localSheetId="17">#REF!</definedName>
    <definedName name="ES1_29">#REF!</definedName>
    <definedName name="ES1_3" localSheetId="17">#REF!</definedName>
    <definedName name="ES1_3">#REF!</definedName>
    <definedName name="ES1_30" localSheetId="17">#REF!</definedName>
    <definedName name="ES1_30">#REF!</definedName>
    <definedName name="ES1_31" localSheetId="17">#REF!</definedName>
    <definedName name="ES1_31">#REF!</definedName>
    <definedName name="ES1_32" localSheetId="17">#REF!</definedName>
    <definedName name="ES1_32">#REF!</definedName>
    <definedName name="ES1_33" localSheetId="17">#REF!</definedName>
    <definedName name="ES1_33">#REF!</definedName>
    <definedName name="ES1_34" localSheetId="17">#REF!</definedName>
    <definedName name="ES1_34">#REF!</definedName>
    <definedName name="ES1_35" localSheetId="17">#REF!</definedName>
    <definedName name="ES1_35">#REF!</definedName>
    <definedName name="ES1_36" localSheetId="17">#REF!</definedName>
    <definedName name="ES1_36">#REF!</definedName>
    <definedName name="ES1_37" localSheetId="17">#REF!</definedName>
    <definedName name="ES1_37">#REF!</definedName>
    <definedName name="ES1_38" localSheetId="17">#REF!</definedName>
    <definedName name="ES1_38">#REF!</definedName>
    <definedName name="ES1_39" localSheetId="17">#REF!</definedName>
    <definedName name="ES1_39">#REF!</definedName>
    <definedName name="ES1_4" localSheetId="17">#REF!</definedName>
    <definedName name="ES1_4">#REF!</definedName>
    <definedName name="ES1_40" localSheetId="17">#REF!</definedName>
    <definedName name="ES1_40">#REF!</definedName>
    <definedName name="ES1_41" localSheetId="17">#REF!</definedName>
    <definedName name="ES1_41">#REF!</definedName>
    <definedName name="ES1_42" localSheetId="17">#REF!</definedName>
    <definedName name="ES1_42">#REF!</definedName>
    <definedName name="ES1_43" localSheetId="17">#REF!</definedName>
    <definedName name="ES1_43">#REF!</definedName>
    <definedName name="ES1_5" localSheetId="17">#REF!</definedName>
    <definedName name="ES1_5">#REF!</definedName>
    <definedName name="ES1_6" localSheetId="17">#REF!</definedName>
    <definedName name="ES1_6">#REF!</definedName>
    <definedName name="ES1_7" localSheetId="17">#REF!</definedName>
    <definedName name="ES1_7">#REF!</definedName>
    <definedName name="ES1_8" localSheetId="17">#REF!</definedName>
    <definedName name="ES1_8">#REF!</definedName>
    <definedName name="ES1_9" localSheetId="17">#REF!</definedName>
    <definedName name="ES1_9">#REF!</definedName>
    <definedName name="ES2_1" localSheetId="17">#REF!</definedName>
    <definedName name="ES2_1">#REF!</definedName>
    <definedName name="ES2_10" localSheetId="17">#REF!</definedName>
    <definedName name="ES2_10">#REF!</definedName>
    <definedName name="ES2_11" localSheetId="17">#REF!</definedName>
    <definedName name="ES2_11">#REF!</definedName>
    <definedName name="ES2_12" localSheetId="17">#REF!</definedName>
    <definedName name="ES2_12">#REF!</definedName>
    <definedName name="ES2_13" localSheetId="17">#REF!</definedName>
    <definedName name="ES2_13">#REF!</definedName>
    <definedName name="ES2_14" localSheetId="17">#REF!</definedName>
    <definedName name="ES2_14">#REF!</definedName>
    <definedName name="ES2_15" localSheetId="17">#REF!</definedName>
    <definedName name="ES2_15">#REF!</definedName>
    <definedName name="ES2_16" localSheetId="17">#REF!</definedName>
    <definedName name="ES2_16">#REF!</definedName>
    <definedName name="ES2_17" localSheetId="17">#REF!</definedName>
    <definedName name="ES2_17">#REF!</definedName>
    <definedName name="ES2_18" localSheetId="17">#REF!</definedName>
    <definedName name="ES2_18">#REF!</definedName>
    <definedName name="ES2_19" localSheetId="17">#REF!</definedName>
    <definedName name="ES2_19">#REF!</definedName>
    <definedName name="ES2_2" localSheetId="17">#REF!</definedName>
    <definedName name="ES2_2">#REF!</definedName>
    <definedName name="ES2_20" localSheetId="17">#REF!</definedName>
    <definedName name="ES2_20">#REF!</definedName>
    <definedName name="ES2_21" localSheetId="17">#REF!</definedName>
    <definedName name="ES2_21">#REF!</definedName>
    <definedName name="ES2_22" localSheetId="17">#REF!</definedName>
    <definedName name="ES2_22">#REF!</definedName>
    <definedName name="ES2_23" localSheetId="17">#REF!</definedName>
    <definedName name="ES2_23">#REF!</definedName>
    <definedName name="ES2_24" localSheetId="17">#REF!</definedName>
    <definedName name="ES2_24">#REF!</definedName>
    <definedName name="ES2_25" localSheetId="17">#REF!</definedName>
    <definedName name="ES2_25">#REF!</definedName>
    <definedName name="ES2_26" localSheetId="17">#REF!</definedName>
    <definedName name="ES2_26">#REF!</definedName>
    <definedName name="ES2_27" localSheetId="17">#REF!</definedName>
    <definedName name="ES2_27">#REF!</definedName>
    <definedName name="ES2_28" localSheetId="17">#REF!</definedName>
    <definedName name="ES2_28">#REF!</definedName>
    <definedName name="ES2_29" localSheetId="17">#REF!</definedName>
    <definedName name="ES2_29">#REF!</definedName>
    <definedName name="ES2_3" localSheetId="17">#REF!</definedName>
    <definedName name="ES2_3">#REF!</definedName>
    <definedName name="ES2_30" localSheetId="17">#REF!</definedName>
    <definedName name="ES2_30">#REF!</definedName>
    <definedName name="ES2_31" localSheetId="17">#REF!</definedName>
    <definedName name="ES2_31">#REF!</definedName>
    <definedName name="ES2_32" localSheetId="17">#REF!</definedName>
    <definedName name="ES2_32">#REF!</definedName>
    <definedName name="ES2_33" localSheetId="17">#REF!</definedName>
    <definedName name="ES2_33">#REF!</definedName>
    <definedName name="ES2_34" localSheetId="17">#REF!</definedName>
    <definedName name="ES2_34">#REF!</definedName>
    <definedName name="ES2_35" localSheetId="17">#REF!</definedName>
    <definedName name="ES2_35">#REF!</definedName>
    <definedName name="ES2_36" localSheetId="17">#REF!</definedName>
    <definedName name="ES2_36">#REF!</definedName>
    <definedName name="ES2_37" localSheetId="17">#REF!</definedName>
    <definedName name="ES2_37">#REF!</definedName>
    <definedName name="ES2_38" localSheetId="17">#REF!</definedName>
    <definedName name="ES2_38">#REF!</definedName>
    <definedName name="ES2_39" localSheetId="17">#REF!</definedName>
    <definedName name="ES2_39">#REF!</definedName>
    <definedName name="ES2_4" localSheetId="17">#REF!</definedName>
    <definedName name="ES2_4">#REF!</definedName>
    <definedName name="ES2_40" localSheetId="17">#REF!</definedName>
    <definedName name="ES2_40">#REF!</definedName>
    <definedName name="ES2_41" localSheetId="17">#REF!</definedName>
    <definedName name="ES2_41">#REF!</definedName>
    <definedName name="ES2_42" localSheetId="17">#REF!</definedName>
    <definedName name="ES2_42">#REF!</definedName>
    <definedName name="ES2_43" localSheetId="17">#REF!</definedName>
    <definedName name="ES2_43">#REF!</definedName>
    <definedName name="ES2_5" localSheetId="17">#REF!</definedName>
    <definedName name="ES2_5">#REF!</definedName>
    <definedName name="ES2_6" localSheetId="17">#REF!</definedName>
    <definedName name="ES2_6">#REF!</definedName>
    <definedName name="ES2_7" localSheetId="17">#REF!</definedName>
    <definedName name="ES2_7">#REF!</definedName>
    <definedName name="ES2_8" localSheetId="17">#REF!</definedName>
    <definedName name="ES2_8">#REF!</definedName>
    <definedName name="ES2_9" localSheetId="17">#REF!</definedName>
    <definedName name="ES2_9">#REF!</definedName>
    <definedName name="ES3_1" localSheetId="17">#REF!</definedName>
    <definedName name="ES3_1">#REF!</definedName>
    <definedName name="ES3_10" localSheetId="17">#REF!</definedName>
    <definedName name="ES3_10">#REF!</definedName>
    <definedName name="ES3_11" localSheetId="17">#REF!</definedName>
    <definedName name="ES3_11">#REF!</definedName>
    <definedName name="ES3_12" localSheetId="17">#REF!</definedName>
    <definedName name="ES3_12">#REF!</definedName>
    <definedName name="ES3_13" localSheetId="17">#REF!</definedName>
    <definedName name="ES3_13">#REF!</definedName>
    <definedName name="ES3_14" localSheetId="17">#REF!</definedName>
    <definedName name="ES3_14">#REF!</definedName>
    <definedName name="ES3_15" localSheetId="17">#REF!</definedName>
    <definedName name="ES3_15">#REF!</definedName>
    <definedName name="ES3_16" localSheetId="17">#REF!</definedName>
    <definedName name="ES3_16">#REF!</definedName>
    <definedName name="ES3_17" localSheetId="17">#REF!</definedName>
    <definedName name="ES3_17">#REF!</definedName>
    <definedName name="ES3_18" localSheetId="17">#REF!</definedName>
    <definedName name="ES3_18">#REF!</definedName>
    <definedName name="ES3_19" localSheetId="17">#REF!</definedName>
    <definedName name="ES3_19">#REF!</definedName>
    <definedName name="ES3_2" localSheetId="17">#REF!</definedName>
    <definedName name="ES3_2">#REF!</definedName>
    <definedName name="ES3_20" localSheetId="17">#REF!</definedName>
    <definedName name="ES3_20">#REF!</definedName>
    <definedName name="ES3_21" localSheetId="17">#REF!</definedName>
    <definedName name="ES3_21">#REF!</definedName>
    <definedName name="ES3_22" localSheetId="17">#REF!</definedName>
    <definedName name="ES3_22">#REF!</definedName>
    <definedName name="ES3_23" localSheetId="17">#REF!</definedName>
    <definedName name="ES3_23">#REF!</definedName>
    <definedName name="ES3_24" localSheetId="17">#REF!</definedName>
    <definedName name="ES3_24">#REF!</definedName>
    <definedName name="ES3_25" localSheetId="17">#REF!</definedName>
    <definedName name="ES3_25">#REF!</definedName>
    <definedName name="ES3_26" localSheetId="17">#REF!</definedName>
    <definedName name="ES3_26">#REF!</definedName>
    <definedName name="ES3_27" localSheetId="17">#REF!</definedName>
    <definedName name="ES3_27">#REF!</definedName>
    <definedName name="ES3_28" localSheetId="17">#REF!</definedName>
    <definedName name="ES3_28">#REF!</definedName>
    <definedName name="ES3_29" localSheetId="17">#REF!</definedName>
    <definedName name="ES3_29">#REF!</definedName>
    <definedName name="ES3_3" localSheetId="17">#REF!</definedName>
    <definedName name="ES3_3">#REF!</definedName>
    <definedName name="ES3_30" localSheetId="17">#REF!</definedName>
    <definedName name="ES3_30">#REF!</definedName>
    <definedName name="ES3_31" localSheetId="17">#REF!</definedName>
    <definedName name="ES3_31">#REF!</definedName>
    <definedName name="ES3_32" localSheetId="17">#REF!</definedName>
    <definedName name="ES3_32">#REF!</definedName>
    <definedName name="ES3_33" localSheetId="17">#REF!</definedName>
    <definedName name="ES3_33">#REF!</definedName>
    <definedName name="ES3_34" localSheetId="17">#REF!</definedName>
    <definedName name="ES3_34">#REF!</definedName>
    <definedName name="ES3_35" localSheetId="17">#REF!</definedName>
    <definedName name="ES3_35">#REF!</definedName>
    <definedName name="ES3_36" localSheetId="17">#REF!</definedName>
    <definedName name="ES3_36">#REF!</definedName>
    <definedName name="ES3_37" localSheetId="17">#REF!</definedName>
    <definedName name="ES3_37">#REF!</definedName>
    <definedName name="ES3_38" localSheetId="17">#REF!</definedName>
    <definedName name="ES3_38">#REF!</definedName>
    <definedName name="ES3_39" localSheetId="17">#REF!</definedName>
    <definedName name="ES3_39">#REF!</definedName>
    <definedName name="ES3_4" localSheetId="17">#REF!</definedName>
    <definedName name="ES3_4">#REF!</definedName>
    <definedName name="ES3_40" localSheetId="17">#REF!</definedName>
    <definedName name="ES3_40">#REF!</definedName>
    <definedName name="ES3_41" localSheetId="17">#REF!</definedName>
    <definedName name="ES3_41">#REF!</definedName>
    <definedName name="ES3_42" localSheetId="17">#REF!</definedName>
    <definedName name="ES3_42">#REF!</definedName>
    <definedName name="ES3_43" localSheetId="17">#REF!</definedName>
    <definedName name="ES3_43">#REF!</definedName>
    <definedName name="ES3_5" localSheetId="17">#REF!</definedName>
    <definedName name="ES3_5">#REF!</definedName>
    <definedName name="ES3_6" localSheetId="17">#REF!</definedName>
    <definedName name="ES3_6">#REF!</definedName>
    <definedName name="ES3_7" localSheetId="17">#REF!</definedName>
    <definedName name="ES3_7">#REF!</definedName>
    <definedName name="ES3_8" localSheetId="17">#REF!</definedName>
    <definedName name="ES3_8">#REF!</definedName>
    <definedName name="ES3_9" localSheetId="17">#REF!</definedName>
    <definedName name="ES3_9">#REF!</definedName>
    <definedName name="ES4_1" localSheetId="17">#REF!</definedName>
    <definedName name="ES4_1">#REF!</definedName>
    <definedName name="ES4_10" localSheetId="17">#REF!</definedName>
    <definedName name="ES4_10">#REF!</definedName>
    <definedName name="ES4_11" localSheetId="17">#REF!</definedName>
    <definedName name="ES4_11">#REF!</definedName>
    <definedName name="ES4_12" localSheetId="17">#REF!</definedName>
    <definedName name="ES4_12">#REF!</definedName>
    <definedName name="ES4_13" localSheetId="17">#REF!</definedName>
    <definedName name="ES4_13">#REF!</definedName>
    <definedName name="ES4_14" localSheetId="17">#REF!</definedName>
    <definedName name="ES4_14">#REF!</definedName>
    <definedName name="ES4_15" localSheetId="17">#REF!</definedName>
    <definedName name="ES4_15">#REF!</definedName>
    <definedName name="ES4_16" localSheetId="17">#REF!</definedName>
    <definedName name="ES4_16">#REF!</definedName>
    <definedName name="ES4_17" localSheetId="17">#REF!</definedName>
    <definedName name="ES4_17">#REF!</definedName>
    <definedName name="ES4_18" localSheetId="17">#REF!</definedName>
    <definedName name="ES4_18">#REF!</definedName>
    <definedName name="ES4_19" localSheetId="17">#REF!</definedName>
    <definedName name="ES4_19">#REF!</definedName>
    <definedName name="ES4_2" localSheetId="17">#REF!</definedName>
    <definedName name="ES4_2">#REF!</definedName>
    <definedName name="ES4_20" localSheetId="17">#REF!</definedName>
    <definedName name="ES4_20">#REF!</definedName>
    <definedName name="ES4_21" localSheetId="17">#REF!</definedName>
    <definedName name="ES4_21">#REF!</definedName>
    <definedName name="ES4_22" localSheetId="17">#REF!</definedName>
    <definedName name="ES4_22">#REF!</definedName>
    <definedName name="ES4_23" localSheetId="17">#REF!</definedName>
    <definedName name="ES4_23">#REF!</definedName>
    <definedName name="ES4_24" localSheetId="17">#REF!</definedName>
    <definedName name="ES4_24">#REF!</definedName>
    <definedName name="ES4_25" localSheetId="17">#REF!</definedName>
    <definedName name="ES4_25">#REF!</definedName>
    <definedName name="ES4_26" localSheetId="17">#REF!</definedName>
    <definedName name="ES4_26">#REF!</definedName>
    <definedName name="ES4_27" localSheetId="17">#REF!</definedName>
    <definedName name="ES4_27">#REF!</definedName>
    <definedName name="ES4_28" localSheetId="17">#REF!</definedName>
    <definedName name="ES4_28">#REF!</definedName>
    <definedName name="ES4_29" localSheetId="17">#REF!</definedName>
    <definedName name="ES4_29">#REF!</definedName>
    <definedName name="ES4_3" localSheetId="17">#REF!</definedName>
    <definedName name="ES4_3">#REF!</definedName>
    <definedName name="ES4_30" localSheetId="17">#REF!</definedName>
    <definedName name="ES4_30">#REF!</definedName>
    <definedName name="ES4_31" localSheetId="17">#REF!</definedName>
    <definedName name="ES4_31">#REF!</definedName>
    <definedName name="ES4_32" localSheetId="17">#REF!</definedName>
    <definedName name="ES4_32">#REF!</definedName>
    <definedName name="ES4_33" localSheetId="17">#REF!</definedName>
    <definedName name="ES4_33">#REF!</definedName>
    <definedName name="ES4_34" localSheetId="17">#REF!</definedName>
    <definedName name="ES4_34">#REF!</definedName>
    <definedName name="ES4_35" localSheetId="17">#REF!</definedName>
    <definedName name="ES4_35">#REF!</definedName>
    <definedName name="ES4_36" localSheetId="17">#REF!</definedName>
    <definedName name="ES4_36">#REF!</definedName>
    <definedName name="ES4_37" localSheetId="17">#REF!</definedName>
    <definedName name="ES4_37">#REF!</definedName>
    <definedName name="ES4_38" localSheetId="17">#REF!</definedName>
    <definedName name="ES4_38">#REF!</definedName>
    <definedName name="ES4_39" localSheetId="17">#REF!</definedName>
    <definedName name="ES4_39">#REF!</definedName>
    <definedName name="ES4_4" localSheetId="17">#REF!</definedName>
    <definedName name="ES4_4">#REF!</definedName>
    <definedName name="ES4_40" localSheetId="17">#REF!</definedName>
    <definedName name="ES4_40">#REF!</definedName>
    <definedName name="ES4_41" localSheetId="17">#REF!</definedName>
    <definedName name="ES4_41">#REF!</definedName>
    <definedName name="ES4_42" localSheetId="17">#REF!</definedName>
    <definedName name="ES4_42">#REF!</definedName>
    <definedName name="ES4_43" localSheetId="17">#REF!</definedName>
    <definedName name="ES4_43">#REF!</definedName>
    <definedName name="ES4_5" localSheetId="17">#REF!</definedName>
    <definedName name="ES4_5">#REF!</definedName>
    <definedName name="ES4_6" localSheetId="17">#REF!</definedName>
    <definedName name="ES4_6">#REF!</definedName>
    <definedName name="ES4_7" localSheetId="17">#REF!</definedName>
    <definedName name="ES4_7">#REF!</definedName>
    <definedName name="ES4_8" localSheetId="17">#REF!</definedName>
    <definedName name="ES4_8">#REF!</definedName>
    <definedName name="ES4_9" localSheetId="17">#REF!</definedName>
    <definedName name="ES4_9">#REF!</definedName>
    <definedName name="ES5_1" localSheetId="17">#REF!</definedName>
    <definedName name="ES5_1">#REF!</definedName>
    <definedName name="ES5_10" localSheetId="17">#REF!</definedName>
    <definedName name="ES5_10">#REF!</definedName>
    <definedName name="ES5_11" localSheetId="17">#REF!</definedName>
    <definedName name="ES5_11">#REF!</definedName>
    <definedName name="ES5_12" localSheetId="17">#REF!</definedName>
    <definedName name="ES5_12">#REF!</definedName>
    <definedName name="ES5_13" localSheetId="17">#REF!</definedName>
    <definedName name="ES5_13">#REF!</definedName>
    <definedName name="ES5_14" localSheetId="17">#REF!</definedName>
    <definedName name="ES5_14">#REF!</definedName>
    <definedName name="ES5_15" localSheetId="17">#REF!</definedName>
    <definedName name="ES5_15">#REF!</definedName>
    <definedName name="ES5_16" localSheetId="17">#REF!</definedName>
    <definedName name="ES5_16">#REF!</definedName>
    <definedName name="ES5_17" localSheetId="17">#REF!</definedName>
    <definedName name="ES5_17">#REF!</definedName>
    <definedName name="ES5_18" localSheetId="17">#REF!</definedName>
    <definedName name="ES5_18">#REF!</definedName>
    <definedName name="ES5_19" localSheetId="17">#REF!</definedName>
    <definedName name="ES5_19">#REF!</definedName>
    <definedName name="ES5_2" localSheetId="17">#REF!</definedName>
    <definedName name="ES5_2">#REF!</definedName>
    <definedName name="ES5_20" localSheetId="17">#REF!</definedName>
    <definedName name="ES5_20">#REF!</definedName>
    <definedName name="ES5_21" localSheetId="17">#REF!</definedName>
    <definedName name="ES5_21">#REF!</definedName>
    <definedName name="ES5_22" localSheetId="17">#REF!</definedName>
    <definedName name="ES5_22">#REF!</definedName>
    <definedName name="ES5_23" localSheetId="17">#REF!</definedName>
    <definedName name="ES5_23">#REF!</definedName>
    <definedName name="ES5_24" localSheetId="17">#REF!</definedName>
    <definedName name="ES5_24">#REF!</definedName>
    <definedName name="ES5_25" localSheetId="17">#REF!</definedName>
    <definedName name="ES5_25">#REF!</definedName>
    <definedName name="ES5_26" localSheetId="17">#REF!</definedName>
    <definedName name="ES5_26">#REF!</definedName>
    <definedName name="ES5_27" localSheetId="17">#REF!</definedName>
    <definedName name="ES5_27">#REF!</definedName>
    <definedName name="ES5_28" localSheetId="17">#REF!</definedName>
    <definedName name="ES5_28">#REF!</definedName>
    <definedName name="ES5_29" localSheetId="17">#REF!</definedName>
    <definedName name="ES5_29">#REF!</definedName>
    <definedName name="ES5_3" localSheetId="17">#REF!</definedName>
    <definedName name="ES5_3">#REF!</definedName>
    <definedName name="ES5_30" localSheetId="17">#REF!</definedName>
    <definedName name="ES5_30">#REF!</definedName>
    <definedName name="ES5_31" localSheetId="17">#REF!</definedName>
    <definedName name="ES5_31">#REF!</definedName>
    <definedName name="ES5_32" localSheetId="17">#REF!</definedName>
    <definedName name="ES5_32">#REF!</definedName>
    <definedName name="ES5_33" localSheetId="17">#REF!</definedName>
    <definedName name="ES5_33">#REF!</definedName>
    <definedName name="ES5_34" localSheetId="17">#REF!</definedName>
    <definedName name="ES5_34">#REF!</definedName>
    <definedName name="ES5_35" localSheetId="17">#REF!</definedName>
    <definedName name="ES5_35">#REF!</definedName>
    <definedName name="ES5_36" localSheetId="17">#REF!</definedName>
    <definedName name="ES5_36">#REF!</definedName>
    <definedName name="ES5_37" localSheetId="17">#REF!</definedName>
    <definedName name="ES5_37">#REF!</definedName>
    <definedName name="ES5_38" localSheetId="17">#REF!</definedName>
    <definedName name="ES5_38">#REF!</definedName>
    <definedName name="ES5_39" localSheetId="17">#REF!</definedName>
    <definedName name="ES5_39">#REF!</definedName>
    <definedName name="ES5_4" localSheetId="17">#REF!</definedName>
    <definedName name="ES5_4">#REF!</definedName>
    <definedName name="ES5_40" localSheetId="17">#REF!</definedName>
    <definedName name="ES5_40">#REF!</definedName>
    <definedName name="ES5_41" localSheetId="17">#REF!</definedName>
    <definedName name="ES5_41">#REF!</definedName>
    <definedName name="ES5_42" localSheetId="17">#REF!</definedName>
    <definedName name="ES5_42">#REF!</definedName>
    <definedName name="ES5_43" localSheetId="17">#REF!</definedName>
    <definedName name="ES5_43">#REF!</definedName>
    <definedName name="ES5_5" localSheetId="17">#REF!</definedName>
    <definedName name="ES5_5">#REF!</definedName>
    <definedName name="ES5_6" localSheetId="17">#REF!</definedName>
    <definedName name="ES5_6">#REF!</definedName>
    <definedName name="ES5_7" localSheetId="17">#REF!</definedName>
    <definedName name="ES5_7">#REF!</definedName>
    <definedName name="ES5_8" localSheetId="17">#REF!</definedName>
    <definedName name="ES5_8">#REF!</definedName>
    <definedName name="ES5_9" localSheetId="17">#REF!</definedName>
    <definedName name="ES5_9">#REF!</definedName>
    <definedName name="ES6_1" localSheetId="17">#REF!</definedName>
    <definedName name="ES6_1">#REF!</definedName>
    <definedName name="ES6_10" localSheetId="17">#REF!</definedName>
    <definedName name="ES6_10">#REF!</definedName>
    <definedName name="ES6_11" localSheetId="17">#REF!</definedName>
    <definedName name="ES6_11">#REF!</definedName>
    <definedName name="ES6_12" localSheetId="17">#REF!</definedName>
    <definedName name="ES6_12">#REF!</definedName>
    <definedName name="ES6_13" localSheetId="17">#REF!</definedName>
    <definedName name="ES6_13">#REF!</definedName>
    <definedName name="ES6_14" localSheetId="17">#REF!</definedName>
    <definedName name="ES6_14">#REF!</definedName>
    <definedName name="ES6_15" localSheetId="17">#REF!</definedName>
    <definedName name="ES6_15">#REF!</definedName>
    <definedName name="ES6_16" localSheetId="17">#REF!</definedName>
    <definedName name="ES6_16">#REF!</definedName>
    <definedName name="ES6_17" localSheetId="17">#REF!</definedName>
    <definedName name="ES6_17">#REF!</definedName>
    <definedName name="ES6_18" localSheetId="17">#REF!</definedName>
    <definedName name="ES6_18">#REF!</definedName>
    <definedName name="ES6_19" localSheetId="17">#REF!</definedName>
    <definedName name="ES6_19">#REF!</definedName>
    <definedName name="ES6_2" localSheetId="17">#REF!</definedName>
    <definedName name="ES6_2">#REF!</definedName>
    <definedName name="ES6_20" localSheetId="17">#REF!</definedName>
    <definedName name="ES6_20">#REF!</definedName>
    <definedName name="ES6_21" localSheetId="17">#REF!</definedName>
    <definedName name="ES6_21">#REF!</definedName>
    <definedName name="ES6_22" localSheetId="17">#REF!</definedName>
    <definedName name="ES6_22">#REF!</definedName>
    <definedName name="ES6_23" localSheetId="17">#REF!</definedName>
    <definedName name="ES6_23">#REF!</definedName>
    <definedName name="ES6_24" localSheetId="17">#REF!</definedName>
    <definedName name="ES6_24">#REF!</definedName>
    <definedName name="ES6_25" localSheetId="17">#REF!</definedName>
    <definedName name="ES6_25">#REF!</definedName>
    <definedName name="ES6_26" localSheetId="17">#REF!</definedName>
    <definedName name="ES6_26">#REF!</definedName>
    <definedName name="ES6_27" localSheetId="17">#REF!</definedName>
    <definedName name="ES6_27">#REF!</definedName>
    <definedName name="ES6_28" localSheetId="17">#REF!</definedName>
    <definedName name="ES6_28">#REF!</definedName>
    <definedName name="ES6_29" localSheetId="17">#REF!</definedName>
    <definedName name="ES6_29">#REF!</definedName>
    <definedName name="ES6_3" localSheetId="17">#REF!</definedName>
    <definedName name="ES6_3">#REF!</definedName>
    <definedName name="ES6_30" localSheetId="17">#REF!</definedName>
    <definedName name="ES6_30">#REF!</definedName>
    <definedName name="ES6_31" localSheetId="17">#REF!</definedName>
    <definedName name="ES6_31">#REF!</definedName>
    <definedName name="ES6_32" localSheetId="17">#REF!</definedName>
    <definedName name="ES6_32">#REF!</definedName>
    <definedName name="ES6_33" localSheetId="17">#REF!</definedName>
    <definedName name="ES6_33">#REF!</definedName>
    <definedName name="ES6_34" localSheetId="17">#REF!</definedName>
    <definedName name="ES6_34">#REF!</definedName>
    <definedName name="ES6_35" localSheetId="17">#REF!</definedName>
    <definedName name="ES6_35">#REF!</definedName>
    <definedName name="ES6_36" localSheetId="17">#REF!</definedName>
    <definedName name="ES6_36">#REF!</definedName>
    <definedName name="ES6_37" localSheetId="17">#REF!</definedName>
    <definedName name="ES6_37">#REF!</definedName>
    <definedName name="ES6_38" localSheetId="17">#REF!</definedName>
    <definedName name="ES6_38">#REF!</definedName>
    <definedName name="ES6_39" localSheetId="17">#REF!</definedName>
    <definedName name="ES6_39">#REF!</definedName>
    <definedName name="ES6_4" localSheetId="17">#REF!</definedName>
    <definedName name="ES6_4">#REF!</definedName>
    <definedName name="ES6_40" localSheetId="17">#REF!</definedName>
    <definedName name="ES6_40">#REF!</definedName>
    <definedName name="ES6_41" localSheetId="17">#REF!</definedName>
    <definedName name="ES6_41">#REF!</definedName>
    <definedName name="ES6_42" localSheetId="17">#REF!</definedName>
    <definedName name="ES6_42">#REF!</definedName>
    <definedName name="ES6_43" localSheetId="17">#REF!</definedName>
    <definedName name="ES6_43">#REF!</definedName>
    <definedName name="ES6_5" localSheetId="17">#REF!</definedName>
    <definedName name="ES6_5">#REF!</definedName>
    <definedName name="ES6_6" localSheetId="17">#REF!</definedName>
    <definedName name="ES6_6">#REF!</definedName>
    <definedName name="ES6_7" localSheetId="17">#REF!</definedName>
    <definedName name="ES6_7">#REF!</definedName>
    <definedName name="ES6_8" localSheetId="17">#REF!</definedName>
    <definedName name="ES6_8">#REF!</definedName>
    <definedName name="ES6_9" localSheetId="17">#REF!</definedName>
    <definedName name="ES6_9">#REF!</definedName>
    <definedName name="ESC" localSheetId="4">IF([0]!LG=9,#REF!,"")</definedName>
    <definedName name="ESC" localSheetId="16">IF([0]!LG=9,#REF!,"")</definedName>
    <definedName name="ESC" localSheetId="15">IF([0]!LG=9,#REF!,"")</definedName>
    <definedName name="ESC" localSheetId="17">IF(#REF!=9,#REF!,"")</definedName>
    <definedName name="ESC" localSheetId="2">IF([0]!LG=9,#REF!,"")</definedName>
    <definedName name="ESC" localSheetId="1">IF(#REF!=9,#REF!,"")</definedName>
    <definedName name="ESC">IF([0]!LG=9,#REF!,"")</definedName>
    <definedName name="escalas">#REF!</definedName>
    <definedName name="ESCALERA">#REF!</definedName>
    <definedName name="escalones" localSheetId="17">#REF!</definedName>
    <definedName name="escalones">#REF!</definedName>
    <definedName name="escarificación">#REF!</definedName>
    <definedName name="ESCENARIO" localSheetId="4" hidden="1">{#N/A,#N/A,FALSE,"GRAFICO";#N/A,#N/A,FALSE,"CAJA (2)";#N/A,#N/A,FALSE,"TERCEROS-PROMEDIO";#N/A,#N/A,FALSE,"CAJA";#N/A,#N/A,FALSE,"INGRESOS1995-2003";#N/A,#N/A,FALSE,"GASTOS1995-2003"}</definedName>
    <definedName name="ESCENARIO" localSheetId="16" hidden="1">{#N/A,#N/A,FALSE,"GRAFICO";#N/A,#N/A,FALSE,"CAJA (2)";#N/A,#N/A,FALSE,"TERCEROS-PROMEDIO";#N/A,#N/A,FALSE,"CAJA";#N/A,#N/A,FALSE,"INGRESOS1995-2003";#N/A,#N/A,FALSE,"GASTOS1995-2003"}</definedName>
    <definedName name="ESCENARIO" localSheetId="15" hidden="1">{#N/A,#N/A,FALSE,"GRAFICO";#N/A,#N/A,FALSE,"CAJA (2)";#N/A,#N/A,FALSE,"TERCEROS-PROMEDIO";#N/A,#N/A,FALSE,"CAJA";#N/A,#N/A,FALSE,"INGRESOS1995-2003";#N/A,#N/A,FALSE,"GASTOS1995-2003"}</definedName>
    <definedName name="ESCENARIO" localSheetId="17" hidden="1">{#N/A,#N/A,FALSE,"GRAFICO";#N/A,#N/A,FALSE,"CAJA (2)";#N/A,#N/A,FALSE,"TERCEROS-PROMEDIO";#N/A,#N/A,FALSE,"CAJA";#N/A,#N/A,FALSE,"INGRESOS1995-2003";#N/A,#N/A,FALSE,"GASTOS1995-2003"}</definedName>
    <definedName name="ESCENARIO" localSheetId="2" hidden="1">{#N/A,#N/A,FALSE,"GRAFICO";#N/A,#N/A,FALSE,"CAJA (2)";#N/A,#N/A,FALSE,"TERCEROS-PROMEDIO";#N/A,#N/A,FALSE,"CAJA";#N/A,#N/A,FALSE,"INGRESOS1995-2003";#N/A,#N/A,FALSE,"GASTOS1995-2003"}</definedName>
    <definedName name="ESCENARIO" localSheetId="1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 localSheetId="17">#REF!</definedName>
    <definedName name="ESE">#REF!</definedName>
    <definedName name="ESMALTE" localSheetId="17">#REF!</definedName>
    <definedName name="ESMALTE">#REF!</definedName>
    <definedName name="ESMALTMADETOT">#REF!</definedName>
    <definedName name="esp">#REF!</definedName>
    <definedName name="ESP_PAV">#REF!</definedName>
    <definedName name="ESP_PUB_VAR_CARP_MET_ITEM">#REF!,#REF!</definedName>
    <definedName name="ESP_PUB_VIAS_YPARQ_ITEM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 localSheetId="17">#REF!</definedName>
    <definedName name="ESP220.1">#REF!</definedName>
    <definedName name="ESP225P">#REF!</definedName>
    <definedName name="ESP2S">#REF!</definedName>
    <definedName name="ESP320.1" localSheetId="17">#REF!</definedName>
    <definedName name="ESP320.1">#REF!</definedName>
    <definedName name="ESP330.1" localSheetId="17">#REF!</definedName>
    <definedName name="ESP330.1">#REF!</definedName>
    <definedName name="ESP330.1P">#REF!</definedName>
    <definedName name="ESP330.2" localSheetId="17">#REF!</definedName>
    <definedName name="ESP330.2">#REF!</definedName>
    <definedName name="ESP600.1">#REF!</definedName>
    <definedName name="ESP610.1">#REF!</definedName>
    <definedName name="ESP630.4">#REF!</definedName>
    <definedName name="ESP630.6">#REF!</definedName>
    <definedName name="ESP630.7">#REF!</definedName>
    <definedName name="ESP632.1P">#REF!</definedName>
    <definedName name="ESP632.4P">#REF!</definedName>
    <definedName name="ESP640.1">#REF!</definedName>
    <definedName name="ESP640.1.2" localSheetId="17">#REF!</definedName>
    <definedName name="ESP640.1.2">#REF!</definedName>
    <definedName name="ESP671.1">#REF!</definedName>
    <definedName name="ESP673.1" localSheetId="17">#REF!</definedName>
    <definedName name="ESP673.1">#REF!</definedName>
    <definedName name="ESP673.2" localSheetId="17">#REF!</definedName>
    <definedName name="ESP673.2">#REF!</definedName>
    <definedName name="ESP700.1" localSheetId="17">#REF!</definedName>
    <definedName name="ESP700.1">#REF!</definedName>
    <definedName name="ESPECIALISTA">#REF!</definedName>
    <definedName name="ESPECIFICACION" localSheetId="17">#REF!</definedName>
    <definedName name="ESPECIFICACION">#REF!</definedName>
    <definedName name="Especificación" localSheetId="17">#REF!</definedName>
    <definedName name="Especificación">#REF!</definedName>
    <definedName name="ESPECIFICACION2">#REF!</definedName>
    <definedName name="ESPECIFICACIOON">#REF!</definedName>
    <definedName name="espejo" localSheetId="17">#REF!</definedName>
    <definedName name="espejo">#REF!</definedName>
    <definedName name="ESPEJOS_ITEM">#REF!</definedName>
    <definedName name="ESPESOR">#REF!</definedName>
    <definedName name="ESPESORPLACAS">#REF!</definedName>
    <definedName name="ESPR">#REF!</definedName>
    <definedName name="ESPYUU">#REF!</definedName>
    <definedName name="ESRE">#REF!</definedName>
    <definedName name="essaxmis">#REF!</definedName>
    <definedName name="essclm">#REF!</definedName>
    <definedName name="EST10A" localSheetId="17">#REF!</definedName>
    <definedName name="EST10A">#REF!</definedName>
    <definedName name="EST10V1" localSheetId="17">#REF!</definedName>
    <definedName name="EST10V1">#REF!</definedName>
    <definedName name="EST11A" localSheetId="17">#REF!</definedName>
    <definedName name="EST11A">#REF!</definedName>
    <definedName name="ESTAC">#REF!</definedName>
    <definedName name="ESTACA" localSheetId="17">#REF!</definedName>
    <definedName name="ESTACA">#REF!</definedName>
    <definedName name="ESTACION">#REF!</definedName>
    <definedName name="Estación">#REF!</definedName>
    <definedName name="ESTADO">#REF!</definedName>
    <definedName name="ESTADO_ACUEDUCTO">#REF!</definedName>
    <definedName name="ESTADO_ALCANTARILLADO">#REF!</definedName>
    <definedName name="Este">#REF!</definedName>
    <definedName name="ESTERIL" localSheetId="17">#REF!</definedName>
    <definedName name="ESTERIL">#REF!</definedName>
    <definedName name="ESTEWW" localSheetId="4" hidden="1">{#N/A,#N/A,FALSE,"GRAFICO";#N/A,#N/A,FALSE,"CAJA (2)";#N/A,#N/A,FALSE,"TERCEROS-PROMEDIO";#N/A,#N/A,FALSE,"CAJA";#N/A,#N/A,FALSE,"INGRESOS1995-2003";#N/A,#N/A,FALSE,"GASTOS1995-2003"}</definedName>
    <definedName name="ESTEWW" localSheetId="16" hidden="1">{#N/A,#N/A,FALSE,"GRAFICO";#N/A,#N/A,FALSE,"CAJA (2)";#N/A,#N/A,FALSE,"TERCEROS-PROMEDIO";#N/A,#N/A,FALSE,"CAJA";#N/A,#N/A,FALSE,"INGRESOS1995-2003";#N/A,#N/A,FALSE,"GASTOS1995-2003"}</definedName>
    <definedName name="ESTEWW" localSheetId="15" hidden="1">{#N/A,#N/A,FALSE,"GRAFICO";#N/A,#N/A,FALSE,"CAJA (2)";#N/A,#N/A,FALSE,"TERCEROS-PROMEDIO";#N/A,#N/A,FALSE,"CAJA";#N/A,#N/A,FALSE,"INGRESOS1995-2003";#N/A,#N/A,FALSE,"GASTOS1995-2003"}</definedName>
    <definedName name="ESTEWW" localSheetId="17" hidden="1">{#N/A,#N/A,FALSE,"GRAFICO";#N/A,#N/A,FALSE,"CAJA (2)";#N/A,#N/A,FALSE,"TERCEROS-PROMEDIO";#N/A,#N/A,FALSE,"CAJA";#N/A,#N/A,FALSE,"INGRESOS1995-2003";#N/A,#N/A,FALSE,"GASTOS1995-2003"}</definedName>
    <definedName name="ESTEWW" localSheetId="2" hidden="1">{#N/A,#N/A,FALSE,"GRAFICO";#N/A,#N/A,FALSE,"CAJA (2)";#N/A,#N/A,FALSE,"TERCEROS-PROMEDIO";#N/A,#N/A,FALSE,"CAJA";#N/A,#N/A,FALSE,"INGRESOS1995-2003";#N/A,#N/A,FALSE,"GASTOS1995-2003"}</definedName>
    <definedName name="ESTEWW" localSheetId="1" hidden="1">{#N/A,#N/A,FALSE,"GRAFICO";#N/A,#N/A,FALSE,"CAJA (2)";#N/A,#N/A,FALSE,"TERCEROS-PROMEDIO";#N/A,#N/A,FALSE,"CAJA";#N/A,#N/A,FALSE,"INGRESOS1995-2003";#N/A,#N/A,FALSE,"GASTOS1995-2003"}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">#REF!</definedName>
    <definedName name="estre" localSheetId="4" hidden="1">{#N/A,#N/A,FALSE,"GRAFICO";#N/A,#N/A,FALSE,"CAJA (2)";#N/A,#N/A,FALSE,"TERCEROS-PROMEDIO";#N/A,#N/A,FALSE,"CAJA";#N/A,#N/A,FALSE,"INGRESOS1995-2003";#N/A,#N/A,FALSE,"GASTOS1995-2003"}</definedName>
    <definedName name="estre" localSheetId="16" hidden="1">{#N/A,#N/A,FALSE,"GRAFICO";#N/A,#N/A,FALSE,"CAJA (2)";#N/A,#N/A,FALSE,"TERCEROS-PROMEDIO";#N/A,#N/A,FALSE,"CAJA";#N/A,#N/A,FALSE,"INGRESOS1995-2003";#N/A,#N/A,FALSE,"GASTOS1995-2003"}</definedName>
    <definedName name="estre" localSheetId="15" hidden="1">{#N/A,#N/A,FALSE,"GRAFICO";#N/A,#N/A,FALSE,"CAJA (2)";#N/A,#N/A,FALSE,"TERCEROS-PROMEDIO";#N/A,#N/A,FALSE,"CAJA";#N/A,#N/A,FALSE,"INGRESOS1995-2003";#N/A,#N/A,FALSE,"GASTOS1995-2003"}</definedName>
    <definedName name="estre" localSheetId="17" hidden="1">{#N/A,#N/A,FALSE,"GRAFICO";#N/A,#N/A,FALSE,"CAJA (2)";#N/A,#N/A,FALSE,"TERCEROS-PROMEDIO";#N/A,#N/A,FALSE,"CAJA";#N/A,#N/A,FALSE,"INGRESOS1995-2003";#N/A,#N/A,FALSE,"GASTOS1995-2003"}</definedName>
    <definedName name="estre" localSheetId="2" hidden="1">{#N/A,#N/A,FALSE,"GRAFICO";#N/A,#N/A,FALSE,"CAJA (2)";#N/A,#N/A,FALSE,"TERCEROS-PROMEDIO";#N/A,#N/A,FALSE,"CAJA";#N/A,#N/A,FALSE,"INGRESOS1995-2003";#N/A,#N/A,FALSE,"GASTOS1995-2003"}</definedName>
    <definedName name="estre" localSheetId="1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_ITEM">#REF!</definedName>
    <definedName name="ESTRUCT01">#REF!</definedName>
    <definedName name="ESTRUCT02">#REF!</definedName>
    <definedName name="ESTRUCT03">#REF!</definedName>
    <definedName name="ESTRUCT04">#REF!</definedName>
    <definedName name="ESTRUCT05">#REF!</definedName>
    <definedName name="ESTRUCT06" localSheetId="17">#REF!</definedName>
    <definedName name="ESTRUCT06">#REF!</definedName>
    <definedName name="ESTRUCT07" localSheetId="17">#REF!</definedName>
    <definedName name="ESTRUCT07">#REF!</definedName>
    <definedName name="ESTRUCT08" localSheetId="1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3">#REF!</definedName>
    <definedName name="ESTRUCT24">#REF!</definedName>
    <definedName name="ESTRUCT25">#REF!</definedName>
    <definedName name="ESTRUCT26">#REF!</definedName>
    <definedName name="ESTRUCT27">#REF!</definedName>
    <definedName name="ESTRUCT28">#REF!</definedName>
    <definedName name="ESTRUCT29">#REF!</definedName>
    <definedName name="ESTRUCT30">#REF!</definedName>
    <definedName name="ESTRUCT31">#REF!</definedName>
    <definedName name="ESTRUCT32">#REF!</definedName>
    <definedName name="ESTRUCT33">#REF!</definedName>
    <definedName name="ESTRUCT34">#REF!</definedName>
    <definedName name="ESTRUCT35">#REF!</definedName>
    <definedName name="ESTRUCT36">#REF!</definedName>
    <definedName name="ESTRUCT37">#REF!</definedName>
    <definedName name="ESTRUCT38">#REF!</definedName>
    <definedName name="ESTRUCT39">#REF!</definedName>
    <definedName name="ESTRUCT40">#REF!</definedName>
    <definedName name="ESTRUCT41">#REF!</definedName>
    <definedName name="ESTRUCT42">#REF!</definedName>
    <definedName name="ESTRUCT43">#REF!</definedName>
    <definedName name="ESTRUCT44">#REF!</definedName>
    <definedName name="ESTRUCT45">#REF!</definedName>
    <definedName name="estructura">#REF!</definedName>
    <definedName name="Estructura2">#REF!</definedName>
    <definedName name="ESTRUCTURADOR">#REF!</definedName>
    <definedName name="ESTRUCTURAL">#REF!</definedName>
    <definedName name="Estuco">#REF!</definedName>
    <definedName name="Estuco_gl">#REF!</definedName>
    <definedName name="ESTUDIOS">#REF!</definedName>
    <definedName name="et">#REF!</definedName>
    <definedName name="ET_DSC">#REF!</definedName>
    <definedName name="ET_IMO">#REF!</definedName>
    <definedName name="ET_IND">#REF!</definedName>
    <definedName name="etapas_proyecto">#REF!</definedName>
    <definedName name="Eternit__8">#REF!</definedName>
    <definedName name="ETERNIT6" localSheetId="17">#REF!</definedName>
    <definedName name="ETERNIT6">#REF!</definedName>
    <definedName name="etertgg" localSheetId="17" hidden="1">{"via1",#N/A,TRUE,"general";"via2",#N/A,TRUE,"general";"via3",#N/A,TRUE,"general"}</definedName>
    <definedName name="etertgg">#REF!</definedName>
    <definedName name="etewt" localSheetId="17" hidden="1">{"TAB1",#N/A,TRUE,"GENERAL";"TAB2",#N/A,TRUE,"GENERAL";"TAB3",#N/A,TRUE,"GENERAL";"TAB4",#N/A,TRUE,"GENERAL";"TAB5",#N/A,TRUE,"GENERAL"}</definedName>
    <definedName name="etewt">#REF!</definedName>
    <definedName name="ETSYJRAHETFRDE" localSheetId="17">#REF!</definedName>
    <definedName name="ETSYJRAHETFRDE">#REF!</definedName>
    <definedName name="etu" localSheetId="17" hidden="1">{"via1",#N/A,TRUE,"general";"via2",#N/A,TRUE,"general";"via3",#N/A,TRUE,"general"}</definedName>
    <definedName name="etu">#REF!</definedName>
    <definedName name="etueh" localSheetId="17" hidden="1">{"via1",#N/A,TRUE,"general";"via2",#N/A,TRUE,"general";"via3",#N/A,TRUE,"general"}</definedName>
    <definedName name="etueh">#REF!</definedName>
    <definedName name="etyty" localSheetId="17" hidden="1">{"via1",#N/A,TRUE,"general";"via2",#N/A,TRUE,"general";"via3",#N/A,TRUE,"general"}</definedName>
    <definedName name="etyty">#REF!</definedName>
    <definedName name="etyu" localSheetId="17" hidden="1">{"TAB1",#N/A,TRUE,"GENERAL";"TAB2",#N/A,TRUE,"GENERAL";"TAB3",#N/A,TRUE,"GENERAL";"TAB4",#N/A,TRUE,"GENERAL";"TAB5",#N/A,TRUE,"GENERAL"}</definedName>
    <definedName name="etyu">#REF!</definedName>
    <definedName name="eu" localSheetId="17" hidden="1">{"via1",#N/A,TRUE,"general";"via2",#N/A,TRUE,"general";"via3",#N/A,TRUE,"general"}</definedName>
    <definedName name="eu">#REF!</definedName>
    <definedName name="euro">#REF!</definedName>
    <definedName name="eut" localSheetId="17" hidden="1">{"via1",#N/A,TRUE,"general";"via2",#N/A,TRUE,"general";"via3",#N/A,TRUE,"general"}</definedName>
    <definedName name="eut">#REF!</definedName>
    <definedName name="euyt" localSheetId="17" hidden="1">{"TAB1",#N/A,TRUE,"GENERAL";"TAB2",#N/A,TRUE,"GENERAL";"TAB3",#N/A,TRUE,"GENERAL";"TAB4",#N/A,TRUE,"GENERAL";"TAB5",#N/A,TRUE,"GENERAL"}</definedName>
    <definedName name="euyt">#REF!</definedName>
    <definedName name="ev.Calculation">-4135</definedName>
    <definedName name="ev.Initialized">FALSE</definedName>
    <definedName name="Eval_Currency" localSheetId="17">#REF!</definedName>
    <definedName name="Eval_Currency">#REF!</definedName>
    <definedName name="evergreen_ar">#REF!</definedName>
    <definedName name="evergreen_inv">#REF!</definedName>
    <definedName name="ewegt" localSheetId="17" hidden="1">{"TAB1",#N/A,TRUE,"GENERAL";"TAB2",#N/A,TRUE,"GENERAL";"TAB3",#N/A,TRUE,"GENERAL";"TAB4",#N/A,TRUE,"GENERAL";"TAB5",#N/A,TRUE,"GENERAL"}</definedName>
    <definedName name="ewegt">#REF!</definedName>
    <definedName name="ewfewfg" localSheetId="17" hidden="1">{"TAB1",#N/A,TRUE,"GENERAL";"TAB2",#N/A,TRUE,"GENERAL";"TAB3",#N/A,TRUE,"GENERAL";"TAB4",#N/A,TRUE,"GENERAL";"TAB5",#N/A,TRUE,"GENERAL"}</definedName>
    <definedName name="ewfewfg">#REF!</definedName>
    <definedName name="ewre" localSheetId="17" hidden="1">{"TAB1",#N/A,TRUE,"GENERAL";"TAB2",#N/A,TRUE,"GENERAL";"TAB3",#N/A,TRUE,"GENERAL";"TAB4",#N/A,TRUE,"GENERAL";"TAB5",#N/A,TRUE,"GENERAL"}</definedName>
    <definedName name="ewre">#REF!</definedName>
    <definedName name="ewrewf" localSheetId="17" hidden="1">{"TAB1",#N/A,TRUE,"GENERAL";"TAB2",#N/A,TRUE,"GENERAL";"TAB3",#N/A,TRUE,"GENERAL";"TAB4",#N/A,TRUE,"GENERAL";"TAB5",#N/A,TRUE,"GENERAL"}</definedName>
    <definedName name="ewrewf">#REF!</definedName>
    <definedName name="ewrr" localSheetId="17" hidden="1">{"TAB1",#N/A,TRUE,"GENERAL";"TAB2",#N/A,TRUE,"GENERAL";"TAB3",#N/A,TRUE,"GENERAL";"TAB4",#N/A,TRUE,"GENERAL";"TAB5",#N/A,TRUE,"GENERAL"}</definedName>
    <definedName name="ewrr">#REF!</definedName>
    <definedName name="ewrt" localSheetId="17" hidden="1">{"TAB1",#N/A,TRUE,"GENERAL";"TAB2",#N/A,TRUE,"GENERAL";"TAB3",#N/A,TRUE,"GENERAL";"TAB4",#N/A,TRUE,"GENERAL";"TAB5",#N/A,TRUE,"GENERAL"}</definedName>
    <definedName name="ewrt">#REF!</definedName>
    <definedName name="ewrwer" localSheetId="17" hidden="1">{"TAB1",#N/A,TRUE,"GENERAL";"TAB2",#N/A,TRUE,"GENERAL";"TAB3",#N/A,TRUE,"GENERAL";"TAB4",#N/A,TRUE,"GENERAL";"TAB5",#N/A,TRUE,"GENERAL"}</definedName>
    <definedName name="ewrwer">#REF!</definedName>
    <definedName name="ex" localSheetId="17">#REF!</definedName>
    <definedName name="ex">#REF!</definedName>
    <definedName name="EXC" localSheetId="17">NA()</definedName>
    <definedName name="EXC">#REF!</definedName>
    <definedName name="EXC.POZ">#REF!</definedName>
    <definedName name="EXC.ZAN">#REF!</definedName>
    <definedName name="EXC_12">NA()</definedName>
    <definedName name="exc02">#REF!</definedName>
    <definedName name="exc24">#REF!</definedName>
    <definedName name="exc40">#REF!</definedName>
    <definedName name="excanden">#REF!</definedName>
    <definedName name="excav">#REF!</definedName>
    <definedName name="excav_rell">#REF!</definedName>
    <definedName name="EXCAVACION">#REF!</definedName>
    <definedName name="excavación">#REF!</definedName>
    <definedName name="EXCAVACION_Y_RETIRO_DE_MATERIAL">#REF!</definedName>
    <definedName name="EXCAVACIONCONGLOMERADO">#REF!</definedName>
    <definedName name="excavaciones">#REF!</definedName>
    <definedName name="Excavacionman">#REF!</definedName>
    <definedName name="EXCAVACIONSIMPLE">#REF!</definedName>
    <definedName name="excavacomun">#REF!</definedName>
    <definedName name="excavaconglomerado" localSheetId="17">#REF!</definedName>
    <definedName name="excavaconglomerado">#REF!</definedName>
    <definedName name="EXCAVAMANOV" localSheetId="17">#REF!</definedName>
    <definedName name="EXCAVAMANOV">#REF!</definedName>
    <definedName name="EXCAVAMAQUINAV" localSheetId="17">#REF!</definedName>
    <definedName name="EXCAVAMAQUINAV">#REF!</definedName>
    <definedName name="EXCAVATIERRA" localSheetId="17">#REF!</definedName>
    <definedName name="EXCAVATIERRA">#REF!</definedName>
    <definedName name="exCEL">#REF!</definedName>
    <definedName name="exCEL_51">#REF!</definedName>
    <definedName name="Excel_BuiltIn__FilterDatabase_2">#REF!</definedName>
    <definedName name="Excel_BuiltIn_Print_Area">#REF!</definedName>
    <definedName name="Excel_BuiltIn_Print_Area_1" localSheetId="17">#REF!</definedName>
    <definedName name="Excel_BuiltIn_Print_Area_1">#REF!</definedName>
    <definedName name="Excel_BuiltIn_Print_Area_1_1" localSheetId="17">#REF!</definedName>
    <definedName name="Excel_BuiltIn_Print_Area_1_1">#REF!</definedName>
    <definedName name="Excel_BuiltIn_Print_Area_1_1_1" localSheetId="17">#REF!</definedName>
    <definedName name="Excel_BuiltIn_Print_Area_1_1_1">#REF!</definedName>
    <definedName name="Excel_BuiltIn_Print_Area_1_1_1_1" localSheetId="17">#REF!</definedName>
    <definedName name="Excel_BuiltIn_Print_Area_1_1_1_1">#REF!</definedName>
    <definedName name="Excel_BuiltIn_Print_Area_1_1_1_1_1" localSheetId="17">#REF!</definedName>
    <definedName name="Excel_BuiltIn_Print_Area_1_1_1_1_1">#REF!</definedName>
    <definedName name="Excel_BuiltIn_Print_Area_1_1_1_1_1_1" localSheetId="17">#REF!</definedName>
    <definedName name="Excel_BuiltIn_Print_Area_1_1_1_1_1_1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9">#REF!</definedName>
    <definedName name="Excel_BuiltIn_Print_Area_2">#REF!</definedName>
    <definedName name="Excel_BuiltIn_Print_Area_3">#REF!</definedName>
    <definedName name="Excel_BuiltIn_Print_Area_3_1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5">#REF!</definedName>
    <definedName name="Excel_BuiltIn_Print_Area_7" localSheetId="17">"$'Presupuesto consolidado'.$#REF!$#REF!:$#REF!$#REF!"</definedName>
    <definedName name="Excel_BuiltIn_Print_Area_7">#REF!</definedName>
    <definedName name="Excel_BuiltIn_Print_Area_9">#REF!</definedName>
    <definedName name="Excel_BuiltIn_Print_Titles_1" localSheetId="17">#REF!</definedName>
    <definedName name="Excel_BuiltIn_Print_Titles_1">#REF!</definedName>
    <definedName name="Excel_BuiltIn_Print_Titles_1_1" localSheetId="17">#REF!</definedName>
    <definedName name="Excel_BuiltIn_Print_Titles_1_1">#REF!</definedName>
    <definedName name="Excel_BuiltIn_Print_Titles_1_1_1" localSheetId="17">#REF!</definedName>
    <definedName name="Excel_BuiltIn_Print_Titles_1_1_1">#REF!</definedName>
    <definedName name="Excel_BuiltIn_Print_Titles_1_1_1_1" localSheetId="17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">#REF!</definedName>
    <definedName name="Excel_BuiltIn_Print_Titles_2_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 localSheetId="17">#REF!</definedName>
    <definedName name="Excel_BuiltIn_Print_Titles_3">#REF!</definedName>
    <definedName name="Excel_BuiltIn_Print_Titles_3_51">#REF!</definedName>
    <definedName name="Excel_BuiltIn_Print_Titles_4" localSheetId="17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l">#REF!</definedName>
    <definedName name="Exchange_Rate" localSheetId="17">#REF!</definedName>
    <definedName name="Exchange_Rate">#REF!</definedName>
    <definedName name="exchangerate" localSheetId="17">#REF!</definedName>
    <definedName name="exchangerate">#REF!</definedName>
    <definedName name="EXCROC" localSheetId="17">#REF!</definedName>
    <definedName name="EXCROC">#REF!</definedName>
    <definedName name="excviga">#REF!</definedName>
    <definedName name="exczap">#REF!</definedName>
    <definedName name="Executivepb" localSheetId="17" hidden="1">#REF!</definedName>
    <definedName name="Executivepb">#REF!</definedName>
    <definedName name="ExistAge" localSheetId="17">#REF!</definedName>
    <definedName name="ExistAge">#REF!</definedName>
    <definedName name="existerror">#REF!</definedName>
    <definedName name="ExistFleet" localSheetId="17">#REF!</definedName>
    <definedName name="ExistFleet">#REF!</definedName>
    <definedName name="existing">#REF!</definedName>
    <definedName name="EXPL" localSheetId="17">#REF!</definedName>
    <definedName name="EXPL">#REF!</definedName>
    <definedName name="expl1" localSheetId="17">#REF!</definedName>
    <definedName name="expl1">#REF!</definedName>
    <definedName name="EXPP">#REF!</definedName>
    <definedName name="ExRateAus">#REF!</definedName>
    <definedName name="ExRateCountry">#REF!</definedName>
    <definedName name="ExRates">#REF!</definedName>
    <definedName name="EXTRA">#REF!</definedName>
    <definedName name="Extra_Pay">#REF!</definedName>
    <definedName name="EXTRA2">#REF!</definedName>
    <definedName name="EXTRA3">#REF!</definedName>
    <definedName name="EXTRA5">#REF!</definedName>
    <definedName name="EXTRA6">#REF!</definedName>
    <definedName name="EXTRA7">#REF!</definedName>
    <definedName name="Extracción_IM">#REF!</definedName>
    <definedName name="Extract">#REF!</definedName>
    <definedName name="Extractor_120v_de_10">#REF!</definedName>
    <definedName name="f.c.">#REF!</definedName>
    <definedName name="F.D.CV1_Moisture" localSheetId="17">#REF!</definedName>
    <definedName name="F.D.CV1_Moisture">#REF!</definedName>
    <definedName name="F.D.CV2_Al" localSheetId="17">#REF!</definedName>
    <definedName name="F.D.CV2_Al">#REF!</definedName>
    <definedName name="F.D.CV2_Co" localSheetId="17">#REF!</definedName>
    <definedName name="F.D.CV2_Co">#REF!</definedName>
    <definedName name="F.D.CV2_DryTonnes" localSheetId="17">#REF!</definedName>
    <definedName name="F.D.CV2_DryTonnes">#REF!</definedName>
    <definedName name="F.D.CV2_dtph" localSheetId="17">#REF!</definedName>
    <definedName name="F.D.CV2_dtph">#REF!</definedName>
    <definedName name="F.D.CV2_Fe" localSheetId="17">#REF!</definedName>
    <definedName name="F.D.CV2_Fe">#REF!</definedName>
    <definedName name="F.D.CV2_Mg" localSheetId="17">#REF!</definedName>
    <definedName name="F.D.CV2_Mg">#REF!</definedName>
    <definedName name="F.D.CV2_Ni" localSheetId="17">#REF!</definedName>
    <definedName name="F.D.CV2_Ni">#REF!</definedName>
    <definedName name="F.D.CV2_Si" localSheetId="17">#REF!</definedName>
    <definedName name="F.D.CV2_Si">#REF!</definedName>
    <definedName name="F.D.Mill_Availability" localSheetId="17">#REF!</definedName>
    <definedName name="F.D.Mill_Availability">#REF!</definedName>
    <definedName name="F.D.Mill_Downtime" localSheetId="17">#REF!</definedName>
    <definedName name="F.D.Mill_Downtime">#REF!</definedName>
    <definedName name="F.D.Mill_DryTonnes" localSheetId="17">#REF!</definedName>
    <definedName name="F.D.Mill_DryTonnes">#REF!</definedName>
    <definedName name="F.D.Mill_DryTph" localSheetId="17">#REF!</definedName>
    <definedName name="F.D.Mill_DryTph">#REF!</definedName>
    <definedName name="F.D.Mill_PowerDraw" localSheetId="17">#REF!</definedName>
    <definedName name="F.D.Mill_PowerDraw">#REF!</definedName>
    <definedName name="F.D.Mill_PowerDrawPerTonne" localSheetId="17">#REF!</definedName>
    <definedName name="F.D.Mill_PowerDrawPerTonne">#REF!</definedName>
    <definedName name="F.D.Mill_Uptime" localSheetId="17">#REF!</definedName>
    <definedName name="F.D.Mill_Uptime">#REF!</definedName>
    <definedName name="F.D.Mill_Utilization" localSheetId="17">#REF!</definedName>
    <definedName name="F.D.Mill_Utilization">#REF!</definedName>
    <definedName name="F.D.Mill_WetTonnes" localSheetId="17">#REF!</definedName>
    <definedName name="F.D.Mill_WetTonnes">#REF!</definedName>
    <definedName name="F.D.Mill_WetTph" localSheetId="17">#REF!</definedName>
    <definedName name="F.D.Mill_WetTph">#REF!</definedName>
    <definedName name="F.D.MillFeed_Al" localSheetId="17">#REF!</definedName>
    <definedName name="F.D.MillFeed_Al">#REF!</definedName>
    <definedName name="F.D.MillFeed_Co" localSheetId="17">#REF!</definedName>
    <definedName name="F.D.MillFeed_Co">#REF!</definedName>
    <definedName name="F.D.MillFeed_Fe" localSheetId="17">#REF!</definedName>
    <definedName name="F.D.MillFeed_Fe">#REF!</definedName>
    <definedName name="F.D.MillFeed_Mg" localSheetId="17">#REF!</definedName>
    <definedName name="F.D.MillFeed_Mg">#REF!</definedName>
    <definedName name="F.D.MillFeed_Ni" localSheetId="17">#REF!</definedName>
    <definedName name="F.D.MillFeed_Ni">#REF!</definedName>
    <definedName name="F.D.MillFeed_Si" localSheetId="17">#REF!</definedName>
    <definedName name="F.D.MillFeed_Si">#REF!</definedName>
    <definedName name="F.D.MillH2O_Head" localSheetId="17">#REF!</definedName>
    <definedName name="F.D.MillH2O_Head">#REF!</definedName>
    <definedName name="F.D.MillH2O_Screen" localSheetId="17">#REF!</definedName>
    <definedName name="F.D.MillH2O_Screen">#REF!</definedName>
    <definedName name="F.D.MillH2O_Total" localSheetId="17">#REF!</definedName>
    <definedName name="F.D.MillH2O_Total">#REF!</definedName>
    <definedName name="F.D.OreToStorage_Al" localSheetId="17">#REF!</definedName>
    <definedName name="F.D.OreToStorage_Al">#REF!</definedName>
    <definedName name="F.D.OreToStorage_Co" localSheetId="17">#REF!</definedName>
    <definedName name="F.D.OreToStorage_Co">#REF!</definedName>
    <definedName name="F.D.OreToStorage_DryTonnes" localSheetId="17">#REF!</definedName>
    <definedName name="F.D.OreToStorage_DryTonnes">#REF!</definedName>
    <definedName name="F.D.OreToStorage_DryTph" localSheetId="17">#REF!</definedName>
    <definedName name="F.D.OreToStorage_DryTph">#REF!</definedName>
    <definedName name="F.D.OreToStorage_Fe" localSheetId="17">#REF!</definedName>
    <definedName name="F.D.OreToStorage_Fe">#REF!</definedName>
    <definedName name="F.D.OreToStorage_Mg" localSheetId="17">#REF!</definedName>
    <definedName name="F.D.OreToStorage_Mg">#REF!</definedName>
    <definedName name="F.D.OreToStorage_Ni" localSheetId="17">#REF!</definedName>
    <definedName name="F.D.OreToStorage_Ni">#REF!</definedName>
    <definedName name="F.D.OreToStorage_PulpDensity" localSheetId="17">#REF!</definedName>
    <definedName name="F.D.OreToStorage_PulpDensity">#REF!</definedName>
    <definedName name="F.D.OreToStorage_PulpYieldStress" localSheetId="17">#REF!</definedName>
    <definedName name="F.D.OreToStorage_PulpYieldStress">#REF!</definedName>
    <definedName name="F.D.OreToStorage_Si" localSheetId="17">#REF!</definedName>
    <definedName name="F.D.OreToStorage_Si">#REF!</definedName>
    <definedName name="F.D.OreToStorage_Tank1Level" localSheetId="17">#REF!</definedName>
    <definedName name="F.D.OreToStorage_Tank1Level">#REF!</definedName>
    <definedName name="F.D.OreToStorage_Tank2Level" localSheetId="17">#REF!</definedName>
    <definedName name="F.D.OreToStorage_Tank2Level">#REF!</definedName>
    <definedName name="F.D.OreToStorage_Tank3Level" localSheetId="17">#REF!</definedName>
    <definedName name="F.D.OreToStorage_Tank3Level">#REF!</definedName>
    <definedName name="F.D.OreToStorage_Tank4Level" localSheetId="17">#REF!</definedName>
    <definedName name="F.D.OreToStorage_Tank4Level">#REF!</definedName>
    <definedName name="F.D.OreToStorage_Volume" localSheetId="17">#REF!</definedName>
    <definedName name="F.D.OreToStorage_Volume">#REF!</definedName>
    <definedName name="F.D.OreToStorage_VolumePerHr" localSheetId="17">#REF!</definedName>
    <definedName name="F.D.OreToStorage_VolumePerHr">#REF!</definedName>
    <definedName name="F.M.CV1_Moisture" localSheetId="17">#REF!</definedName>
    <definedName name="F.M.CV1_Moisture">#REF!</definedName>
    <definedName name="F.M.CV2_Al" localSheetId="17">#REF!</definedName>
    <definedName name="F.M.CV2_Al">#REF!</definedName>
    <definedName name="F.M.CV2_Co" localSheetId="17">#REF!</definedName>
    <definedName name="F.M.CV2_Co">#REF!</definedName>
    <definedName name="F.M.CV2_DryTonnes" localSheetId="17">#REF!</definedName>
    <definedName name="F.M.CV2_DryTonnes">#REF!</definedName>
    <definedName name="F.M.CV2_dtph" localSheetId="17">#REF!</definedName>
    <definedName name="F.M.CV2_dtph">#REF!</definedName>
    <definedName name="F.M.CV2_Fe" localSheetId="17">#REF!</definedName>
    <definedName name="F.M.CV2_Fe">#REF!</definedName>
    <definedName name="F.M.CV2_Mg" localSheetId="17">#REF!</definedName>
    <definedName name="F.M.CV2_Mg">#REF!</definedName>
    <definedName name="F.M.CV2_Ni" localSheetId="17">#REF!</definedName>
    <definedName name="F.M.CV2_Ni">#REF!</definedName>
    <definedName name="F.M.CV2_Si" localSheetId="17">#REF!</definedName>
    <definedName name="F.M.CV2_Si">#REF!</definedName>
    <definedName name="F.M.Mill_Availability" localSheetId="17">#REF!</definedName>
    <definedName name="F.M.Mill_Availability">#REF!</definedName>
    <definedName name="F.M.Mill_Downtime" localSheetId="17">#REF!</definedName>
    <definedName name="F.M.Mill_Downtime">#REF!</definedName>
    <definedName name="F.M.Mill_DryTonnes" localSheetId="17">#REF!</definedName>
    <definedName name="F.M.Mill_DryTonnes">#REF!</definedName>
    <definedName name="F.M.Mill_DryTph" localSheetId="17">#REF!</definedName>
    <definedName name="F.M.Mill_DryTph">#REF!</definedName>
    <definedName name="F.M.Mill_PowerDraw" localSheetId="17">#REF!</definedName>
    <definedName name="F.M.Mill_PowerDraw">#REF!</definedName>
    <definedName name="F.M.Mill_PowerDrawPerTonne" localSheetId="17">#REF!</definedName>
    <definedName name="F.M.Mill_PowerDrawPerTonne">#REF!</definedName>
    <definedName name="F.M.Mill_Uptime" localSheetId="17">#REF!</definedName>
    <definedName name="F.M.Mill_Uptime">#REF!</definedName>
    <definedName name="F.M.Mill_Utilization" localSheetId="17">#REF!</definedName>
    <definedName name="F.M.Mill_Utilization">#REF!</definedName>
    <definedName name="F.M.Mill_WetTonnes" localSheetId="17">#REF!</definedName>
    <definedName name="F.M.Mill_WetTonnes">#REF!</definedName>
    <definedName name="F.M.Mill_WetTph" localSheetId="17">#REF!</definedName>
    <definedName name="F.M.Mill_WetTph">#REF!</definedName>
    <definedName name="F.M.MillFeed_Al" localSheetId="17">#REF!</definedName>
    <definedName name="F.M.MillFeed_Al">#REF!</definedName>
    <definedName name="F.M.MillFeed_Co" localSheetId="17">#REF!</definedName>
    <definedName name="F.M.MillFeed_Co">#REF!</definedName>
    <definedName name="F.M.MillFeed_Fe" localSheetId="17">#REF!</definedName>
    <definedName name="F.M.MillFeed_Fe">#REF!</definedName>
    <definedName name="F.M.MillFeed_Mg" localSheetId="17">#REF!</definedName>
    <definedName name="F.M.MillFeed_Mg">#REF!</definedName>
    <definedName name="F.M.MillFeed_Ni" localSheetId="17">#REF!</definedName>
    <definedName name="F.M.MillFeed_Ni">#REF!</definedName>
    <definedName name="F.M.MillFeed_Si" localSheetId="17">#REF!</definedName>
    <definedName name="F.M.MillFeed_Si">#REF!</definedName>
    <definedName name="F.M.MillH2O_Head" localSheetId="17">#REF!</definedName>
    <definedName name="F.M.MillH2O_Head">#REF!</definedName>
    <definedName name="F.M.MillH2O_Screen" localSheetId="17">#REF!</definedName>
    <definedName name="F.M.MillH2O_Screen">#REF!</definedName>
    <definedName name="F.M.MillH2O_Total" localSheetId="17">#REF!</definedName>
    <definedName name="F.M.MillH2O_Total">#REF!</definedName>
    <definedName name="F.M.OreToStorage_Al" localSheetId="17">#REF!</definedName>
    <definedName name="F.M.OreToStorage_Al">#REF!</definedName>
    <definedName name="F.M.OreToStorage_Co" localSheetId="17">#REF!</definedName>
    <definedName name="F.M.OreToStorage_Co">#REF!</definedName>
    <definedName name="F.M.OreToStorage_DryTonnes" localSheetId="17">#REF!</definedName>
    <definedName name="F.M.OreToStorage_DryTonnes">#REF!</definedName>
    <definedName name="F.M.OreToStorage_DryTph" localSheetId="17">#REF!</definedName>
    <definedName name="F.M.OreToStorage_DryTph">#REF!</definedName>
    <definedName name="F.M.OreToStorage_Fe" localSheetId="17">#REF!</definedName>
    <definedName name="F.M.OreToStorage_Fe">#REF!</definedName>
    <definedName name="F.M.OreToStorage_Mg" localSheetId="17">#REF!</definedName>
    <definedName name="F.M.OreToStorage_Mg">#REF!</definedName>
    <definedName name="F.M.OreToStorage_Ni" localSheetId="17">#REF!</definedName>
    <definedName name="F.M.OreToStorage_Ni">#REF!</definedName>
    <definedName name="F.M.OreToStorage_PulpDensity" localSheetId="17">#REF!</definedName>
    <definedName name="F.M.OreToStorage_PulpDensity">#REF!</definedName>
    <definedName name="F.M.OreToStorage_PulpYieldStress" localSheetId="17">#REF!</definedName>
    <definedName name="F.M.OreToStorage_PulpYieldStress">#REF!</definedName>
    <definedName name="F.M.OreToStorage_Si" localSheetId="17">#REF!</definedName>
    <definedName name="F.M.OreToStorage_Si">#REF!</definedName>
    <definedName name="F.M.OreToStorage_Volume" localSheetId="17">#REF!</definedName>
    <definedName name="F.M.OreToStorage_Volume">#REF!</definedName>
    <definedName name="F.M.OreToStorage_VolumePerHr" localSheetId="17">#REF!</definedName>
    <definedName name="F.M.OreToStorage_VolumePerHr">#REF!</definedName>
    <definedName name="f.s">#REF!</definedName>
    <definedName name="F.Y.CV1_Moisture" localSheetId="17">#REF!</definedName>
    <definedName name="F.Y.CV1_Moisture">#REF!</definedName>
    <definedName name="F.Y.CV2_Al" localSheetId="17">#REF!</definedName>
    <definedName name="F.Y.CV2_Al">#REF!</definedName>
    <definedName name="F.Y.CV2_Co" localSheetId="17">#REF!</definedName>
    <definedName name="F.Y.CV2_Co">#REF!</definedName>
    <definedName name="F.Y.CV2_DryTonnes" localSheetId="17">#REF!</definedName>
    <definedName name="F.Y.CV2_DryTonnes">#REF!</definedName>
    <definedName name="F.Y.CV2_dtph" localSheetId="17">#REF!</definedName>
    <definedName name="F.Y.CV2_dtph">#REF!</definedName>
    <definedName name="F.Y.CV2_Fe" localSheetId="17">#REF!</definedName>
    <definedName name="F.Y.CV2_Fe">#REF!</definedName>
    <definedName name="F.Y.CV2_Mg" localSheetId="17">#REF!</definedName>
    <definedName name="F.Y.CV2_Mg">#REF!</definedName>
    <definedName name="F.Y.CV2_Ni" localSheetId="17">#REF!</definedName>
    <definedName name="F.Y.CV2_Ni">#REF!</definedName>
    <definedName name="F.Y.CV2_Si" localSheetId="17">#REF!</definedName>
    <definedName name="F.Y.CV2_Si">#REF!</definedName>
    <definedName name="F.Y.Mill_Availability" localSheetId="17">#REF!</definedName>
    <definedName name="F.Y.Mill_Availability">#REF!</definedName>
    <definedName name="F.Y.Mill_Downtime" localSheetId="17">#REF!</definedName>
    <definedName name="F.Y.Mill_Downtime">#REF!</definedName>
    <definedName name="F.Y.Mill_DryTonnes" localSheetId="17">#REF!</definedName>
    <definedName name="F.Y.Mill_DryTonnes">#REF!</definedName>
    <definedName name="F.Y.Mill_DryTph" localSheetId="17">#REF!</definedName>
    <definedName name="F.Y.Mill_DryTph">#REF!</definedName>
    <definedName name="F.Y.Mill_PowerDraw" localSheetId="17">#REF!</definedName>
    <definedName name="F.Y.Mill_PowerDraw">#REF!</definedName>
    <definedName name="F.Y.Mill_PowerDrawPerTonne" localSheetId="17">#REF!</definedName>
    <definedName name="F.Y.Mill_PowerDrawPerTonne">#REF!</definedName>
    <definedName name="F.Y.Mill_Uptime" localSheetId="17">#REF!</definedName>
    <definedName name="F.Y.Mill_Uptime">#REF!</definedName>
    <definedName name="F.Y.Mill_Utilization" localSheetId="17">#REF!</definedName>
    <definedName name="F.Y.Mill_Utilization">#REF!</definedName>
    <definedName name="F.Y.Mill_WetTonnes" localSheetId="17">#REF!</definedName>
    <definedName name="F.Y.Mill_WetTonnes">#REF!</definedName>
    <definedName name="F.Y.Mill_WetTph" localSheetId="17">#REF!</definedName>
    <definedName name="F.Y.Mill_WetTph">#REF!</definedName>
    <definedName name="F.Y.MillFeed_Al" localSheetId="17">#REF!</definedName>
    <definedName name="F.Y.MillFeed_Al">#REF!</definedName>
    <definedName name="F.Y.MillFeed_Co" localSheetId="17">#REF!</definedName>
    <definedName name="F.Y.MillFeed_Co">#REF!</definedName>
    <definedName name="F.Y.MillFeed_Fe" localSheetId="17">#REF!</definedName>
    <definedName name="F.Y.MillFeed_Fe">#REF!</definedName>
    <definedName name="F.Y.MillFeed_Mg" localSheetId="17">#REF!</definedName>
    <definedName name="F.Y.MillFeed_Mg">#REF!</definedName>
    <definedName name="F.Y.MillFeed_Ni" localSheetId="17">#REF!</definedName>
    <definedName name="F.Y.MillFeed_Ni">#REF!</definedName>
    <definedName name="F.Y.MillFeed_Si" localSheetId="17">#REF!</definedName>
    <definedName name="F.Y.MillFeed_Si">#REF!</definedName>
    <definedName name="F.Y.MillH2O_Head" localSheetId="17">#REF!</definedName>
    <definedName name="F.Y.MillH2O_Head">#REF!</definedName>
    <definedName name="F.Y.MillH2O_Screen" localSheetId="17">#REF!</definedName>
    <definedName name="F.Y.MillH2O_Screen">#REF!</definedName>
    <definedName name="F.Y.MillH2O_Total" localSheetId="17">#REF!</definedName>
    <definedName name="F.Y.MillH2O_Total">#REF!</definedName>
    <definedName name="F.Y.OreToStorage_Al" localSheetId="17">#REF!</definedName>
    <definedName name="F.Y.OreToStorage_Al">#REF!</definedName>
    <definedName name="F.Y.OreToStorage_Co" localSheetId="17">#REF!</definedName>
    <definedName name="F.Y.OreToStorage_Co">#REF!</definedName>
    <definedName name="F.Y.OreToStorage_DryTonnes" localSheetId="17">#REF!</definedName>
    <definedName name="F.Y.OreToStorage_DryTonnes">#REF!</definedName>
    <definedName name="F.Y.OreToStorage_DryTph" localSheetId="17">#REF!</definedName>
    <definedName name="F.Y.OreToStorage_DryTph">#REF!</definedName>
    <definedName name="F.Y.OreToStorage_Fe" localSheetId="17">#REF!</definedName>
    <definedName name="F.Y.OreToStorage_Fe">#REF!</definedName>
    <definedName name="F.Y.OreToStorage_Mg" localSheetId="17">#REF!</definedName>
    <definedName name="F.Y.OreToStorage_Mg">#REF!</definedName>
    <definedName name="F.Y.OreToStorage_Ni" localSheetId="17">#REF!</definedName>
    <definedName name="F.Y.OreToStorage_Ni">#REF!</definedName>
    <definedName name="F.Y.OreToStorage_PulpDensity" localSheetId="17">#REF!</definedName>
    <definedName name="F.Y.OreToStorage_PulpDensity">#REF!</definedName>
    <definedName name="F.Y.OreToStorage_PulpYieldStress" localSheetId="17">#REF!</definedName>
    <definedName name="F.Y.OreToStorage_PulpYieldStress">#REF!</definedName>
    <definedName name="F.Y.OreToStorage_Si" localSheetId="17">#REF!</definedName>
    <definedName name="F.Y.OreToStorage_Si">#REF!</definedName>
    <definedName name="F.Y.OreToStorage_Volume" localSheetId="17">#REF!</definedName>
    <definedName name="F.Y.OreToStorage_Volume">#REF!</definedName>
    <definedName name="F.Y.OreToStorage_VolumePerHr" localSheetId="17">#REF!</definedName>
    <definedName name="F.Y.OreToStorage_VolumePerHr">#REF!</definedName>
    <definedName name="F_Compac">#REF!</definedName>
    <definedName name="F_Expan">#REF!</definedName>
    <definedName name="f_INSTAC_AIRE_ACONDICIONADO">#REF!</definedName>
    <definedName name="f_INSTAC_ELECTRICAS_TELEF">#REF!</definedName>
    <definedName name="f_INSTALA_GAS">#REF!</definedName>
    <definedName name="F_MULT">#REF!</definedName>
    <definedName name="F_PREST">#REF!</definedName>
    <definedName name="F_Prest2">#REF!</definedName>
    <definedName name="F201.1" localSheetId="17">#REF!</definedName>
    <definedName name="F201.1">#REF!</definedName>
    <definedName name="F201.2" localSheetId="17">#REF!</definedName>
    <definedName name="F201.2">#REF!</definedName>
    <definedName name="F201.3" localSheetId="17">#REF!</definedName>
    <definedName name="F201.3">#REF!</definedName>
    <definedName name="F210.2" localSheetId="17">#REF!</definedName>
    <definedName name="F210.2">#REF!</definedName>
    <definedName name="F210.3" localSheetId="17">#REF!</definedName>
    <definedName name="F210.3">#REF!</definedName>
    <definedName name="F211.1" localSheetId="17">#REF!</definedName>
    <definedName name="F211.1">#REF!</definedName>
    <definedName name="F220.1" localSheetId="17">#REF!</definedName>
    <definedName name="F220.1">#REF!</definedName>
    <definedName name="fa" localSheetId="17">#REF!</definedName>
    <definedName name="fa">#REF!</definedName>
    <definedName name="FABI" localSheetId="4">Scheduled_Payment+Extra_Payment</definedName>
    <definedName name="FABI" localSheetId="16">Scheduled_Payment+Extra_Payment</definedName>
    <definedName name="FABI" localSheetId="15">Scheduled_Payment+Extra_Payment</definedName>
    <definedName name="FABI" localSheetId="17">Scheduled_Payment+Extra_Payment</definedName>
    <definedName name="FABI" localSheetId="2">Scheduled_Payment+Extra_Payment</definedName>
    <definedName name="FABI" localSheetId="1">Scheduled_Payment+Extra_Payment</definedName>
    <definedName name="FABI">Scheduled_Payment+Extra_Payment</definedName>
    <definedName name="FABIAN">#REF!</definedName>
    <definedName name="FAC" localSheetId="17" hidden="1">#REF!</definedName>
    <definedName name="FAC">#REF!</definedName>
    <definedName name="FAC_PRU" localSheetId="17">#REF!</definedName>
    <definedName name="FAC_PRU">#REF!</definedName>
    <definedName name="FacConv">#REF!</definedName>
    <definedName name="FACHADA_ITEM">#REF!</definedName>
    <definedName name="FACTIBILIDAD">#REF!</definedName>
    <definedName name="FACTOR" localSheetId="17">#REF!</definedName>
    <definedName name="FACTOR">#REF!</definedName>
    <definedName name="factor_equip">#REF!</definedName>
    <definedName name="FACTOR_M">#REF!</definedName>
    <definedName name="factor_m_obra">#REF!</definedName>
    <definedName name="factor_mat">#REF!</definedName>
    <definedName name="FACTOR_PRESTACIONAL">#REF!</definedName>
    <definedName name="factorarena">#REF!</definedName>
    <definedName name="FactorCostoPotencia" localSheetId="17">#REF!</definedName>
    <definedName name="FactorCostoPotencia">#REF!</definedName>
    <definedName name="FactorMultFinal" localSheetId="17">#REF!</definedName>
    <definedName name="FactorMultFinal">#REF!</definedName>
    <definedName name="FactorMultiplicaCalculado" localSheetId="17">#REF!</definedName>
    <definedName name="FactorMultiplicaCalculado">#REF!</definedName>
    <definedName name="Factpb" localSheetId="17" hidden="1">#REF!</definedName>
    <definedName name="Factpb">#REF!</definedName>
    <definedName name="Factpb2" localSheetId="17" hidden="1">#REF!</definedName>
    <definedName name="Factpb2">#REF!</definedName>
    <definedName name="FACTURADO">#REF!</definedName>
    <definedName name="FAHESA">#REF!</definedName>
    <definedName name="FALTANTES1" localSheetId="17">#REF!</definedName>
    <definedName name="FALTANTES1">#REF!</definedName>
    <definedName name="Fan_APM">#REF!</definedName>
    <definedName name="FAN_Basico">#REF!</definedName>
    <definedName name="FAN_CPC">#REF!</definedName>
    <definedName name="FAN_LM">#REF!</definedName>
    <definedName name="FASD">#REF!</definedName>
    <definedName name="fattore_inflaz">#REF!</definedName>
    <definedName name="fattore_inflaz1">#REF!</definedName>
    <definedName name="Fax" localSheetId="17">#REF!</definedName>
    <definedName name="Fax">#REF!</definedName>
    <definedName name="fb" localSheetId="17">#REF!</definedName>
    <definedName name="fb">#REF!</definedName>
    <definedName name="fcc" localSheetId="17">#REF!</definedName>
    <definedName name="fcc">#REF!</definedName>
    <definedName name="fcv" localSheetId="17">#REF!</definedName>
    <definedName name="fcv">#REF!</definedName>
    <definedName name="fd" localSheetId="17">#REF!</definedName>
    <definedName name="fd">#REF!</definedName>
    <definedName name="fda" localSheetId="17">#REF!</definedName>
    <definedName name="fda">#REF!</definedName>
    <definedName name="fdadsfa" localSheetId="4">{"PRES REHAB ARM-PER POR ITEMS  KM A KM",#N/A,TRUE,"Rehabilitacion Arm-Per"}</definedName>
    <definedName name="fdadsfa" localSheetId="16">{"PRES REHAB ARM-PER POR ITEMS  KM A KM",#N/A,TRUE,"Rehabilitacion Arm-Per"}</definedName>
    <definedName name="fdadsfa" localSheetId="15">{"PRES REHAB ARM-PER POR ITEMS  KM A KM",#N/A,TRUE,"Rehabilitacion Arm-Per"}</definedName>
    <definedName name="fdadsfa" localSheetId="17" hidden="1">{"PRES REHAB ARM-PER POR ITEMS  KM A KM",#N/A,TRUE,"Rehabilitacion Arm-Per"}</definedName>
    <definedName name="fdadsfa" localSheetId="2">{"PRES REHAB ARM-PER POR ITEMS  KM A KM",#N/A,TRUE,"Rehabilitacion Arm-Per"}</definedName>
    <definedName name="fdadsfa" localSheetId="1">{"PRES REHAB ARM-PER POR ITEMS  KM A KM",#N/A,TRUE,"Rehabilitacion Arm-Per"}</definedName>
    <definedName name="fdadsfa">{"PRES REHAB ARM-PER POR ITEMS  KM A KM",#N/A,TRUE,"Rehabilitacion Arm-Per"}</definedName>
    <definedName name="fdbjp" localSheetId="17" hidden="1">{"TAB1",#N/A,TRUE,"GENERAL";"TAB2",#N/A,TRUE,"GENERAL";"TAB3",#N/A,TRUE,"GENERAL";"TAB4",#N/A,TRUE,"GENERAL";"TAB5",#N/A,TRUE,"GENERAL"}</definedName>
    <definedName name="fdbjp">#REF!</definedName>
    <definedName name="fdf" localSheetId="17" hidden="1">{"TAB1",#N/A,TRUE,"GENERAL";"TAB2",#N/A,TRUE,"GENERAL";"TAB3",#N/A,TRUE,"GENERAL";"TAB4",#N/A,TRUE,"GENERAL";"TAB5",#N/A,TRUE,"GENERAL"}</definedName>
    <definedName name="fdf">#REF!</definedName>
    <definedName name="fdg" localSheetId="17" hidden="1">{"via1",#N/A,TRUE,"general";"via2",#N/A,TRUE,"general";"via3",#N/A,TRUE,"general"}</definedName>
    <definedName name="fdg">#REF!</definedName>
    <definedName name="FDGD" localSheetId="17" hidden="1">{"TAB1",#N/A,TRUE,"GENERAL";"TAB2",#N/A,TRUE,"GENERAL";"TAB3",#N/A,TRUE,"GENERAL";"TAB4",#N/A,TRUE,"GENERAL";"TAB5",#N/A,TRUE,"GENERAL"}</definedName>
    <definedName name="FDGD">#REF!</definedName>
    <definedName name="fdgdfgdfg" localSheetId="4">Listado #REF!</definedName>
    <definedName name="fdgdfgdfg" localSheetId="16">Listado #REF!</definedName>
    <definedName name="fdgdfgdfg" localSheetId="15">Listado #REF!</definedName>
    <definedName name="fdgdfgdfg" localSheetId="17">Listado #REF!</definedName>
    <definedName name="fdgdfgdfg" localSheetId="2">Listado #REF!</definedName>
    <definedName name="fdgdfgdfg" localSheetId="1">Listado #REF!</definedName>
    <definedName name="fdgdfgdfg">Listado #REF!</definedName>
    <definedName name="FDGFDBBP" localSheetId="17" hidden="1">{"TAB1",#N/A,TRUE,"GENERAL";"TAB2",#N/A,TRUE,"GENERAL";"TAB3",#N/A,TRUE,"GENERAL";"TAB4",#N/A,TRUE,"GENERAL";"TAB5",#N/A,TRUE,"GENERAL"}</definedName>
    <definedName name="FDGFDBBP">#REF!</definedName>
    <definedName name="fdh" localSheetId="17" hidden="1">{"TAB1",#N/A,TRUE,"GENERAL";"TAB2",#N/A,TRUE,"GENERAL";"TAB3",#N/A,TRUE,"GENERAL";"TAB4",#N/A,TRUE,"GENERAL";"TAB5",#N/A,TRUE,"GENERAL"}</definedName>
    <definedName name="fdh">#REF!</definedName>
    <definedName name="fds" localSheetId="4">{"'下期集計（10.27迄・速報値）'!$Q$16"}</definedName>
    <definedName name="fds" localSheetId="16">{"'下期集計（10.27迄・速報値）'!$Q$16"}</definedName>
    <definedName name="fds" localSheetId="15">{"'下期集計（10.27迄・速報値）'!$Q$16"}</definedName>
    <definedName name="fds" localSheetId="17">{"'下期集計（10.27迄・速報値）'!$Q$16"}</definedName>
    <definedName name="fds" localSheetId="2">{"'下期集計（10.27迄・速報値）'!$Q$16"}</definedName>
    <definedName name="fds" localSheetId="1">{"'下期集計（10.27迄・速報値）'!$Q$16"}</definedName>
    <definedName name="fds">{"'下期集計（10.27迄・速報値）'!$Q$16"}</definedName>
    <definedName name="fdsa" localSheetId="17">#REF!</definedName>
    <definedName name="fdsa">#REF!</definedName>
    <definedName name="fdsafd">#REF!</definedName>
    <definedName name="fdsf" localSheetId="17" hidden="1">{"TAB1",#N/A,TRUE,"GENERAL";"TAB2",#N/A,TRUE,"GENERAL";"TAB3",#N/A,TRUE,"GENERAL";"TAB4",#N/A,TRUE,"GENERAL";"TAB5",#N/A,TRUE,"GENERAL"}</definedName>
    <definedName name="fdsf">#REF!</definedName>
    <definedName name="fdsfds" localSheetId="17" hidden="1">{"TAB1",#N/A,TRUE,"GENERAL";"TAB2",#N/A,TRUE,"GENERAL";"TAB3",#N/A,TRUE,"GENERAL";"TAB4",#N/A,TRUE,"GENERAL";"TAB5",#N/A,TRUE,"GENERAL"}</definedName>
    <definedName name="fdsfds">#REF!</definedName>
    <definedName name="fdsfdsf" localSheetId="17" hidden="1">{"via1",#N/A,TRUE,"general";"via2",#N/A,TRUE,"general";"via3",#N/A,TRUE,"general"}</definedName>
    <definedName name="fdsfdsf">#REF!</definedName>
    <definedName name="fdsgfds" localSheetId="17" hidden="1">{"via1",#N/A,TRUE,"general";"via2",#N/A,TRUE,"general";"via3",#N/A,TRUE,"general"}</definedName>
    <definedName name="fdsgfds">#REF!</definedName>
    <definedName name="fdsgsdfu" localSheetId="17" hidden="1">{"TAB1",#N/A,TRUE,"GENERAL";"TAB2",#N/A,TRUE,"GENERAL";"TAB3",#N/A,TRUE,"GENERAL";"TAB4",#N/A,TRUE,"GENERAL";"TAB5",#N/A,TRUE,"GENERAL"}</definedName>
    <definedName name="fdsgsdfu">#REF!</definedName>
    <definedName name="FDSIO" localSheetId="17" hidden="1">{"TAB1",#N/A,TRUE,"GENERAL";"TAB2",#N/A,TRUE,"GENERAL";"TAB3",#N/A,TRUE,"GENERAL";"TAB4",#N/A,TRUE,"GENERAL";"TAB5",#N/A,TRUE,"GENERAL"}</definedName>
    <definedName name="FDSIO">#REF!</definedName>
    <definedName name="fDWD" localSheetId="17">#REF!</definedName>
    <definedName name="fDWD">#REF!</definedName>
    <definedName name="fdwssf" localSheetId="17">#REF!</definedName>
    <definedName name="fdwssf">#REF!</definedName>
    <definedName name="Fe">#REF!</definedName>
    <definedName name="FEB" localSheetId="17">#REF!</definedName>
    <definedName name="FEB">#REF!</definedName>
    <definedName name="Feb_C" localSheetId="17">#REF!</definedName>
    <definedName name="Feb_C">#REF!</definedName>
    <definedName name="feb00" localSheetId="17">#REF!</definedName>
    <definedName name="feb00">#REF!</definedName>
    <definedName name="fec" localSheetId="17">#REF!</definedName>
    <definedName name="fec">#REF!</definedName>
    <definedName name="FECH">#REF!</definedName>
    <definedName name="FECHA" localSheetId="17">#REF!</definedName>
    <definedName name="FECHA">#REF!</definedName>
    <definedName name="Fecha_Pres">#REF!</definedName>
    <definedName name="FECHAFSQ">#REF!</definedName>
    <definedName name="Fechas" localSheetId="17">#REF!</definedName>
    <definedName name="Fechas">#REF!</definedName>
    <definedName name="fedtax">#REF!</definedName>
    <definedName name="FEE">#REF!</definedName>
    <definedName name="fei" localSheetId="17">#REF!</definedName>
    <definedName name="fei">#REF!</definedName>
    <definedName name="fer">#REF!</definedName>
    <definedName name="ferfer" localSheetId="17" hidden="1">{"via1",#N/A,TRUE,"general";"via2",#N/A,TRUE,"general";"via3",#N/A,TRUE,"general"}</definedName>
    <definedName name="ferfer">#REF!</definedName>
    <definedName name="FERG">#REF!</definedName>
    <definedName name="FERNANDO">#REF!</definedName>
    <definedName name="Festivos" localSheetId="17">#REF!</definedName>
    <definedName name="Festivos">#REF!</definedName>
    <definedName name="Fexx">#REF!</definedName>
    <definedName name="FF" localSheetId="17">#REF!</definedName>
    <definedName name="FF">#REF!</definedName>
    <definedName name="ff_10">#NAME?</definedName>
    <definedName name="ff_2">#N/A</definedName>
    <definedName name="ff_3">#NAME?</definedName>
    <definedName name="ff_4">#NAME?</definedName>
    <definedName name="ff_5">#NAME?</definedName>
    <definedName name="ff_6">#NAME?</definedName>
    <definedName name="ff_7">#NAME?</definedName>
    <definedName name="ff_8">#NAME?</definedName>
    <definedName name="ff_9">#NAME?</definedName>
    <definedName name="fff" localSheetId="17" hidden="1">{"via1",#N/A,TRUE,"general";"via2",#N/A,TRUE,"general";"via3",#N/A,TRUE,"general"}</definedName>
    <definedName name="fff">#REF!</definedName>
    <definedName name="ffff" localSheetId="17">#REF!</definedName>
    <definedName name="ffff">#REF!</definedName>
    <definedName name="ffffd" localSheetId="17" hidden="1">{"via1",#N/A,TRUE,"general";"via2",#N/A,TRUE,"general";"via3",#N/A,TRUE,"general"}</definedName>
    <definedName name="ffffd">#REF!</definedName>
    <definedName name="fffffdfdfddf" localSheetId="17">#REF!</definedName>
    <definedName name="fffffdfdfddf">#REF!</definedName>
    <definedName name="ffffffffffffffff" localSheetId="17">#REF!</definedName>
    <definedName name="ffffffffffffffff">#REF!</definedName>
    <definedName name="ffffffffffrrrrrrrrrrrrreeeeeeeeeeee" localSheetId="17">#REF!</definedName>
    <definedName name="ffffffffffrrrrrrrrrrrrreeeeeeeeeeee">#REF!</definedName>
    <definedName name="fffffft" localSheetId="17" hidden="1">{"TAB1",#N/A,TRUE,"GENERAL";"TAB2",#N/A,TRUE,"GENERAL";"TAB3",#N/A,TRUE,"GENERAL";"TAB4",#N/A,TRUE,"GENERAL";"TAB5",#N/A,TRUE,"GENERAL"}</definedName>
    <definedName name="fffffft">#REF!</definedName>
    <definedName name="FFFFFHHHHHHH" localSheetId="17">#REF!</definedName>
    <definedName name="FFFFFHHHHHHH">#REF!</definedName>
    <definedName name="fffffik" localSheetId="17" hidden="1">{"TAB1",#N/A,TRUE,"GENERAL";"TAB2",#N/A,TRUE,"GENERAL";"TAB3",#N/A,TRUE,"GENERAL";"TAB4",#N/A,TRUE,"GENERAL";"TAB5",#N/A,TRUE,"GENERAL"}</definedName>
    <definedName name="fffffik">#REF!</definedName>
    <definedName name="fffffj" localSheetId="17" hidden="1">{"TAB1",#N/A,TRUE,"GENERAL";"TAB2",#N/A,TRUE,"GENERAL";"TAB3",#N/A,TRUE,"GENERAL";"TAB4",#N/A,TRUE,"GENERAL";"TAB5",#N/A,TRUE,"GENERAL"}</definedName>
    <definedName name="fffffj">#REF!</definedName>
    <definedName name="ffffrd" localSheetId="17" hidden="1">{"via1",#N/A,TRUE,"general";"via2",#N/A,TRUE,"general";"via3",#N/A,TRUE,"general"}</definedName>
    <definedName name="ffffrd">#REF!</definedName>
    <definedName name="ffffy" localSheetId="17" hidden="1">{"TAB1",#N/A,TRUE,"GENERAL";"TAB2",#N/A,TRUE,"GENERAL";"TAB3",#N/A,TRUE,"GENERAL";"TAB4",#N/A,TRUE,"GENERAL";"TAB5",#N/A,TRUE,"GENERAL"}</definedName>
    <definedName name="ffffy">#REF!</definedName>
    <definedName name="fffrfr" localSheetId="17" hidden="1">{"TAB1",#N/A,TRUE,"GENERAL";"TAB2",#N/A,TRUE,"GENERAL";"TAB3",#N/A,TRUE,"GENERAL";"TAB4",#N/A,TRUE,"GENERAL";"TAB5",#N/A,TRUE,"GENERAL"}</definedName>
    <definedName name="fffrfr">#REF!</definedName>
    <definedName name="fffs" localSheetId="17" hidden="1">{"TAB1",#N/A,TRUE,"GENERAL";"TAB2",#N/A,TRUE,"GENERAL";"TAB3",#N/A,TRUE,"GENERAL";"TAB4",#N/A,TRUE,"GENERAL";"TAB5",#N/A,TRUE,"GENERAL"}</definedName>
    <definedName name="fffs">#REF!</definedName>
    <definedName name="FFGGGGG">#REF!</definedName>
    <definedName name="fg" localSheetId="17">#REF!</definedName>
    <definedName name="fg">#REF!</definedName>
    <definedName name="fgdfg" localSheetId="17" hidden="1">{"TAB1",#N/A,TRUE,"GENERAL";"TAB2",#N/A,TRUE,"GENERAL";"TAB3",#N/A,TRUE,"GENERAL";"TAB4",#N/A,TRUE,"GENERAL";"TAB5",#N/A,TRUE,"GENERAL"}</definedName>
    <definedName name="fgdfg">#REF!</definedName>
    <definedName name="fgdfsgr" localSheetId="17" hidden="1">{"via1",#N/A,TRUE,"general";"via2",#N/A,TRUE,"general";"via3",#N/A,TRUE,"general"}</definedName>
    <definedName name="fgdfsgr">#REF!</definedName>
    <definedName name="fgdsfg" localSheetId="17" hidden="1">{"TAB1",#N/A,TRUE,"GENERAL";"TAB2",#N/A,TRUE,"GENERAL";"TAB3",#N/A,TRUE,"GENERAL";"TAB4",#N/A,TRUE,"GENERAL";"TAB5",#N/A,TRUE,"GENERAL"}</definedName>
    <definedName name="fgdsfg">#REF!</definedName>
    <definedName name="FGFDH" localSheetId="17" hidden="1">{"via1",#N/A,TRUE,"general";"via2",#N/A,TRUE,"general";"via3",#N/A,TRUE,"general"}</definedName>
    <definedName name="FGFDH">#REF!</definedName>
    <definedName name="fgg">#REF!</definedName>
    <definedName name="FGGGG">#REF!</definedName>
    <definedName name="FGGHHHH">#REF!</definedName>
    <definedName name="fgghhj" localSheetId="17" hidden="1">{"via1",#N/A,TRUE,"general";"via2",#N/A,TRUE,"general";"via3",#N/A,TRUE,"general"}</definedName>
    <definedName name="fgghhj">#REF!</definedName>
    <definedName name="FGH" localSheetId="4">{"SUMINISTRO E INSTALACIÓN CANALETAS L=7.50"}</definedName>
    <definedName name="FGH" localSheetId="16">{"SUMINISTRO E INSTALACIÓN CANALETAS L=7.50"}</definedName>
    <definedName name="FGH" localSheetId="15">{"SUMINISTRO E INSTALACIÓN CANALETAS L=7.50"}</definedName>
    <definedName name="FGH" localSheetId="17">{"SUMINISTRO E INSTALACIÓN CANALETAS L=7.50"}</definedName>
    <definedName name="FGH" localSheetId="2">{"SUMINISTRO E INSTALACIÓN CANALETAS L=7.50"}</definedName>
    <definedName name="FGH" localSheetId="1">{"SUMINISTRO E INSTALACIÓN CANALETAS L=7.50"}</definedName>
    <definedName name="FGH">{"SUMINISTRO E INSTALACIÓN CANALETAS L=7.50"}</definedName>
    <definedName name="FGHFBC" localSheetId="17" hidden="1">{"via1",#N/A,TRUE,"general";"via2",#N/A,TRUE,"general";"via3",#N/A,TRUE,"general"}</definedName>
    <definedName name="FGHFBC">#REF!</definedName>
    <definedName name="fghfg" localSheetId="17" hidden="1">{"TAB1",#N/A,TRUE,"GENERAL";"TAB2",#N/A,TRUE,"GENERAL";"TAB3",#N/A,TRUE,"GENERAL";"TAB4",#N/A,TRUE,"GENERAL";"TAB5",#N/A,TRUE,"GENERAL"}</definedName>
    <definedName name="fghfg">#REF!</definedName>
    <definedName name="fghfgh" localSheetId="17" hidden="1">{"via1",#N/A,TRUE,"general";"via2",#N/A,TRUE,"general";"via3",#N/A,TRUE,"general"}</definedName>
    <definedName name="fghfgh">#REF!</definedName>
    <definedName name="FGHFW" localSheetId="17" hidden="1">{"via1",#N/A,TRUE,"general";"via2",#N/A,TRUE,"general";"via3",#N/A,TRUE,"general"}</definedName>
    <definedName name="FGHFW">#REF!</definedName>
    <definedName name="fghhh" localSheetId="17" hidden="1">{"TAB1",#N/A,TRUE,"GENERAL";"TAB2",#N/A,TRUE,"GENERAL";"TAB3",#N/A,TRUE,"GENERAL";"TAB4",#N/A,TRUE,"GENERAL";"TAB5",#N/A,TRUE,"GENERAL"}</definedName>
    <definedName name="fghhh">#REF!</definedName>
    <definedName name="fghsfgh" localSheetId="17" hidden="1">{"via1",#N/A,TRUE,"general";"via2",#N/A,TRUE,"general";"via3",#N/A,TRUE,"general"}</definedName>
    <definedName name="fghsfgh">#REF!</definedName>
    <definedName name="fght" localSheetId="17" hidden="1">{"TAB1",#N/A,TRUE,"GENERAL";"TAB2",#N/A,TRUE,"GENERAL";"TAB3",#N/A,TRUE,"GENERAL";"TAB4",#N/A,TRUE,"GENERAL";"TAB5",#N/A,TRUE,"GENERAL"}</definedName>
    <definedName name="fght">#REF!</definedName>
    <definedName name="fgjgryi" localSheetId="17" hidden="1">{"TAB1",#N/A,TRUE,"GENERAL";"TAB2",#N/A,TRUE,"GENERAL";"TAB3",#N/A,TRUE,"GENERAL";"TAB4",#N/A,TRUE,"GENERAL";"TAB5",#N/A,TRUE,"GENERAL"}</definedName>
    <definedName name="fgjgryi">#REF!</definedName>
    <definedName name="FGV" localSheetId="17">#REF!</definedName>
    <definedName name="FGV">#REF!</definedName>
    <definedName name="Fh">#REF!</definedName>
    <definedName name="fhfg" localSheetId="17" hidden="1">{"TAB1",#N/A,TRUE,"GENERAL";"TAB2",#N/A,TRUE,"GENERAL";"TAB3",#N/A,TRUE,"GENERAL";"TAB4",#N/A,TRUE,"GENERAL";"TAB5",#N/A,TRUE,"GENERAL"}</definedName>
    <definedName name="fhfg">#REF!</definedName>
    <definedName name="fhfgh" localSheetId="17" hidden="1">{"via1",#N/A,TRUE,"general";"via2",#N/A,TRUE,"general";"via3",#N/A,TRUE,"general"}</definedName>
    <definedName name="fhfgh">#REF!</definedName>
    <definedName name="fhfhhfhfhfhfhfhfhfhhfhfhfhfh">#REF!</definedName>
    <definedName name="fhgh" localSheetId="17" hidden="1">{"via1",#N/A,TRUE,"general";"via2",#N/A,TRUE,"general";"via3",#N/A,TRUE,"general"}</definedName>
    <definedName name="fhgh">#REF!</definedName>
    <definedName name="fhgjk" localSheetId="4">IF([0]!LG=9,IF(ISERROR(#REF!),"",#REF!),"")</definedName>
    <definedName name="fhgjk" localSheetId="16">IF([0]!LG=9,IF(ISERROR(#REF!),"",#REF!),"")</definedName>
    <definedName name="fhgjk" localSheetId="15">IF([0]!LG=9,IF(ISERROR(#REF!),"",#REF!),"")</definedName>
    <definedName name="fhgjk" localSheetId="17">IF([0]!LG=9,IF(ISERROR(#REF!),"",#REF!),"")</definedName>
    <definedName name="fhgjk" localSheetId="2">IF([0]!LG=9,IF(ISERROR(#REF!),"",#REF!),"")</definedName>
    <definedName name="fhgjk" localSheetId="1">IF(#REF!=9,IF(ISERROR(#REF!),"",#REF!),"")</definedName>
    <definedName name="fhgjk">IF([0]!LG=9,IF(ISERROR(#REF!),"",#REF!),"")</definedName>
    <definedName name="fhpltyunh" localSheetId="17" hidden="1">{"via1",#N/A,TRUE,"general";"via2",#N/A,TRUE,"general";"via3",#N/A,TRUE,"general"}</definedName>
    <definedName name="fhpltyunh">#REF!</definedName>
    <definedName name="fi" localSheetId="17">#REF!</definedName>
    <definedName name="fi">#REF!</definedName>
    <definedName name="FIBRA">#REF!</definedName>
    <definedName name="FIDUCIASOCTUBRE" localSheetId="4" hidden="1">{#N/A,#N/A,FALSE,"Aging Summary";#N/A,#N/A,FALSE,"Ratio Analysis";#N/A,#N/A,FALSE,"Test 120 Day Accts";#N/A,#N/A,FALSE,"Tickmarks"}</definedName>
    <definedName name="FIDUCIASOCTUBRE" localSheetId="16" hidden="1">{#N/A,#N/A,FALSE,"Aging Summary";#N/A,#N/A,FALSE,"Ratio Analysis";#N/A,#N/A,FALSE,"Test 120 Day Accts";#N/A,#N/A,FALSE,"Tickmarks"}</definedName>
    <definedName name="FIDUCIASOCTUBRE" localSheetId="15" hidden="1">{#N/A,#N/A,FALSE,"Aging Summary";#N/A,#N/A,FALSE,"Ratio Analysis";#N/A,#N/A,FALSE,"Test 120 Day Accts";#N/A,#N/A,FALSE,"Tickmarks"}</definedName>
    <definedName name="FIDUCIASOCTUBRE" localSheetId="17" hidden="1">{#N/A,#N/A,FALSE,"Aging Summary";#N/A,#N/A,FALSE,"Ratio Analysis";#N/A,#N/A,FALSE,"Test 120 Day Accts";#N/A,#N/A,FALSE,"Tickmarks"}</definedName>
    <definedName name="FIDUCIASOCTUBRE" localSheetId="2" hidden="1">{#N/A,#N/A,FALSE,"Aging Summary";#N/A,#N/A,FALSE,"Ratio Analysis";#N/A,#N/A,FALSE,"Test 120 Day Accts";#N/A,#N/A,FALSE,"Tickmarks"}</definedName>
    <definedName name="FIDUCIASOCTUBRE" localSheetId="1" hidden="1">{#N/A,#N/A,FALSE,"Aging Summary";#N/A,#N/A,FALSE,"Ratio Analysis";#N/A,#N/A,FALSE,"Test 120 Day Accts";#N/A,#N/A,FALSE,"Tickmarks"}</definedName>
    <definedName name="FIDUCIASOCTUBRE" hidden="1">{#N/A,#N/A,FALSE,"Aging Summary";#N/A,#N/A,FALSE,"Ratio Analysis";#N/A,#N/A,FALSE,"Test 120 Day Accts";#N/A,#N/A,FALSE,"Tickmarks"}</definedName>
    <definedName name="FIELT">#REF!</definedName>
    <definedName name="filename">MID(CELL("nombrearchivo"),FIND("[",CELL("nombrearchivo")),FIND("]",CELL("nombrearchivo"))-FIND("[",CELL("nombrearchivo"))+1)</definedName>
    <definedName name="FILL">#REF!</definedName>
    <definedName name="filternote">#REF!</definedName>
    <definedName name="FILTR0" localSheetId="4">IF([0]!LG=9,IF(ISERROR(#REF!),"",#REF!),"")</definedName>
    <definedName name="FILTR0" localSheetId="16">IF([0]!LG=9,IF(ISERROR(#REF!),"",#REF!),"")</definedName>
    <definedName name="FILTR0" localSheetId="15">IF([0]!LG=9,IF(ISERROR(#REF!),"",#REF!),"")</definedName>
    <definedName name="FILTR0" localSheetId="17">IF([0]!LG=9,IF(ISERROR(#REF!),"",#REF!),"")</definedName>
    <definedName name="FILTR0" localSheetId="2">IF([0]!LG=9,IF(ISERROR(#REF!),"",#REF!),"")</definedName>
    <definedName name="FILTR0" localSheetId="1">IF(#REF!=9,IF(ISERROR(#REF!),"",#REF!),"")</definedName>
    <definedName name="FILTR0">IF([0]!LG=9,IF(ISERROR(#REF!),"",#REF!),"")</definedName>
    <definedName name="FILTRANTES" localSheetId="17">#REF!</definedName>
    <definedName name="FILTRANTES">#REF!</definedName>
    <definedName name="filtro" localSheetId="4">IF([0]!LG=9,IF(ISERROR(#REF!),"",#REF!),"")</definedName>
    <definedName name="filtro" localSheetId="16">IF([0]!LG=9,IF(ISERROR(#REF!),"",#REF!),"")</definedName>
    <definedName name="filtro" localSheetId="15">IF([0]!LG=9,IF(ISERROR(#REF!),"",#REF!),"")</definedName>
    <definedName name="filtro" localSheetId="17">IF([0]!LG=9,IF(ISERROR(#REF!),"",#REF!),"")</definedName>
    <definedName name="filtro" localSheetId="2">IF([0]!LG=9,IF(ISERROR(#REF!),"",#REF!),"")</definedName>
    <definedName name="filtro" localSheetId="1">IF(#REF!=9,IF(ISERROR(#REF!),"",#REF!),"")</definedName>
    <definedName name="filtro">IF([0]!LG=9,IF(ISERROR(#REF!),"",#REF!),"")</definedName>
    <definedName name="filtrov" localSheetId="17">#REF!</definedName>
    <definedName name="filtrov">#REF!</definedName>
    <definedName name="FIN">#REF!</definedName>
    <definedName name="Fin_de_semana" localSheetId="17">#REF!</definedName>
    <definedName name="Fin_de_semana">#REF!</definedName>
    <definedName name="FINAL" localSheetId="17">#REF!</definedName>
    <definedName name="FINAL">#REF!</definedName>
    <definedName name="Finaliza" localSheetId="17">#REF!</definedName>
    <definedName name="Finaliza">#REF!</definedName>
    <definedName name="FINANCIACION">#REF!</definedName>
    <definedName name="FINANCIACION_10">#NAME?</definedName>
    <definedName name="FINANCIACION_3">#NAME?</definedName>
    <definedName name="FINANCIACION_4">#NAME?</definedName>
    <definedName name="FINANCIACION_5">#NAME?</definedName>
    <definedName name="FINANCIACION_6">#NAME?</definedName>
    <definedName name="FINANCIACION_7">#NAME?</definedName>
    <definedName name="FINANCIACION_8">#NAME?</definedName>
    <definedName name="FINANCIACION_9">#NAME?</definedName>
    <definedName name="Financialpb" localSheetId="17" hidden="1">#REF!</definedName>
    <definedName name="Financialpb">#REF!</definedName>
    <definedName name="Financialpb2" localSheetId="17" hidden="1">#REF!</definedName>
    <definedName name="Financialpb2">#REF!</definedName>
    <definedName name="Finanziamenti">#REF!</definedName>
    <definedName name="firma" localSheetId="17">#REF!</definedName>
    <definedName name="firma">#REF!</definedName>
    <definedName name="FixEquip_hrs">#REF!</definedName>
    <definedName name="fk" localSheetId="17">#REF!</definedName>
    <definedName name="fk">#REF!</definedName>
    <definedName name="Fl">#REF!</definedName>
    <definedName name="flechafrente">#REF!</definedName>
    <definedName name="flechagiro">#REF!</definedName>
    <definedName name="Fleet" localSheetId="17">#REF!</definedName>
    <definedName name="Fleet">#REF!</definedName>
    <definedName name="FleetC" localSheetId="17">#REF!</definedName>
    <definedName name="FleetC">#REF!</definedName>
    <definedName name="fleetRecNo">#REF!</definedName>
    <definedName name="FleetS" localSheetId="17">#REF!</definedName>
    <definedName name="FleetS">#REF!</definedName>
    <definedName name="FleetW" localSheetId="17">#REF!</definedName>
    <definedName name="FleetW">#REF!</definedName>
    <definedName name="Fletes">#REF!</definedName>
    <definedName name="FLIASOLA">#REF!</definedName>
    <definedName name="flq" localSheetId="17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m" localSheetId="17">#REF!</definedName>
    <definedName name="fm">#REF!</definedName>
    <definedName name="FM_">#REF!</definedName>
    <definedName name="FM_10">#REF!</definedName>
    <definedName name="FM_11">#REF!</definedName>
    <definedName name="FM_12">#REF!</definedName>
    <definedName name="FM_13">#REF!</definedName>
    <definedName name="FM_14">#REF!</definedName>
    <definedName name="FM_15">#REF!</definedName>
    <definedName name="FM_16">#REF!</definedName>
    <definedName name="FM_17">#REF!</definedName>
    <definedName name="FM_18">#REF!</definedName>
    <definedName name="FM_19">#REF!</definedName>
    <definedName name="FM_20">#REF!</definedName>
    <definedName name="FM_21">#REF!</definedName>
    <definedName name="FM_22">#REF!</definedName>
    <definedName name="FM_23">#REF!</definedName>
    <definedName name="FM_3">#REF!</definedName>
    <definedName name="FM_4">#REF!</definedName>
    <definedName name="FM_5">#REF!</definedName>
    <definedName name="FM_6">#REF!</definedName>
    <definedName name="FM_7">#REF!</definedName>
    <definedName name="FM_8">#REF!</definedName>
    <definedName name="FM_9">#REF!</definedName>
    <definedName name="FM2_">#REF!</definedName>
    <definedName name="FO" localSheetId="17">#REF!</definedName>
    <definedName name="FO">#REF!</definedName>
    <definedName name="FOB_POINT" localSheetId="17">#REF!</definedName>
    <definedName name="FOB_POINT">#REF!</definedName>
    <definedName name="FOR" localSheetId="17">#REF!</definedName>
    <definedName name="FOR">#REF!</definedName>
    <definedName name="forapproval">#REF!</definedName>
    <definedName name="form_calcmod">#REF!,#REF!,#REF!,#REF!,#REF!,#REF!</definedName>
    <definedName name="form_cons">#REF!,#REF!,#REF!,#REF!,#REF!</definedName>
    <definedName name="form_desglose" localSheetId="17">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 localSheetId="17">#REF!,#REF!,#REF!,#REF!,#REF!,#REF!,#REF!,#REF!,#REF!,#REF!,#REF!</definedName>
    <definedName name="form_resumen">#REF!,#REF!,#REF!,#REF!,#REF!,#REF!,#REF!,#REF!,#REF!,#REF!,#REF!</definedName>
    <definedName name="form_subcon" localSheetId="17">#REF!,#REF!</definedName>
    <definedName name="form_subcon">#REF!,#REF!</definedName>
    <definedName name="form_superv">#REF!,#REF!,#REF!</definedName>
    <definedName name="FORM3">#REF!</definedName>
    <definedName name="FORMA" localSheetId="17">#REF!</definedName>
    <definedName name="FORMA">#REF!</definedName>
    <definedName name="FORMACOL">#REF!</definedName>
    <definedName name="formadepago" localSheetId="17">#REF!</definedName>
    <definedName name="formadepago">#REF!</definedName>
    <definedName name="formadera">#REF!</definedName>
    <definedName name="Formaleta" localSheetId="17">#REF!</definedName>
    <definedName name="FORMALETA">#REF!</definedName>
    <definedName name="FORMALETA_METALICA_PARA_COLUMNAS_0.4_m_x_1_m">#REF!</definedName>
    <definedName name="FORMALETAM2" localSheetId="17">#REF!</definedName>
    <definedName name="FORMALETAM2">#REF!</definedName>
    <definedName name="Formaletas">#REF!</definedName>
    <definedName name="FORMALOSA">#REF!</definedName>
    <definedName name="Format" localSheetId="17">#REF!</definedName>
    <definedName name="Format">#REF!</definedName>
    <definedName name="FORMATO">#REF!</definedName>
    <definedName name="FORMAV">#REF!</definedName>
    <definedName name="FORMAVIGACIMIEN">#REF!</definedName>
    <definedName name="FORMAZAPATA">#REF!</definedName>
    <definedName name="FORMH">#REF!</definedName>
    <definedName name="FORMM">#REF!</definedName>
    <definedName name="formularioCantidades" localSheetId="17">#REF!</definedName>
    <definedName name="formularioCantidades">#REF!</definedName>
    <definedName name="FOTO">#REF!</definedName>
    <definedName name="FOTOS">#REF!</definedName>
    <definedName name="FP">#REF!</definedName>
    <definedName name="fr">#REF!</definedName>
    <definedName name="Frank">#REF!</definedName>
    <definedName name="frbgsd" localSheetId="17" hidden="1">{"TAB1",#N/A,TRUE,"GENERAL";"TAB2",#N/A,TRUE,"GENERAL";"TAB3",#N/A,TRUE,"GENERAL";"TAB4",#N/A,TRUE,"GENERAL";"TAB5",#N/A,TRUE,"GENERAL"}</definedName>
    <definedName name="frbgsd">#REF!</definedName>
    <definedName name="frdesd">#REF!</definedName>
    <definedName name="FrecInctoMmtoAnno" localSheetId="17">#REF!</definedName>
    <definedName name="FrecInctoMmtoAnno">#REF!</definedName>
    <definedName name="FrecInctoMmtoAno" localSheetId="17">#REF!</definedName>
    <definedName name="FrecInctoMmtoAno">#REF!</definedName>
    <definedName name="freezegrant">#REF!</definedName>
    <definedName name="frefr" localSheetId="17" hidden="1">{"via1",#N/A,TRUE,"general";"via2",#N/A,TRUE,"general";"via3",#N/A,TRUE,"general"}</definedName>
    <definedName name="frefr">#REF!</definedName>
    <definedName name="FRENTES" localSheetId="17">#REF!</definedName>
    <definedName name="FRENTES">#REF!</definedName>
    <definedName name="fres" localSheetId="17">#REF!</definedName>
    <definedName name="fres">#REF!</definedName>
    <definedName name="FREV" localSheetId="4" hidden="1">{"PYGT",#N/A,FALSE,"PYG";"ACTIT",#N/A,FALSE,"BCE_GRAL-ACTIVO";"PASIT",#N/A,FALSE,"BCE_GRAL-PASIVO-PATRIM";"CAJAT",#N/A,FALSE,"CAJA"}</definedName>
    <definedName name="FREV" localSheetId="16" hidden="1">{"PYGT",#N/A,FALSE,"PYG";"ACTIT",#N/A,FALSE,"BCE_GRAL-ACTIVO";"PASIT",#N/A,FALSE,"BCE_GRAL-PASIVO-PATRIM";"CAJAT",#N/A,FALSE,"CAJA"}</definedName>
    <definedName name="FREV" localSheetId="15" hidden="1">{"PYGT",#N/A,FALSE,"PYG";"ACTIT",#N/A,FALSE,"BCE_GRAL-ACTIVO";"PASIT",#N/A,FALSE,"BCE_GRAL-PASIVO-PATRIM";"CAJAT",#N/A,FALSE,"CAJA"}</definedName>
    <definedName name="FREV" localSheetId="17" hidden="1">{"PYGT",#N/A,FALSE,"PYG";"ACTIT",#N/A,FALSE,"BCE_GRAL-ACTIVO";"PASIT",#N/A,FALSE,"BCE_GRAL-PASIVO-PATRIM";"CAJAT",#N/A,FALSE,"CAJA"}</definedName>
    <definedName name="FREV" localSheetId="2" hidden="1">{"PYGT",#N/A,FALSE,"PYG";"ACTIT",#N/A,FALSE,"BCE_GRAL-ACTIVO";"PASIT",#N/A,FALSE,"BCE_GRAL-PASIVO-PATRIM";"CAJAT",#N/A,FALSE,"CAJA"}</definedName>
    <definedName name="FREV" localSheetId="1" hidden="1">{"PYGT",#N/A,FALSE,"PYG";"ACTIT",#N/A,FALSE,"BCE_GRAL-ACTIVO";"PASIT",#N/A,FALSE,"BCE_GRAL-PASIVO-PATRIM";"CAJAT",#N/A,FALSE,"CAJA"}</definedName>
    <definedName name="FREV" hidden="1">{"PYGT",#N/A,FALSE,"PYG";"ACTIT",#N/A,FALSE,"BCE_GRAL-ACTIVO";"PASIT",#N/A,FALSE,"BCE_GRAL-PASIVO-PATRIM";"CAJAT",#N/A,FALSE,"CAJA"}</definedName>
    <definedName name="frfa" localSheetId="17" hidden="1">{"via1",#N/A,TRUE,"general";"via2",#N/A,TRUE,"general";"via3",#N/A,TRUE,"general"}</definedName>
    <definedName name="frfa">#REF!</definedName>
    <definedName name="frfr" localSheetId="17" hidden="1">{"TAB1",#N/A,TRUE,"GENERAL";"TAB2",#N/A,TRUE,"GENERAL";"TAB3",#N/A,TRUE,"GENERAL";"TAB4",#N/A,TRUE,"GENERAL";"TAB5",#N/A,TRUE,"GENERAL"}</definedName>
    <definedName name="frfr">#REF!</definedName>
    <definedName name="FS01_10">#NAME?</definedName>
    <definedName name="FS01_3">#NAME?</definedName>
    <definedName name="FS01_4">#NAME?</definedName>
    <definedName name="FS01_5">#NAME?</definedName>
    <definedName name="FS01_6">#NAME?</definedName>
    <definedName name="FS01_7">#NAME?</definedName>
    <definedName name="FS01_8">#NAME?</definedName>
    <definedName name="FS01_9">#NAME?</definedName>
    <definedName name="FSC">#REF!</definedName>
    <definedName name="fscadvlist">#REF!</definedName>
    <definedName name="fscbaselist">#REF!</definedName>
    <definedName name="fscdev">#REF!</definedName>
    <definedName name="fsclist">#REF!</definedName>
    <definedName name="fscnav">#REF!</definedName>
    <definedName name="fscseq">#REF!</definedName>
    <definedName name="fscstdlist">#REF!</definedName>
    <definedName name="fsctrng">#REF!</definedName>
    <definedName name="fsdasdfa">#REF!</definedName>
    <definedName name="fsfs">#REF!</definedName>
    <definedName name="fsfso">#REF!</definedName>
    <definedName name="FSG">#REF!</definedName>
    <definedName name="ft" localSheetId="17">#REF!</definedName>
    <definedName name="ft">#REF!</definedName>
    <definedName name="Fta_AO">#REF!</definedName>
    <definedName name="FTA_DI">#REF!</definedName>
    <definedName name="FTA_DO">#REF!</definedName>
    <definedName name="Fta_HLAI">#REF!</definedName>
    <definedName name="FTA_LLAI">#REF!</definedName>
    <definedName name="FTA_LLMUX">#REF!</definedName>
    <definedName name="FTA_Local?">#REF!</definedName>
    <definedName name="FTA_PI">#REF!</definedName>
    <definedName name="FTA_PwA">#REF!</definedName>
    <definedName name="FTA_SI">#REF!</definedName>
    <definedName name="fu" localSheetId="17">#REF!</definedName>
    <definedName name="fu">#REF!</definedName>
    <definedName name="Fub">#REF!</definedName>
    <definedName name="Fuel">#REF!</definedName>
    <definedName name="FuelControl" localSheetId="17">#REF!</definedName>
    <definedName name="FuelControl">#REF!</definedName>
    <definedName name="FuelCostos" localSheetId="17">#REF!</definedName>
    <definedName name="FuelCostos">#REF!</definedName>
    <definedName name="FuelFactorA" localSheetId="17">#REF!</definedName>
    <definedName name="FuelFactorA">#REF!</definedName>
    <definedName name="FuelFactorB" localSheetId="17">#REF!</definedName>
    <definedName name="FuelFactorB">#REF!</definedName>
    <definedName name="FuelMedian" localSheetId="17">#REF!</definedName>
    <definedName name="FuelMedian">#REF!</definedName>
    <definedName name="FuelPrice">#REF!</definedName>
    <definedName name="Fuentes_Basico">#REF!</definedName>
    <definedName name="Full_Print">#REF!</definedName>
    <definedName name="Fundrequcopy">#REF!</definedName>
    <definedName name="Fundrequpaste">#REF!</definedName>
    <definedName name="Fup">#REF!</definedName>
    <definedName name="fv" localSheetId="17">#REF!</definedName>
    <definedName name="fv">#REF!</definedName>
    <definedName name="fwff" localSheetId="17" hidden="1">{"via1",#N/A,TRUE,"general";"via2",#N/A,TRUE,"general";"via3",#N/A,TRUE,"general"}</definedName>
    <definedName name="fwff">#REF!</definedName>
    <definedName name="fwwe" localSheetId="17" hidden="1">{"via1",#N/A,TRUE,"general";"via2",#N/A,TRUE,"general";"via3",#N/A,TRUE,"general"}</definedName>
    <definedName name="fwwe">#REF!</definedName>
    <definedName name="FX" localSheetId="17">#REF!</definedName>
    <definedName name="FX">#REF!</definedName>
    <definedName name="fx_rate" localSheetId="17">#REF!</definedName>
    <definedName name="fx_rate">#REF!</definedName>
    <definedName name="fy" localSheetId="17">#REF!</definedName>
    <definedName name="fy">#REF!</definedName>
    <definedName name="Fyb">#REF!</definedName>
    <definedName name="fye">#REF!</definedName>
    <definedName name="Fyp">#REF!</definedName>
    <definedName name="fyy" localSheetId="17">#REF!</definedName>
    <definedName name="fyy">#REF!</definedName>
    <definedName name="Fz">#REF!</definedName>
    <definedName name="G">#REF!</definedName>
    <definedName name="ｇ" localSheetId="4">{"'下期集計（10.27迄・速報値）'!$Q$16"}</definedName>
    <definedName name="ｇ" localSheetId="16">{"'下期集計（10.27迄・速報値）'!$Q$16"}</definedName>
    <definedName name="ｇ" localSheetId="15">{"'下期集計（10.27迄・速報値）'!$Q$16"}</definedName>
    <definedName name="ｇ" localSheetId="17">{"'下期集計（10.27迄・速報値）'!$Q$16"}</definedName>
    <definedName name="ｇ" localSheetId="2">{"'下期集計（10.27迄・速報値）'!$Q$16"}</definedName>
    <definedName name="ｇ" localSheetId="1">{"'下期集計（10.27迄・速報値）'!$Q$16"}</definedName>
    <definedName name="ｇ">{"'下期集計（10.27迄・速報値）'!$Q$16"}</definedName>
    <definedName name="G.Assumptions">#REF!</definedName>
    <definedName name="G.BalanceSheet">#REF!</definedName>
    <definedName name="G.BookDeprec">#REF!</definedName>
    <definedName name="G.CashFlow">#REF!</definedName>
    <definedName name="G.CloseBalSheet">#REF!</definedName>
    <definedName name="G.ControlPanel">#REF!</definedName>
    <definedName name="G.Debt">#REF!</definedName>
    <definedName name="G.DebtTables">#REF!</definedName>
    <definedName name="G.EquitySplit">#REF!</definedName>
    <definedName name="G.IncomeStmt">#REF!</definedName>
    <definedName name="G.Inputs">#REF!</definedName>
    <definedName name="G.IntRates">#REF!</definedName>
    <definedName name="G.TaxDeprec">#REF!</definedName>
    <definedName name="G.Triggers">#REF!</definedName>
    <definedName name="g_CARPINT_METALICA_MADERA">#REF!</definedName>
    <definedName name="G_MURILLO">#REF!</definedName>
    <definedName name="G_U" localSheetId="4">IF(ISERROR(V_U),"",V_U)</definedName>
    <definedName name="G_U" localSheetId="16">IF(ISERROR(V_U),"",V_U)</definedName>
    <definedName name="G_U" localSheetId="15">IF(ISERROR(V_U),"",V_U)</definedName>
    <definedName name="G_U" localSheetId="17">IF(ISERROR(V_U),"",V_U)</definedName>
    <definedName name="G_U" localSheetId="2">IF(ISERROR(V_U),"",V_U)</definedName>
    <definedName name="G_U" localSheetId="1">IF(ISERROR(V_U),"",V_U)</definedName>
    <definedName name="G_U">IF(ISERROR(V_U),"",V_U)</definedName>
    <definedName name="G14.17" localSheetId="17">#REF!,#REF!</definedName>
    <definedName name="G14.17">#REF!,#REF!</definedName>
    <definedName name="G14321." localSheetId="17">#REF!</definedName>
    <definedName name="G14321.">#REF!</definedName>
    <definedName name="G5_G6_G7">#REF!</definedName>
    <definedName name="ga" localSheetId="17">#REF!</definedName>
    <definedName name="ga">#REF!</definedName>
    <definedName name="Gabinete_lam._Galv._Pint._1_8x1_2x_6">#REF!</definedName>
    <definedName name="GAJ">#REF!</definedName>
    <definedName name="GALON" localSheetId="17">#REF!</definedName>
    <definedName name="GALON">#REF!</definedName>
    <definedName name="GANCHO" localSheetId="17">#REF!</definedName>
    <definedName name="GANCHO">#REF!</definedName>
    <definedName name="GanEquipos">#REF!</definedName>
    <definedName name="GanFletes">#REF!</definedName>
    <definedName name="GanMetal">#REF!</definedName>
    <definedName name="GanOtros">#REF!</definedName>
    <definedName name="GanSumDetail">#REF!</definedName>
    <definedName name="GanSumHeading">#REF!</definedName>
    <definedName name="GanSuministro">#REF!</definedName>
    <definedName name="GanTotalDetail">#REF!</definedName>
    <definedName name="GanTotalHeading">#REF!</definedName>
    <definedName name="GanViáticos">#REF!</definedName>
    <definedName name="GarantiaExtendida" localSheetId="17">#REF!</definedName>
    <definedName name="GarantiaExtendida">#REF!</definedName>
    <definedName name="GarantiaExtendidaCostos" localSheetId="17">#REF!</definedName>
    <definedName name="GarantiaExtendidaCostos">#REF!</definedName>
    <definedName name="gas">#REF!</definedName>
    <definedName name="GAS_MEDICINAL">#REF!</definedName>
    <definedName name="GASO">#REF!</definedName>
    <definedName name="Gastos" localSheetId="4" hidden="1">{#N/A,#N/A,FALSE,"GRAFICO";#N/A,#N/A,FALSE,"CAJA (2)";#N/A,#N/A,FALSE,"TERCEROS-PROMEDIO";#N/A,#N/A,FALSE,"CAJA";#N/A,#N/A,FALSE,"INGRESOS1995-2003";#N/A,#N/A,FALSE,"GASTOS1995-2003"}</definedName>
    <definedName name="Gastos" localSheetId="16" hidden="1">{#N/A,#N/A,FALSE,"GRAFICO";#N/A,#N/A,FALSE,"CAJA (2)";#N/A,#N/A,FALSE,"TERCEROS-PROMEDIO";#N/A,#N/A,FALSE,"CAJA";#N/A,#N/A,FALSE,"INGRESOS1995-2003";#N/A,#N/A,FALSE,"GASTOS1995-2003"}</definedName>
    <definedName name="Gastos" localSheetId="15" hidden="1">{#N/A,#N/A,FALSE,"GRAFICO";#N/A,#N/A,FALSE,"CAJA (2)";#N/A,#N/A,FALSE,"TERCEROS-PROMEDIO";#N/A,#N/A,FALSE,"CAJA";#N/A,#N/A,FALSE,"INGRESOS1995-2003";#N/A,#N/A,FALSE,"GASTOS1995-2003"}</definedName>
    <definedName name="Gastos" localSheetId="17" hidden="1">{#N/A,#N/A,FALSE,"GRAFICO";#N/A,#N/A,FALSE,"CAJA (2)";#N/A,#N/A,FALSE,"TERCEROS-PROMEDIO";#N/A,#N/A,FALSE,"CAJA";#N/A,#N/A,FALSE,"INGRESOS1995-2003";#N/A,#N/A,FALSE,"GASTOS1995-2003"}</definedName>
    <definedName name="Gastos" localSheetId="2" hidden="1">{#N/A,#N/A,FALSE,"GRAFICO";#N/A,#N/A,FALSE,"CAJA (2)";#N/A,#N/A,FALSE,"TERCEROS-PROMEDIO";#N/A,#N/A,FALSE,"CAJA";#N/A,#N/A,FALSE,"INGRESOS1995-2003";#N/A,#N/A,FALSE,"GASTOS1995-2003"}</definedName>
    <definedName name="Gastos" localSheetId="1" hidden="1">{#N/A,#N/A,FALSE,"GRAFICO";#N/A,#N/A,FALSE,"CAJA (2)";#N/A,#N/A,FALSE,"TERCEROS-PROMEDIO";#N/A,#N/A,FALSE,"CAJA";#N/A,#N/A,FALSE,"INGRESOS1995-2003";#N/A,#N/A,FALSE,"GASTOS1995-2003"}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ASTOS_GENERALES">#REF!</definedName>
    <definedName name="GastosViajes" localSheetId="17">#REF!</definedName>
    <definedName name="GastosViajes">#REF!</definedName>
    <definedName name="gatos">#REF!</definedName>
    <definedName name="GatosL">#REF!</definedName>
    <definedName name="gb" localSheetId="17">#REF!</definedName>
    <definedName name="gb">#REF!</definedName>
    <definedName name="gbbfghghj" localSheetId="17" hidden="1">{"TAB1",#N/A,TRUE,"GENERAL";"TAB2",#N/A,TRUE,"GENERAL";"TAB3",#N/A,TRUE,"GENERAL";"TAB4",#N/A,TRUE,"GENERAL";"TAB5",#N/A,TRUE,"GENERAL"}</definedName>
    <definedName name="gbbfghghj">#REF!</definedName>
    <definedName name="gc" localSheetId="17">#REF!</definedName>
    <definedName name="gc">#REF!</definedName>
    <definedName name="gd" localSheetId="17">#REF!</definedName>
    <definedName name="gd">#REF!</definedName>
    <definedName name="gda" localSheetId="4">{"'下期集計（10.27迄・速報値）'!$Q$16"}</definedName>
    <definedName name="gda" localSheetId="16">{"'下期集計（10.27迄・速報値）'!$Q$16"}</definedName>
    <definedName name="gda" localSheetId="15">{"'下期集計（10.27迄・速報値）'!$Q$16"}</definedName>
    <definedName name="gda" localSheetId="17">{"'下期集計（10.27迄・速報値）'!$Q$16"}</definedName>
    <definedName name="gda" localSheetId="2">{"'下期集計（10.27迄・速報値）'!$Q$16"}</definedName>
    <definedName name="gda" localSheetId="1">{"'下期集計（10.27迄・速報値）'!$Q$16"}</definedName>
    <definedName name="gda">{"'下期集計（10.27迄・速報値）'!$Q$16"}</definedName>
    <definedName name="gddfgdfgdf">#REF!</definedName>
    <definedName name="GDG56_">#REF!</definedName>
    <definedName name="gdj" localSheetId="17">#REF!</definedName>
    <definedName name="gdj">#REF!</definedName>
    <definedName name="gdsa" localSheetId="4">{"'下期集計（10.27迄・速報値）'!$Q$16"}</definedName>
    <definedName name="gdsa" localSheetId="16">{"'下期集計（10.27迄・速報値）'!$Q$16"}</definedName>
    <definedName name="gdsa" localSheetId="15">{"'下期集計（10.27迄・速報値）'!$Q$16"}</definedName>
    <definedName name="gdsa" localSheetId="17">{"'下期集計（10.27迄・速報値）'!$Q$16"}</definedName>
    <definedName name="gdsa" localSheetId="2">{"'下期集計（10.27迄・速報値）'!$Q$16"}</definedName>
    <definedName name="gdsa" localSheetId="1">{"'下期集計（10.27迄・速報値）'!$Q$16"}</definedName>
    <definedName name="gdsa">{"'下期集計（10.27迄・速報値）'!$Q$16"}</definedName>
    <definedName name="gdt" localSheetId="17" hidden="1">{"TAB1",#N/A,TRUE,"GENERAL";"TAB2",#N/A,TRUE,"GENERAL";"TAB3",#N/A,TRUE,"GENERAL";"TAB4",#N/A,TRUE,"GENERAL";"TAB5",#N/A,TRUE,"GENERAL"}</definedName>
    <definedName name="gdt">#REF!</definedName>
    <definedName name="Ge" localSheetId="17">#REF!</definedName>
    <definedName name="Ge">#REF!</definedName>
    <definedName name="gecolsa06" localSheetId="17">#REF!</definedName>
    <definedName name="gecolsa06">#REF!</definedName>
    <definedName name="geg" localSheetId="17" hidden="1">{"via1",#N/A,TRUE,"general";"via2",#N/A,TRUE,"general";"via3",#N/A,TRUE,"general"}</definedName>
    <definedName name="geg">#REF!</definedName>
    <definedName name="Generación_de_análisis_de_precios_Unitarios.">#REF!</definedName>
    <definedName name="GEO" localSheetId="17">#REF!</definedName>
    <definedName name="GEO">#REF!</definedName>
    <definedName name="GEOT">#REF!</definedName>
    <definedName name="Geotex">#REF!</definedName>
    <definedName name="geotextil">#REF!</definedName>
    <definedName name="geotextiles">#REF!</definedName>
    <definedName name="gerg" localSheetId="17" hidden="1">{"TAB1",#N/A,TRUE,"GENERAL";"TAB2",#N/A,TRUE,"GENERAL";"TAB3",#N/A,TRUE,"GENERAL";"TAB4",#N/A,TRUE,"GENERAL";"TAB5",#N/A,TRUE,"GENERAL"}</definedName>
    <definedName name="gerg">#REF!</definedName>
    <definedName name="gerg54" localSheetId="17" hidden="1">{"via1",#N/A,TRUE,"general";"via2",#N/A,TRUE,"general";"via3",#N/A,TRUE,"general"}</definedName>
    <definedName name="gerg54">#REF!</definedName>
    <definedName name="gergew" localSheetId="17" hidden="1">{"TAB1",#N/A,TRUE,"GENERAL";"TAB2",#N/A,TRUE,"GENERAL";"TAB3",#N/A,TRUE,"GENERAL";"TAB4",#N/A,TRUE,"GENERAL";"TAB5",#N/A,TRUE,"GENERAL"}</definedName>
    <definedName name="gergew">#REF!</definedName>
    <definedName name="gergw" localSheetId="17" hidden="1">{"TAB1",#N/A,TRUE,"GENERAL";"TAB2",#N/A,TRUE,"GENERAL";"TAB3",#N/A,TRUE,"GENERAL";"TAB4",#N/A,TRUE,"GENERAL";"TAB5",#N/A,TRUE,"GENERAL"}</definedName>
    <definedName name="gergw">#REF!</definedName>
    <definedName name="gestion">#REF!</definedName>
    <definedName name="GETCostOutput" localSheetId="17">#REF!</definedName>
    <definedName name="GETCostOutput">#REF!</definedName>
    <definedName name="gf" localSheetId="17">#REF!</definedName>
    <definedName name="gf">#REF!</definedName>
    <definedName name="gfd" localSheetId="17" hidden="1">{"TAB1",#N/A,TRUE,"GENERAL";"TAB2",#N/A,TRUE,"GENERAL";"TAB3",#N/A,TRUE,"GENERAL";"TAB4",#N/A,TRUE,"GENERAL";"TAB5",#N/A,TRUE,"GENERAL"}</definedName>
    <definedName name="gfd">#REF!</definedName>
    <definedName name="gfdg" localSheetId="17" hidden="1">{"via1",#N/A,TRUE,"general";"via2",#N/A,TRUE,"general";"via3",#N/A,TRUE,"general"}</definedName>
    <definedName name="gfdg">#REF!</definedName>
    <definedName name="gfg">#REF!</definedName>
    <definedName name="gfgfgr" localSheetId="17" hidden="1">{"via1",#N/A,TRUE,"general";"via2",#N/A,TRUE,"general";"via3",#N/A,TRUE,"general"}</definedName>
    <definedName name="gfgfgr">#REF!</definedName>
    <definedName name="gfhf" localSheetId="17" hidden="1">{"via1",#N/A,TRUE,"general";"via2",#N/A,TRUE,"general";"via3",#N/A,TRUE,"general"}</definedName>
    <definedName name="gfhf">#REF!</definedName>
    <definedName name="gfhfdh" localSheetId="17" hidden="1">{"TAB1",#N/A,TRUE,"GENERAL";"TAB2",#N/A,TRUE,"GENERAL";"TAB3",#N/A,TRUE,"GENERAL";"TAB4",#N/A,TRUE,"GENERAL";"TAB5",#N/A,TRUE,"GENERAL"}</definedName>
    <definedName name="gfhfdh">#REF!</definedName>
    <definedName name="gfhgfh" localSheetId="17" hidden="1">{"TAB1",#N/A,TRUE,"GENERAL";"TAB2",#N/A,TRUE,"GENERAL";"TAB3",#N/A,TRUE,"GENERAL";"TAB4",#N/A,TRUE,"GENERAL";"TAB5",#N/A,TRUE,"GENERAL"}</definedName>
    <definedName name="gfhgfh">#REF!</definedName>
    <definedName name="GFJHGJ" localSheetId="17" hidden="1">{"TAB1",#N/A,TRUE,"GENERAL";"TAB2",#N/A,TRUE,"GENERAL";"TAB3",#N/A,TRUE,"GENERAL";"TAB4",#N/A,TRUE,"GENERAL";"TAB5",#N/A,TRUE,"GENERAL"}</definedName>
    <definedName name="GFJHGJ">#REF!</definedName>
    <definedName name="gfjjh" localSheetId="17" hidden="1">{"via1",#N/A,TRUE,"general";"via2",#N/A,TRUE,"general";"via3",#N/A,TRUE,"general"}</definedName>
    <definedName name="gfjjh">#REF!</definedName>
    <definedName name="gft" localSheetId="17">#REF!</definedName>
    <definedName name="gft">#REF!</definedName>
    <definedName name="gfutyj6" localSheetId="17" hidden="1">{"via1",#N/A,TRUE,"general";"via2",#N/A,TRUE,"general";"via3",#N/A,TRUE,"general"}</definedName>
    <definedName name="gfutyj6">#REF!</definedName>
    <definedName name="gfyfhfyh" localSheetId="4">Listado #REF!</definedName>
    <definedName name="gfyfhfyh" localSheetId="16">Listado #REF!</definedName>
    <definedName name="gfyfhfyh" localSheetId="15">Listado #REF!</definedName>
    <definedName name="gfyfhfyh" localSheetId="17">Listado #REF!</definedName>
    <definedName name="gfyfhfyh" localSheetId="2">Listado #REF!</definedName>
    <definedName name="gfyfhfyh" localSheetId="1">Listado #REF!</definedName>
    <definedName name="gfyfhfyh">Listado #REF!</definedName>
    <definedName name="GG" localSheetId="17">#REF!</definedName>
    <definedName name="gg">#REF!</definedName>
    <definedName name="ggdr" localSheetId="17" hidden="1">{"via1",#N/A,TRUE,"general";"via2",#N/A,TRUE,"general";"via3",#N/A,TRUE,"general"}</definedName>
    <definedName name="ggdr">#REF!</definedName>
    <definedName name="ggerg" localSheetId="17" hidden="1">{"TAB1",#N/A,TRUE,"GENERAL";"TAB2",#N/A,TRUE,"GENERAL";"TAB3",#N/A,TRUE,"GENERAL";"TAB4",#N/A,TRUE,"GENERAL";"TAB5",#N/A,TRUE,"GENERAL"}</definedName>
    <definedName name="ggerg">#REF!</definedName>
    <definedName name="GGG">#REF!</definedName>
    <definedName name="GGG_10">#NAME?</definedName>
    <definedName name="GGG_3">#NAME?</definedName>
    <definedName name="GGG_4">#NAME?</definedName>
    <definedName name="GGG_5">#NAME?</definedName>
    <definedName name="GGG_6">#NAME?</definedName>
    <definedName name="GGG_7">#NAME?</definedName>
    <definedName name="GGG_8">#NAME?</definedName>
    <definedName name="GGG_9">#NAME?</definedName>
    <definedName name="gggb" localSheetId="17" hidden="1">{"TAB1",#N/A,TRUE,"GENERAL";"TAB2",#N/A,TRUE,"GENERAL";"TAB3",#N/A,TRUE,"GENERAL";"TAB4",#N/A,TRUE,"GENERAL";"TAB5",#N/A,TRUE,"GENERAL"}</definedName>
    <definedName name="gggb">#REF!</definedName>
    <definedName name="gggg" localSheetId="17" hidden="1">{"via1",#N/A,TRUE,"general";"via2",#N/A,TRUE,"general";"via3",#N/A,TRUE,"general"}</definedName>
    <definedName name="gggg">#REF!</definedName>
    <definedName name="ggggd" localSheetId="17" hidden="1">{"TAB1",#N/A,TRUE,"GENERAL";"TAB2",#N/A,TRUE,"GENERAL";"TAB3",#N/A,TRUE,"GENERAL";"TAB4",#N/A,TRUE,"GENERAL";"TAB5",#N/A,TRUE,"GENERAL"}</definedName>
    <definedName name="ggggd">#REF!</definedName>
    <definedName name="GGGGDA">#REF!</definedName>
    <definedName name="gggggddd">#REF!</definedName>
    <definedName name="gggggg" localSheetId="17">#REF!</definedName>
    <definedName name="gggggg">#REF!</definedName>
    <definedName name="ggggggg" localSheetId="17">#REF!</definedName>
    <definedName name="ggggggg">#REF!</definedName>
    <definedName name="gggggggggggbbbbbbbbbbbbbb" localSheetId="17" hidden="1">#REF!</definedName>
    <definedName name="gggggggggggbbbbbbbbbbbbbb">#REF!</definedName>
    <definedName name="GGGGGGGGGGGGG" localSheetId="17">#REF!</definedName>
    <definedName name="GGGGGGGGGGGGG">#REF!</definedName>
    <definedName name="GGGGGGGGGGGGGGGGG" localSheetId="17">#REF!</definedName>
    <definedName name="GGGGGGGGGGGGGGGGG">#REF!</definedName>
    <definedName name="GGGGGGGGGTTTTTTTTTTT" localSheetId="17">#REF!</definedName>
    <definedName name="GGGGGGGGGTTTTTTTTTTT">#REF!</definedName>
    <definedName name="gggggt" localSheetId="17" hidden="1">{"via1",#N/A,TRUE,"general";"via2",#N/A,TRUE,"general";"via3",#N/A,TRUE,"general"}</definedName>
    <definedName name="gggggt">#REF!</definedName>
    <definedName name="gggghn" localSheetId="17" hidden="1">{"TAB1",#N/A,TRUE,"GENERAL";"TAB2",#N/A,TRUE,"GENERAL";"TAB3",#N/A,TRUE,"GENERAL";"TAB4",#N/A,TRUE,"GENERAL";"TAB5",#N/A,TRUE,"GENERAL"}</definedName>
    <definedName name="gggghn">#REF!</definedName>
    <definedName name="GGGGJJJJKKK" localSheetId="17">#REF!</definedName>
    <definedName name="GGGGJJJJKKK">#REF!</definedName>
    <definedName name="ggggt" localSheetId="17" hidden="1">{"TAB1",#N/A,TRUE,"GENERAL";"TAB2",#N/A,TRUE,"GENERAL";"TAB3",#N/A,TRUE,"GENERAL";"TAB4",#N/A,TRUE,"GENERAL";"TAB5",#N/A,TRUE,"GENERAL"}</definedName>
    <definedName name="ggggt">#REF!</definedName>
    <definedName name="ggggy" localSheetId="17" hidden="1">{"TAB1",#N/A,TRUE,"GENERAL";"TAB2",#N/A,TRUE,"GENERAL";"TAB3",#N/A,TRUE,"GENERAL";"TAB4",#N/A,TRUE,"GENERAL";"TAB5",#N/A,TRUE,"GENERAL"}</definedName>
    <definedName name="ggggy">#REF!</definedName>
    <definedName name="gggtgd" localSheetId="17" hidden="1">{"via1",#N/A,TRUE,"general";"via2",#N/A,TRUE,"general";"via3",#N/A,TRUE,"general"}</definedName>
    <definedName name="gggtgd">#REF!</definedName>
    <definedName name="ggtgg">#REF!</definedName>
    <definedName name="ggtgt" localSheetId="17" hidden="1">{"via1",#N/A,TRUE,"general";"via2",#N/A,TRUE,"general";"via3",#N/A,TRUE,"general"}</definedName>
    <definedName name="ggtgt">#REF!</definedName>
    <definedName name="gh" localSheetId="17">#REF!</definedName>
    <definedName name="gh">#REF!</definedName>
    <definedName name="ghdghuy" localSheetId="17" hidden="1">{"via1",#N/A,TRUE,"general";"via2",#N/A,TRUE,"general";"via3",#N/A,TRUE,"general"}</definedName>
    <definedName name="ghdghuy">#REF!</definedName>
    <definedName name="GHDP" localSheetId="17" hidden="1">{"via1",#N/A,TRUE,"general";"via2",#N/A,TRUE,"general";"via3",#N/A,TRUE,"general"}</definedName>
    <definedName name="GHDP">#REF!</definedName>
    <definedName name="ghfg" localSheetId="17" hidden="1">{"via1",#N/A,TRUE,"general";"via2",#N/A,TRUE,"general";"via3",#N/A,TRUE,"general"}</definedName>
    <definedName name="ghfg">#REF!</definedName>
    <definedName name="GHG">#REF!</definedName>
    <definedName name="GHJ">#REF!</definedName>
    <definedName name="ghjbkikk">#REF!</definedName>
    <definedName name="ghjghj" localSheetId="17" hidden="1">{"TAB1",#N/A,TRUE,"GENERAL";"TAB2",#N/A,TRUE,"GENERAL";"TAB3",#N/A,TRUE,"GENERAL";"TAB4",#N/A,TRUE,"GENERAL";"TAB5",#N/A,TRUE,"GENERAL"}</definedName>
    <definedName name="ghjghj">#REF!</definedName>
    <definedName name="GHKJHK" localSheetId="17" hidden="1">{"TAB1",#N/A,TRUE,"GENERAL";"TAB2",#N/A,TRUE,"GENERAL";"TAB3",#N/A,TRUE,"GENERAL";"TAB4",#N/A,TRUE,"GENERAL";"TAB5",#N/A,TRUE,"GENERAL"}</definedName>
    <definedName name="GHKJHK">#REF!</definedName>
    <definedName name="ghu" localSheetId="17">#REF!</definedName>
    <definedName name="ghu">#REF!</definedName>
    <definedName name="Gi" localSheetId="17">#REF!</definedName>
    <definedName name="Gi">#REF!</definedName>
    <definedName name="GIRON">#REF!</definedName>
    <definedName name="gj" localSheetId="17">#REF!</definedName>
    <definedName name="gj">#REF!</definedName>
    <definedName name="GJHVCB" localSheetId="17" hidden="1">{"TAB1",#N/A,TRUE,"GENERAL";"TAB2",#N/A,TRUE,"GENERAL";"TAB3",#N/A,TRUE,"GENERAL";"TAB4",#N/A,TRUE,"GENERAL";"TAB5",#N/A,TRUE,"GENERAL"}</definedName>
    <definedName name="GJHVCB">#REF!</definedName>
    <definedName name="Gk" localSheetId="17">#REF!</definedName>
    <definedName name="gk">#REF!</definedName>
    <definedName name="GKJDGDIJZ">"Imagen 3"</definedName>
    <definedName name="gl" localSheetId="17">#REF!</definedName>
    <definedName name="gl">#REF!</definedName>
    <definedName name="GLOBAL">#REF!,#REF!</definedName>
    <definedName name="GM">#REF!</definedName>
    <definedName name="gmt" localSheetId="17">#REF!</definedName>
    <definedName name="gmt">#REF!</definedName>
    <definedName name="gn" localSheetId="17">#REF!</definedName>
    <definedName name="gn">#REF!</definedName>
    <definedName name="gnm" localSheetId="17">#REF!</definedName>
    <definedName name="gnm">#REF!</definedName>
    <definedName name="gñ" localSheetId="17">#REF!</definedName>
    <definedName name="gñ">#REF!</definedName>
    <definedName name="gñogñg">#REF!</definedName>
    <definedName name="GOTO_Clienti_e_Fornitori">#REF!</definedName>
    <definedName name="GOTO_Conto_Economico">#REF!</definedName>
    <definedName name="GOTO_Control_Panel">#REF!</definedName>
    <definedName name="GOTO_Costi_di_funzionamento">#REF!</definedName>
    <definedName name="GOTO_Costidiretti_WIP_Magazzino">#REF!</definedName>
    <definedName name="GOTO_Interessi_e_Tasse">#REF!</definedName>
    <definedName name="GOTO_Investimenti_Cespiti">#REF!</definedName>
    <definedName name="GOTO_Margini">#REF!</definedName>
    <definedName name="GOTO_Ore_Materiale">#REF!</definedName>
    <definedName name="GOTO_Personale">#REF!</definedName>
    <definedName name="GOTO_Rendiconto_Finanziario">#REF!</definedName>
    <definedName name="GOTO_Stato_Patrimoniale">#REF!</definedName>
    <definedName name="GOTO_Vendite">#REF!</definedName>
    <definedName name="gp" localSheetId="17">#REF!</definedName>
    <definedName name="gp">#REF!</definedName>
    <definedName name="GPS" localSheetId="17">#REF!</definedName>
    <definedName name="GPS">#REF!</definedName>
    <definedName name="GPSCostos" localSheetId="17">#REF!</definedName>
    <definedName name="GPSCostos">#REF!</definedName>
    <definedName name="gr">#REF!</definedName>
    <definedName name="_xlnm.Recorder" localSheetId="17">#REF!</definedName>
    <definedName name="_xlnm.Recorder">#REF!</definedName>
    <definedName name="Grados">#REF!</definedName>
    <definedName name="GRAF1ANO" localSheetId="17" hidden="1">{"via1",#N/A,TRUE,"general";"via2",#N/A,TRUE,"general";"via3",#N/A,TRUE,"general"}</definedName>
    <definedName name="GRAF1ANO">#REF!</definedName>
    <definedName name="GRAF1AÑO" localSheetId="17" hidden="1">{"TAB1",#N/A,TRUE,"GENERAL";"TAB2",#N/A,TRUE,"GENERAL";"TAB3",#N/A,TRUE,"GENERAL";"TAB4",#N/A,TRUE,"GENERAL";"TAB5",#N/A,TRUE,"GENERAL"}</definedName>
    <definedName name="GRAF1AÑO">#REF!</definedName>
    <definedName name="GRAF2">#REF!</definedName>
    <definedName name="GRAF3">#REF!</definedName>
    <definedName name="GRAFICOS">#REF!</definedName>
    <definedName name="GRAMA">#REF!</definedName>
    <definedName name="Grama_verde">#REF!</definedName>
    <definedName name="Graniplast">#REF!</definedName>
    <definedName name="GRANITO" localSheetId="17">#REF!</definedName>
    <definedName name="GRANITO">#REF!</definedName>
    <definedName name="Granito_N_2">#REF!</definedName>
    <definedName name="GRANITOBALDOSA">#REF!</definedName>
    <definedName name="GRANO" localSheetId="17">#REF!</definedName>
    <definedName name="GRANO">#REF!</definedName>
    <definedName name="GRAP">#REF!</definedName>
    <definedName name="GRAV2">#REF!</definedName>
    <definedName name="GRAV3">#REF!</definedName>
    <definedName name="GRAV4">#REF!</definedName>
    <definedName name="GRAVA">#REF!</definedName>
    <definedName name="GRAVA_COMUN">#REF!</definedName>
    <definedName name="GRAVA_FINA">#REF!</definedName>
    <definedName name="GRAVILLA" localSheetId="17">#REF!</definedName>
    <definedName name="GRAVILLA">#REF!</definedName>
    <definedName name="gregds" localSheetId="17" hidden="1">{"TAB1",#N/A,TRUE,"GENERAL";"TAB2",#N/A,TRUE,"GENERAL";"TAB3",#N/A,TRUE,"GENERAL";"TAB4",#N/A,TRUE,"GENERAL";"TAB5",#N/A,TRUE,"GENERAL"}</definedName>
    <definedName name="gregds">#REF!</definedName>
    <definedName name="grehrtyh" localSheetId="17" hidden="1">{"TAB1",#N/A,TRUE,"GENERAL";"TAB2",#N/A,TRUE,"GENERAL";"TAB3",#N/A,TRUE,"GENERAL";"TAB4",#N/A,TRUE,"GENERAL";"TAB5",#N/A,TRUE,"GENERAL"}</definedName>
    <definedName name="grehrtyh">#REF!</definedName>
    <definedName name="grggwero" localSheetId="17" hidden="1">{"via1",#N/A,TRUE,"general";"via2",#N/A,TRUE,"general";"via3",#N/A,TRUE,"general"}</definedName>
    <definedName name="grggwero">#REF!</definedName>
    <definedName name="Grifería_Ducha">#REF!</definedName>
    <definedName name="GRIFERIAS_ITEM">#REF!</definedName>
    <definedName name="grl" localSheetId="17">#REF!</definedName>
    <definedName name="grl">#REF!</definedName>
    <definedName name="grossp">#REF!</definedName>
    <definedName name="Growth">#REF!</definedName>
    <definedName name="Growth_97">#REF!</definedName>
    <definedName name="Growth_98">#REF!</definedName>
    <definedName name="Growth_99">#REF!</definedName>
    <definedName name="grtyerh" localSheetId="17" hidden="1">{"TAB1",#N/A,TRUE,"GENERAL";"TAB2",#N/A,TRUE,"GENERAL";"TAB3",#N/A,TRUE,"GENERAL";"TAB4",#N/A,TRUE,"GENERAL";"TAB5",#N/A,TRUE,"GENERAL"}</definedName>
    <definedName name="grtyerh">#REF!</definedName>
    <definedName name="GRUPO">#REF!</definedName>
    <definedName name="GRUPO1">#REF!</definedName>
    <definedName name="GRUPO123">#REF!</definedName>
    <definedName name="GRUPO13">#REF!</definedName>
    <definedName name="Grupo2" localSheetId="17">#REF!</definedName>
    <definedName name="GRUPO2">#REF!</definedName>
    <definedName name="Grupo3" localSheetId="17">#REF!</definedName>
    <definedName name="Grupo3">#REF!</definedName>
    <definedName name="GRUPOUSO">#REF!</definedName>
    <definedName name="gsdf">#REF!</definedName>
    <definedName name="gsdf___0">#REF!</definedName>
    <definedName name="gsdf___1">#REF!</definedName>
    <definedName name="GSDG" localSheetId="17" hidden="1">{"TAB1",#N/A,TRUE,"GENERAL";"TAB2",#N/A,TRUE,"GENERAL";"TAB3",#N/A,TRUE,"GENERAL";"TAB4",#N/A,TRUE,"GENERAL";"TAB5",#N/A,TRUE,"GENERAL"}</definedName>
    <definedName name="GSDG">#REF!</definedName>
    <definedName name="GSEGSG">#REF!</definedName>
    <definedName name="gsfsf" localSheetId="17" hidden="1">{"via1",#N/A,TRUE,"general";"via2",#N/A,TRUE,"general";"via3",#N/A,TRUE,"general"}</definedName>
    <definedName name="gsfsf">#REF!</definedName>
    <definedName name="GT" localSheetId="4">IF([0]!LG=9,#REF!,"")</definedName>
    <definedName name="GT" localSheetId="16">IF([0]!LG=9,#REF!,"")</definedName>
    <definedName name="GT" localSheetId="15">IF([0]!LG=9,#REF!,"")</definedName>
    <definedName name="GT" localSheetId="17">IF(#REF!=9,#REF!,"")</definedName>
    <definedName name="GT" localSheetId="2">IF([0]!LG=9,#REF!,"")</definedName>
    <definedName name="GT" localSheetId="1">IF(#REF!=9,#REF!,"")</definedName>
    <definedName name="GT">IF([0]!LG=9,#REF!,"")</definedName>
    <definedName name="gte" localSheetId="17">#REF!</definedName>
    <definedName name="gte">#REF!</definedName>
    <definedName name="gtgt" localSheetId="17" hidden="1">{"via1",#N/A,TRUE,"general";"via2",#N/A,TRUE,"general";"via3",#N/A,TRUE,"general"}</definedName>
    <definedName name="gtgt">#REF!</definedName>
    <definedName name="gtgtg" localSheetId="17" hidden="1">{"via1",#N/A,TRUE,"general";"via2",#N/A,TRUE,"general";"via3",#N/A,TRUE,"general"}</definedName>
    <definedName name="gtgtg">#REF!</definedName>
    <definedName name="gtgtgff" localSheetId="17" hidden="1">{"via1",#N/A,TRUE,"general";"via2",#N/A,TRUE,"general";"via3",#N/A,TRUE,"general"}</definedName>
    <definedName name="gtgtgff">#REF!</definedName>
    <definedName name="gtgtgtgt" localSheetId="17">#REF!</definedName>
    <definedName name="gtgtgtgt">#REF!</definedName>
    <definedName name="gtgtgyh" localSheetId="17" hidden="1">{"TAB1",#N/A,TRUE,"GENERAL";"TAB2",#N/A,TRUE,"GENERAL";"TAB3",#N/A,TRUE,"GENERAL";"TAB4",#N/A,TRUE,"GENERAL";"TAB5",#N/A,TRUE,"GENERAL"}</definedName>
    <definedName name="gtgtgyh">#REF!</definedName>
    <definedName name="gtgth" localSheetId="17" hidden="1">{"TAB1",#N/A,TRUE,"GENERAL";"TAB2",#N/A,TRUE,"GENERAL";"TAB3",#N/A,TRUE,"GENERAL";"TAB4",#N/A,TRUE,"GENERAL";"TAB5",#N/A,TRUE,"GENERAL"}</definedName>
    <definedName name="gtgth">#REF!</definedName>
    <definedName name="GTI" localSheetId="17">#REF!</definedName>
    <definedName name="GTI">#REF!</definedName>
    <definedName name="GTRE">#REF!</definedName>
    <definedName name="Guarda_camilla_en_acero_inox.h_0_9">#REF!</definedName>
    <definedName name="Guarda_camilla_en_madera_h__0_90_m">#REF!</definedName>
    <definedName name="guardaescoba" localSheetId="17">#REF!</definedName>
    <definedName name="guardaescoba">#REF!</definedName>
    <definedName name="guias">#REF!</definedName>
    <definedName name="guide">#REF!</definedName>
    <definedName name="gus" localSheetId="17">#REF!</definedName>
    <definedName name="gus">#REF!</definedName>
    <definedName name="gushw">#REF!</definedName>
    <definedName name="gussw">#REF!</definedName>
    <definedName name="gustavo" localSheetId="17">#REF!</definedName>
    <definedName name="gustavo">#REF!</definedName>
    <definedName name="GUSTRA" localSheetId="17">#REF!</definedName>
    <definedName name="GUSTRA">#REF!</definedName>
    <definedName name="GUSTRA2" localSheetId="17">#REF!</definedName>
    <definedName name="GUSTRA2">#REF!</definedName>
    <definedName name="gusval">#REF!</definedName>
    <definedName name="Gv" localSheetId="17">#REF!</definedName>
    <definedName name="Gv">#REF!</definedName>
    <definedName name="Gw" localSheetId="17">#REF!</definedName>
    <definedName name="Gw">#REF!</definedName>
    <definedName name="gy" localSheetId="17">#REF!</definedName>
    <definedName name="gy">#REF!</definedName>
    <definedName name="h" localSheetId="17">#REF!</definedName>
    <definedName name="h">#REF!</definedName>
    <definedName name="ｈ" localSheetId="4">{"'下期集計（10.27迄・速報値）'!$Q$16"}</definedName>
    <definedName name="ｈ" localSheetId="16">{"'下期集計（10.27迄・速報値）'!$Q$16"}</definedName>
    <definedName name="ｈ" localSheetId="15">{"'下期集計（10.27迄・速報値）'!$Q$16"}</definedName>
    <definedName name="ｈ" localSheetId="17">{"'下期集計（10.27迄・速報値）'!$Q$16"}</definedName>
    <definedName name="ｈ" localSheetId="2">{"'下期集計（10.27迄・速報値）'!$Q$16"}</definedName>
    <definedName name="ｈ" localSheetId="1">{"'下期集計（10.27迄・速報値）'!$Q$16"}</definedName>
    <definedName name="ｈ">{"'下期集計（10.27迄・速報値）'!$Q$16"}</definedName>
    <definedName name="h.EXC">#REF!</definedName>
    <definedName name="H.L._INGENIEROS___API_LTDA">#REF!</definedName>
    <definedName name="h.LOM">#REF!</definedName>
    <definedName name="H.LOMO">#REF!</definedName>
    <definedName name="h.POZ">#REF!</definedName>
    <definedName name="H_DELGADO">#REF!</definedName>
    <definedName name="h_PISOS_Y_PAVIMENTO">#REF!</definedName>
    <definedName name="H16?1??" localSheetId="4">{"'????'!$A$1:$C$37"}</definedName>
    <definedName name="H16?1??" localSheetId="16">{"'????'!$A$1:$C$37"}</definedName>
    <definedName name="H16?1??" localSheetId="15">{"'????'!$A$1:$C$37"}</definedName>
    <definedName name="H16?1??" localSheetId="17">{"'????'!$A$1:$C$37"}</definedName>
    <definedName name="H16?1??" localSheetId="2">{"'????'!$A$1:$C$37"}</definedName>
    <definedName name="H16?1??" localSheetId="1">{"'????'!$A$1:$C$37"}</definedName>
    <definedName name="H16?1??">{"'????'!$A$1:$C$37"}</definedName>
    <definedName name="H16･1速報" localSheetId="4">{"'コメント'!$A$1:$C$37"}</definedName>
    <definedName name="H16･1速報" localSheetId="16">{"'コメント'!$A$1:$C$37"}</definedName>
    <definedName name="H16･1速報" localSheetId="15">{"'コメント'!$A$1:$C$37"}</definedName>
    <definedName name="H16･1速報" localSheetId="17">{"'コメント'!$A$1:$C$37"}</definedName>
    <definedName name="H16･1速報" localSheetId="2">{"'コメント'!$A$1:$C$37"}</definedName>
    <definedName name="H16･1速報" localSheetId="1">{"'コメント'!$A$1:$C$37"}</definedName>
    <definedName name="H16･1速報">{"'コメント'!$A$1:$C$37"}</definedName>
    <definedName name="h9h" localSheetId="17" hidden="1">{"via1",#N/A,TRUE,"general";"via2",#N/A,TRUE,"general";"via3",#N/A,TRUE,"general"}</definedName>
    <definedName name="h9h">#REF!</definedName>
    <definedName name="ha" localSheetId="17">#REF!</definedName>
    <definedName name="HA">#REF!</definedName>
    <definedName name="Hab.predio">#REF!</definedName>
    <definedName name="hab___viv">#REF!</definedName>
    <definedName name="hab__viv">#REF!</definedName>
    <definedName name="HACER">#REF!</definedName>
    <definedName name="HARRY">#REF!</definedName>
    <definedName name="hayud" localSheetId="17">#REF!</definedName>
    <definedName name="hayud">#REF!</definedName>
    <definedName name="Hb" localSheetId="17">#REF!</definedName>
    <definedName name="Hb">#REF!</definedName>
    <definedName name="hbfdhrw" localSheetId="17" hidden="1">{"TAB1",#N/A,TRUE,"GENERAL";"TAB2",#N/A,TRUE,"GENERAL";"TAB3",#N/A,TRUE,"GENERAL";"TAB4",#N/A,TRUE,"GENERAL";"TAB5",#N/A,TRUE,"GENERAL"}</definedName>
    <definedName name="hbfdhrw">#REF!</definedName>
    <definedName name="hc">#REF!</definedName>
    <definedName name="HC_Accesorios" localSheetId="17">#REF!</definedName>
    <definedName name="HC_Accesorios">#REF!</definedName>
    <definedName name="HC_CANON_ESP" localSheetId="17">#REF!</definedName>
    <definedName name="HC_CANON_ESP">#REF!</definedName>
    <definedName name="HC_CanonInterpolado" localSheetId="17">#REF!</definedName>
    <definedName name="HC_CanonInterpolado">#REF!</definedName>
    <definedName name="HC_Capital" localSheetId="17">#REF!</definedName>
    <definedName name="HC_Capital">#REF!</definedName>
    <definedName name="HC_Capital_Congelado" localSheetId="17">#REF!</definedName>
    <definedName name="HC_Capital_Congelado">#REF!</definedName>
    <definedName name="HC_CapitalInicio" localSheetId="17">#REF!</definedName>
    <definedName name="HC_CapitalInicio">#REF!</definedName>
    <definedName name="HC78MH">#REF!</definedName>
    <definedName name="HCAccesoriosPrecPub" localSheetId="17">#REF!</definedName>
    <definedName name="HCAccesoriosPrecPub">#REF!</definedName>
    <definedName name="hcamion" localSheetId="17">#REF!</definedName>
    <definedName name="hcamion">#REF!</definedName>
    <definedName name="hdfh" localSheetId="17" hidden="1">{"via1",#N/A,TRUE,"general";"via2",#N/A,TRUE,"general";"via3",#N/A,TRUE,"general"}</definedName>
    <definedName name="hdfh">#REF!</definedName>
    <definedName name="hdfh4" localSheetId="17" hidden="1">{"TAB1",#N/A,TRUE,"GENERAL";"TAB2",#N/A,TRUE,"GENERAL";"TAB3",#N/A,TRUE,"GENERAL";"TAB4",#N/A,TRUE,"GENERAL";"TAB5",#N/A,TRUE,"GENERAL"}</definedName>
    <definedName name="hdfh4">#REF!</definedName>
    <definedName name="hdfhwq" localSheetId="17" hidden="1">{"TAB1",#N/A,TRUE,"GENERAL";"TAB2",#N/A,TRUE,"GENERAL";"TAB3",#N/A,TRUE,"GENERAL";"TAB4",#N/A,TRUE,"GENERAL";"TAB5",#N/A,TRUE,"GENERAL"}</definedName>
    <definedName name="hdfhwq">#REF!</definedName>
    <definedName name="hdgh" localSheetId="17" hidden="1">{"via1",#N/A,TRUE,"general";"via2",#N/A,TRUE,"general";"via3",#N/A,TRUE,"general"}</definedName>
    <definedName name="hdgh">#REF!</definedName>
    <definedName name="hdhf" localSheetId="17" hidden="1">{"TAB1",#N/A,TRUE,"GENERAL";"TAB2",#N/A,TRUE,"GENERAL";"TAB3",#N/A,TRUE,"GENERAL";"TAB4",#N/A,TRUE,"GENERAL";"TAB5",#N/A,TRUE,"GENERAL"}</definedName>
    <definedName name="hdhf">#REF!</definedName>
    <definedName name="he">#REF!</definedName>
    <definedName name="Header_Row">ROW(#REF!)</definedName>
    <definedName name="HERNAN_DUARTE">#REF!</definedName>
    <definedName name="herr" localSheetId="17">#REF!</definedName>
    <definedName name="herr">#REF!</definedName>
    <definedName name="HERRA">#REF!</definedName>
    <definedName name="HERRAMIENTA_MENOR">#REF!</definedName>
    <definedName name="HERRAMIENTAS">#REF!</definedName>
    <definedName name="HERRAMIENTAS_MENORES_PARA_MONTAJES_MECANICOS_Y_TUBERÍA_EN_AC_HD">#REF!</definedName>
    <definedName name="hfgh" localSheetId="17" hidden="1">{"via1",#N/A,TRUE,"general";"via2",#N/A,TRUE,"general";"via3",#N/A,TRUE,"general"}</definedName>
    <definedName name="hfgh">#REF!</definedName>
    <definedName name="hfh" localSheetId="17" hidden="1">{"TAB1",#N/A,TRUE,"GENERAL";"TAB2",#N/A,TRUE,"GENERAL";"TAB3",#N/A,TRUE,"GENERAL";"TAB4",#N/A,TRUE,"GENERAL";"TAB5",#N/A,TRUE,"GENERAL"}</definedName>
    <definedName name="hfh">#REF!</definedName>
    <definedName name="hfhg" localSheetId="17" hidden="1">{"TAB1",#N/A,TRUE,"GENERAL";"TAB2",#N/A,TRUE,"GENERAL";"TAB3",#N/A,TRUE,"GENERAL";"TAB4",#N/A,TRUE,"GENERAL";"TAB5",#N/A,TRUE,"GENERAL"}</definedName>
    <definedName name="hfhg">#REF!</definedName>
    <definedName name="hft">#REF!</definedName>
    <definedName name="hfthr" localSheetId="17" hidden="1">{"via1",#N/A,TRUE,"general";"via2",#N/A,TRUE,"general";"via3",#N/A,TRUE,"general"}</definedName>
    <definedName name="hfthr">#REF!</definedName>
    <definedName name="HG" localSheetId="17">#REF!</definedName>
    <definedName name="hg">#REF!</definedName>
    <definedName name="HG_R">#REF!</definedName>
    <definedName name="HG_S">#REF!</definedName>
    <definedName name="HGFGH">#REF!</definedName>
    <definedName name="HGFH" localSheetId="17" hidden="1">{"via1",#N/A,TRUE,"general";"via2",#N/A,TRUE,"general";"via3",#N/A,TRUE,"general"}</definedName>
    <definedName name="HGFH">#REF!</definedName>
    <definedName name="hgfhty" localSheetId="17" hidden="1">{"via1",#N/A,TRUE,"general";"via2",#N/A,TRUE,"general";"via3",#N/A,TRUE,"general"}</definedName>
    <definedName name="hgfhty">#REF!</definedName>
    <definedName name="HGHFH7" localSheetId="17" hidden="1">{"TAB1",#N/A,TRUE,"GENERAL";"TAB2",#N/A,TRUE,"GENERAL";"TAB3",#N/A,TRUE,"GENERAL";"TAB4",#N/A,TRUE,"GENERAL";"TAB5",#N/A,TRUE,"GENERAL"}</definedName>
    <definedName name="HGHFH7">#REF!</definedName>
    <definedName name="hghhj" localSheetId="17" hidden="1">{"TAB1",#N/A,TRUE,"GENERAL";"TAB2",#N/A,TRUE,"GENERAL";"TAB3",#N/A,TRUE,"GENERAL";"TAB4",#N/A,TRUE,"GENERAL";"TAB5",#N/A,TRUE,"GENERAL"}</definedName>
    <definedName name="hghhj">#REF!</definedName>
    <definedName name="hghydj" localSheetId="17" hidden="1">{"via1",#N/A,TRUE,"general";"via2",#N/A,TRUE,"general";"via3",#N/A,TRUE,"general"}</definedName>
    <definedName name="hghydj">#REF!</definedName>
    <definedName name="hgjfjw" localSheetId="17" hidden="1">{"via1",#N/A,TRUE,"general";"via2",#N/A,TRUE,"general";"via3",#N/A,TRUE,"general"}</definedName>
    <definedName name="hgjfjw">#REF!</definedName>
    <definedName name="HGJG" localSheetId="17" hidden="1">{"TAB1",#N/A,TRUE,"GENERAL";"TAB2",#N/A,TRUE,"GENERAL";"TAB3",#N/A,TRUE,"GENERAL";"TAB4",#N/A,TRUE,"GENERAL";"TAB5",#N/A,TRUE,"GENERAL"}</definedName>
    <definedName name="HGJG">#REF!</definedName>
    <definedName name="hgrua" localSheetId="17">#REF!</definedName>
    <definedName name="hgrua">#REF!</definedName>
    <definedName name="hgt" localSheetId="17">#REF!</definedName>
    <definedName name="hgt">#REF!</definedName>
    <definedName name="hgu" localSheetId="17">#REF!</definedName>
    <definedName name="hgu">#REF!</definedName>
    <definedName name="hh" localSheetId="17">#REF!</definedName>
    <definedName name="hh">#REF!</definedName>
    <definedName name="HHAHHAHAHAHAHH">#REF!</definedName>
    <definedName name="hhh" localSheetId="17" hidden="1">{"TAB1",#N/A,TRUE,"GENERAL";"TAB2",#N/A,TRUE,"GENERAL";"TAB3",#N/A,TRUE,"GENERAL";"TAB4",#N/A,TRUE,"GENERAL";"TAB5",#N/A,TRUE,"GENERAL"}</definedName>
    <definedName name="hhh">#REF!</definedName>
    <definedName name="hhhh" localSheetId="17">#REF!</definedName>
    <definedName name="hhhh">#REF!</definedName>
    <definedName name="hhhhhh" localSheetId="17" hidden="1">{"via1",#N/A,TRUE,"general";"via2",#N/A,TRUE,"general";"via3",#N/A,TRUE,"general"}</definedName>
    <definedName name="hhhhhh">#REF!</definedName>
    <definedName name="hhhhhho" localSheetId="17" hidden="1">{"TAB1",#N/A,TRUE,"GENERAL";"TAB2",#N/A,TRUE,"GENERAL";"TAB3",#N/A,TRUE,"GENERAL";"TAB4",#N/A,TRUE,"GENERAL";"TAB5",#N/A,TRUE,"GENERAL"}</definedName>
    <definedName name="hhhhhho">#REF!</definedName>
    <definedName name="HHHHHHTTTTKKKK" localSheetId="17">#REF!</definedName>
    <definedName name="HHHHHHTTTTKKKK">#REF!</definedName>
    <definedName name="hhhhhpy" localSheetId="17" hidden="1">{"TAB1",#N/A,TRUE,"GENERAL";"TAB2",#N/A,TRUE,"GENERAL";"TAB3",#N/A,TRUE,"GENERAL";"TAB4",#N/A,TRUE,"GENERAL";"TAB5",#N/A,TRUE,"GENERAL"}</definedName>
    <definedName name="hhhhhpy">#REF!</definedName>
    <definedName name="hhhhth" localSheetId="17" hidden="1">{"via1",#N/A,TRUE,"general";"via2",#N/A,TRUE,"general";"via3",#N/A,TRUE,"general"}</definedName>
    <definedName name="hhhhth">#REF!</definedName>
    <definedName name="HHHSHSH" localSheetId="17">#REF!</definedName>
    <definedName name="HHHSHSH">#REF!</definedName>
    <definedName name="hhhyhyh" localSheetId="17" hidden="1">{"TAB1",#N/A,TRUE,"GENERAL";"TAB2",#N/A,TRUE,"GENERAL";"TAB3",#N/A,TRUE,"GENERAL";"TAB4",#N/A,TRUE,"GENERAL";"TAB5",#N/A,TRUE,"GENERAL"}</definedName>
    <definedName name="hhhyhyh">#REF!</definedName>
    <definedName name="hhjh" localSheetId="17">#REF!</definedName>
    <definedName name="hhjh">#REF!</definedName>
    <definedName name="hhtrhreh" localSheetId="17" hidden="1">{"via1",#N/A,TRUE,"general";"via2",#N/A,TRUE,"general";"via3",#N/A,TRUE,"general"}</definedName>
    <definedName name="hhtrhreh">#REF!</definedName>
    <definedName name="Hid" localSheetId="17">#REF!</definedName>
    <definedName name="Hid">#REF!</definedName>
    <definedName name="HIDR160PE_S1" localSheetId="17">#REF!</definedName>
    <definedName name="HIDR160PE_S1">#REF!</definedName>
    <definedName name="HIDR160PE_S2" localSheetId="17">#REF!</definedName>
    <definedName name="HIDR160PE_S2">#REF!</definedName>
    <definedName name="HIDR160PE_S3" localSheetId="17">#REF!</definedName>
    <definedName name="HIDR160PE_S3">#REF!</definedName>
    <definedName name="HIDR160PE_S4" localSheetId="17">#REF!</definedName>
    <definedName name="HIDR160PE_S4">#REF!</definedName>
    <definedName name="HIDR160PE_S5" localSheetId="17">#REF!</definedName>
    <definedName name="HIDR160PE_S5">#REF!</definedName>
    <definedName name="HIDR160PE_S6" localSheetId="17">#REF!</definedName>
    <definedName name="HIDR160PE_S6">#REF!</definedName>
    <definedName name="HIDR200PE_S1" localSheetId="17">#REF!</definedName>
    <definedName name="HIDR200PE_S1">#REF!</definedName>
    <definedName name="HIDR200PE_S2" localSheetId="17">#REF!</definedName>
    <definedName name="HIDR200PE_S2">#REF!</definedName>
    <definedName name="HIDR200PE_S3" localSheetId="17">#REF!</definedName>
    <definedName name="HIDR200PE_S3">#REF!</definedName>
    <definedName name="HIDR200PE_S4" localSheetId="17">#REF!</definedName>
    <definedName name="HIDR200PE_S4">#REF!</definedName>
    <definedName name="HIDR200PE_S5" localSheetId="17">#REF!</definedName>
    <definedName name="HIDR200PE_S5">#REF!</definedName>
    <definedName name="HIDR200PE_S6" localSheetId="17">#REF!</definedName>
    <definedName name="HIDR200PE_S6">#REF!</definedName>
    <definedName name="HIDRAULICO">#REF!</definedName>
    <definedName name="Hidrisanitarios">#REF!</definedName>
    <definedName name="HIDRO">#REF!</definedName>
    <definedName name="HIDROSANITARIO_RED_DE_GAS">#REF!</definedName>
    <definedName name="HIDROSANITYGAS_ITEM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S8">#REF!</definedName>
    <definedName name="hierro" localSheetId="17">#REF!</definedName>
    <definedName name="hierro">#REF!</definedName>
    <definedName name="hierro1" localSheetId="17">#REF!</definedName>
    <definedName name="hierro1">#REF!</definedName>
    <definedName name="hierro2">#REF!</definedName>
    <definedName name="hierro4">#REF!</definedName>
    <definedName name="hierro60v" localSheetId="17">#REF!</definedName>
    <definedName name="hierro60v">#REF!</definedName>
    <definedName name="HILERAS">#REF!</definedName>
    <definedName name="HIM_CPC">#REF!</definedName>
    <definedName name="hing" localSheetId="17">#REF!</definedName>
    <definedName name="hing">#REF!</definedName>
    <definedName name="HistoricalHomeCell">#REF!</definedName>
    <definedName name="Historicos">#REF!</definedName>
    <definedName name="HistoryEnd">#REF!</definedName>
    <definedName name="HistoryStart">#REF!</definedName>
    <definedName name="HisYear_0" localSheetId="17" hidden="1">#REF!</definedName>
    <definedName name="HisYear_0">#REF!</definedName>
    <definedName name="HisYear_1" localSheetId="17" hidden="1">#REF!</definedName>
    <definedName name="HisYear_1">#REF!</definedName>
    <definedName name="HisYear_2" localSheetId="17" hidden="1">#REF!</definedName>
    <definedName name="HisYear_2">#REF!</definedName>
    <definedName name="HisYear_3" localSheetId="17" hidden="1">#REF!</definedName>
    <definedName name="HisYear_3">#REF!</definedName>
    <definedName name="hit">#REF!</definedName>
    <definedName name="hj" localSheetId="17">#REF!</definedName>
    <definedName name="hj">#REF!</definedName>
    <definedName name="hjfg" localSheetId="17" hidden="1">{"via1",#N/A,TRUE,"general";"via2",#N/A,TRUE,"general";"via3",#N/A,TRUE,"general"}</definedName>
    <definedName name="hjfg">#REF!</definedName>
    <definedName name="hjgh" localSheetId="17" hidden="1">{"TAB1",#N/A,TRUE,"GENERAL";"TAB2",#N/A,TRUE,"GENERAL";"TAB3",#N/A,TRUE,"GENERAL";"TAB4",#N/A,TRUE,"GENERAL";"TAB5",#N/A,TRUE,"GENERAL"}</definedName>
    <definedName name="hjgh">#REF!</definedName>
    <definedName name="hjghj" localSheetId="17" hidden="1">{"TAB1",#N/A,TRUE,"GENERAL";"TAB2",#N/A,TRUE,"GENERAL";"TAB3",#N/A,TRUE,"GENERAL";"TAB4",#N/A,TRUE,"GENERAL";"TAB5",#N/A,TRUE,"GENERAL"}</definedName>
    <definedName name="hjghj">#REF!</definedName>
    <definedName name="hjhjhg" localSheetId="17" hidden="1">{"TAB1",#N/A,TRUE,"GENERAL";"TAB2",#N/A,TRUE,"GENERAL";"TAB3",#N/A,TRUE,"GENERAL";"TAB4",#N/A,TRUE,"GENERAL";"TAB5",#N/A,TRUE,"GENERAL"}</definedName>
    <definedName name="hjhjhg">#REF!</definedName>
    <definedName name="hjhjhhhhhhhhhhhhh" localSheetId="17">#REF!</definedName>
    <definedName name="hjhjhhhhhhhhhhhhh">#REF!</definedName>
    <definedName name="hjhjhj" localSheetId="17">#REF!</definedName>
    <definedName name="hjhjhj">#REF!</definedName>
    <definedName name="hjhjhjhj" localSheetId="17">#REF!</definedName>
    <definedName name="hjhjhjhj">#REF!</definedName>
    <definedName name="hjk" localSheetId="17">#REF!</definedName>
    <definedName name="hjk">#REF!</definedName>
    <definedName name="HJKH" localSheetId="17" hidden="1">{"via1",#N/A,TRUE,"general";"via2",#N/A,TRUE,"general";"via3",#N/A,TRUE,"general"}</definedName>
    <definedName name="HJKH">#REF!</definedName>
    <definedName name="hjkjk" localSheetId="17" hidden="1">{"via1",#N/A,TRUE,"general";"via2",#N/A,TRUE,"general";"via3",#N/A,TRUE,"general"}</definedName>
    <definedName name="hjkjk">#REF!</definedName>
    <definedName name="HJS">#REF!</definedName>
    <definedName name="HK">#REF!</definedName>
    <definedName name="HKGJH">#REF!</definedName>
    <definedName name="hl" localSheetId="17">#REF!</definedName>
    <definedName name="hl">#REF!</definedName>
    <definedName name="HLPIU_CCFA">#REF!</definedName>
    <definedName name="HLPIU_PCFA">#REF!</definedName>
    <definedName name="HM" localSheetId="17">#REF!</definedName>
    <definedName name="HM">#REF!</definedName>
    <definedName name="HM_2">#REF!</definedName>
    <definedName name="HM3EB">#REF!</definedName>
    <definedName name="HM3JH">#REF!</definedName>
    <definedName name="HMEN" localSheetId="17">#REF!</definedName>
    <definedName name="HMEN">#REF!</definedName>
    <definedName name="HMHF3">#REF!</definedName>
    <definedName name="hmont" localSheetId="17">#REF!</definedName>
    <definedName name="hmont">#REF!</definedName>
    <definedName name="HMRDr">#REF!</definedName>
    <definedName name="HMSDr">#REF!</definedName>
    <definedName name="hn" localSheetId="17" hidden="1">{"TAB1",#N/A,TRUE,"GENERAL";"TAB2",#N/A,TRUE,"GENERAL";"TAB3",#N/A,TRUE,"GENERAL";"TAB4",#N/A,TRUE,"GENERAL";"TAB5",#N/A,TRUE,"GENERAL"}</definedName>
    <definedName name="hn">#REF!</definedName>
    <definedName name="hn.ConvertZero1">#REF!,#REF!,#REF!,#REF!,#REF!,#REF!,#REF!,#REF!,#REF!,#REF!</definedName>
    <definedName name="hn.ConvertZero2">#REF!,#REF!,#REF!,#REF!,#REF!,#REF!,#REF!,#REF!</definedName>
    <definedName name="hn.ConvertZero3">#REF!,#REF!,#REF!,#REF!,#REF!</definedName>
    <definedName name="hn.ConvertZero4">#REF!,#REF!,#REF!,#REF!,#REF!,#REF!,#REF!,#REF!</definedName>
    <definedName name="hn.ConvertZeroUnhide1">#REF!,#REF!,#REF!</definedName>
    <definedName name="hn.Delete015">#REF!,#REF!,#REF!,#REF!</definedName>
    <definedName name="hn.DZ_MultByFXRates">#REF!,#REF!,#REF!,#REF!</definedName>
    <definedName name="hn.ExtDb">FALSE</definedName>
    <definedName name="hn.LTM_MultByFXRates">#REF!,#REF!,#REF!,#REF!,#REF!,#REF!,#REF!</definedName>
    <definedName name="hn.ModelType">"DEAL"</definedName>
    <definedName name="hn.ModelVersion">1</definedName>
    <definedName name="hn.MultbyFXRates">#REF!,#REF!,#REF!,#REF!,#REF!,#REF!,#REF!</definedName>
    <definedName name="hn.MultByFXRates1">#REF!,#REF!,#REF!,#REF!,#REF!</definedName>
    <definedName name="hn.MultByFXRates2">#REF!,#REF!,#REF!,#REF!,#REF!</definedName>
    <definedName name="hn.MultByFXRates3">#REF!,#REF!,#REF!,#REF!,#REF!</definedName>
    <definedName name="hn.MultbyFxrates4">#REF!,#REF!,#REF!,#REF!,#REF!,#REF!,#REF!</definedName>
    <definedName name="hn.multbyfxrates5">#REF!,#REF!,#REF!,#REF!,#REF!</definedName>
    <definedName name="hn.multbyfxrates6">#REF!,#REF!,#REF!,#REF!,#REF!</definedName>
    <definedName name="hn.multbyfxrates7">#REF!,#REF!,#REF!,#REF!,#REF!</definedName>
    <definedName name="hn.MultByFXRatesBot1">#REF!,#REF!,#REF!,#REF!,#REF!,#REF!,#REF!,#REF!,#REF!,#REF!,#REF!,#REF!</definedName>
    <definedName name="hn.MultByFXRatesBot2">#REF!,#REF!,#REF!,#REF!,#REF!,#REF!,#REF!,#REF!,#REF!,#REF!,#REF!,#REF!</definedName>
    <definedName name="hn.MultByFXRatesBot3">#REF!,#REF!,#REF!,#REF!,#REF!,#REF!,#REF!,#REF!,#REF!,#REF!,#REF!,#REF!</definedName>
    <definedName name="hn.MultByFXRatesBot4">#REF!,#REF!,#REF!,#REF!,#REF!,#REF!,#REF!,#REF!,#REF!,#REF!,#REF!,#REF!,#REF!</definedName>
    <definedName name="hn.MultByFXRatesBot5">#REF!,#REF!,#REF!,#REF!,#REF!,#REF!,#REF!,#REF!,#REF!,#REF!,#REF!</definedName>
    <definedName name="hn.MultByFXRatesBot6">#REF!,#REF!,#REF!,#REF!,#REF!,#REF!,#REF!,#REF!,#REF!,#REF!,#REF!</definedName>
    <definedName name="hn.MultByFXRatesBot7">#REF!,#REF!,#REF!,#REF!,#REF!,#REF!,#REF!,#REF!,#REF!,#REF!,#REF!</definedName>
    <definedName name="hn.MultByFXRatesTop1">#REF!,#REF!,#REF!,#REF!,#REF!,#REF!,#REF!,#REF!,#REF!,#REF!,#REF!,#REF!</definedName>
    <definedName name="hn.MultByFXRatesTop2">#REF!,#REF!,#REF!,#REF!,#REF!,#REF!,#REF!,#REF!,#REF!,#REF!,#REF!,#REF!,#REF!,#REF!,#REF!</definedName>
    <definedName name="hn.MultByFXRatesTop3">#REF!,#REF!,#REF!,#REF!,#REF!,#REF!,#REF!,#REF!,#REF!,#REF!,#REF!,#REF!,#REF!,#REF!,#REF!</definedName>
    <definedName name="hn.MultByFXRatesTop4">#REF!,#REF!,#REF!,#REF!,#REF!,#REF!,#REF!,#REF!,#REF!,#REF!,#REF!,#REF!,#REF!,#REF!,#REF!</definedName>
    <definedName name="hn.MultByFXRatesTop5">#REF!,#REF!,#REF!,#REF!,#REF!,#REF!,#REF!,#REF!,#REF!,#REF!,#REF!,#REF!</definedName>
    <definedName name="hn.MultByFXRatesTop6">#REF!,#REF!,#REF!,#REF!,#REF!,#REF!,#REF!,#REF!,#REF!,#REF!,#REF!,#REF!,#REF!,#REF!,#REF!</definedName>
    <definedName name="hn.MultByFXRatesTop7">#REF!,#REF!,#REF!,#REF!,#REF!,#REF!,#REF!,#REF!,#REF!,#REF!,#REF!,#REF!,#REF!,#REF!,#REF!</definedName>
    <definedName name="hn.NoUpload">0</definedName>
    <definedName name="hn.YearLabel" localSheetId="17" hidden="1">#REF!</definedName>
    <definedName name="hn.YearLabel">#REF!</definedName>
    <definedName name="hnt" localSheetId="17">#REF!</definedName>
    <definedName name="hnt">#REF!</definedName>
    <definedName name="hoha" localSheetId="4" hidden="1">{"PYGT",#N/A,FALSE,"PYG";"ACTIT",#N/A,FALSE,"BCE_GRAL-ACTIVO";"PASIT",#N/A,FALSE,"BCE_GRAL-PASIVO-PATRIM";"CAJAT",#N/A,FALSE,"CAJA"}</definedName>
    <definedName name="hoha" localSheetId="16" hidden="1">{"PYGT",#N/A,FALSE,"PYG";"ACTIT",#N/A,FALSE,"BCE_GRAL-ACTIVO";"PASIT",#N/A,FALSE,"BCE_GRAL-PASIVO-PATRIM";"CAJAT",#N/A,FALSE,"CAJA"}</definedName>
    <definedName name="hoha" localSheetId="15" hidden="1">{"PYGT",#N/A,FALSE,"PYG";"ACTIT",#N/A,FALSE,"BCE_GRAL-ACTIVO";"PASIT",#N/A,FALSE,"BCE_GRAL-PASIVO-PATRIM";"CAJAT",#N/A,FALSE,"CAJA"}</definedName>
    <definedName name="hoha" localSheetId="17" hidden="1">{"PYGT",#N/A,FALSE,"PYG";"ACTIT",#N/A,FALSE,"BCE_GRAL-ACTIVO";"PASIT",#N/A,FALSE,"BCE_GRAL-PASIVO-PATRIM";"CAJAT",#N/A,FALSE,"CAJA"}</definedName>
    <definedName name="hoha" localSheetId="2" hidden="1">{"PYGT",#N/A,FALSE,"PYG";"ACTIT",#N/A,FALSE,"BCE_GRAL-ACTIVO";"PASIT",#N/A,FALSE,"BCE_GRAL-PASIVO-PATRIM";"CAJAT",#N/A,FALSE,"CAJA"}</definedName>
    <definedName name="hoha" localSheetId="1" hidden="1">{"PYGT",#N/A,FALSE,"PYG";"ACTIT",#N/A,FALSE,"BCE_GRAL-ACTIVO";"PASIT",#N/A,FALSE,"BCE_GRAL-PASIVO-PATRIM";"CAJAT",#N/A,FALSE,"CAJA"}</definedName>
    <definedName name="hoha" hidden="1">{"PYGT",#N/A,FALSE,"PYG";"ACTIT",#N/A,FALSE,"BCE_GRAL-ACTIVO";"PASIT",#N/A,FALSE,"BCE_GRAL-PASIVO-PATRIM";"CAJAT",#N/A,FALSE,"CAJA"}</definedName>
    <definedName name="HOJA" localSheetId="4">DATE(YEAR([0]!Loan_Start),MONTH([0]!Loan_Start)+Payment_Number,DAY([0]!Loan_Start))</definedName>
    <definedName name="HOJA" localSheetId="16">DATE(YEAR([0]!Loan_Start),MONTH([0]!Loan_Start)+Payment_Number,DAY([0]!Loan_Start))</definedName>
    <definedName name="HOJA" localSheetId="15">DATE(YEAR([0]!Loan_Start),MONTH([0]!Loan_Start)+Payment_Number,DAY([0]!Loan_Start))</definedName>
    <definedName name="HOJA" localSheetId="17">DATE(YEAR([0]!Loan_Start),MONTH([0]!Loan_Start)+Payment_Number,DAY([0]!Loan_Start))</definedName>
    <definedName name="HOJA" localSheetId="2">DATE(YEAR([0]!Loan_Start),MONTH([0]!Loan_Start)+Payment_Number,DAY([0]!Loan_Start))</definedName>
    <definedName name="HOJA" localSheetId="1">DATE(YEAR(#REF!),MONTH(#REF!)+Payment_Number,DAY(#REF!))</definedName>
    <definedName name="HOJA">DATE(YEAR([0]!Loan_Start),MONTH([0]!Loan_Start)+Payment_Number,DAY([0]!Loan_Start))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 localSheetId="17">#REF!</definedName>
    <definedName name="HOJA1">#REF!</definedName>
    <definedName name="HOJA14">#REF!</definedName>
    <definedName name="HOJA2" localSheetId="17">#REF!</definedName>
    <definedName name="HOJA2">#REF!</definedName>
    <definedName name="HOJA444" localSheetId="4">DATE(YEAR([0]!Loan_Start),MONTH([0]!Loan_Start)+Payment_Number,DAY([0]!Loan_Start))</definedName>
    <definedName name="HOJA444" localSheetId="16">DATE(YEAR([0]!Loan_Start),MONTH([0]!Loan_Start)+Payment_Number,DAY([0]!Loan_Start))</definedName>
    <definedName name="HOJA444" localSheetId="15">DATE(YEAR([0]!Loan_Start),MONTH([0]!Loan_Start)+Payment_Number,DAY([0]!Loan_Start))</definedName>
    <definedName name="HOJA444" localSheetId="17">DATE(YEAR([0]!Loan_Start),MONTH([0]!Loan_Start)+Payment_Number,DAY([0]!Loan_Start))</definedName>
    <definedName name="HOJA444" localSheetId="2">DATE(YEAR([0]!Loan_Start),MONTH([0]!Loan_Start)+Payment_Number,DAY([0]!Loan_Start))</definedName>
    <definedName name="HOJA444" localSheetId="1">DATE(YEAR(#REF!),MONTH(#REF!)+Payment_Number,DAY(#REF!))</definedName>
    <definedName name="HOJA444">DATE(YEAR([0]!Loan_Start),MONTH([0]!Loan_Start)+Payment_Number,DAY([0]!Loan_Start))</definedName>
    <definedName name="HOJA8">#REF!</definedName>
    <definedName name="HonoraProfesionales" localSheetId="17">#REF!</definedName>
    <definedName name="HonoraProfesionales">#REF!</definedName>
    <definedName name="HONORARIOS">#REF!</definedName>
    <definedName name="HonoraTecnicos" localSheetId="17">#REF!</definedName>
    <definedName name="HonoraTecnicos">#REF!</definedName>
    <definedName name="Hora_med">#REF!</definedName>
    <definedName name="HORA2">#REF!</definedName>
    <definedName name="HORAA">#REF!</definedName>
    <definedName name="HORAS" localSheetId="17">#REF!</definedName>
    <definedName name="HORAS">#REF!</definedName>
    <definedName name="HORAS_DIAS" localSheetId="17">#REF!</definedName>
    <definedName name="HORAS_DIAS">#REF!</definedName>
    <definedName name="horas_lluvia" localSheetId="17">#REF!</definedName>
    <definedName name="horas_lluvia">#REF!</definedName>
    <definedName name="HORAS_LLUVIAS" localSheetId="17">#REF!</definedName>
    <definedName name="HORAS_LLUVIAS">#REF!</definedName>
    <definedName name="HORASEXTDIU" localSheetId="17">#N/A</definedName>
    <definedName name="HORASEXTDIU">#REF!</definedName>
    <definedName name="HORASEXTDIUFES" localSheetId="17">#N/A</definedName>
    <definedName name="HORASEXTDIUFES">#REF!</definedName>
    <definedName name="HORASEXTNOC" localSheetId="17">#N/A</definedName>
    <definedName name="HORASEXTNOC">#REF!</definedName>
    <definedName name="HORASEXTNOCFES" localSheetId="17">#N/A</definedName>
    <definedName name="HORASEXTNOCFES">#REF!</definedName>
    <definedName name="HORASLLUVIA" localSheetId="17">#REF!</definedName>
    <definedName name="HORASLLUVIA">#REF!</definedName>
    <definedName name="HORASNORFES" localSheetId="17">#N/A</definedName>
    <definedName name="HORASNORFES">#REF!</definedName>
    <definedName name="horat" localSheetId="17">#REF!</definedName>
    <definedName name="horat">#REF!</definedName>
    <definedName name="HoursTotCol" localSheetId="17">#REF!</definedName>
    <definedName name="HoursTotCol">#REF!</definedName>
    <definedName name="hoy" localSheetId="17" hidden="1">#REF!</definedName>
    <definedName name="hoy">#REF!</definedName>
    <definedName name="hp" localSheetId="17">#REF!</definedName>
    <definedName name="hp">#REF!</definedName>
    <definedName name="HPP">#N/A</definedName>
    <definedName name="hqi" localSheetId="17">#REF!</definedName>
    <definedName name="hqi">#REF!</definedName>
    <definedName name="hqmaxsutro">#REF!</definedName>
    <definedName name="hQminsutro">#REF!</definedName>
    <definedName name="HR_ANDAMIOS">#REF!</definedName>
    <definedName name="HR_ESCALERA">#REF!</definedName>
    <definedName name="hreer" localSheetId="17" hidden="1">{"TAB1",#N/A,TRUE,"GENERAL";"TAB2",#N/A,TRUE,"GENERAL";"TAB3",#N/A,TRUE,"GENERAL";"TAB4",#N/A,TRUE,"GENERAL";"TAB5",#N/A,TRUE,"GENERAL"}</definedName>
    <definedName name="hreer">#REF!</definedName>
    <definedName name="hrhth" localSheetId="17" hidden="1">{"TAB1",#N/A,TRUE,"GENERAL";"TAB2",#N/A,TRUE,"GENERAL";"TAB3",#N/A,TRUE,"GENERAL";"TAB4",#N/A,TRUE,"GENERAL";"TAB5",#N/A,TRUE,"GENERAL"}</definedName>
    <definedName name="hrhth">#REF!</definedName>
    <definedName name="HrIncrement">#REF!</definedName>
    <definedName name="hrthtrh" localSheetId="17" hidden="1">{"TAB1",#N/A,TRUE,"GENERAL";"TAB2",#N/A,TRUE,"GENERAL";"TAB3",#N/A,TRUE,"GENERAL";"TAB4",#N/A,TRUE,"GENERAL";"TAB5",#N/A,TRUE,"GENERAL"}</definedName>
    <definedName name="hrthtrh">#REF!</definedName>
    <definedName name="hs" localSheetId="17">#REF!</definedName>
    <definedName name="hs">#REF!</definedName>
    <definedName name="hsfg" localSheetId="17" hidden="1">{"via1",#N/A,TRUE,"general";"via2",#N/A,TRUE,"general";"via3",#N/A,TRUE,"general"}</definedName>
    <definedName name="hsfg">#REF!</definedName>
    <definedName name="hsup" localSheetId="17">#REF!</definedName>
    <definedName name="hsup">#REF!</definedName>
    <definedName name="ht" localSheetId="17">#REF!</definedName>
    <definedName name="ht">#REF!</definedName>
    <definedName name="HT75MH">#REF!</definedName>
    <definedName name="HTD">#REF!</definedName>
    <definedName name="htecn" localSheetId="17">#REF!</definedName>
    <definedName name="htecn">#REF!</definedName>
    <definedName name="hthdrf" localSheetId="17" hidden="1">{"TAB1",#N/A,TRUE,"GENERAL";"TAB2",#N/A,TRUE,"GENERAL";"TAB3",#N/A,TRUE,"GENERAL";"TAB4",#N/A,TRUE,"GENERAL";"TAB5",#N/A,TRUE,"GENERAL"}</definedName>
    <definedName name="hthdrf">#REF!</definedName>
    <definedName name="htk" localSheetId="17">#REF!</definedName>
    <definedName name="htk">#REF!</definedName>
    <definedName name="HTM_Control" localSheetId="4">{"'下期集計（10.27迄・速報値）'!$Q$16"}</definedName>
    <definedName name="HTM_Control" localSheetId="16">{"'下期集計（10.27迄・速報値）'!$Q$16"}</definedName>
    <definedName name="HTM_Control" localSheetId="15">{"'下期集計（10.27迄・速報値）'!$Q$16"}</definedName>
    <definedName name="HTM_Control" localSheetId="17">{"'下期集計（10.27迄・速報値）'!$Q$16"}</definedName>
    <definedName name="HTM_Control" localSheetId="2">{"'下期集計（10.27迄・速報値）'!$Q$16"}</definedName>
    <definedName name="HTM_Control" localSheetId="1">{"'下期集計（10.27迄・速報値）'!$Q$16"}</definedName>
    <definedName name="HTM_Control">{"'下期集計（10.27迄・速報値）'!$Q$16"}</definedName>
    <definedName name="ＨＴＭＬ" localSheetId="4">{"'コメント'!$A$1:$C$37"}</definedName>
    <definedName name="ＨＴＭＬ" localSheetId="16">{"'コメント'!$A$1:$C$37"}</definedName>
    <definedName name="ＨＴＭＬ" localSheetId="15">{"'コメント'!$A$1:$C$37"}</definedName>
    <definedName name="ＨＴＭＬ" localSheetId="17">{"'コメント'!$A$1:$C$37"}</definedName>
    <definedName name="ＨＴＭＬ" localSheetId="2">{"'コメント'!$A$1:$C$37"}</definedName>
    <definedName name="ＨＴＭＬ" localSheetId="1">{"'コメント'!$A$1:$C$37"}</definedName>
    <definedName name="ＨＴＭＬ">{"'コメント'!$A$1:$C$37"}</definedName>
    <definedName name="HTML_CodePage">1252</definedName>
    <definedName name="HTML_Control" localSheetId="4">{"'Highlights'!$A$1:$M$123"}</definedName>
    <definedName name="HTML_Control" localSheetId="16">{"'Highlights'!$A$1:$M$123"}</definedName>
    <definedName name="HTML_Control" localSheetId="15">{"'Highlights'!$A$1:$M$123"}</definedName>
    <definedName name="HTML_Control" localSheetId="17" hidden="1">{"'Parámetros'!$A$3:$C$3"}</definedName>
    <definedName name="HTML_Control" localSheetId="2">{"'Highlights'!$A$1:$M$123"}</definedName>
    <definedName name="HTML_Control" localSheetId="1">{"'Highlights'!$A$1:$M$123"}</definedName>
    <definedName name="HTML_Control">{"'Highlights'!$A$1:$M$123"}</definedName>
    <definedName name="HTML_Control2" localSheetId="4">{"'Parámetros'!$A$3:$C$3"}</definedName>
    <definedName name="HTML_Control2" localSheetId="16">{"'Parámetros'!$A$3:$C$3"}</definedName>
    <definedName name="HTML_Control2" localSheetId="15">{"'Parámetros'!$A$3:$C$3"}</definedName>
    <definedName name="HTML_Control2" localSheetId="17" hidden="1">{"'Parámetros'!$A$3:$C$3"}</definedName>
    <definedName name="HTML_Control2" localSheetId="2">{"'Parámetros'!$A$3:$C$3"}</definedName>
    <definedName name="HTML_Control2" localSheetId="1">{"'Parámetros'!$A$3:$C$3"}</definedName>
    <definedName name="HTML_Control2">{"'Parámetros'!$A$3:$C$3"}</definedName>
    <definedName name="HTML_Description">""</definedName>
    <definedName name="HTML_Email" localSheetId="17" hidden="1">""</definedName>
    <definedName name="HTML_Email">"scottt@phx.mcd.mot.com"</definedName>
    <definedName name="HTML_Header" localSheetId="17" hidden="1">"Parámetros"</definedName>
    <definedName name="HTML_Header">"Highlights"</definedName>
    <definedName name="HTML_LastUpdate" localSheetId="17" hidden="1">"7/06/2001"</definedName>
    <definedName name="HTML_LastUpdate">"6/24/97"</definedName>
    <definedName name="HTML_LineAfter">FALSE</definedName>
    <definedName name="HTML_LineBefore">TRUE</definedName>
    <definedName name="HTML_Name" localSheetId="17" hidden="1">"EMPRESA DE ACUEDUCTO Y ALCANT"</definedName>
    <definedName name="HTML_Name">"Scott Traasdahl"</definedName>
    <definedName name="HTML_OBDlg2">TRUE</definedName>
    <definedName name="HTML_OBDlg3">TRUE</definedName>
    <definedName name="HTML_OBDlg4">TRUE</definedName>
    <definedName name="HTML_OS">0</definedName>
    <definedName name="HTML_PathFile" localSheetId="17" hidden="1">"C:\Verificacion\Modelo.htm"</definedName>
    <definedName name="HTML_PathFile">"H:\scottt\Analysis\Ops Review\MyHTML.htm"</definedName>
    <definedName name="HTML_PathFileMac">"Macintosh HD:HomePageStuff:New_Home_Page:datafile:ctryprem.html"</definedName>
    <definedName name="HTML_PathTemplate">"C:\Verificacion\&lt;!--##Table##--&gt;"</definedName>
    <definedName name="HTML_Title" localSheetId="17" hidden="1">"Empresarial"</definedName>
    <definedName name="HTML_Title">"97JunOpsRvw"</definedName>
    <definedName name="HTML1_1">"'[06Cumplimiento1996.xls]GASTOS'!$A$3:$B$16"</definedName>
    <definedName name="HTML1_10">""</definedName>
    <definedName name="HTML1_11">1</definedName>
    <definedName name="HTML1_12">"c:\prueba.htm"</definedName>
    <definedName name="HTML1_2">1</definedName>
    <definedName name="HTML1_3">"06Cumplimiento1996"</definedName>
    <definedName name="HTML1_4">"GASTOS"</definedName>
    <definedName name="HTML1_5">""</definedName>
    <definedName name="HTML1_6">-4146</definedName>
    <definedName name="HTML1_7">-4146</definedName>
    <definedName name="HTML1_8">"16/12/1996"</definedName>
    <definedName name="HTML1_9">"JUAN CARLOS TORO VALDERRAMA"</definedName>
    <definedName name="HTML2_1">"'[INDICES.XLS]INDICES I'!$A$1:$K$36"</definedName>
    <definedName name="HTML2_10">""</definedName>
    <definedName name="HTML2_11">1</definedName>
    <definedName name="HTML2_12">"C:\Mis documentos\INDICESI.htm"</definedName>
    <definedName name="HTML2_2">1</definedName>
    <definedName name="HTML2_3">"INDICES"</definedName>
    <definedName name="HTML2_4">"INDICES I"</definedName>
    <definedName name="HTML2_5">""</definedName>
    <definedName name="HTML2_6">-4146</definedName>
    <definedName name="HTML2_7">-4146</definedName>
    <definedName name="HTML2_8">"5/02/1997"</definedName>
    <definedName name="HTML2_9">"JUAN CARLOS TORO VALDERRAMA"</definedName>
    <definedName name="HTML3_1">"'[INDICES.XLS]IPC NAL'!$A$4:$B$43"</definedName>
    <definedName name="HTML3_10">""</definedName>
    <definedName name="HTML3_11">1</definedName>
    <definedName name="HTML3_12">"C:\Mis documentos\IPCNAL.htm"</definedName>
    <definedName name="HTML3_2">1</definedName>
    <definedName name="HTML3_3">"INDICES"</definedName>
    <definedName name="HTML3_4">"IPC NAL"</definedName>
    <definedName name="HTML3_5">""</definedName>
    <definedName name="HTML3_6">-4146</definedName>
    <definedName name="HTML3_7">-4146</definedName>
    <definedName name="HTML3_8">"5/02/1997"</definedName>
    <definedName name="HTML3_9">"JUAN CARLOS TORO VALDERRAMA"</definedName>
    <definedName name="HTML4_1">"'[INDICES.XLS]IPC NAL'!$A$4:$C$43"</definedName>
    <definedName name="HTML4_10">""</definedName>
    <definedName name="HTML4_11">1</definedName>
    <definedName name="HTML4_12">"C:\Mis documentos\IPCNAL.htm"</definedName>
    <definedName name="HTML4_2">1</definedName>
    <definedName name="HTML4_3">"INDICES"</definedName>
    <definedName name="HTML4_4">"IPC NAL"</definedName>
    <definedName name="HTML4_5">""</definedName>
    <definedName name="HTML4_6">-4146</definedName>
    <definedName name="HTML4_7">-4146</definedName>
    <definedName name="HTML4_8">"5/02/1997"</definedName>
    <definedName name="HTML4_9">"JUAN CARLOS TORO VALDERRAMA"</definedName>
    <definedName name="HTML5_1">"'[INDICES.XLS]INDICES I'!$A$1:$I$36"</definedName>
    <definedName name="HTML5_10">""</definedName>
    <definedName name="HTML5_11">1</definedName>
    <definedName name="HTML5_12">"C:\Mis documentos\INDICESI.htm"</definedName>
    <definedName name="HTML5_2">1</definedName>
    <definedName name="HTML5_3">"INDICES"</definedName>
    <definedName name="HTML5_4">"INDICES I"</definedName>
    <definedName name="HTML5_5">""</definedName>
    <definedName name="HTML5_6">-4146</definedName>
    <definedName name="HTML5_7">-4146</definedName>
    <definedName name="HTML5_8">"5/02/1997"</definedName>
    <definedName name="HTML5_9">"JUAN CARLOS TORO VALDERRAMA"</definedName>
    <definedName name="HTML6_1">"'[INDICES.XLS]INDICES 1'!$A$3:$K$30"</definedName>
    <definedName name="HTML6_10">""</definedName>
    <definedName name="HTML6_11">1</definedName>
    <definedName name="HTML6_12">"C:\Mis documentos\INDICES1.htm"</definedName>
    <definedName name="HTML6_2">1</definedName>
    <definedName name="HTML6_3">"INDICES"</definedName>
    <definedName name="HTML6_4">"INDICES 1"</definedName>
    <definedName name="HTML6_5">""</definedName>
    <definedName name="HTML6_6">-4146</definedName>
    <definedName name="HTML6_7">-4146</definedName>
    <definedName name="HTML6_8">"5/02/1997"</definedName>
    <definedName name="HTML6_9">"JUAN CARLOS TORO VALDERRAMA"</definedName>
    <definedName name="HTMLCount">1</definedName>
    <definedName name="htryrt7" localSheetId="17" hidden="1">{"via1",#N/A,TRUE,"general";"via2",#N/A,TRUE,"general";"via3",#N/A,TRUE,"general"}</definedName>
    <definedName name="htryrt7">#REF!</definedName>
    <definedName name="HU">#REF!</definedName>
    <definedName name="HUGO">#REF!</definedName>
    <definedName name="hvehiculo" localSheetId="17">#REF!</definedName>
    <definedName name="hvehiculo">#REF!</definedName>
    <definedName name="HY" localSheetId="17">#REF!</definedName>
    <definedName name="HY">#REF!</definedName>
    <definedName name="hyhjop" localSheetId="17" hidden="1">{"TAB1",#N/A,TRUE,"GENERAL";"TAB2",#N/A,TRUE,"GENERAL";"TAB3",#N/A,TRUE,"GENERAL";"TAB4",#N/A,TRUE,"GENERAL";"TAB5",#N/A,TRUE,"GENERAL"}</definedName>
    <definedName name="hyhjop">#REF!</definedName>
    <definedName name="hyhyh" localSheetId="17" hidden="1">{"TAB1",#N/A,TRUE,"GENERAL";"TAB2",#N/A,TRUE,"GENERAL";"TAB3",#N/A,TRUE,"GENERAL";"TAB4",#N/A,TRUE,"GENERAL";"TAB5",#N/A,TRUE,"GENERAL"}</definedName>
    <definedName name="hyhyh">#REF!</definedName>
    <definedName name="hyhyuj">#REF!</definedName>
    <definedName name="hyousi">#REF!</definedName>
    <definedName name="HYT" localSheetId="17">#REF!</definedName>
    <definedName name="HYT">#REF!</definedName>
    <definedName name="hytirs" localSheetId="17" hidden="1">{"via1",#N/A,TRUE,"general";"via2",#N/A,TRUE,"general";"via3",#N/A,TRUE,"general"}</definedName>
    <definedName name="hytirs">#REF!</definedName>
    <definedName name="hyy">#REF!</definedName>
    <definedName name="i" localSheetId="17">#REF!</definedName>
    <definedName name="I">#REF!</definedName>
    <definedName name="I_0001">#REF!</definedName>
    <definedName name="I_0002">#REF!</definedName>
    <definedName name="I_0003">#REF!</definedName>
    <definedName name="I_0004">#REF!</definedName>
    <definedName name="I_0005">#REF!</definedName>
    <definedName name="I_0006">#REF!</definedName>
    <definedName name="I_0007">#REF!</definedName>
    <definedName name="I_0008">#REF!</definedName>
    <definedName name="I_0009">#REF!</definedName>
    <definedName name="I_0010">#REF!</definedName>
    <definedName name="I_0011">#REF!</definedName>
    <definedName name="I_0012">#REF!</definedName>
    <definedName name="I_0013">#REF!</definedName>
    <definedName name="I_0014">#REF!</definedName>
    <definedName name="I_0015">#REF!</definedName>
    <definedName name="I_0016">#REF!</definedName>
    <definedName name="I_0017">#REF!</definedName>
    <definedName name="I_0018">#REF!</definedName>
    <definedName name="I_0019">#REF!</definedName>
    <definedName name="I_0020">#REF!</definedName>
    <definedName name="I_0021">#REF!</definedName>
    <definedName name="I_0022">#REF!</definedName>
    <definedName name="I_0023">#REF!</definedName>
    <definedName name="I_0024">#REF!</definedName>
    <definedName name="I_0025">#REF!</definedName>
    <definedName name="I_0026">#REF!</definedName>
    <definedName name="I_0027">#REF!</definedName>
    <definedName name="I_0028">#REF!</definedName>
    <definedName name="I_0029">#REF!</definedName>
    <definedName name="I_0030">#REF!</definedName>
    <definedName name="I_0031">#REF!</definedName>
    <definedName name="I_0032">#REF!</definedName>
    <definedName name="I_0033">#REF!</definedName>
    <definedName name="I_0034">#REF!</definedName>
    <definedName name="I_0035">#REF!</definedName>
    <definedName name="I_0036">#REF!</definedName>
    <definedName name="I_0037">#REF!</definedName>
    <definedName name="I_0038">#REF!</definedName>
    <definedName name="I_0039">#REF!</definedName>
    <definedName name="I_0040">#REF!</definedName>
    <definedName name="I_0041">#REF!</definedName>
    <definedName name="I_0042">#REF!</definedName>
    <definedName name="I_0043">#REF!</definedName>
    <definedName name="I_0044">#REF!</definedName>
    <definedName name="I_0045">#REF!</definedName>
    <definedName name="I_0046">#REF!</definedName>
    <definedName name="I_0047">#REF!</definedName>
    <definedName name="I_0048">#REF!</definedName>
    <definedName name="I_0049">#REF!</definedName>
    <definedName name="I_0050">#REF!</definedName>
    <definedName name="I_0051">#REF!</definedName>
    <definedName name="I_0052">#REF!</definedName>
    <definedName name="I_0053">#REF!</definedName>
    <definedName name="I_0054">#REF!</definedName>
    <definedName name="I_0055">#REF!</definedName>
    <definedName name="I_0056">#REF!</definedName>
    <definedName name="I_0057">#REF!</definedName>
    <definedName name="I_0058">#REF!</definedName>
    <definedName name="I_0059">#REF!</definedName>
    <definedName name="I_0060">#REF!</definedName>
    <definedName name="I_0061">#REF!</definedName>
    <definedName name="I_0062">#REF!</definedName>
    <definedName name="I_0063">#REF!</definedName>
    <definedName name="I_0064">#REF!</definedName>
    <definedName name="I_0065">#REF!</definedName>
    <definedName name="I_0066">#REF!</definedName>
    <definedName name="I_0067">#REF!</definedName>
    <definedName name="I_0068">#REF!</definedName>
    <definedName name="I_0069">#REF!</definedName>
    <definedName name="I_0070">#REF!</definedName>
    <definedName name="I_0071">#REF!</definedName>
    <definedName name="I_0072">#REF!</definedName>
    <definedName name="I_0073">#REF!</definedName>
    <definedName name="I_0074">#REF!</definedName>
    <definedName name="I_0075">#REF!</definedName>
    <definedName name="I_0076">#REF!</definedName>
    <definedName name="I_0077">#REF!</definedName>
    <definedName name="I_0078">#REF!</definedName>
    <definedName name="I_0079">#REF!</definedName>
    <definedName name="I_0080">#REF!</definedName>
    <definedName name="I_0081">#REF!</definedName>
    <definedName name="I_0082">#REF!</definedName>
    <definedName name="I_0083">#REF!</definedName>
    <definedName name="I_0084">#REF!</definedName>
    <definedName name="I_0085">#REF!</definedName>
    <definedName name="I_0086">#REF!</definedName>
    <definedName name="I_0087">#REF!</definedName>
    <definedName name="I_0088">#REF!</definedName>
    <definedName name="I_0089">#REF!</definedName>
    <definedName name="I_0090">#REF!</definedName>
    <definedName name="I_0091">#REF!</definedName>
    <definedName name="I_0092">#REF!</definedName>
    <definedName name="I_0093">#REF!</definedName>
    <definedName name="I_0094">#REF!</definedName>
    <definedName name="I_0095">#REF!</definedName>
    <definedName name="I_0096">#REF!</definedName>
    <definedName name="I_0097">#REF!</definedName>
    <definedName name="I_0098">#REF!</definedName>
    <definedName name="I_0099">#REF!</definedName>
    <definedName name="I_0100">#REF!</definedName>
    <definedName name="I_0101">#REF!</definedName>
    <definedName name="I_0102">#REF!</definedName>
    <definedName name="I_0103">#REF!</definedName>
    <definedName name="I_0104">#REF!</definedName>
    <definedName name="I_0105">#REF!</definedName>
    <definedName name="I_0106">#REF!</definedName>
    <definedName name="I_0107">#REF!</definedName>
    <definedName name="I_0108">#REF!</definedName>
    <definedName name="I_0109">#REF!</definedName>
    <definedName name="I_0110">#REF!</definedName>
    <definedName name="I_0111">#REF!</definedName>
    <definedName name="I_0112">#REF!</definedName>
    <definedName name="I_0113">#REF!</definedName>
    <definedName name="I_0114">#REF!</definedName>
    <definedName name="I_0115">#REF!</definedName>
    <definedName name="I_0116">#REF!</definedName>
    <definedName name="I_0117">#REF!</definedName>
    <definedName name="I_0118">#REF!</definedName>
    <definedName name="I_0119">#REF!</definedName>
    <definedName name="I_0120">#REF!</definedName>
    <definedName name="I_0121">#REF!</definedName>
    <definedName name="I_0122">#REF!</definedName>
    <definedName name="I_0123">#REF!</definedName>
    <definedName name="I_0124">#REF!</definedName>
    <definedName name="I_0125">#REF!</definedName>
    <definedName name="I_0126">#REF!</definedName>
    <definedName name="I_0127">#REF!</definedName>
    <definedName name="I_0128">#REF!</definedName>
    <definedName name="I_0129">#REF!</definedName>
    <definedName name="I_0130">#REF!</definedName>
    <definedName name="I_0131">#REF!</definedName>
    <definedName name="I_0132">#REF!</definedName>
    <definedName name="I_0133">#REF!</definedName>
    <definedName name="I_0134">#REF!</definedName>
    <definedName name="I_0135">#REF!</definedName>
    <definedName name="I_0136">#REF!</definedName>
    <definedName name="I_0137">#REF!</definedName>
    <definedName name="I_0138">#REF!</definedName>
    <definedName name="I_0139">#REF!</definedName>
    <definedName name="I_0140">#REF!</definedName>
    <definedName name="I_0141">#REF!</definedName>
    <definedName name="I_0142">#REF!</definedName>
    <definedName name="I_0143">#REF!</definedName>
    <definedName name="I_0144">#REF!</definedName>
    <definedName name="I_0145">#REF!</definedName>
    <definedName name="I_0146">#REF!</definedName>
    <definedName name="I_0147">#REF!</definedName>
    <definedName name="I_0148">#REF!</definedName>
    <definedName name="I_0149">#REF!</definedName>
    <definedName name="I_0150">#REF!</definedName>
    <definedName name="I_0151">#REF!</definedName>
    <definedName name="I_0152">#REF!</definedName>
    <definedName name="I_0153">#REF!</definedName>
    <definedName name="I_0154">#REF!</definedName>
    <definedName name="I_0155">#REF!</definedName>
    <definedName name="I_0156">#REF!</definedName>
    <definedName name="I_0157">#REF!</definedName>
    <definedName name="I_0158">#REF!</definedName>
    <definedName name="I_0159">#REF!</definedName>
    <definedName name="I_0160">#REF!</definedName>
    <definedName name="I_0161">#REF!</definedName>
    <definedName name="I_0162">#REF!</definedName>
    <definedName name="I_0163">#REF!</definedName>
    <definedName name="I_0164">#REF!</definedName>
    <definedName name="I_0165">#REF!</definedName>
    <definedName name="I_0166">#REF!</definedName>
    <definedName name="I_0167">#REF!</definedName>
    <definedName name="I_0168">#REF!</definedName>
    <definedName name="I_0169">#REF!</definedName>
    <definedName name="I_0170">#REF!</definedName>
    <definedName name="I_0171">#REF!</definedName>
    <definedName name="I_0172">#REF!</definedName>
    <definedName name="I_0173">#REF!</definedName>
    <definedName name="I_0174">#REF!</definedName>
    <definedName name="I_0175">#REF!</definedName>
    <definedName name="I_0176">#REF!</definedName>
    <definedName name="I_0177">#REF!</definedName>
    <definedName name="I_0178">#REF!</definedName>
    <definedName name="I_0179">#REF!</definedName>
    <definedName name="I_0180">#REF!</definedName>
    <definedName name="I_0181">#REF!</definedName>
    <definedName name="I_0183">#REF!</definedName>
    <definedName name="I_0185">#REF!</definedName>
    <definedName name="I_0187">#REF!</definedName>
    <definedName name="I_0189">#REF!</definedName>
    <definedName name="I_0190">#REF!</definedName>
    <definedName name="I_0191">#REF!</definedName>
    <definedName name="I_0192">#REF!</definedName>
    <definedName name="I_0193">#REF!</definedName>
    <definedName name="I_0194">#REF!</definedName>
    <definedName name="I_0196">#REF!</definedName>
    <definedName name="I_0197">#REF!</definedName>
    <definedName name="I_0198">#REF!</definedName>
    <definedName name="I_0199">#REF!</definedName>
    <definedName name="I_0200">#REF!</definedName>
    <definedName name="I_0201">#REF!</definedName>
    <definedName name="I_0202">#REF!</definedName>
    <definedName name="I_0203">#REF!</definedName>
    <definedName name="I_0204">#REF!</definedName>
    <definedName name="I_0205">#REF!</definedName>
    <definedName name="I_0206">#REF!</definedName>
    <definedName name="I_0207">#REF!</definedName>
    <definedName name="I_0208">#REF!</definedName>
    <definedName name="I_0209">#REF!</definedName>
    <definedName name="I_0210">#REF!</definedName>
    <definedName name="I_0211">#REF!</definedName>
    <definedName name="I_0212">#REF!</definedName>
    <definedName name="I_0213">#REF!</definedName>
    <definedName name="I_0214">#REF!</definedName>
    <definedName name="I_0215">#REF!</definedName>
    <definedName name="I_0216">#REF!</definedName>
    <definedName name="I_0217">#REF!</definedName>
    <definedName name="I_0218">#REF!</definedName>
    <definedName name="I_0219">#REF!</definedName>
    <definedName name="I_0220">#REF!</definedName>
    <definedName name="I_0221">#REF!</definedName>
    <definedName name="I_0222">#REF!</definedName>
    <definedName name="I_0223">#REF!</definedName>
    <definedName name="I_0224">#REF!</definedName>
    <definedName name="I_0225">#REF!</definedName>
    <definedName name="I_0226">#REF!</definedName>
    <definedName name="I_0227">#REF!</definedName>
    <definedName name="I_0228">#REF!</definedName>
    <definedName name="I_0229">#REF!</definedName>
    <definedName name="I_0230">#REF!</definedName>
    <definedName name="I_0231">#REF!</definedName>
    <definedName name="I_0232">#REF!</definedName>
    <definedName name="I_0233">#REF!</definedName>
    <definedName name="I_0234">#REF!</definedName>
    <definedName name="I_0235">#REF!</definedName>
    <definedName name="I_0236">#REF!</definedName>
    <definedName name="I_0237">#REF!</definedName>
    <definedName name="I_0238">#REF!</definedName>
    <definedName name="I_0239">#REF!</definedName>
    <definedName name="I_0240">#REF!</definedName>
    <definedName name="I_0241">#REF!</definedName>
    <definedName name="I_0242">#REF!</definedName>
    <definedName name="I_0243">#REF!</definedName>
    <definedName name="I_0244">#REF!</definedName>
    <definedName name="I_0245">#REF!</definedName>
    <definedName name="I_0246">#REF!</definedName>
    <definedName name="I_0247">#REF!</definedName>
    <definedName name="I_0248">#REF!</definedName>
    <definedName name="I_0249">#REF!</definedName>
    <definedName name="I_0250">#REF!</definedName>
    <definedName name="I_0251">#REF!</definedName>
    <definedName name="I_0252">#REF!</definedName>
    <definedName name="I_0253">#REF!</definedName>
    <definedName name="I_0254">#REF!</definedName>
    <definedName name="I_0255">#REF!</definedName>
    <definedName name="I_0256">#REF!</definedName>
    <definedName name="I_0257">#REF!</definedName>
    <definedName name="I_0258">#REF!</definedName>
    <definedName name="I_0259">#REF!</definedName>
    <definedName name="I_0260">#REF!</definedName>
    <definedName name="I_0261">#REF!</definedName>
    <definedName name="I_0262">#REF!</definedName>
    <definedName name="I_0263">#REF!</definedName>
    <definedName name="I_0264">#REF!</definedName>
    <definedName name="I_0265">#REF!</definedName>
    <definedName name="I_0266">#REF!</definedName>
    <definedName name="I_0267">#REF!</definedName>
    <definedName name="I_0268">#REF!</definedName>
    <definedName name="I_0269">#REF!</definedName>
    <definedName name="I_0270">#REF!</definedName>
    <definedName name="i_ZONA_VERDE">#REF!</definedName>
    <definedName name="I1.2">#REF!</definedName>
    <definedName name="I1.3">#REF!</definedName>
    <definedName name="I1.4">#REF!</definedName>
    <definedName name="I1.5">#REF!</definedName>
    <definedName name="i1.7">#REF!</definedName>
    <definedName name="I10.1">#REF!</definedName>
    <definedName name="I10.2">#REF!</definedName>
    <definedName name="I10.3">#REF!</definedName>
    <definedName name="I11.1">#REF!</definedName>
    <definedName name="I11.2">#REF!</definedName>
    <definedName name="I11.3">#REF!</definedName>
    <definedName name="I11.4">#REF!</definedName>
    <definedName name="I11.5">#REF!</definedName>
    <definedName name="I11.6">#REF!</definedName>
    <definedName name="I11.7">#REF!</definedName>
    <definedName name="I11.8">#REF!</definedName>
    <definedName name="I12.1">#REF!</definedName>
    <definedName name="i12.2">#REF!</definedName>
    <definedName name="I12.3">#REF!</definedName>
    <definedName name="I12.4">#REF!</definedName>
    <definedName name="i1277." localSheetId="17">#REF!</definedName>
    <definedName name="i1277.">#REF!</definedName>
    <definedName name="i13.1">#REF!</definedName>
    <definedName name="I13.2">#REF!</definedName>
    <definedName name="i13.3">#REF!</definedName>
    <definedName name="I14.1">#REF!</definedName>
    <definedName name="i2.1">#REF!</definedName>
    <definedName name="I2.2">#REF!</definedName>
    <definedName name="I2751Ç">#REF!</definedName>
    <definedName name="I3.1">#REF!</definedName>
    <definedName name="I3.2">#REF!</definedName>
    <definedName name="I3.3">#REF!</definedName>
    <definedName name="I3.4">#REF!</definedName>
    <definedName name="I4.1">#REF!</definedName>
    <definedName name="i5.1">#REF!</definedName>
    <definedName name="I5.10">#REF!</definedName>
    <definedName name="I5.2">#REF!</definedName>
    <definedName name="I5.3">#REF!</definedName>
    <definedName name="I5.4">#REF!</definedName>
    <definedName name="I5.5">#REF!</definedName>
    <definedName name="I5.6">#REF!</definedName>
    <definedName name="I5.7">#REF!</definedName>
    <definedName name="I5.8">#REF!</definedName>
    <definedName name="I5.9">#REF!</definedName>
    <definedName name="I6.1">#REF!</definedName>
    <definedName name="I6.2">#REF!</definedName>
    <definedName name="I6.3">#REF!</definedName>
    <definedName name="I6.4">#REF!</definedName>
    <definedName name="I6.5">#REF!</definedName>
    <definedName name="I6.6">#REF!</definedName>
    <definedName name="I6.7">#REF!</definedName>
    <definedName name="I6.8">#REF!</definedName>
    <definedName name="I7.1">#REF!</definedName>
    <definedName name="I7.10">#REF!</definedName>
    <definedName name="i7.11">#REF!</definedName>
    <definedName name="i7.12">#REF!</definedName>
    <definedName name="i7.13">#REF!</definedName>
    <definedName name="I7.2">#REF!</definedName>
    <definedName name="I7.3">#REF!</definedName>
    <definedName name="I7.4">#REF!</definedName>
    <definedName name="I7.5">#REF!</definedName>
    <definedName name="I7.6">#REF!</definedName>
    <definedName name="I7.7">#REF!</definedName>
    <definedName name="i7.8">#REF!</definedName>
    <definedName name="i7.9">#REF!</definedName>
    <definedName name="I8.1">#REF!</definedName>
    <definedName name="I8.2">#REF!</definedName>
    <definedName name="I8.3">#REF!</definedName>
    <definedName name="i8i" localSheetId="17" hidden="1">{"TAB1",#N/A,TRUE,"GENERAL";"TAB2",#N/A,TRUE,"GENERAL";"TAB3",#N/A,TRUE,"GENERAL";"TAB4",#N/A,TRUE,"GENERAL";"TAB5",#N/A,TRUE,"GENERAL"}</definedName>
    <definedName name="i8i">#REF!</definedName>
    <definedName name="I9.1">#REF!</definedName>
    <definedName name="I9.2">#REF!</definedName>
    <definedName name="i9.3">#REF!</definedName>
    <definedName name="i9.4">#REF!</definedName>
    <definedName name="i9.5">#REF!</definedName>
    <definedName name="I9.6">#REF!</definedName>
    <definedName name="IANC">#REF!</definedName>
    <definedName name="IBAÑEZ">#REF!</definedName>
    <definedName name="IBLOR_fee">#REF!</definedName>
    <definedName name="ICA">#REF!</definedName>
    <definedName name="id" localSheetId="17">#REF!</definedName>
    <definedName name="id">#REF!</definedName>
    <definedName name="identificacion">#REF!</definedName>
    <definedName name="ie_">#REF!</definedName>
    <definedName name="IELECTRICOS">OFFSET(#REF!,0,0,COUNTA(#REF!)-1,4)</definedName>
    <definedName name="IF" localSheetId="17">#REF!</definedName>
    <definedName name="IF">#REF!</definedName>
    <definedName name="ig" localSheetId="17">#REF!</definedName>
    <definedName name="ig">#REF!</definedName>
    <definedName name="IGASOL">#REF!</definedName>
    <definedName name="iglesia">#REF!</definedName>
    <definedName name="ignacio">#REF!</definedName>
    <definedName name="IHUIU7UTI66R6767">#REF!</definedName>
    <definedName name="II" localSheetId="17">#REF!</definedName>
    <definedName name="ii">#REF!</definedName>
    <definedName name="iii" localSheetId="17" hidden="1">{"via1",#N/A,TRUE,"general";"via2",#N/A,TRUE,"general";"via3",#N/A,TRUE,"general"}</definedName>
    <definedName name="iii">#REF!</definedName>
    <definedName name="iiii" localSheetId="17" hidden="1">{"via1",#N/A,TRUE,"general";"via2",#N/A,TRUE,"general";"via3",#N/A,TRUE,"general"}</definedName>
    <definedName name="iiii">#REF!</definedName>
    <definedName name="IIIIIHHHYYSS" localSheetId="17">#REF!</definedName>
    <definedName name="IIIIIHHHYYSS">#REF!</definedName>
    <definedName name="IIIIIIIIIIIIIIHHHHHHHHHHHHHHHHGGGGGGGGGGGGGGG" localSheetId="17">#REF!</definedName>
    <definedName name="IIIIIIIIIIIIIIHHHHHHHHHHHHHHHHGGGGGGGGGGGGGGG">#REF!</definedName>
    <definedName name="IIIIIIIIOOOOOOOOO" localSheetId="17">#REF!</definedName>
    <definedName name="IIIIIIIIOOOOOOOOO">#REF!</definedName>
    <definedName name="iiiiiiik" localSheetId="17" hidden="1">{"via1",#N/A,TRUE,"general";"via2",#N/A,TRUE,"general";"via3",#N/A,TRUE,"general"}</definedName>
    <definedName name="iiiiiiik">#REF!</definedName>
    <definedName name="iiiiuh" localSheetId="17" hidden="1">{"TAB1",#N/A,TRUE,"GENERAL";"TAB2",#N/A,TRUE,"GENERAL";"TAB3",#N/A,TRUE,"GENERAL";"TAB4",#N/A,TRUE,"GENERAL";"TAB5",#N/A,TRUE,"GENERAL"}</definedName>
    <definedName name="iiiiuh">#REF!</definedName>
    <definedName name="ijqwwwww">#REF!</definedName>
    <definedName name="IJUNIOR">#REF!</definedName>
    <definedName name="ik" localSheetId="17">#REF!</definedName>
    <definedName name="ik">#REF!</definedName>
    <definedName name="ikikololp">#REF!</definedName>
    <definedName name="ikj" localSheetId="17">#REF!</definedName>
    <definedName name="ikj">#REF!</definedName>
    <definedName name="iktgvfmu" localSheetId="17" hidden="1">{"TAB1",#N/A,TRUE,"GENERAL";"TAB2",#N/A,TRUE,"GENERAL";"TAB3",#N/A,TRUE,"GENERAL";"TAB4",#N/A,TRUE,"GENERAL";"TAB5",#N/A,TRUE,"GENERAL"}</definedName>
    <definedName name="iktgvfmu">#REF!</definedName>
    <definedName name="im">#REF!</definedName>
    <definedName name="Im_Un" localSheetId="17">#REF!</definedName>
    <definedName name="Im_Un">#REF!</definedName>
    <definedName name="Imm.Finanziarie">#REF!</definedName>
    <definedName name="Imm.Immateriali">#REF!</definedName>
    <definedName name="IMP" localSheetId="17">#REF!</definedName>
    <definedName name="IMP">#REF!</definedName>
    <definedName name="imp84coc">#REF!</definedName>
    <definedName name="imp84con">#REF!</definedName>
    <definedName name="Impacto" localSheetId="17">#REF!</definedName>
    <definedName name="Impacto">#REF!</definedName>
    <definedName name="ImpdosporMilCostos" localSheetId="17">#REF!</definedName>
    <definedName name="ImpdosporMilCostos">#REF!</definedName>
    <definedName name="Impdosxmil" localSheetId="17">#REF!</definedName>
    <definedName name="Impdosxmil">#REF!</definedName>
    <definedName name="IMPER">#REF!</definedName>
    <definedName name="Impermeabilización_cimiento_manto3mm" localSheetId="17">#REF!</definedName>
    <definedName name="Impermeabilización_cimiento_manto3mm">#REF!</definedName>
    <definedName name="impermeabilizaciónsika">#REF!</definedName>
    <definedName name="impermeabilizanteeucon">#REF!</definedName>
    <definedName name="IMPI1">#REF!</definedName>
    <definedName name="IMPII1A">#REF!</definedName>
    <definedName name="IMPII1B">#REF!</definedName>
    <definedName name="IMPII1C">#REF!</definedName>
    <definedName name="IMPII2A">#REF!</definedName>
    <definedName name="IMPII2B">#REF!</definedName>
    <definedName name="IMPII2C">#REF!</definedName>
    <definedName name="IMPII3A">#REF!</definedName>
    <definedName name="IMPII3B">#REF!</definedName>
    <definedName name="IMPII3C">#REF!</definedName>
    <definedName name="IMPII4A">#REF!</definedName>
    <definedName name="IMPII4B">#REF!</definedName>
    <definedName name="IMPII4C">#REF!</definedName>
    <definedName name="IMPII4D">#REF!</definedName>
    <definedName name="IMPII5A">#REF!</definedName>
    <definedName name="IMPII5B">#REF!</definedName>
    <definedName name="IMPII5C">#REF!</definedName>
    <definedName name="IMPII5D">#REF!</definedName>
    <definedName name="IMPIII1A">#REF!</definedName>
    <definedName name="IMPIII1B">#REF!</definedName>
    <definedName name="IMPIII2A">#REF!</definedName>
    <definedName name="IMPIII2B">#REF!</definedName>
    <definedName name="IMPIPVC">#REF!</definedName>
    <definedName name="IMPIV1A">#REF!</definedName>
    <definedName name="IMPIV1B">#REF!</definedName>
    <definedName name="IMPIV1C">#REF!</definedName>
    <definedName name="IMPIV1D">#REF!</definedName>
    <definedName name="IMPIV1E">#REF!</definedName>
    <definedName name="IMPIV2">#REF!</definedName>
    <definedName name="impmurosigol">#REF!</definedName>
    <definedName name="Imposte">#REF!</definedName>
    <definedName name="ImpPolizasConsultoria" localSheetId="17">#REF!</definedName>
    <definedName name="ImpPolizasConsultoria">#REF!</definedName>
    <definedName name="ImpPolizasObra" localSheetId="17">#REF!</definedName>
    <definedName name="ImpPolizasObra">#REF!</definedName>
    <definedName name="IMPRE">2%</definedName>
    <definedName name="impresion">#REF!</definedName>
    <definedName name="IMPRESIÓN" localSheetId="17">#REF!</definedName>
    <definedName name="IMPRESIÓN">#REF!</definedName>
    <definedName name="impresion2">#REF!</definedName>
    <definedName name="impresoras">#REF!</definedName>
    <definedName name="Imprev" localSheetId="17">#REF!</definedName>
    <definedName name="imprev">#REF!</definedName>
    <definedName name="IMPREVISTOS" localSheetId="17">#REF!</definedName>
    <definedName name="IMPREVISTOS">#REF!</definedName>
    <definedName name="Imprevistos_mmto_año1" localSheetId="17">#REF!</definedName>
    <definedName name="Imprevistos_mmto_año1">#REF!</definedName>
    <definedName name="IMPRI">#REF!</definedName>
    <definedName name="Imprimir_área_IM">#REF!</definedName>
    <definedName name="Imprimir_área_IM_1" localSheetId="17">#REF!</definedName>
    <definedName name="Imprimir_área_IM_1">#REF!</definedName>
    <definedName name="Imprimir_títulos_IM">#REF!</definedName>
    <definedName name="ImpuestoCostos" localSheetId="17">#REF!</definedName>
    <definedName name="ImpuestoCostos">#REF!</definedName>
    <definedName name="Impuestos" localSheetId="17">#REF!</definedName>
    <definedName name="IMPUESTOS">#REF!</definedName>
    <definedName name="IMPULSIONALCANTARILLADOTABLA1.10">#REF!</definedName>
    <definedName name="IMPV1A">#REF!</definedName>
    <definedName name="IMPV1B">#REF!</definedName>
    <definedName name="Incidencia">#REF!</definedName>
    <definedName name="INCOME">#REF!</definedName>
    <definedName name="Incomepb" localSheetId="17" hidden="1">#REF!</definedName>
    <definedName name="Incomepb">#REF!</definedName>
    <definedName name="INCONTERMS" localSheetId="17">#REF!</definedName>
    <definedName name="INCONTERMS">#REF!</definedName>
    <definedName name="INCREMENTO1">#REF!</definedName>
    <definedName name="INCREMENTO2">#REF!</definedName>
    <definedName name="INCREMENTO3">#REF!</definedName>
    <definedName name="IncrementoCanon" localSheetId="17">#REF!</definedName>
    <definedName name="IncrementoCanon">#REF!</definedName>
    <definedName name="INCRNOVATOT">#REF!</definedName>
    <definedName name="incrustaciones" localSheetId="17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">#REF!</definedName>
    <definedName name="indicador">#REF!</definedName>
    <definedName name="INDICE" localSheetId="17">#REF!</definedName>
    <definedName name="INDICE">#REF!</definedName>
    <definedName name="INDICEPRECIOSCONSUMIDOR">#REF!</definedName>
    <definedName name="INDIE">#REF!</definedName>
    <definedName name="INDIREC" localSheetId="17">#REF!</definedName>
    <definedName name="INDIREC">#REF!</definedName>
    <definedName name="INDJA1" localSheetId="17">#REF!</definedName>
    <definedName name="INDJA1">#REF!</definedName>
    <definedName name="induccion">#REF!</definedName>
    <definedName name="inf" localSheetId="17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F" localSheetId="17">#REF!</definedName>
    <definedName name="INFF">#REF!</definedName>
    <definedName name="INFG">#REF!</definedName>
    <definedName name="infi" localSheetId="17">#REF!</definedName>
    <definedName name="infi">#REF!</definedName>
    <definedName name="infla">#REF!</definedName>
    <definedName name="Inflacion">#REF!</definedName>
    <definedName name="Inflación_prevista">#REF!</definedName>
    <definedName name="InflcAcum">#REF!</definedName>
    <definedName name="info">#REF!</definedName>
    <definedName name="informe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eo1" localSheetId="17">#REF!</definedName>
    <definedName name="Ingeo1">#REF!</definedName>
    <definedName name="Ingeo2" localSheetId="17">#REF!</definedName>
    <definedName name="Ingeo2">#REF!</definedName>
    <definedName name="Ingeo3" localSheetId="17">#REF!</definedName>
    <definedName name="Ingeo3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 localSheetId="17">#REF!</definedName>
    <definedName name="IniCeldaDtfRapida">#REF!</definedName>
    <definedName name="Inicia" localSheetId="17">#REF!</definedName>
    <definedName name="Inicia">#REF!</definedName>
    <definedName name="INICIO" localSheetId="17">#REF!</definedName>
    <definedName name="INICIO">#REF!</definedName>
    <definedName name="inicio_secb">#REF!</definedName>
    <definedName name="InitFleet" localSheetId="17">#REF!</definedName>
    <definedName name="InitFleet">#REF!</definedName>
    <definedName name="InitPurch" localSheetId="17">#REF!</definedName>
    <definedName name="InitPurch">#REF!</definedName>
    <definedName name="Inlin1" localSheetId="17">#REF!</definedName>
    <definedName name="Inlin1">#REF!</definedName>
    <definedName name="Inlin2" localSheetId="17">#REF!</definedName>
    <definedName name="Inlin2">#REF!</definedName>
    <definedName name="Inlin3" localSheetId="17">#REF!</definedName>
    <definedName name="Inlin3">#REF!</definedName>
    <definedName name="InMB1" localSheetId="17">#REF!</definedName>
    <definedName name="InMB1">#REF!</definedName>
    <definedName name="InMB2" localSheetId="17">#REF!</definedName>
    <definedName name="InMB2">#REF!</definedName>
    <definedName name="InMB3" localSheetId="17">#REF!</definedName>
    <definedName name="InMB3">#REF!</definedName>
    <definedName name="inn" localSheetId="17">#REF!</definedName>
    <definedName name="inn">#REF!</definedName>
    <definedName name="ins">#REF!</definedName>
    <definedName name="insertend">#REF!</definedName>
    <definedName name="insertstart">#REF!</definedName>
    <definedName name="INSPECCION">#REF!</definedName>
    <definedName name="INSPECCION2">#REF!</definedName>
    <definedName name="INST">#REF!</definedName>
    <definedName name="Inst_Hidrosanitarias">#REF!</definedName>
    <definedName name="instala">#REF!</definedName>
    <definedName name="Instalacion" localSheetId="17">#REF!</definedName>
    <definedName name="Instalacion">#REF!</definedName>
    <definedName name="instalación_concretos_aceros">#REF!</definedName>
    <definedName name="Instalación_TM_incluye15Breake">#REF!</definedName>
    <definedName name="instalación_tuberías">#REF!</definedName>
    <definedName name="INSTALACIONES_HIDRAULICAS" localSheetId="17">#REF!</definedName>
    <definedName name="INSTALACIONES_HIDRAULICAS">#REF!</definedName>
    <definedName name="Instalacioneshidrosanitarias">#REF!</definedName>
    <definedName name="instalaciontuberia3" localSheetId="17">#REF!</definedName>
    <definedName name="instalaciontuberia3">#REF!</definedName>
    <definedName name="InstGas">#REF!</definedName>
    <definedName name="INSU">#REF!</definedName>
    <definedName name="INSUBANCO" localSheetId="17">#REF!</definedName>
    <definedName name="INSUBANCO">#REF!</definedName>
    <definedName name="INSUMO" localSheetId="17">VLOOKUP(#REF!,#REF!,2,FALSE)</definedName>
    <definedName name="INSUMO">#REF!</definedName>
    <definedName name="INSUMOS" localSheetId="17">#REF!</definedName>
    <definedName name="Insumos">#REF!</definedName>
    <definedName name="Insumos_auxiliares">#REF!</definedName>
    <definedName name="Insumos_basicos">#REF!</definedName>
    <definedName name="INSUMOS_BD2">#REF!</definedName>
    <definedName name="Insumos2">#REF!</definedName>
    <definedName name="InsumosElec">#REF!</definedName>
    <definedName name="INSUMOSTOTAL" localSheetId="17">#REF!</definedName>
    <definedName name="INSUMOSTOTAL">#REF!</definedName>
    <definedName name="InsuranceRate">#REF!</definedName>
    <definedName name="Int">#REF!</definedName>
    <definedName name="int.switch">#REF!</definedName>
    <definedName name="InTap" localSheetId="17">#REF!</definedName>
    <definedName name="InTap">#REF!</definedName>
    <definedName name="intCosteoMmto" localSheetId="17">#REF!</definedName>
    <definedName name="intCosteoMmto">#REF!</definedName>
    <definedName name="intDiasPagoFactura" localSheetId="17">#REF!</definedName>
    <definedName name="intDiasPagoFactura">#REF!</definedName>
    <definedName name="intensidad">#REF!</definedName>
    <definedName name="Interest_Rate" localSheetId="17">#REF!</definedName>
    <definedName name="Interest_Rate">#REF!</definedName>
    <definedName name="InterestRate">#REF!</definedName>
    <definedName name="Interruptor_Doble">#REF!</definedName>
    <definedName name="Interruptor_sencillo" localSheetId="17">#REF!</definedName>
    <definedName name="Interruptor_sencillo">#REF!</definedName>
    <definedName name="Interruptor_sencillo_Levinton_Decor">#REF!</definedName>
    <definedName name="INTERv">#REF!</definedName>
    <definedName name="Interventor">#REF!</definedName>
    <definedName name="INTERVENTORIA">#REF!</definedName>
    <definedName name="INTERVENTORÍA" localSheetId="4">{"via1",#N/A,TRUE,"general";"via2",#N/A,TRUE,"general";"via3",#N/A,TRUE,"general"}</definedName>
    <definedName name="INTERVENTORÍA" localSheetId="16">{"via1",#N/A,TRUE,"general";"via2",#N/A,TRUE,"general";"via3",#N/A,TRUE,"general"}</definedName>
    <definedName name="INTERVENTORÍA" localSheetId="15">{"via1",#N/A,TRUE,"general";"via2",#N/A,TRUE,"general";"via3",#N/A,TRUE,"general"}</definedName>
    <definedName name="INTERVENTORÍA" localSheetId="17">{"via1",#N/A,TRUE,"general";"via2",#N/A,TRUE,"general";"via3",#N/A,TRUE,"general"}</definedName>
    <definedName name="INTERVENTORÍA" localSheetId="2">{"via1",#N/A,TRUE,"general";"via2",#N/A,TRUE,"general";"via3",#N/A,TRUE,"general"}</definedName>
    <definedName name="INTERVENTORÍA" localSheetId="1">{"via1",#N/A,TRUE,"general";"via2",#N/A,TRUE,"general";"via3",#N/A,TRUE,"general"}</definedName>
    <definedName name="INTERVENTORÍA">{"via1",#N/A,TRUE,"general";"via2",#N/A,TRUE,"general";"via3",#N/A,TRUE,"general"}</definedName>
    <definedName name="intFrecIncremInsumosAno" localSheetId="17">#REF!</definedName>
    <definedName name="intFrecIncremInsumosAno">#REF!</definedName>
    <definedName name="intFrecInctoMmtoAno" localSheetId="17">#REF!</definedName>
    <definedName name="intFrecInctoMmtoAno">#REF!</definedName>
    <definedName name="intMesBenTributario" localSheetId="17">#REF!</definedName>
    <definedName name="intMesBenTributario">#REF!</definedName>
    <definedName name="intMesCruzarIva" localSheetId="17">#REF!</definedName>
    <definedName name="intMesCruzarIva">#REF!</definedName>
    <definedName name="intMesInicioIncremInsumosAno" localSheetId="17">#REF!</definedName>
    <definedName name="intMesInicioIncremInsumosAno">#REF!</definedName>
    <definedName name="intMesRevFinCont" localSheetId="17">#REF!</definedName>
    <definedName name="intMesRevFinCont">#REF!</definedName>
    <definedName name="intPlazoVariable1" localSheetId="17">#REF!</definedName>
    <definedName name="intPlazoVariable1">#REF!</definedName>
    <definedName name="intPlazoVariable2" localSheetId="17">#REF!</definedName>
    <definedName name="intPlazoVariable2">#REF!</definedName>
    <definedName name="intPlazoVariable3" localSheetId="17">#REF!</definedName>
    <definedName name="intPlazoVariable3">#REF!</definedName>
    <definedName name="IntRendCombKmGl" localSheetId="17">#REF!</definedName>
    <definedName name="IntRendCombKmGl">#REF!</definedName>
    <definedName name="IntTipoMmto" localSheetId="17">#REF!</definedName>
    <definedName name="IntTipoMmto">#REF!</definedName>
    <definedName name="IntVal" localSheetId="17">#REF!</definedName>
    <definedName name="IntVal">#REF!</definedName>
    <definedName name="INV">#REF!</definedName>
    <definedName name="INV_11">#REF!</definedName>
    <definedName name="INVERSION">#REF!</definedName>
    <definedName name="Io" localSheetId="17">#REF!</definedName>
    <definedName name="io">#REF!</definedName>
    <definedName name="io0ioprhyi0i90ryi90">#REF!</definedName>
    <definedName name="iojiojij" localSheetId="4">Listado #REF!</definedName>
    <definedName name="iojiojij" localSheetId="16">Listado #REF!</definedName>
    <definedName name="iojiojij" localSheetId="15">Listado #REF!</definedName>
    <definedName name="iojiojij" localSheetId="17">Listado #REF!</definedName>
    <definedName name="iojiojij" localSheetId="2">Listado #REF!</definedName>
    <definedName name="iojiojij" localSheetId="1">Listado #REF!</definedName>
    <definedName name="iojiojij">Listado #REF!</definedName>
    <definedName name="IOUHH">#REF!</definedName>
    <definedName name="IP_PI">#REF!</definedName>
    <definedName name="IPC">#REF!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"c2244"</definedName>
    <definedName name="IQ_ACCUMULATED_PENSION_OBLIGATION_DOMESTIC">"c2657"</definedName>
    <definedName name="IQ_ACCUMULATED_PENSION_OBLIGATION_FOREIGN">"c2665"</definedName>
    <definedName name="IQ_ACQ_COST_SUB">"c2125"</definedName>
    <definedName name="IQ_ACQ_COSTS_CAPITALIZED">"c5"</definedName>
    <definedName name="IQ_ACQUIRE_REAL_ESTATE_CF">"c6"</definedName>
    <definedName name="IQ_ACQUISITION_RE_ASSETS">"c1628"</definedName>
    <definedName name="IQ_AD">"c7"</definedName>
    <definedName name="IQ_ADD_PAID_IN">"c1344"</definedName>
    <definedName name="IQ_ADJ_AVG_BANK_ASSETS">"c2671"</definedName>
    <definedName name="IQ_ADMIN_RATIO">"c2784"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H_EARNED">"c2744"</definedName>
    <definedName name="IQ_AH_POLICY_BENEFITS_EXP">"c2789"</definedName>
    <definedName name="IQ_AIR_AIRPLANES_NOT_IN_SERVICE">"c2842"</definedName>
    <definedName name="IQ_AIR_AIRPLANES_SUBLEASED">"c2841"</definedName>
    <definedName name="IQ_AIR_ASK">"c2813"</definedName>
    <definedName name="IQ_AIR_ASK_INCREASE">"c2826"</definedName>
    <definedName name="IQ_AIR_ASM">"c2812"</definedName>
    <definedName name="IQ_AIR_ASM_INCREASE">"c2825"</definedName>
    <definedName name="IQ_AIR_AVG_AGE">"c2843"</definedName>
    <definedName name="IQ_AIR_BREAK_EVEN_FACTOR">"c2822"</definedName>
    <definedName name="IQ_AIR_CAPITAL_LEASE">"c2833"</definedName>
    <definedName name="IQ_AIR_COMPLETION_FACTOR">"c2824"</definedName>
    <definedName name="IQ_AIR_ENPLANED_PSGRS">"c2809"</definedName>
    <definedName name="IQ_AIR_FUEL_CONSUMED">"c2806"</definedName>
    <definedName name="IQ_AIR_FUEL_CONSUMED_L">"c2807"</definedName>
    <definedName name="IQ_AIR_FUEL_COST">"c2803"</definedName>
    <definedName name="IQ_AIR_FUEL_COST_L">"c2804"</definedName>
    <definedName name="IQ_AIR_FUEL_EXP">"c2802"</definedName>
    <definedName name="IQ_AIR_FUEL_EXP_PERCENT">"c2805"</definedName>
    <definedName name="IQ_AIR_LEASED">"c2835"</definedName>
    <definedName name="IQ_AIR_LOAD_FACTOR">"c2823"</definedName>
    <definedName name="IQ_AIR_NEW_AIRPLANES">"c2839"</definedName>
    <definedName name="IQ_AIR_OPER_EXP_ASK">"c2821"</definedName>
    <definedName name="IQ_AIR_OPER_EXP_ASM">"c2820"</definedName>
    <definedName name="IQ_AIR_OPER_LEASE">"c2834"</definedName>
    <definedName name="IQ_AIR_OPER_REV_YIELD_ASK">"c2819"</definedName>
    <definedName name="IQ_AIR_OPER_REV_YIELD_ASM">"c2818"</definedName>
    <definedName name="IQ_AIR_OPTIONS">"c2837"</definedName>
    <definedName name="IQ_AIR_ORDERS">"c2836"</definedName>
    <definedName name="IQ_AIR_OWNED">"c2832"</definedName>
    <definedName name="IQ_AIR_PSGR_REV_YIELD_ASK">"c2817"</definedName>
    <definedName name="IQ_AIR_PSGR_REV_YIELD_ASM">"c2816"</definedName>
    <definedName name="IQ_AIR_PSGR_REV_YIELD_RPK">"c2815"</definedName>
    <definedName name="IQ_AIR_PSGR_REV_YIELD_RPM">"c2814"</definedName>
    <definedName name="IQ_AIR_PURCHASE_RIGHTS">"c2838"</definedName>
    <definedName name="IQ_AIR_RETIRED_AIRPLANES">"c2840"</definedName>
    <definedName name="IQ_AIR_REV_PSGRS_CARRIED">"c2808"</definedName>
    <definedName name="IQ_AIR_REV_SCHEDULED_SERVICE">"c2830"</definedName>
    <definedName name="IQ_AIR_RPK">"c2811"</definedName>
    <definedName name="IQ_AIR_RPM">"c2810"</definedName>
    <definedName name="IQ_AIR_STAGE_LENGTH">"c2828"</definedName>
    <definedName name="IQ_AIR_STAGE_LENGTH_KM">"c2829"</definedName>
    <definedName name="IQ_AIR_TOTAL">"c2831"</definedName>
    <definedName name="IQ_AIR_UTILIZATION">"c2827"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ORTIZATION">"c1591"</definedName>
    <definedName name="IQ_AMT_OUT">"c2145"</definedName>
    <definedName name="IQ_ANNU_DISTRIBUTION_UNIT">"c3004"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OPER_LEASE_DEPR">"c2070"</definedName>
    <definedName name="IQ_ASSETS_OPER_LEASE_GROSS">"c2071"</definedName>
    <definedName name="IQ_ASSUMED_AH_EARNED">"c2741"</definedName>
    <definedName name="IQ_ASSUMED_EARNED">"c2731"</definedName>
    <definedName name="IQ_ASSUMED_LIFE_EARNED">"c2736"</definedName>
    <definedName name="IQ_ASSUMED_LIFE_IN_FORCE">"c2766"</definedName>
    <definedName name="IQ_ASSUMED_PC_EARNED">"c2746"</definedName>
    <definedName name="IQ_ASSUMED_WRITTEN">"c2725"</definedName>
    <definedName name="IQ_AUDITOR_NAME">"c1539"</definedName>
    <definedName name="IQ_AUDITOR_OPINION">"c1540"</definedName>
    <definedName name="IQ_AUTO_WRITTEN">"c62"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BROKER_REC_NO_REUT">"c5315"</definedName>
    <definedName name="IQ_AVG_BROKER_REC_REUT">"c3630"</definedName>
    <definedName name="IQ_AVG_DAILY_VOL">"c65"</definedName>
    <definedName name="IQ_AVG_INDUSTRY_REC">"c4455"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V">"c84"</definedName>
    <definedName name="IQ_AVG_VOLUME">"c1346"</definedName>
    <definedName name="IQ_BANK_DEBT">"c2544"</definedName>
    <definedName name="IQ_BANK_DEBT_PCT">"c2545"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ROK_COMISSION">"c98"</definedName>
    <definedName name="IQ_BROK_COMMISSION">"c3514"</definedName>
    <definedName name="IQ_BUILDINGS">"c99"</definedName>
    <definedName name="IQ_BUS_SEG_ASSETS">"c4067"</definedName>
    <definedName name="IQ_BUS_SEG_ASSETS_ABS">"c4089"</definedName>
    <definedName name="IQ_BUS_SEG_ASSETS_TOTAL">"c4112"</definedName>
    <definedName name="IQ_BUS_SEG_CAPEX">"c4079"</definedName>
    <definedName name="IQ_BUS_SEG_CAPEX_ABS">"c4101"</definedName>
    <definedName name="IQ_BUS_SEG_CAPEX_TOTAL">"c4116"</definedName>
    <definedName name="IQ_BUS_SEG_DA">"c4078"</definedName>
    <definedName name="IQ_BUS_SEG_DA_ABS">"c4100"</definedName>
    <definedName name="IQ_BUS_SEG_DA_TOTAL">"c4115"</definedName>
    <definedName name="IQ_BUS_SEG_EARNINGS_OP">"c4063"</definedName>
    <definedName name="IQ_BUS_SEG_EARNINGS_OP_ABS">"c4085"</definedName>
    <definedName name="IQ_BUS_SEG_EARNINGS_OP_TOTAL">"c4108"</definedName>
    <definedName name="IQ_BUS_SEG_EBT">"c4064"</definedName>
    <definedName name="IQ_BUS_SEG_EBT_ABS">"c4086"</definedName>
    <definedName name="IQ_BUS_SEG_EBT_TOTAL">"c4110"</definedName>
    <definedName name="IQ_BUS_SEG_GP">"c4066"</definedName>
    <definedName name="IQ_BUS_SEG_GP_ABS">"c4088"</definedName>
    <definedName name="IQ_BUS_SEG_GP_TOTAL">"c4109"</definedName>
    <definedName name="IQ_BUS_SEG_INC_TAX">"c4077"</definedName>
    <definedName name="IQ_BUS_SEG_INC_TAX_ABS">"c4099"</definedName>
    <definedName name="IQ_BUS_SEG_INC_TAX_TOTAL">"c4114"</definedName>
    <definedName name="IQ_BUS_SEG_INTEREST_EXP">"c4076"</definedName>
    <definedName name="IQ_BUS_SEG_INTEREST_EXP_ABS">"c4098"</definedName>
    <definedName name="IQ_BUS_SEG_INTEREST_EXP_TOTAL">"c4113"</definedName>
    <definedName name="IQ_BUS_SEG_NAME">"c5482"</definedName>
    <definedName name="IQ_BUS_SEG_NAME_ABS">"c5483"</definedName>
    <definedName name="IQ_BUS_SEG_NI">"c4065"</definedName>
    <definedName name="IQ_BUS_SEG_NI_ABS">"c4087"</definedName>
    <definedName name="IQ_BUS_SEG_NI_TOTAL">"c4111"</definedName>
    <definedName name="IQ_BUS_SEG_OPER_INC">"c4062"</definedName>
    <definedName name="IQ_BUS_SEG_OPER_INC_ABS">"c4084"</definedName>
    <definedName name="IQ_BUS_SEG_OPER_INC_TOTAL">"c4107"</definedName>
    <definedName name="IQ_BUS_SEG_REV">"c4068"</definedName>
    <definedName name="IQ_BUS_SEG_REV_ABS">"c4090"</definedName>
    <definedName name="IQ_BUS_SEG_REV_TOTAL">"c4106"</definedName>
    <definedName name="IQ_BUSINESS_DESCRIPTION">"c322"</definedName>
    <definedName name="IQ_BV_OVER_SHARES">"c1349"</definedName>
    <definedName name="IQ_BV_SHARE">"c100"</definedName>
    <definedName name="IQ_CABLE_ARPU">"c2869"</definedName>
    <definedName name="IQ_CABLE_ARPU_ANALOG">"c2864"</definedName>
    <definedName name="IQ_CABLE_ARPU_BASIC">"c2866"</definedName>
    <definedName name="IQ_CABLE_ARPU_BBAND">"c2867"</definedName>
    <definedName name="IQ_CABLE_ARPU_DIG">"c2865"</definedName>
    <definedName name="IQ_CABLE_ARPU_PHONE">"c2868"</definedName>
    <definedName name="IQ_CABLE_BASIC_PENETRATION">"c2850"</definedName>
    <definedName name="IQ_CABLE_BBAND_PENETRATION">"c2852"</definedName>
    <definedName name="IQ_CABLE_BBAND_PENETRATION_THP">"c2851"</definedName>
    <definedName name="IQ_CABLE_CHURN">"c2874"</definedName>
    <definedName name="IQ_CABLE_CHURN_BASIC">"c2871"</definedName>
    <definedName name="IQ_CABLE_CHURN_BBAND">"c2872"</definedName>
    <definedName name="IQ_CABLE_CHURN_DIG">"c2870"</definedName>
    <definedName name="IQ_CABLE_CHURN_PHONE">"c2873"</definedName>
    <definedName name="IQ_CABLE_HOMES_PER_MILE">"c2849"</definedName>
    <definedName name="IQ_CABLE_HP_BBAND">"c2845"</definedName>
    <definedName name="IQ_CABLE_HP_DIG">"c2844"</definedName>
    <definedName name="IQ_CABLE_HP_PHONE">"c2846"</definedName>
    <definedName name="IQ_CABLE_MILES_PASSED">"c2848"</definedName>
    <definedName name="IQ_CABLE_OTHER_REV">"c2882"</definedName>
    <definedName name="IQ_CABLE_PHONE_PENETRATION">"c2853"</definedName>
    <definedName name="IQ_CABLE_PROGRAMMING_COSTS">"c2884"</definedName>
    <definedName name="IQ_CABLE_REV_ADVERT">"c2880"</definedName>
    <definedName name="IQ_CABLE_REV_ANALOG">"c2875"</definedName>
    <definedName name="IQ_CABLE_REV_BASIC">"c2877"</definedName>
    <definedName name="IQ_CABLE_REV_BBAND">"c2878"</definedName>
    <definedName name="IQ_CABLE_REV_COMMERCIAL">"c2881"</definedName>
    <definedName name="IQ_CABLE_REV_DIG">"c2876"</definedName>
    <definedName name="IQ_CABLE_REV_PHONE">"c2879"</definedName>
    <definedName name="IQ_CABLE_RGU">"c2863"</definedName>
    <definedName name="IQ_CABLE_SUBS_ANALOG">"c2855"</definedName>
    <definedName name="IQ_CABLE_SUBS_BASIC">"c2857"</definedName>
    <definedName name="IQ_CABLE_SUBS_BBAND">"c2858"</definedName>
    <definedName name="IQ_CABLE_SUBS_BUNDLED">"c2861"</definedName>
    <definedName name="IQ_CABLE_SUBS_DIG">"c2856"</definedName>
    <definedName name="IQ_CABLE_SUBS_NON_VIDEO">"c2860"</definedName>
    <definedName name="IQ_CABLE_SUBS_PHONE">"c2859"</definedName>
    <definedName name="IQ_CABLE_SUBS_TOTAL">"c2862"</definedName>
    <definedName name="IQ_CABLE_THP">"c2847"</definedName>
    <definedName name="IQ_CABLE_TOTAL_PENETRATION">"c2854"</definedName>
    <definedName name="IQ_CABLE_TOTAL_REV">"c2883"</definedName>
    <definedName name="IQ_CAL_Q">"c101"</definedName>
    <definedName name="IQ_CAL_Y">"c102"</definedName>
    <definedName name="IQ_CALC_TYPE_BS">"c3086"</definedName>
    <definedName name="IQ_CALC_TYPE_CF">"c3085"</definedName>
    <definedName name="IQ_CALC_TYPE_IS">"c3084"</definedName>
    <definedName name="IQ_CALL_DATE_SCHEDULE">"c2481"</definedName>
    <definedName name="IQ_CALL_FEATURE">"c2197"</definedName>
    <definedName name="IQ_CALL_PRICE_SCHEDULE">"c2482"</definedName>
    <definedName name="IQ_CALLABLE">"c2196"</definedName>
    <definedName name="IQ_CAP_LOSS_CF_1YR">"c3474"</definedName>
    <definedName name="IQ_CAP_LOSS_CF_2YR">"c3475"</definedName>
    <definedName name="IQ_CAP_LOSS_CF_3YR">"c3476"</definedName>
    <definedName name="IQ_CAP_LOSS_CF_4YR">"c3477"</definedName>
    <definedName name="IQ_CAP_LOSS_CF_5YR">"c3478"</definedName>
    <definedName name="IQ_CAP_LOSS_CF_AFTER_FIVE">"c3479"</definedName>
    <definedName name="IQ_CAP_LOSS_CF_MAX_YEAR">"c3482"</definedName>
    <definedName name="IQ_CAP_LOSS_CF_NO_EXP">"c3480"</definedName>
    <definedName name="IQ_CAP_LOSS_CF_TOTAL">"c3481"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BNK">"c110"</definedName>
    <definedName name="IQ_CAPEX_BR">"c111"</definedName>
    <definedName name="IQ_CAPEX_FIN">"c112"</definedName>
    <definedName name="IQ_CAPEX_INS">"c113"</definedName>
    <definedName name="IQ_CAPEX_UTI">"c114"</definedName>
    <definedName name="IQ_CAPITAL_LEASE">"c1350"</definedName>
    <definedName name="IQ_CAPITAL_LEASES">"c115"</definedName>
    <definedName name="IQ_CAPITAL_LEASES_TOTAL">"c3031"</definedName>
    <definedName name="IQ_CAPITAL_LEASES_TOTAL_PCT">"c2506"</definedName>
    <definedName name="IQ_CAPITALIZED_INTEREST">"c2076"</definedName>
    <definedName name="IQ_CAPITALIZED_INTEREST_BOP">"c3459"</definedName>
    <definedName name="IQ_CAPITALIZED_INTEREST_EOP">"c3464"</definedName>
    <definedName name="IQ_CAPITALIZED_INTEREST_EXP">"c3461"</definedName>
    <definedName name="IQ_CAPITALIZED_INTEREST_OTHER_ADJ">"c3463"</definedName>
    <definedName name="IQ_CAPITALIZED_INTEREST_WRITE_OFF">"c3462"</definedName>
    <definedName name="IQ_CASH">"c1458"</definedName>
    <definedName name="IQ_CASH_ACQUIRE_CF">"c1630"</definedName>
    <definedName name="IQ_CASH_CONVERSION">"c117"</definedName>
    <definedName name="IQ_CASH_DUE_BANKS">"c1351"</definedName>
    <definedName name="IQ_CASH_EQUIV">"c118"</definedName>
    <definedName name="IQ_CASH_FINAN">"c119"</definedName>
    <definedName name="IQ_CASH_FLOW_ACT_OR_EST">"c4154"</definedName>
    <definedName name="IQ_CASH_INTEREST">"c120"</definedName>
    <definedName name="IQ_CASH_INVEST">"c121"</definedName>
    <definedName name="IQ_CASH_OPER">"c122"</definedName>
    <definedName name="IQ_CASH_OPER_ACT_OR_EST">"c4164"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EDED_AH_EARNED">"c2743"</definedName>
    <definedName name="IQ_CEDED_CLAIM_EXP_INCUR">"c2756"</definedName>
    <definedName name="IQ_CEDED_CLAIM_EXP_PAID">"c2759"</definedName>
    <definedName name="IQ_CEDED_CLAIM_EXP_RES">"c2753"</definedName>
    <definedName name="IQ_CEDED_EARNED">"c2733"</definedName>
    <definedName name="IQ_CEDED_LIFE_EARNED">"c2738"</definedName>
    <definedName name="IQ_CEDED_LIFE_IN_FORCE">"c2768"</definedName>
    <definedName name="IQ_CEDED_PC_EARNED">"c2748"</definedName>
    <definedName name="IQ_CEDED_WRITTEN">"c2727"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H">110000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OPER_ASSETS">"c3592"</definedName>
    <definedName name="IQ_CHANGE_NET_WORKING_CAPITAL">"c1909"</definedName>
    <definedName name="IQ_CHANGE_OTHER_NET_OPER_ASSETS">"c3593"</definedName>
    <definedName name="IQ_CHANGE_OTHER_NET_OPER_ASSETS_BNK">"c3594"</definedName>
    <definedName name="IQ_CHANGE_OTHER_NET_OPER_ASSETS_BR">"c3595"</definedName>
    <definedName name="IQ_CHANGE_OTHER_NET_OPER_ASSETS_FIN">"c3596"</definedName>
    <definedName name="IQ_CHANGE_OTHER_NET_OPER_ASSETS_INS">"c3597"</definedName>
    <definedName name="IQ_CHANGE_OTHER_NET_OPER_ASSETS_REIT">"c3598"</definedName>
    <definedName name="IQ_CHANGE_OTHER_NET_OPER_ASSETS_UTI">"c3599"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GROSS">"c162"</definedName>
    <definedName name="IQ_CHARGE_OFFS_NET">"c163"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_OBLIGATION_IMMEDIATE">"c2253"</definedName>
    <definedName name="IQ_CLASSA_OPTIONS_BEG_OS">"c2679"</definedName>
    <definedName name="IQ_CLASSA_OPTIONS_CANCELLED">"c2682"</definedName>
    <definedName name="IQ_CLASSA_OPTIONS_END_OS">"c2683"</definedName>
    <definedName name="IQ_CLASSA_OPTIONS_EXERCISED">"c2681"</definedName>
    <definedName name="IQ_CLASSA_OPTIONS_GRANTED">"c2680"</definedName>
    <definedName name="IQ_CLASSA_OPTIONS_STRIKE_PRICE_OS">"c2684"</definedName>
    <definedName name="IQ_CLASSA_OUTSTANDING_BS_DATE">"c1971"</definedName>
    <definedName name="IQ_CLASSA_OUTSTANDING_FILING_DATE">"c1973"</definedName>
    <definedName name="IQ_CLASSA_STRIKE_PRICE_GRANTED">"c2685"</definedName>
    <definedName name="IQ_CLASSA_WARRANTS_BEG_OS">"c2705"</definedName>
    <definedName name="IQ_CLASSA_WARRANTS_CANCELLED">"c2708"</definedName>
    <definedName name="IQ_CLASSA_WARRANTS_END_OS">"c2709"</definedName>
    <definedName name="IQ_CLASSA_WARRANTS_EXERCISED">"c2707"</definedName>
    <definedName name="IQ_CLASSA_WARRANTS_ISSUED">"c2706"</definedName>
    <definedName name="IQ_CLASSA_WARRANTS_STRIKE_PRICE_ISSUED">"c2711"</definedName>
    <definedName name="IQ_CLASSA_WARRANTS_STRIKE_PRICE_OS">"c2710"</definedName>
    <definedName name="IQ_CLOSEPRICE">"c174"</definedName>
    <definedName name="IQ_CLOSEPRICE_ADJ">"c2115"</definedName>
    <definedName name="IQ_COGS">"c175"</definedName>
    <definedName name="IQ_COMBINED_RATIO">"c176"</definedName>
    <definedName name="IQ_COMMERCIAL_DOM">"c177"</definedName>
    <definedName name="IQ_COMMERCIAL_FIRE_WRITTEN">"c178"</definedName>
    <definedName name="IQ_COMMERCIAL_MORT">"c179"</definedName>
    <definedName name="IQ_COMMISS_FEES">"c180"</definedName>
    <definedName name="IQ_COMMISSION_DEF">"c181"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">"c3006"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ID">"c3513"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LOANS">"c222"</definedName>
    <definedName name="IQ_CONSUMER_LOANS">"c223"</definedName>
    <definedName name="IQ_CONV_DATE">"c2191"</definedName>
    <definedName name="IQ_CONV_EXP_DATE">"c3043"</definedName>
    <definedName name="IQ_CONV_PREMIUM">"c2195"</definedName>
    <definedName name="IQ_CONV_PRICE">"c2193"</definedName>
    <definedName name="IQ_CONV_RATE">"c2192"</definedName>
    <definedName name="IQ_CONV_RATIO">"c2192"</definedName>
    <definedName name="IQ_CONV_SECURITY">"c2189"</definedName>
    <definedName name="IQ_CONV_SECURITY_ISSUER">"c2190"</definedName>
    <definedName name="IQ_CONV_SECURITY_PRICE">"c2194"</definedName>
    <definedName name="IQ_CONVERT">"c2536"</definedName>
    <definedName name="IQ_CONVERT_PCT">"c2537"</definedName>
    <definedName name="IQ_CONVEXITY">"c2182"</definedName>
    <definedName name="IQ_COST_BORROWING">"c2936"</definedName>
    <definedName name="IQ_COST_BORROWINGS">"c225"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P">"c2495"</definedName>
    <definedName name="IQ_CP_PCT">"c2496"</definedName>
    <definedName name="IQ_CQ">5000</definedName>
    <definedName name="IQ_CREDIT_CARD_FEE_BNK">"c231"</definedName>
    <definedName name="IQ_CREDIT_CARD_FEE_FIN">"c1583"</definedName>
    <definedName name="IQ_CREDIT_LOSS_CF">"c232"</definedName>
    <definedName name="IQ_CUMULATIVE_SPLIT_FACTOR">"c2094"</definedName>
    <definedName name="IQ_CURR_DOMESTIC_TAXES">"c2074"</definedName>
    <definedName name="IQ_CURR_FOREIGN_TAXES">"c2075"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PORT_PCT">"c2541"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EBITDA">"c5528"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ILY">500000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BT_ADJ">"c2515"</definedName>
    <definedName name="IQ_DEBT_ADJ_PCT">"c2516"</definedName>
    <definedName name="IQ_DEBT_EQUIV_NET_PBO">"c2938"</definedName>
    <definedName name="IQ_DEBT_EQUIV_OPER_LEASE">"c2935"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INTEREST_COST_DOMESTIC">"c2652"</definedName>
    <definedName name="IQ_DEF_BENEFIT_INTEREST_COST_FOREIGN">"c2660"</definedName>
    <definedName name="IQ_DEF_BENEFIT_OTHER_COST">"c284"</definedName>
    <definedName name="IQ_DEF_BENEFIT_OTHER_COST_DOMESTIC">"c2654"</definedName>
    <definedName name="IQ_DEF_BENEFIT_OTHER_COST_FOREIGN">"c2662"</definedName>
    <definedName name="IQ_DEF_BENEFIT_ROA">"c285"</definedName>
    <definedName name="IQ_DEF_BENEFIT_ROA_DOMESTIC">"c2653"</definedName>
    <definedName name="IQ_DEF_BENEFIT_ROA_FOREIGN">"c2661"</definedName>
    <definedName name="IQ_DEF_BENEFIT_SERVICE_COST">"c286"</definedName>
    <definedName name="IQ_DEF_BENEFIT_SERVICE_COST_DOMESTIC">"c2651"</definedName>
    <definedName name="IQ_DEF_BENEFIT_SERVICE_COST_FOREIGN">"c2659"</definedName>
    <definedName name="IQ_DEF_BENEFIT_TOTAL_COST">"c287"</definedName>
    <definedName name="IQ_DEF_BENEFIT_TOTAL_COST_DOMESTIC">"c2655"</definedName>
    <definedName name="IQ_DEF_BENEFIT_TOTAL_COST_FOREIGN">"c2663"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POSITS_FIN">"c321"</definedName>
    <definedName name="IQ_DEPOSITS_INTEREST_SECURITIES">"c5509"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SCRIPTION_LONG">"c1520"</definedName>
    <definedName name="IQ_DEVELOP_LAND">"c323"</definedName>
    <definedName name="IQ_DIFF_LASTCLOSE_TARGET_PRICE">"c1854"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RECT_AH_EARNED">"c2740"</definedName>
    <definedName name="IQ_DIRECT_EARNED">"c2730"</definedName>
    <definedName name="IQ_DIRECT_LIFE_EARNED">"c2735"</definedName>
    <definedName name="IQ_DIRECT_LIFE_IN_FORCE">"c2765"</definedName>
    <definedName name="IQ_DIRECT_PC_EARNED">"c2745"</definedName>
    <definedName name="IQ_DIRECT_WRITTEN">"c2724"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STRIBUTABLE_CASH">"c3002"</definedName>
    <definedName name="IQ_DISTRIBUTABLE_CASH_ACT_OR_EST">"c4278"</definedName>
    <definedName name="IQ_DISTRIBUTABLE_CASH_PAYOUT">"c3005"</definedName>
    <definedName name="IQ_DISTRIBUTABLE_CASH_SHARE">"c3003"</definedName>
    <definedName name="IQ_DISTRIBUTABLE_CASH_SHARE_ACT_OR_EST">"c4286"</definedName>
    <definedName name="IQ_DIV_AMOUNT">"c3041"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O">"c333"</definedName>
    <definedName name="IQ_DO_ASSETS_CURRENT">"c334"</definedName>
    <definedName name="IQ_DO_ASSETS_LT">"c335"</definedName>
    <definedName name="IQ_DO_CF">"c336"</definedName>
    <definedName name="IQ_DPAC_ACC">"c2799"</definedName>
    <definedName name="IQ_DPAC_AMORT">"c2795"</definedName>
    <definedName name="IQ_DPAC_BEG">"c2791"</definedName>
    <definedName name="IQ_DPAC_COMMISSIONS">"c2792"</definedName>
    <definedName name="IQ_DPAC_END">"c2801"</definedName>
    <definedName name="IQ_DPAC_FX">"c2798"</definedName>
    <definedName name="IQ_DPAC_OTHER_ADJ">"c2800"</definedName>
    <definedName name="IQ_DPAC_OTHERS">"c2793"</definedName>
    <definedName name="IQ_DPAC_PERIOD">"c2794"</definedName>
    <definedName name="IQ_DPAC_REAL_GAIN">"c2797"</definedName>
    <definedName name="IQ_DPAC_UNREAL_GAIN">"c2796"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DURATION">"c2181"</definedName>
    <definedName name="IQ_EARNING_ASSET_YIELD">"c343"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ARNINGS_ANNOUNCE_DATE_REUT">"c5314"</definedName>
    <definedName name="IQ_EBIT">"c352"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EQ_INC">"c3498"</definedName>
    <definedName name="IQ_EBIT_EQ_INC_EXCL_SBC">"c3502"</definedName>
    <definedName name="IQ_EBIT_EXCL_SBC">"c3082"</definedName>
    <definedName name="IQ_EBIT_GW_ACT_OR_EST">"c4306"</definedName>
    <definedName name="IQ_EBIT_INT">"c360"</definedName>
    <definedName name="IQ_EBIT_MARGIN">"c359"</definedName>
    <definedName name="IQ_EBIT_OVER_IE">"c1369"</definedName>
    <definedName name="IQ_EBIT_SBC_ACT_OR_EST">"c4316"</definedName>
    <definedName name="IQ_EBIT_SBC_GW_ACT_OR_EST">"c4320"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EQ_INC">"c3497"</definedName>
    <definedName name="IQ_EBITA_EQ_INC_EXCL_SBC">"c3501"</definedName>
    <definedName name="IQ_EBITA_EXCL_SBC">"c3080"</definedName>
    <definedName name="IQ_EBITA_MARGIN">"c1963"</definedName>
    <definedName name="IQ_EBITDA">"c361"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ACT_OR_EST">"c2215"</definedName>
    <definedName name="IQ_EBITDA_CAPEX_INT">"c368"</definedName>
    <definedName name="IQ_EBITDA_CAPEX_OVER_TOTAL_IE">"c1370"</definedName>
    <definedName name="IQ_EBITDA_EQ_INC">"c3496"</definedName>
    <definedName name="IQ_EBITDA_EQ_INC_EXCL_SBC">"c3500"</definedName>
    <definedName name="IQ_EBITDA_EST">"c369"</definedName>
    <definedName name="IQ_EBITDA_EST_REUT">"c3640"</definedName>
    <definedName name="IQ_EBITDA_EXCL_SBC">"c3081"</definedName>
    <definedName name="IQ_EBITDA_HIGH_EST">"c370"</definedName>
    <definedName name="IQ_EBITDA_HIGH_EST_REUT">"c3642"</definedName>
    <definedName name="IQ_EBITDA_INT">"c373"</definedName>
    <definedName name="IQ_EBITDA_LOW_EST">"c371"</definedName>
    <definedName name="IQ_EBITDA_LOW_EST_REUT">"c3643"</definedName>
    <definedName name="IQ_EBITDA_MARGIN">"c372"</definedName>
    <definedName name="IQ_EBITDA_MEDIAN_EST">"c1663"</definedName>
    <definedName name="IQ_EBITDA_MEDIAN_EST_REUT">"c3641"</definedName>
    <definedName name="IQ_EBITDA_NUM_EST">"c374"</definedName>
    <definedName name="IQ_EBITDA_NUM_EST_REUT">"c3644"</definedName>
    <definedName name="IQ_EBITDA_OVER_TOTAL_IE">"c1371"</definedName>
    <definedName name="IQ_EBITDA_SBC_ACT_OR_EST">"c4337"</definedName>
    <definedName name="IQ_EBITDA_STDDEV_EST">"c375"</definedName>
    <definedName name="IQ_EBITDA_STDDEV_EST_REUT">"c3645"</definedName>
    <definedName name="IQ_EBITDAR">"c2989"</definedName>
    <definedName name="IQ_EBITDAR_EQ_INC">"c3499"</definedName>
    <definedName name="IQ_EBITDAR_EQ_INC_EXCL_SBC">"c3503"</definedName>
    <definedName name="IQ_EBITDAR_EXCL_SBC">"c3083"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SBC_ACT_OR_EST">"c4350"</definedName>
    <definedName name="IQ_EBT_SBC_GW_ACT_OR_EST">"c4354"</definedName>
    <definedName name="IQ_EBT_UTI">"c390"</definedName>
    <definedName name="IQ_EFFECT_SPECIAL_CHARGE">"c1595"</definedName>
    <definedName name="IQ_EFFECT_TAX_RATE">"c1899"</definedName>
    <definedName name="IQ_EFFICIENCY_RATIO">"c391"</definedName>
    <definedName name="IQ_EMPLOYEES">"c392"</definedName>
    <definedName name="IQ_ENTERPRISE_VALUE">"c1348"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ACT_OR_EST">"c2213"</definedName>
    <definedName name="IQ_EPS_EST">"c399"</definedName>
    <definedName name="IQ_EPS_EST_REUT">"c5453"</definedName>
    <definedName name="IQ_EPS_HIGH_EST">"c400"</definedName>
    <definedName name="IQ_EPS_HIGH_EST_REUT">"c5454"</definedName>
    <definedName name="IQ_EPS_LOW_EST">"c401"</definedName>
    <definedName name="IQ_EPS_LOW_EST_REUT">"c5455"</definedName>
    <definedName name="IQ_EPS_MEDIAN_EST">"c1661"</definedName>
    <definedName name="IQ_EPS_MEDIAN_EST_REUT">"c5456"</definedName>
    <definedName name="IQ_EPS_NORM">"c1902"</definedName>
    <definedName name="IQ_EPS_NUM_EST">"c402"</definedName>
    <definedName name="IQ_EPS_NUM_EST_REUT">"c5451"</definedName>
    <definedName name="IQ_EPS_SBC_ACT_OR_EST">"c4376"</definedName>
    <definedName name="IQ_EPS_SBC_GW_ACT_OR_EST">"c4380"</definedName>
    <definedName name="IQ_EPS_STDDEV_EST">"c403"</definedName>
    <definedName name="IQ_EPS_STDDEV_EST_REUT">"c5452"</definedName>
    <definedName name="IQ_EQUITY_AFFIL">"c1451"</definedName>
    <definedName name="IQ_EQUITY_METHOD">"c404"</definedName>
    <definedName name="IQ_EQV_OVER_BV">"c1596"</definedName>
    <definedName name="IQ_EQV_OVER_LTM_PRETAX_INC">"c1390"</definedName>
    <definedName name="IQ_ESOP_DEBT">"c1597"</definedName>
    <definedName name="IQ_EST_ACT_EPS">"c1648"</definedName>
    <definedName name="IQ_EST_CURRENCY">"c2140"</definedName>
    <definedName name="IQ_EST_CURRENCY_REUT">"c5437"</definedName>
    <definedName name="IQ_EST_DATE">"c1634"</definedName>
    <definedName name="IQ_EST_DATE_REUT">"c5438"</definedName>
    <definedName name="IQ_EST_EPS_DIFF">"c1864"</definedName>
    <definedName name="IQ_EST_EPS_GROWTH_1YR">"c1636"</definedName>
    <definedName name="IQ_EST_EPS_GROWTH_1YR_REUT">"c3646"</definedName>
    <definedName name="IQ_EST_EPS_GROWTH_5YR">"c1655"</definedName>
    <definedName name="IQ_EST_EPS_GROWTH_5YR_REUT">"c3633"</definedName>
    <definedName name="IQ_EST_EPS_GROWTH_Q_1YR">"c1641"</definedName>
    <definedName name="IQ_EST_EPS_GROWTH_Q_1YR_REUT">"c5410"</definedName>
    <definedName name="IQ_EST_VENDOR">"c5564"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AL_DATE">"c2180"</definedName>
    <definedName name="IQ_EXCHANGE">"c405"</definedName>
    <definedName name="IQ_EXCISE_TAXES_EXCL_SALES">"c5515"</definedName>
    <definedName name="IQ_EXCISE_TAXES_INCL_SALES">"c5514"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FDIC">"c417"</definedName>
    <definedName name="IQ_FEDFUNDS_SOLD">"c2256"</definedName>
    <definedName name="IQ_FFO">"c1574"</definedName>
    <definedName name="IQ_FFO_ADJ_ACT_OR_EST">"c4435"</definedName>
    <definedName name="IQ_FFO_PAYOUT_RATIO">"c3492"</definedName>
    <definedName name="IQ_FFO_SHARE_ACT_OR_EST">"c4446"</definedName>
    <definedName name="IQ_FH">100000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LM_RIGHTS">"c2254"</definedName>
    <definedName name="IQ_FIN_DIV_ASSETS_CURRENT">"c427"</definedName>
    <definedName name="IQ_FIN_DIV_ASSETS_LT">"c428"</definedName>
    <definedName name="IQ_FIN_DIV_CURRENT_PORT_DEBT_TOTAL">"c5524"</definedName>
    <definedName name="IQ_FIN_DIV_CURRENT_PORT_LEASES_TOTAL">"c5523"</definedName>
    <definedName name="IQ_FIN_DIV_DEBT_CURRENT">"c429"</definedName>
    <definedName name="IQ_FIN_DIV_DEBT_LT">"c430"</definedName>
    <definedName name="IQ_FIN_DIV_DEBT_LT_TOTAL">"c5526"</definedName>
    <definedName name="IQ_FIN_DIV_EXP">"c431"</definedName>
    <definedName name="IQ_FIN_DIV_INT_EXP">"c432"</definedName>
    <definedName name="IQ_FIN_DIV_LEASES_LT_TOTAL">"c5525"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NOTES_PAY_TOTAL">"c5522"</definedName>
    <definedName name="IQ_FIN_DIV_REV">"c437"</definedName>
    <definedName name="IQ_FIN_DIV_ST_DEBT_TOTAL">"c5527"</definedName>
    <definedName name="IQ_FINANCING_CASH">"c1405"</definedName>
    <definedName name="IQ_FINANCING_CASH_SUPPL">"c1406"</definedName>
    <definedName name="IQ_FINISHED_INV">"c438"</definedName>
    <definedName name="IQ_FIRST_INT_DATE">"c2186"</definedName>
    <definedName name="IQ_FIRST_YEAR_LIFE">"c439"</definedName>
    <definedName name="IQ_FIRST_YEAR_LIFE_PREM">"c2787"</definedName>
    <definedName name="IQ_FIRST_YEAR_PREM">"c2786"</definedName>
    <definedName name="IQ_FIRSTPRICINGDATE">"c3050"</definedName>
    <definedName name="IQ_FISCAL_Q">"c440"</definedName>
    <definedName name="IQ_FISCAL_Y">"c441"</definedName>
    <definedName name="IQ_FIVE_PERCENT_OWNER">"c442"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OREIGN_DEP_IB">"c446"</definedName>
    <definedName name="IQ_FOREIGN_DEP_NON_IB">"c447"</definedName>
    <definedName name="IQ_FOREIGN_EXCHANGE">"c1376"</definedName>
    <definedName name="IQ_FOREIGN_LOANS">"c448"</definedName>
    <definedName name="IQ_FQ">500</definedName>
    <definedName name="IQ_FUEL">"c449"</definedName>
    <definedName name="IQ_FULL_TIME">"c450"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Y">1000</definedName>
    <definedName name="IQ_GA_EXP">"c2241"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EO_SEG_ASSETS">"c4069"</definedName>
    <definedName name="IQ_GEO_SEG_ASSETS_ABS">"c4091"</definedName>
    <definedName name="IQ_GEO_SEG_ASSETS_TOTAL">"c4123"</definedName>
    <definedName name="IQ_GEO_SEG_CAPEX">"c4083"</definedName>
    <definedName name="IQ_GEO_SEG_CAPEX_ABS">"c4105"</definedName>
    <definedName name="IQ_GEO_SEG_CAPEX_TOTAL">"c4127"</definedName>
    <definedName name="IQ_GEO_SEG_DA">"c4082"</definedName>
    <definedName name="IQ_GEO_SEG_DA_ABS">"c4104"</definedName>
    <definedName name="IQ_GEO_SEG_DA_TOTAL">"c4126"</definedName>
    <definedName name="IQ_GEO_SEG_EARNINGS_OP">"c4073"</definedName>
    <definedName name="IQ_GEO_SEG_EARNINGS_OP_ABS">"c4095"</definedName>
    <definedName name="IQ_GEO_SEG_EARNINGS_OP_TOTAL">"c4119"</definedName>
    <definedName name="IQ_GEO_SEG_EBT">"c4072"</definedName>
    <definedName name="IQ_GEO_SEG_EBT_ABS">"c4094"</definedName>
    <definedName name="IQ_GEO_SEG_EBT_TOTAL">"c4121"</definedName>
    <definedName name="IQ_GEO_SEG_GP">"c4070"</definedName>
    <definedName name="IQ_GEO_SEG_GP_ABS">"c4092"</definedName>
    <definedName name="IQ_GEO_SEG_GP_TOTAL">"c4120"</definedName>
    <definedName name="IQ_GEO_SEG_INC_TAX">"c4081"</definedName>
    <definedName name="IQ_GEO_SEG_INC_TAX_ABS">"c4103"</definedName>
    <definedName name="IQ_GEO_SEG_INC_TAX_TOTAL">"c4125"</definedName>
    <definedName name="IQ_GEO_SEG_INTEREST_EXP">"c4080"</definedName>
    <definedName name="IQ_GEO_SEG_INTEREST_EXP_ABS">"c4102"</definedName>
    <definedName name="IQ_GEO_SEG_INTEREST_EXP_TOTAL">"c4124"</definedName>
    <definedName name="IQ_GEO_SEG_NAME">"c5484"</definedName>
    <definedName name="IQ_GEO_SEG_NAME_ABS">"c5485"</definedName>
    <definedName name="IQ_GEO_SEG_NI">"c4071"</definedName>
    <definedName name="IQ_GEO_SEG_NI_ABS">"c4093"</definedName>
    <definedName name="IQ_GEO_SEG_NI_TOTAL">"c4122"</definedName>
    <definedName name="IQ_GEO_SEG_OPER_INC">"c4075"</definedName>
    <definedName name="IQ_GEO_SEG_OPER_INC_ABS">"c4097"</definedName>
    <definedName name="IQ_GEO_SEG_OPER_INC_TOTAL">"c4118"</definedName>
    <definedName name="IQ_GEO_SEG_REV">"c4074"</definedName>
    <definedName name="IQ_GEO_SEG_REV_ABS">"c4096"</definedName>
    <definedName name="IQ_GEO_SEG_REV_TOTAL">"c4117"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AH_EARNED">"c2742"</definedName>
    <definedName name="IQ_GROSS_CLAIM_EXP_INCUR">"c2755"</definedName>
    <definedName name="IQ_GROSS_CLAIM_EXP_PAID">"c2758"</definedName>
    <definedName name="IQ_GROSS_CLAIM_EXP_RES">"c2752"</definedName>
    <definedName name="IQ_GROSS_DIVID">"c1446"</definedName>
    <definedName name="IQ_GROSS_EARNED">"c2732"</definedName>
    <definedName name="IQ_GROSS_LIFE_EARNED">"c2737"</definedName>
    <definedName name="IQ_GROSS_LIFE_IN_FORCE">"c2767"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C_EARNED">"c2747"</definedName>
    <definedName name="IQ_GROSS_PROFIT">"c1378"</definedName>
    <definedName name="IQ_GROSS_SPRD">"c2155"</definedName>
    <definedName name="IQ_GROSS_WRITTEN">"c2726"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IGH_TARGET_PRICE">"c1651"</definedName>
    <definedName name="IQ_HIGH_TARGET_PRICE_REUT">"c5317"</definedName>
    <definedName name="IQ_HIGHPRICE">"c545"</definedName>
    <definedName name="IQ_HOMEOWNERS_WRITTEN">"c546"</definedName>
    <definedName name="IQ_IMPAIR_OIL">"c547"</definedName>
    <definedName name="IQ_IMPAIRMENT_GW">"c548"</definedName>
    <definedName name="IQ_IMPUT_OPER_LEASE_DEPR">"c2987"</definedName>
    <definedName name="IQ_IMPUT_OPER_LEASE_INT_EXP">"c2986"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DUSTRY">"c3601"</definedName>
    <definedName name="IQ_INDUSTRY_GROUP">"c3602"</definedName>
    <definedName name="IQ_INDUSTRY_SECTOR">"c3603"</definedName>
    <definedName name="IQ_INS_ANNUITY_LIAB">"c563"</definedName>
    <definedName name="IQ_INS_ANNUITY_REV">"c2788"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UR_RECEIV">"c1600"</definedName>
    <definedName name="IQ_INT_BORROW">"c583"</definedName>
    <definedName name="IQ_INT_DEPOSITS">"c584"</definedName>
    <definedName name="IQ_INT_DIV_INC">"c585"</definedName>
    <definedName name="IQ_INT_EXP_BR">"c586"</definedName>
    <definedName name="IQ_INT_EXP_COVERAGE">"c587"</definedName>
    <definedName name="IQ_INT_EXP_FIN">"c588"</definedName>
    <definedName name="IQ_INT_EXP_INCL_CAP">"c2988"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UTI">"c592"</definedName>
    <definedName name="IQ_INT_INC_BR">"c593"</definedName>
    <definedName name="IQ_INT_INC_FIN">"c594"</definedName>
    <definedName name="IQ_INT_INC_INVEST">"c595"</definedName>
    <definedName name="IQ_INT_INC_LOANS">"c596"</definedName>
    <definedName name="IQ_INT_INC_REIT">"c597"</definedName>
    <definedName name="IQ_INT_INC_TOTAL">"c598"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ANGIBLES_NET">"c1407"</definedName>
    <definedName name="IQ_INTEREST_CASH_DEPOSITS">"c2255"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GOV_SECURITY">"c5510"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MUNI_SECURITY">"c5512"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NVEST_SECURITY_SUPPL">"c5511"</definedName>
    <definedName name="IQ_IPRD">"c644"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R">"c2143"</definedName>
    <definedName name="IQ_ISSUER_CIQID">"c2258"</definedName>
    <definedName name="IQ_ISSUER_PARENT">"c2144"</definedName>
    <definedName name="IQ_ISSUER_PARENT_CIQID">"c2260"</definedName>
    <definedName name="IQ_ISSUER_PARENT_TICKER">"c2259"</definedName>
    <definedName name="IQ_ISSUER_TICKER">"c2252"</definedName>
    <definedName name="IQ_JR_SUB_DEBT">"c2534"</definedName>
    <definedName name="IQ_JR_SUB_DEBT_EBITDA">"c2560"</definedName>
    <definedName name="IQ_JR_SUB_DEBT_EBITDA_CAPEX">"c2561"</definedName>
    <definedName name="IQ_JR_SUB_DEBT_PCT">"c2535"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PRICINGDATE">"c3051"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H_STATUTORY_SURPLUS">"c2771"</definedName>
    <definedName name="IQ_LICENSED_POPS">"c2123"</definedName>
    <definedName name="IQ_LIFE_EARNED">"c2739"</definedName>
    <definedName name="IQ_LIFOR">"c655"</definedName>
    <definedName name="IQ_LL">"c656"</definedName>
    <definedName name="IQ_LOAN_LEASE_RECEIV">"c657"</definedName>
    <definedName name="IQ_LOAN_LOSS">"c1386"</definedName>
    <definedName name="IQ_LOAN_SERVICE_REV">"c658"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FOR_SALE">"c666"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LOSS_EXP">"c672"</definedName>
    <definedName name="IQ_LOSS_TO_NET_EARNED">"c2751"</definedName>
    <definedName name="IQ_LOW_TARGET_PRICE">"c1652"</definedName>
    <definedName name="IQ_LOW_TARGET_PRICE_REUT">"c5318"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CAPITAL_LEASES">"c2542"</definedName>
    <definedName name="IQ_LT_DEBT_CAPITAL_LEASES_PCT">"c2543"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LTMMONTH">120000</definedName>
    <definedName name="IQ_MACHINERY">"c711"</definedName>
    <definedName name="IQ_MAINT_CAPEX">"c2947"</definedName>
    <definedName name="IQ_MAINT_CAPEX_ACT_OR_EST">"c4458"</definedName>
    <definedName name="IQ_MAINT_REPAIR">"c2087"</definedName>
    <definedName name="IQ_MAKE_WHOLE_END_DATE">"c2493"</definedName>
    <definedName name="IQ_MAKE_WHOLE_SPREAD">"c2494"</definedName>
    <definedName name="IQ_MAKE_WHOLE_START_DATE">"c2492"</definedName>
    <definedName name="IQ_MARKET_CAP_LFCF">"c2209"</definedName>
    <definedName name="IQ_MARKETCAP">"c712"</definedName>
    <definedName name="IQ_MARKETING">"c2239"</definedName>
    <definedName name="IQ_MATURITY_DATE">"c2146"</definedName>
    <definedName name="IQ_MC_RATIO">"c2783"</definedName>
    <definedName name="IQ_MC_STATUTORY_SURPLUS">"c2772"</definedName>
    <definedName name="IQ_MEDIAN_TARGET_PRICE">"c1650"</definedName>
    <definedName name="IQ_MEDIAN_TARGET_PRICE_REUT">"c5316"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KTCAP_TOTAL_REV_FWD">"c742"</definedName>
    <definedName name="IQ_MKTCAP_TOTAL_REV_FWD_REUT">"c4048"</definedName>
    <definedName name="IQ_MM_ACCOUNT">"c743"</definedName>
    <definedName name="IQ_MONTH">15000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SERV_RIGHTS">"c2242"</definedName>
    <definedName name="IQ_NAMES_REVISION_DATE_">40809.7705439815</definedName>
    <definedName name="IQ_NET_CHANGE">"c749"</definedName>
    <definedName name="IQ_NET_CLAIM_EXP_INCUR">"c2757"</definedName>
    <definedName name="IQ_NET_CLAIM_EXP_INCUR_CY">"c2761"</definedName>
    <definedName name="IQ_NET_CLAIM_EXP_INCUR_PY">"c2762"</definedName>
    <definedName name="IQ_NET_CLAIM_EXP_PAID">"c2760"</definedName>
    <definedName name="IQ_NET_CLAIM_EXP_PAID_CY">"c2763"</definedName>
    <definedName name="IQ_NET_CLAIM_EXP_PAID_PY">"c2764"</definedName>
    <definedName name="IQ_NET_CLAIM_EXP_RES">"c2754"</definedName>
    <definedName name="IQ_NET_DEBT">"c1584"</definedName>
    <definedName name="IQ_NET_DEBT_EBITDA">"c750"</definedName>
    <definedName name="IQ_NET_DEBT_EBITDA_CAPEX">"c2949"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EARNED">"c2734"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LIFE_INS_IN_FORCE">"c2769"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TOTAL_DEPOSITS">"c779"</definedName>
    <definedName name="IQ_NET_RENTAL_EXP_FN">"c780"</definedName>
    <definedName name="IQ_NET_TO_GROSS_EARNED">"c2750"</definedName>
    <definedName name="IQ_NET_TO_GROSS_WRITTEN">"c2729"</definedName>
    <definedName name="IQ_NET_WORKING_CAP">"c3493"</definedName>
    <definedName name="IQ_NET_WRITTEN">"c2728"</definedName>
    <definedName name="IQ_NEW_PREM">"c2785"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EXT_SINK_FUND_AMOUNT">"c2490"</definedName>
    <definedName name="IQ_NEXT_SINK_FUND_DATE">"c2489"</definedName>
    <definedName name="IQ_NEXT_SINK_FUND_PRICE">"c2491"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MARGIN">"c794"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SBC_ACT_OR_EST">"c4474"</definedName>
    <definedName name="IQ_NI_SBC_GW_ACT_OR_EST">"c4478"</definedName>
    <definedName name="IQ_NI_SFAS">"c795"</definedName>
    <definedName name="IQ_NOL_CF_1YR">"c3465"</definedName>
    <definedName name="IQ_NOL_CF_2YR">"c3466"</definedName>
    <definedName name="IQ_NOL_CF_3YR">"c3467"</definedName>
    <definedName name="IQ_NOL_CF_4YR">"c3468"</definedName>
    <definedName name="IQ_NOL_CF_5YR">"c3469"</definedName>
    <definedName name="IQ_NOL_CF_AFTER_FIVE">"c3470"</definedName>
    <definedName name="IQ_NOL_CF_MAX_YEAR">"c3473"</definedName>
    <definedName name="IQ_NOL_CF_NO_EXP">"c3471"</definedName>
    <definedName name="IQ_NOL_CF_TOTAL">"c3472"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CASH_PENSION_EXP">"c3000"</definedName>
    <definedName name="IQ_NONRECOURSE_DEBT">"c2550"</definedName>
    <definedName name="IQ_NONRECOURSE_DEBT_PCT">"c2551"</definedName>
    <definedName name="IQ_NONUTIL_REV">"c2089"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SHAREHOLDERS">"c1967"</definedName>
    <definedName name="IQ_NUMBER_SHAREHOLDERS_CLASSA">"c1968"</definedName>
    <definedName name="IQ_NUMBER_SHAREHOLDERS_OTHER">"c1969"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AVG_DAILY_PROD_GAS">"c2910"</definedName>
    <definedName name="IQ_OG_AVG_DAILY_PROD_NGL">"c2911"</definedName>
    <definedName name="IQ_OG_AVG_DAILY_PROD_OIL">"c2909"</definedName>
    <definedName name="IQ_OG_CLOSE_BALANCE_GAS">"c2049"</definedName>
    <definedName name="IQ_OG_CLOSE_BALANCE_NGL">"c2920"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NGL">"c2922"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NGL">"c2921"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NGL">"c2914"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NGL">"c2915"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NGL">"c2912"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NGL">"c2919"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NGL">"c2918"</definedName>
    <definedName name="IQ_OG_PRODUCTION_OIL">"c2035"</definedName>
    <definedName name="IQ_OG_PURCHASES_GAS">"c2045"</definedName>
    <definedName name="IQ_OG_PURCHASES_NGL">"c2916"</definedName>
    <definedName name="IQ_OG_PURCHASES_OIL">"c2033"</definedName>
    <definedName name="IQ_OG_REVISIONS_GAS">"c2042"</definedName>
    <definedName name="IQ_OG_REVISIONS_NGL">"c2913"</definedName>
    <definedName name="IQ_OG_REVISIONS_OIL">"c2030"</definedName>
    <definedName name="IQ_OG_SALES_IN_PLACE_GAS">"c2046"</definedName>
    <definedName name="IQ_OG_SALES_IN_PLACE_NGL">"c2917"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ION">"c2059"</definedName>
    <definedName name="IQ_OG_TOTAL_OIL_PRODUCTON">"c2059"</definedName>
    <definedName name="IQ_OG_UNDEVELOPED_RESERVES_GAS">"c2051"</definedName>
    <definedName name="IQ_OG_UNDEVELOPED_RESERVES_NGL">"c2923"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B_ACCRUED_LIAB">"c3308"</definedName>
    <definedName name="IQ_OPEB_ACCRUED_LIAB_DOM">"c3306"</definedName>
    <definedName name="IQ_OPEB_ACCRUED_LIAB_FOREIGN">"c3307"</definedName>
    <definedName name="IQ_OPEB_ACCUM_OTHER_CI">"c3314"</definedName>
    <definedName name="IQ_OPEB_ACCUM_OTHER_CI_DOM">"c3312"</definedName>
    <definedName name="IQ_OPEB_ACCUM_OTHER_CI_FOREIGN">"c3313"</definedName>
    <definedName name="IQ_OPEB_ASSETS">"c3356"</definedName>
    <definedName name="IQ_OPEB_ASSETS_ACQ">"c3347"</definedName>
    <definedName name="IQ_OPEB_ASSETS_ACQ_DOM">"c3345"</definedName>
    <definedName name="IQ_OPEB_ASSETS_ACQ_FOREIGN">"c3346"</definedName>
    <definedName name="IQ_OPEB_ASSETS_ACTUAL_RETURN">"c3332"</definedName>
    <definedName name="IQ_OPEB_ASSETS_ACTUAL_RETURN_DOM">"c3330"</definedName>
    <definedName name="IQ_OPEB_ASSETS_ACTUAL_RETURN_FOREIGN">"c3331"</definedName>
    <definedName name="IQ_OPEB_ASSETS_BEG">"c3329"</definedName>
    <definedName name="IQ_OPEB_ASSETS_BEG_DOM">"c3327"</definedName>
    <definedName name="IQ_OPEB_ASSETS_BEG_FOREIGN">"c3328"</definedName>
    <definedName name="IQ_OPEB_ASSETS_BENEFITS_PAID">"c3341"</definedName>
    <definedName name="IQ_OPEB_ASSETS_BENEFITS_PAID_DOM">"c3339"</definedName>
    <definedName name="IQ_OPEB_ASSETS_BENEFITS_PAID_FOREIGN">"c3340"</definedName>
    <definedName name="IQ_OPEB_ASSETS_CURTAIL">"c3350"</definedName>
    <definedName name="IQ_OPEB_ASSETS_CURTAIL_DOM">"c3348"</definedName>
    <definedName name="IQ_OPEB_ASSETS_CURTAIL_FOREIGN">"c3349"</definedName>
    <definedName name="IQ_OPEB_ASSETS_DOM">"c3354"</definedName>
    <definedName name="IQ_OPEB_ASSETS_EMPLOYER_CONTRIBUTIONS">"c3335"</definedName>
    <definedName name="IQ_OPEB_ASSETS_EMPLOYER_CONTRIBUTIONS_DOM">"c3333"</definedName>
    <definedName name="IQ_OPEB_ASSETS_EMPLOYER_CONTRIBUTIONS_FOREIGN">"c3334"</definedName>
    <definedName name="IQ_OPEB_ASSETS_FOREIGN">"c3355"</definedName>
    <definedName name="IQ_OPEB_ASSETS_FX_ADJ">"c3344"</definedName>
    <definedName name="IQ_OPEB_ASSETS_FX_ADJ_DOM">"c3342"</definedName>
    <definedName name="IQ_OPEB_ASSETS_FX_ADJ_FOREIGN">"c3343"</definedName>
    <definedName name="IQ_OPEB_ASSETS_OTHER_PLAN_ADJ">"c3353"</definedName>
    <definedName name="IQ_OPEB_ASSETS_OTHER_PLAN_ADJ_DOM">"c3351"</definedName>
    <definedName name="IQ_OPEB_ASSETS_OTHER_PLAN_ADJ_FOREIGN">"c3352"</definedName>
    <definedName name="IQ_OPEB_ASSETS_PARTICIP_CONTRIBUTIONS">"c3338"</definedName>
    <definedName name="IQ_OPEB_ASSETS_PARTICIP_CONTRIBUTIONS_DOM">"c3336"</definedName>
    <definedName name="IQ_OPEB_ASSETS_PARTICIP_CONTRIBUTIONS_FOREIGN">"c3337"</definedName>
    <definedName name="IQ_OPEB_BENEFIT_INFO_DATE">"c3410"</definedName>
    <definedName name="IQ_OPEB_BENEFIT_INFO_DATE_DOM">"c3408"</definedName>
    <definedName name="IQ_OPEB_BENEFIT_INFO_DATE_FOREIGN">"c3409"</definedName>
    <definedName name="IQ_OPEB_BREAKDOWN_EQ">"c3275"</definedName>
    <definedName name="IQ_OPEB_BREAKDOWN_EQ_DOM">"c3273"</definedName>
    <definedName name="IQ_OPEB_BREAKDOWN_EQ_FOREIGN">"c3274"</definedName>
    <definedName name="IQ_OPEB_BREAKDOWN_FI">"c3278"</definedName>
    <definedName name="IQ_OPEB_BREAKDOWN_FI_DOM">"c3276"</definedName>
    <definedName name="IQ_OPEB_BREAKDOWN_FI_FOREIGN">"c3277"</definedName>
    <definedName name="IQ_OPEB_BREAKDOWN_OTHER">"c3284"</definedName>
    <definedName name="IQ_OPEB_BREAKDOWN_OTHER_DOM">"c3282"</definedName>
    <definedName name="IQ_OPEB_BREAKDOWN_OTHER_FOREIGN">"c3283"</definedName>
    <definedName name="IQ_OPEB_BREAKDOWN_PCT_EQ">"c3263"</definedName>
    <definedName name="IQ_OPEB_BREAKDOWN_PCT_EQ_DOM">"c3261"</definedName>
    <definedName name="IQ_OPEB_BREAKDOWN_PCT_EQ_FOREIGN">"c3262"</definedName>
    <definedName name="IQ_OPEB_BREAKDOWN_PCT_FI">"c3266"</definedName>
    <definedName name="IQ_OPEB_BREAKDOWN_PCT_FI_DOM">"c3264"</definedName>
    <definedName name="IQ_OPEB_BREAKDOWN_PCT_FI_FOREIGN">"c3265"</definedName>
    <definedName name="IQ_OPEB_BREAKDOWN_PCT_OTHER">"c3272"</definedName>
    <definedName name="IQ_OPEB_BREAKDOWN_PCT_OTHER_DOM">"c3270"</definedName>
    <definedName name="IQ_OPEB_BREAKDOWN_PCT_OTHER_FOREIGN">"c3271"</definedName>
    <definedName name="IQ_OPEB_BREAKDOWN_PCT_RE">"c3269"</definedName>
    <definedName name="IQ_OPEB_BREAKDOWN_PCT_RE_DOM">"c3267"</definedName>
    <definedName name="IQ_OPEB_BREAKDOWN_PCT_RE_FOREIGN">"c3268"</definedName>
    <definedName name="IQ_OPEB_BREAKDOWN_RE">"c3281"</definedName>
    <definedName name="IQ_OPEB_BREAKDOWN_RE_DOM">"c3279"</definedName>
    <definedName name="IQ_OPEB_BREAKDOWN_RE_FOREIGN">"c3280"</definedName>
    <definedName name="IQ_OPEB_DECREASE_EFFECT_PBO">"c3458"</definedName>
    <definedName name="IQ_OPEB_DECREASE_EFFECT_PBO_DOM">"c3456"</definedName>
    <definedName name="IQ_OPEB_DECREASE_EFFECT_PBO_FOREIGN">"c3457"</definedName>
    <definedName name="IQ_OPEB_DECREASE_EFFECT_SERVICE_INT_COST">"c3455"</definedName>
    <definedName name="IQ_OPEB_DECREASE_EFFECT_SERVICE_INT_COST_DOM">"c3453"</definedName>
    <definedName name="IQ_OPEB_DECREASE_EFFECT_SERVICE_INT_COST_FOREIGN">"c3454"</definedName>
    <definedName name="IQ_OPEB_DISC_RATE_MAX">"c3422"</definedName>
    <definedName name="IQ_OPEB_DISC_RATE_MAX_DOM">"c3420"</definedName>
    <definedName name="IQ_OPEB_DISC_RATE_MAX_FOREIGN">"c3421"</definedName>
    <definedName name="IQ_OPEB_DISC_RATE_MIN">"c3419"</definedName>
    <definedName name="IQ_OPEB_DISC_RATE_MIN_DOM">"c3417"</definedName>
    <definedName name="IQ_OPEB_DISC_RATE_MIN_FOREIGN">"c3418"</definedName>
    <definedName name="IQ_OPEB_EST_BENEFIT_1YR">"c3287"</definedName>
    <definedName name="IQ_OPEB_EST_BENEFIT_1YR_DOM">"c3285"</definedName>
    <definedName name="IQ_OPEB_EST_BENEFIT_1YR_FOREIGN">"c3286"</definedName>
    <definedName name="IQ_OPEB_EST_BENEFIT_2YR">"c3290"</definedName>
    <definedName name="IQ_OPEB_EST_BENEFIT_2YR_DOM">"c3288"</definedName>
    <definedName name="IQ_OPEB_EST_BENEFIT_2YR_FOREIGN">"c3289"</definedName>
    <definedName name="IQ_OPEB_EST_BENEFIT_3YR">"c3293"</definedName>
    <definedName name="IQ_OPEB_EST_BENEFIT_3YR_DOM">"c3291"</definedName>
    <definedName name="IQ_OPEB_EST_BENEFIT_3YR_FOREIGN">"c3292"</definedName>
    <definedName name="IQ_OPEB_EST_BENEFIT_4YR">"c3296"</definedName>
    <definedName name="IQ_OPEB_EST_BENEFIT_4YR_DOM">"c3294"</definedName>
    <definedName name="IQ_OPEB_EST_BENEFIT_4YR_FOREIGN">"c3295"</definedName>
    <definedName name="IQ_OPEB_EST_BENEFIT_5YR">"c3299"</definedName>
    <definedName name="IQ_OPEB_EST_BENEFIT_5YR_DOM">"c3297"</definedName>
    <definedName name="IQ_OPEB_EST_BENEFIT_5YR_FOREIGN">"c3298"</definedName>
    <definedName name="IQ_OPEB_EST_BENEFIT_AFTER5">"c3302"</definedName>
    <definedName name="IQ_OPEB_EST_BENEFIT_AFTER5_DOM">"c3300"</definedName>
    <definedName name="IQ_OPEB_EST_BENEFIT_AFTER5_FOREIGN">"c3301"</definedName>
    <definedName name="IQ_OPEB_EXP_RATE_RETURN_MAX">"c3434"</definedName>
    <definedName name="IQ_OPEB_EXP_RATE_RETURN_MAX_DOM">"c3432"</definedName>
    <definedName name="IQ_OPEB_EXP_RATE_RETURN_MAX_FOREIGN">"c3433"</definedName>
    <definedName name="IQ_OPEB_EXP_RATE_RETURN_MIN">"c3431"</definedName>
    <definedName name="IQ_OPEB_EXP_RATE_RETURN_MIN_DOM">"c3429"</definedName>
    <definedName name="IQ_OPEB_EXP_RATE_RETURN_MIN_FOREIGN">"c3430"</definedName>
    <definedName name="IQ_OPEB_EXP_RETURN">"c3398"</definedName>
    <definedName name="IQ_OPEB_EXP_RETURN_DOM">"c3396"</definedName>
    <definedName name="IQ_OPEB_EXP_RETURN_FOREIGN">"c3397"</definedName>
    <definedName name="IQ_OPEB_HEALTH_COST_TREND_INITIAL">"c3413"</definedName>
    <definedName name="IQ_OPEB_HEALTH_COST_TREND_INITIAL_DOM">"c3411"</definedName>
    <definedName name="IQ_OPEB_HEALTH_COST_TREND_INITIAL_FOREIGN">"c3412"</definedName>
    <definedName name="IQ_OPEB_HEALTH_COST_TREND_ULTIMATE">"c3416"</definedName>
    <definedName name="IQ_OPEB_HEALTH_COST_TREND_ULTIMATE_DOM">"c3414"</definedName>
    <definedName name="IQ_OPEB_HEALTH_COST_TREND_ULTIMATE_FOREIGN">"c3415"</definedName>
    <definedName name="IQ_OPEB_INCREASE_EFFECT_PBO">"c3452"</definedName>
    <definedName name="IQ_OPEB_INCREASE_EFFECT_PBO_DOM">"c3450"</definedName>
    <definedName name="IQ_OPEB_INCREASE_EFFECT_PBO_FOREIGN">"c3451"</definedName>
    <definedName name="IQ_OPEB_INCREASE_EFFECT_SERVICE_INT_COST">"c3449"</definedName>
    <definedName name="IQ_OPEB_INCREASE_EFFECT_SERVICE_INT_COST_DOM">"c3447"</definedName>
    <definedName name="IQ_OPEB_INCREASE_EFFECT_SERVICE_INT_COST_FOREIGN">"c3448"</definedName>
    <definedName name="IQ_OPEB_INTAN_ASSETS">"c3311"</definedName>
    <definedName name="IQ_OPEB_INTAN_ASSETS_DOM">"c3309"</definedName>
    <definedName name="IQ_OPEB_INTAN_ASSETS_FOREIGN">"c3310"</definedName>
    <definedName name="IQ_OPEB_INTEREST_COST">"c3395"</definedName>
    <definedName name="IQ_OPEB_INTEREST_COST_DOM">"c3393"</definedName>
    <definedName name="IQ_OPEB_INTEREST_COST_FOREIGN">"c3394"</definedName>
    <definedName name="IQ_OPEB_NET_ASSET_RECOG">"c3326"</definedName>
    <definedName name="IQ_OPEB_NET_ASSET_RECOG_DOM">"c3324"</definedName>
    <definedName name="IQ_OPEB_NET_ASSET_RECOG_FOREIGN">"c3325"</definedName>
    <definedName name="IQ_OPEB_OBLIGATION_ACCUMULATED">"c3407"</definedName>
    <definedName name="IQ_OPEB_OBLIGATION_ACCUMULATED_DOM">"c3405"</definedName>
    <definedName name="IQ_OPEB_OBLIGATION_ACCUMULATED_FOREIGN">"c3406"</definedName>
    <definedName name="IQ_OPEB_OBLIGATION_ACQ">"c3380"</definedName>
    <definedName name="IQ_OPEB_OBLIGATION_ACQ_DOM">"c3378"</definedName>
    <definedName name="IQ_OPEB_OBLIGATION_ACQ_FOREIGN">"c3379"</definedName>
    <definedName name="IQ_OPEB_OBLIGATION_ACTUARIAL_GAIN_LOSS">"c3371"</definedName>
    <definedName name="IQ_OPEB_OBLIGATION_ACTUARIAL_GAIN_LOSS_DOM">"c3369"</definedName>
    <definedName name="IQ_OPEB_OBLIGATION_ACTUARIAL_GAIN_LOSS_FOREIGN">"c3370"</definedName>
    <definedName name="IQ_OPEB_OBLIGATION_BEG">"c3359"</definedName>
    <definedName name="IQ_OPEB_OBLIGATION_BEG_DOM">"c3357"</definedName>
    <definedName name="IQ_OPEB_OBLIGATION_BEG_FOREIGN">"c3358"</definedName>
    <definedName name="IQ_OPEB_OBLIGATION_CURTAIL">"c3383"</definedName>
    <definedName name="IQ_OPEB_OBLIGATION_CURTAIL_DOM">"c3381"</definedName>
    <definedName name="IQ_OPEB_OBLIGATION_CURTAIL_FOREIGN">"c3382"</definedName>
    <definedName name="IQ_OPEB_OBLIGATION_EMPLOYEE_CONTRIBUTIONS">"c3368"</definedName>
    <definedName name="IQ_OPEB_OBLIGATION_EMPLOYEE_CONTRIBUTIONS_DOM">"c3366"</definedName>
    <definedName name="IQ_OPEB_OBLIGATION_EMPLOYEE_CONTRIBUTIONS_FOREIGN">"c3367"</definedName>
    <definedName name="IQ_OPEB_OBLIGATION_FX_ADJ">"c3377"</definedName>
    <definedName name="IQ_OPEB_OBLIGATION_FX_ADJ_DOM">"c3375"</definedName>
    <definedName name="IQ_OPEB_OBLIGATION_FX_ADJ_FOREIGN">"c3376"</definedName>
    <definedName name="IQ_OPEB_OBLIGATION_INTEREST_COST">"c3365"</definedName>
    <definedName name="IQ_OPEB_OBLIGATION_INTEREST_COST_DOM">"c3363"</definedName>
    <definedName name="IQ_OPEB_OBLIGATION_INTEREST_COST_FOREIGN">"c3364"</definedName>
    <definedName name="IQ_OPEB_OBLIGATION_OTHER_PLAN_ADJ">"c3386"</definedName>
    <definedName name="IQ_OPEB_OBLIGATION_OTHER_PLAN_ADJ_DOM">"c3384"</definedName>
    <definedName name="IQ_OPEB_OBLIGATION_OTHER_PLAN_ADJ_FOREIGN">"c3385"</definedName>
    <definedName name="IQ_OPEB_OBLIGATION_PAID">"c3374"</definedName>
    <definedName name="IQ_OPEB_OBLIGATION_PAID_DOM">"c3372"</definedName>
    <definedName name="IQ_OPEB_OBLIGATION_PAID_FOREIGN">"c3373"</definedName>
    <definedName name="IQ_OPEB_OBLIGATION_PROJECTED">"c3389"</definedName>
    <definedName name="IQ_OPEB_OBLIGATION_PROJECTED_DOM">"c3387"</definedName>
    <definedName name="IQ_OPEB_OBLIGATION_PROJECTED_FOREIGN">"c3388"</definedName>
    <definedName name="IQ_OPEB_OBLIGATION_SERVICE_COST">"c3362"</definedName>
    <definedName name="IQ_OPEB_OBLIGATION_SERVICE_COST_DOM">"c3360"</definedName>
    <definedName name="IQ_OPEB_OBLIGATION_SERVICE_COST_FOREIGN">"c3361"</definedName>
    <definedName name="IQ_OPEB_OTHER">"c3317"</definedName>
    <definedName name="IQ_OPEB_OTHER_ADJ">"c3323"</definedName>
    <definedName name="IQ_OPEB_OTHER_ADJ_DOM">"c3321"</definedName>
    <definedName name="IQ_OPEB_OTHER_ADJ_FOREIGN">"c3322"</definedName>
    <definedName name="IQ_OPEB_OTHER_COST">"c3401"</definedName>
    <definedName name="IQ_OPEB_OTHER_COST_DOM">"c3399"</definedName>
    <definedName name="IQ_OPEB_OTHER_COST_FOREIGN">"c3400"</definedName>
    <definedName name="IQ_OPEB_OTHER_DOM">"c3315"</definedName>
    <definedName name="IQ_OPEB_OTHER_FOREIGN">"c3316"</definedName>
    <definedName name="IQ_OPEB_PBO_ASSUMED_RATE_RET_MAX">"c3440"</definedName>
    <definedName name="IQ_OPEB_PBO_ASSUMED_RATE_RET_MAX_DOM">"c3438"</definedName>
    <definedName name="IQ_OPEB_PBO_ASSUMED_RATE_RET_MAX_FOREIGN">"c3439"</definedName>
    <definedName name="IQ_OPEB_PBO_ASSUMED_RATE_RET_MIN">"c3437"</definedName>
    <definedName name="IQ_OPEB_PBO_ASSUMED_RATE_RET_MIN_DOM">"c3435"</definedName>
    <definedName name="IQ_OPEB_PBO_ASSUMED_RATE_RET_MIN_FOREIGN">"c3436"</definedName>
    <definedName name="IQ_OPEB_PBO_RATE_COMP_INCREASE_MAX">"c3446"</definedName>
    <definedName name="IQ_OPEB_PBO_RATE_COMP_INCREASE_MAX_DOM">"c3444"</definedName>
    <definedName name="IQ_OPEB_PBO_RATE_COMP_INCREASE_MAX_FOREIGN">"c3445"</definedName>
    <definedName name="IQ_OPEB_PBO_RATE_COMP_INCREASE_MIN">"c3443"</definedName>
    <definedName name="IQ_OPEB_PBO_RATE_COMP_INCREASE_MIN_DOM">"c3441"</definedName>
    <definedName name="IQ_OPEB_PBO_RATE_COMP_INCREASE_MIN_FOREIGN">"c3442"</definedName>
    <definedName name="IQ_OPEB_PREPAID_COST">"c3305"</definedName>
    <definedName name="IQ_OPEB_PREPAID_COST_DOM">"c3303"</definedName>
    <definedName name="IQ_OPEB_PREPAID_COST_FOREIGN">"c3304"</definedName>
    <definedName name="IQ_OPEB_RATE_COMP_INCREASE_MAX">"c3428"</definedName>
    <definedName name="IQ_OPEB_RATE_COMP_INCREASE_MAX_DOM">"c3426"</definedName>
    <definedName name="IQ_OPEB_RATE_COMP_INCREASE_MAX_FOREIGN">"c3427"</definedName>
    <definedName name="IQ_OPEB_RATE_COMP_INCREASE_MIN">"c3425"</definedName>
    <definedName name="IQ_OPEB_RATE_COMP_INCREASE_MIN_DOM">"c3423"</definedName>
    <definedName name="IQ_OPEB_RATE_COMP_INCREASE_MIN_FOREIGN">"c3424"</definedName>
    <definedName name="IQ_OPEB_SERVICE_COST">"c3392"</definedName>
    <definedName name="IQ_OPEB_SERVICE_COST_DOM">"c3390"</definedName>
    <definedName name="IQ_OPEB_SERVICE_COST_FOREIGN">"c3391"</definedName>
    <definedName name="IQ_OPEB_TOTAL_COST">"c3404"</definedName>
    <definedName name="IQ_OPEB_TOTAL_COST_DOM">"c3402"</definedName>
    <definedName name="IQ_OPEB_TOTAL_COST_FOREIGN">"c3403"</definedName>
    <definedName name="IQ_OPEB_UNRECOG_PRIOR">"c3320"</definedName>
    <definedName name="IQ_OPEB_UNRECOG_PRIOR_DOM">"c3318"</definedName>
    <definedName name="IQ_OPEB_UNRECOG_PRIOR_FOREIGN">"c3319"</definedName>
    <definedName name="IQ_OPENPRICE">"c848"</definedName>
    <definedName name="IQ_OPER_INC">"c849"</definedName>
    <definedName name="IQ_OPER_INC_BR">"c850"</definedName>
    <definedName name="IQ_OPER_INC_FIN">"c851"</definedName>
    <definedName name="IQ_OPER_INC_INS">"c852"</definedName>
    <definedName name="IQ_OPER_INC_MARGIN">"c1448"</definedName>
    <definedName name="IQ_OPER_INC_REIT">"c853"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ED">"c2116"</definedName>
    <definedName name="IQ_OPTIONS_GRANTED">"c2673"</definedName>
    <definedName name="IQ_OPTIONS_ISSUED">"c857"</definedName>
    <definedName name="IQ_OPTIONS_STRIKE_PRICE_GRANTED">"c2678"</definedName>
    <definedName name="IQ_OPTIONS_STRIKE_PRICE_OS">"c2677"</definedName>
    <definedName name="IQ_ORDER_BACKLOG">"c2090"</definedName>
    <definedName name="IQ_OTHER_ADJUST_GROSS_LOANS">"c859"</definedName>
    <definedName name="IQ_OTHER_AMORT">"c5563"</definedName>
    <definedName name="IQ_OTHER_ASSETS">"c860"</definedName>
    <definedName name="IQ_OTHER_ASSETS_BNK">"c861"</definedName>
    <definedName name="IQ_OTHER_ASSETS_BR">"c862"</definedName>
    <definedName name="IQ_OTHER_ASSETS_FIN">"c863"</definedName>
    <definedName name="IQ_OTHER_ASSETS_INS">"c864"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URRENT_ASSETS">"c1403"</definedName>
    <definedName name="IQ_OTHER_CURRENT_LIAB">"c1404"</definedName>
    <definedName name="IQ_OTHER_DEBT">"c2507"</definedName>
    <definedName name="IQ_OTHER_DEBT_PCT">"c2508"</definedName>
    <definedName name="IQ_OTHER_DEP">"c885"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OANS">"c945"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TOTAL">"c954"</definedName>
    <definedName name="IQ_OTHER_NON_INT_INC">"c955"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PTIONS_BEG_OS">"c2686"</definedName>
    <definedName name="IQ_OTHER_OPTIONS_CANCELLED">"c2689"</definedName>
    <definedName name="IQ_OTHER_OPTIONS_END_OS">"c2690"</definedName>
    <definedName name="IQ_OTHER_OPTIONS_EXERCISED">"c2688"</definedName>
    <definedName name="IQ_OTHER_OPTIONS_GRANTED">"c2687"</definedName>
    <definedName name="IQ_OTHER_OPTIONS_STRIKE_PRICE_OS">"c2691"</definedName>
    <definedName name="IQ_OTHER_OUTSTANDING_BS_DATE">"c1972"</definedName>
    <definedName name="IQ_OTHER_OUTSTANDING_FILING_DATE">"c1974"</definedName>
    <definedName name="IQ_OTHER_PC_WRITTEN">"c1006"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STRIKE_PRICE_GRANTED">"c2692"</definedName>
    <definedName name="IQ_OTHER_UNDRAWN">"c2522"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THER_WARRANTS_BEG_OS">"c2712"</definedName>
    <definedName name="IQ_OTHER_WARRANTS_CANCELLED">"c2715"</definedName>
    <definedName name="IQ_OTHER_WARRANTS_END_OS">"c2716"</definedName>
    <definedName name="IQ_OTHER_WARRANTS_EXERCISED">"c2714"</definedName>
    <definedName name="IQ_OTHER_WARRANTS_ISSUED">"c2713"</definedName>
    <definedName name="IQ_OTHER_WARRANTS_STRIKE_PRICE_ISSUED">"c2718"</definedName>
    <definedName name="IQ_OTHER_WARRANTS_STRIKE_PRICE_OS">"c2717"</definedName>
    <definedName name="IQ_OUTSTANDING_BS_DATE">"c2128"</definedName>
    <definedName name="IQ_OUTSTANDING_FILING_DATE">"c2127"</definedName>
    <definedName name="IQ_OWNERSHIP">"c2160"</definedName>
    <definedName name="IQ_PART_TIME">"c1024"</definedName>
    <definedName name="IQ_PAY_ACCRUED">"c1457"</definedName>
    <definedName name="IQ_PAYOUT_RATIO">"c1900"</definedName>
    <definedName name="IQ_PBV">"c1025"</definedName>
    <definedName name="IQ_PBV_AVG">"c1026"</definedName>
    <definedName name="IQ_PC_EARNED">"c2749"</definedName>
    <definedName name="IQ_PC_GAAP_COMBINED_RATIO">"c2781"</definedName>
    <definedName name="IQ_PC_GAAP_COMBINED_RATIO_EXCL_CL">"c2782"</definedName>
    <definedName name="IQ_PC_GAAP_EXPENSE_RATIO">"c2780"</definedName>
    <definedName name="IQ_PC_GAAP_LOSS">"c2779"</definedName>
    <definedName name="IQ_PC_POLICY_BENEFITS_EXP">"c2790"</definedName>
    <definedName name="IQ_PC_STAT_COMBINED_RATIO">"c2778"</definedName>
    <definedName name="IQ_PC_STAT_COMBINED_RATIO_EXCL_DIV">"c2777"</definedName>
    <definedName name="IQ_PC_STAT_DIVIDEND_RATIO">"c2776"</definedName>
    <definedName name="IQ_PC_STAT_EXPENSE_RATIO">"c2775"</definedName>
    <definedName name="IQ_PC_STAT_LOSS_RATIO">"c2774"</definedName>
    <definedName name="IQ_PC_STATUTORY_SURPLUS">"c2770"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EXCL_FWD_REUT">"c4049"</definedName>
    <definedName name="IQ_PE_NORMALIZED">"c2207"</definedName>
    <definedName name="IQ_PE_RATIO">"c1610"</definedName>
    <definedName name="IQ_PEG_FWD">"c1863"</definedName>
    <definedName name="IQ_PEG_FWD_REUT">"c4052"</definedName>
    <definedName name="IQ_PENSION">"c1031"</definedName>
    <definedName name="IQ_PENSION_ACCRUED_LIAB">"c3134"</definedName>
    <definedName name="IQ_PENSION_ACCRUED_LIAB_DOM">"c3132"</definedName>
    <definedName name="IQ_PENSION_ACCRUED_LIAB_FOREIGN">"c3133"</definedName>
    <definedName name="IQ_PENSION_ACCUM_OTHER_CI">"c3140"</definedName>
    <definedName name="IQ_PENSION_ACCUM_OTHER_CI_DOM">"c3138"</definedName>
    <definedName name="IQ_PENSION_ACCUM_OTHER_CI_FOREIGN">"c3139"</definedName>
    <definedName name="IQ_PENSION_ACCUMULATED_OBLIGATION">"c3570"</definedName>
    <definedName name="IQ_PENSION_ACCUMULATED_OBLIGATION_DOMESTIC">"c3568"</definedName>
    <definedName name="IQ_PENSION_ACCUMULATED_OBLIGATION_FOREIGN">"c3569"</definedName>
    <definedName name="IQ_PENSION_ASSETS">"c3182"</definedName>
    <definedName name="IQ_PENSION_ASSETS_ACQ">"c3173"</definedName>
    <definedName name="IQ_PENSION_ASSETS_ACQ_DOM">"c3171"</definedName>
    <definedName name="IQ_PENSION_ASSETS_ACQ_FOREIGN">"c3172"</definedName>
    <definedName name="IQ_PENSION_ASSETS_ACTUAL_RETURN">"c3158"</definedName>
    <definedName name="IQ_PENSION_ASSETS_ACTUAL_RETURN_DOM">"c3156"</definedName>
    <definedName name="IQ_PENSION_ASSETS_ACTUAL_RETURN_FOREIGN">"c3157"</definedName>
    <definedName name="IQ_PENSION_ASSETS_BEG">"c3155"</definedName>
    <definedName name="IQ_PENSION_ASSETS_BEG_DOM">"c3153"</definedName>
    <definedName name="IQ_PENSION_ASSETS_BEG_FOREIGN">"c3154"</definedName>
    <definedName name="IQ_PENSION_ASSETS_BENEFITS_PAID">"c3167"</definedName>
    <definedName name="IQ_PENSION_ASSETS_BENEFITS_PAID_DOM">"c3165"</definedName>
    <definedName name="IQ_PENSION_ASSETS_BENEFITS_PAID_FOREIGN">"c3166"</definedName>
    <definedName name="IQ_PENSION_ASSETS_CURTAIL">"c3176"</definedName>
    <definedName name="IQ_PENSION_ASSETS_CURTAIL_DOM">"c3174"</definedName>
    <definedName name="IQ_PENSION_ASSETS_CURTAIL_FOREIGN">"c3175"</definedName>
    <definedName name="IQ_PENSION_ASSETS_DOM">"c3180"</definedName>
    <definedName name="IQ_PENSION_ASSETS_EMPLOYER_CONTRIBUTIONS">"c3161"</definedName>
    <definedName name="IQ_PENSION_ASSETS_EMPLOYER_CONTRIBUTIONS_DOM">"c3159"</definedName>
    <definedName name="IQ_PENSION_ASSETS_EMPLOYER_CONTRIBUTIONS_FOREIGN">"c3160"</definedName>
    <definedName name="IQ_PENSION_ASSETS_FOREIGN">"c3181"</definedName>
    <definedName name="IQ_PENSION_ASSETS_FX_ADJ">"c3170"</definedName>
    <definedName name="IQ_PENSION_ASSETS_FX_ADJ_DOM">"c3168"</definedName>
    <definedName name="IQ_PENSION_ASSETS_FX_ADJ_FOREIGN">"c3169"</definedName>
    <definedName name="IQ_PENSION_ASSETS_OTHER_PLAN_ADJ">"c3179"</definedName>
    <definedName name="IQ_PENSION_ASSETS_OTHER_PLAN_ADJ_DOM">"c3177"</definedName>
    <definedName name="IQ_PENSION_ASSETS_OTHER_PLAN_ADJ_FOREIGN">"c3178"</definedName>
    <definedName name="IQ_PENSION_ASSETS_PARTICIP_CONTRIBUTIONS">"c3164"</definedName>
    <definedName name="IQ_PENSION_ASSETS_PARTICIP_CONTRIBUTIONS_DOM">"c3162"</definedName>
    <definedName name="IQ_PENSION_ASSETS_PARTICIP_CONTRIBUTIONS_FOREIGN">"c3163"</definedName>
    <definedName name="IQ_PENSION_BENEFIT_INFO_DATE">"c3230"</definedName>
    <definedName name="IQ_PENSION_BENEFIT_INFO_DATE_DOM">"c3228"</definedName>
    <definedName name="IQ_PENSION_BENEFIT_INFO_DATE_FOREIGN">"c3229"</definedName>
    <definedName name="IQ_PENSION_BREAKDOWN_EQ">"c3101"</definedName>
    <definedName name="IQ_PENSION_BREAKDOWN_EQ_DOM">"c3099"</definedName>
    <definedName name="IQ_PENSION_BREAKDOWN_EQ_FOREIGN">"c3100"</definedName>
    <definedName name="IQ_PENSION_BREAKDOWN_FI">"c3104"</definedName>
    <definedName name="IQ_PENSION_BREAKDOWN_FI_DOM">"c3102"</definedName>
    <definedName name="IQ_PENSION_BREAKDOWN_FI_FOREIGN">"c3103"</definedName>
    <definedName name="IQ_PENSION_BREAKDOWN_OTHER">"c3110"</definedName>
    <definedName name="IQ_PENSION_BREAKDOWN_OTHER_DOM">"c3108"</definedName>
    <definedName name="IQ_PENSION_BREAKDOWN_OTHER_FOREIGN">"c3109"</definedName>
    <definedName name="IQ_PENSION_BREAKDOWN_PCT_EQ">"c3089"</definedName>
    <definedName name="IQ_PENSION_BREAKDOWN_PCT_EQ_DOM">"c3087"</definedName>
    <definedName name="IQ_PENSION_BREAKDOWN_PCT_EQ_FOREIGN">"c3088"</definedName>
    <definedName name="IQ_PENSION_BREAKDOWN_PCT_FI">"c3092"</definedName>
    <definedName name="IQ_PENSION_BREAKDOWN_PCT_FI_DOM">"c3090"</definedName>
    <definedName name="IQ_PENSION_BREAKDOWN_PCT_FI_FOREIGN">"c3091"</definedName>
    <definedName name="IQ_PENSION_BREAKDOWN_PCT_OTHER">"c3098"</definedName>
    <definedName name="IQ_PENSION_BREAKDOWN_PCT_OTHER_DOM">"c3096"</definedName>
    <definedName name="IQ_PENSION_BREAKDOWN_PCT_OTHER_FOREIGN">"c3097"</definedName>
    <definedName name="IQ_PENSION_BREAKDOWN_PCT_RE">"c3095"</definedName>
    <definedName name="IQ_PENSION_BREAKDOWN_PCT_RE_DOM">"c3093"</definedName>
    <definedName name="IQ_PENSION_BREAKDOWN_PCT_RE_FOREIGN">"c3094"</definedName>
    <definedName name="IQ_PENSION_BREAKDOWN_RE">"c3107"</definedName>
    <definedName name="IQ_PENSION_BREAKDOWN_RE_DOM">"c3105"</definedName>
    <definedName name="IQ_PENSION_BREAKDOWN_RE_FOREIGN">"c3106"</definedName>
    <definedName name="IQ_PENSION_CONTRIBUTION_TOTAL_COST">"c3559"</definedName>
    <definedName name="IQ_PENSION_DISC_RATE_MAX">"c3236"</definedName>
    <definedName name="IQ_PENSION_DISC_RATE_MAX_DOM">"c3234"</definedName>
    <definedName name="IQ_PENSION_DISC_RATE_MAX_FOREIGN">"c3235"</definedName>
    <definedName name="IQ_PENSION_DISC_RATE_MIN">"c3233"</definedName>
    <definedName name="IQ_PENSION_DISC_RATE_MIN_DOM">"c3231"</definedName>
    <definedName name="IQ_PENSION_DISC_RATE_MIN_FOREIGN">"c3232"</definedName>
    <definedName name="IQ_PENSION_DISCOUNT_RATE_DOMESTIC">"c3573"</definedName>
    <definedName name="IQ_PENSION_DISCOUNT_RATE_FOREIGN">"c3574"</definedName>
    <definedName name="IQ_PENSION_EST_BENEFIT_1YR">"c3113"</definedName>
    <definedName name="IQ_PENSION_EST_BENEFIT_1YR_DOM">"c3111"</definedName>
    <definedName name="IQ_PENSION_EST_BENEFIT_1YR_FOREIGN">"c3112"</definedName>
    <definedName name="IQ_PENSION_EST_BENEFIT_2YR">"c3116"</definedName>
    <definedName name="IQ_PENSION_EST_BENEFIT_2YR_DOM">"c3114"</definedName>
    <definedName name="IQ_PENSION_EST_BENEFIT_2YR_FOREIGN">"c3115"</definedName>
    <definedName name="IQ_PENSION_EST_BENEFIT_3YR">"c3119"</definedName>
    <definedName name="IQ_PENSION_EST_BENEFIT_3YR_DOM">"c3117"</definedName>
    <definedName name="IQ_PENSION_EST_BENEFIT_3YR_FOREIGN">"c3118"</definedName>
    <definedName name="IQ_PENSION_EST_BENEFIT_4YR">"c3122"</definedName>
    <definedName name="IQ_PENSION_EST_BENEFIT_4YR_DOM">"c3120"</definedName>
    <definedName name="IQ_PENSION_EST_BENEFIT_4YR_FOREIGN">"c3121"</definedName>
    <definedName name="IQ_PENSION_EST_BENEFIT_5YR">"c3125"</definedName>
    <definedName name="IQ_PENSION_EST_BENEFIT_5YR_DOM">"c3123"</definedName>
    <definedName name="IQ_PENSION_EST_BENEFIT_5YR_FOREIGN">"c3124"</definedName>
    <definedName name="IQ_PENSION_EST_BENEFIT_AFTER5">"c3128"</definedName>
    <definedName name="IQ_PENSION_EST_BENEFIT_AFTER5_DOM">"c3126"</definedName>
    <definedName name="IQ_PENSION_EST_BENEFIT_AFTER5_FOREIGN">"c3127"</definedName>
    <definedName name="IQ_PENSION_EST_CONTRIBUTIONS_NEXTYR">"c3218"</definedName>
    <definedName name="IQ_PENSION_EST_CONTRIBUTIONS_NEXTYR_DOM">"c3216"</definedName>
    <definedName name="IQ_PENSION_EST_CONTRIBUTIONS_NEXTYR_FOREIGN">"c3217"</definedName>
    <definedName name="IQ_PENSION_EXP_RATE_RETURN_MAX">"c3248"</definedName>
    <definedName name="IQ_PENSION_EXP_RATE_RETURN_MAX_DOM">"c3246"</definedName>
    <definedName name="IQ_PENSION_EXP_RATE_RETURN_MAX_FOREIGN">"c3247"</definedName>
    <definedName name="IQ_PENSION_EXP_RATE_RETURN_MIN">"c3245"</definedName>
    <definedName name="IQ_PENSION_EXP_RATE_RETURN_MIN_DOM">"c3243"</definedName>
    <definedName name="IQ_PENSION_EXP_RATE_RETURN_MIN_FOREIGN">"c3244"</definedName>
    <definedName name="IQ_PENSION_EXP_RETURN_DOMESTIC">"c3571"</definedName>
    <definedName name="IQ_PENSION_EXP_RETURN_FOREIGN">"c3572"</definedName>
    <definedName name="IQ_PENSION_INTAN_ASSETS">"c3137"</definedName>
    <definedName name="IQ_PENSION_INTAN_ASSETS_DOM">"c3135"</definedName>
    <definedName name="IQ_PENSION_INTAN_ASSETS_FOREIGN">"c3136"</definedName>
    <definedName name="IQ_PENSION_INTEREST_COST">"c3582"</definedName>
    <definedName name="IQ_PENSION_INTEREST_COST_DOM">"c3580"</definedName>
    <definedName name="IQ_PENSION_INTEREST_COST_FOREIGN">"c3581"</definedName>
    <definedName name="IQ_PENSION_NET_ASSET_RECOG">"c3152"</definedName>
    <definedName name="IQ_PENSION_NET_ASSET_RECOG_DOM">"c3150"</definedName>
    <definedName name="IQ_PENSION_NET_ASSET_RECOG_FOREIGN">"c3151"</definedName>
    <definedName name="IQ_PENSION_OBLIGATION_ACQ">"c3206"</definedName>
    <definedName name="IQ_PENSION_OBLIGATION_ACQ_DOM">"c3204"</definedName>
    <definedName name="IQ_PENSION_OBLIGATION_ACQ_FOREIGN">"c3205"</definedName>
    <definedName name="IQ_PENSION_OBLIGATION_ACTUARIAL_GAIN_LOSS">"c3197"</definedName>
    <definedName name="IQ_PENSION_OBLIGATION_ACTUARIAL_GAIN_LOSS_DOM">"c3195"</definedName>
    <definedName name="IQ_PENSION_OBLIGATION_ACTUARIAL_GAIN_LOSS_FOREIGN">"c3196"</definedName>
    <definedName name="IQ_PENSION_OBLIGATION_BEG">"c3185"</definedName>
    <definedName name="IQ_PENSION_OBLIGATION_BEG_DOM">"c3183"</definedName>
    <definedName name="IQ_PENSION_OBLIGATION_BEG_FOREIGN">"c3184"</definedName>
    <definedName name="IQ_PENSION_OBLIGATION_CURTAIL">"c3209"</definedName>
    <definedName name="IQ_PENSION_OBLIGATION_CURTAIL_DOM">"c3207"</definedName>
    <definedName name="IQ_PENSION_OBLIGATION_CURTAIL_FOREIGN">"c3208"</definedName>
    <definedName name="IQ_PENSION_OBLIGATION_EMPLOYEE_CONTRIBUTIONS">"c3194"</definedName>
    <definedName name="IQ_PENSION_OBLIGATION_EMPLOYEE_CONTRIBUTIONS_DOM">"c3192"</definedName>
    <definedName name="IQ_PENSION_OBLIGATION_EMPLOYEE_CONTRIBUTIONS_FOREIGN">"c3193"</definedName>
    <definedName name="IQ_PENSION_OBLIGATION_FX_ADJ">"c3203"</definedName>
    <definedName name="IQ_PENSION_OBLIGATION_FX_ADJ_DOM">"c3201"</definedName>
    <definedName name="IQ_PENSION_OBLIGATION_FX_ADJ_FOREIGN">"c3202"</definedName>
    <definedName name="IQ_PENSION_OBLIGATION_INTEREST_COST">"c3191"</definedName>
    <definedName name="IQ_PENSION_OBLIGATION_INTEREST_COST_DOM">"c3189"</definedName>
    <definedName name="IQ_PENSION_OBLIGATION_INTEREST_COST_FOREIGN">"c3190"</definedName>
    <definedName name="IQ_PENSION_OBLIGATION_OTHER_COST">"c3555"</definedName>
    <definedName name="IQ_PENSION_OBLIGATION_OTHER_COST_DOM">"c3553"</definedName>
    <definedName name="IQ_PENSION_OBLIGATION_OTHER_COST_FOREIGN">"c3554"</definedName>
    <definedName name="IQ_PENSION_OBLIGATION_OTHER_PLAN_ADJ">"c3212"</definedName>
    <definedName name="IQ_PENSION_OBLIGATION_OTHER_PLAN_ADJ_DOM">"c3210"</definedName>
    <definedName name="IQ_PENSION_OBLIGATION_OTHER_PLAN_ADJ_FOREIGN">"c3211"</definedName>
    <definedName name="IQ_PENSION_OBLIGATION_PAID">"c3200"</definedName>
    <definedName name="IQ_PENSION_OBLIGATION_PAID_DOM">"c3198"</definedName>
    <definedName name="IQ_PENSION_OBLIGATION_PAID_FOREIGN">"c3199"</definedName>
    <definedName name="IQ_PENSION_OBLIGATION_PROJECTED">"c3215"</definedName>
    <definedName name="IQ_PENSION_OBLIGATION_PROJECTED_DOM">"c3213"</definedName>
    <definedName name="IQ_PENSION_OBLIGATION_PROJECTED_FOREIGN">"c3214"</definedName>
    <definedName name="IQ_PENSION_OBLIGATION_ROA">"c3552"</definedName>
    <definedName name="IQ_PENSION_OBLIGATION_ROA_DOM">"c3550"</definedName>
    <definedName name="IQ_PENSION_OBLIGATION_ROA_FOREIGN">"c3551"</definedName>
    <definedName name="IQ_PENSION_OBLIGATION_SERVICE_COST">"c3188"</definedName>
    <definedName name="IQ_PENSION_OBLIGATION_SERVICE_COST_DOM">"c3186"</definedName>
    <definedName name="IQ_PENSION_OBLIGATION_SERVICE_COST_FOREIGN">"c3187"</definedName>
    <definedName name="IQ_PENSION_OBLIGATION_TOTAL_COST">"c3558"</definedName>
    <definedName name="IQ_PENSION_OBLIGATION_TOTAL_COST_DOM">"c3556"</definedName>
    <definedName name="IQ_PENSION_OBLIGATION_TOTAL_COST_FOREIGN">"c3557"</definedName>
    <definedName name="IQ_PENSION_OTHER">"c3143"</definedName>
    <definedName name="IQ_PENSION_OTHER_ADJ">"c3149"</definedName>
    <definedName name="IQ_PENSION_OTHER_ADJ_DOM">"c3147"</definedName>
    <definedName name="IQ_PENSION_OTHER_ADJ_FOREIGN">"c3148"</definedName>
    <definedName name="IQ_PENSION_OTHER_DOM">"c3141"</definedName>
    <definedName name="IQ_PENSION_OTHER_FOREIGN">"c3142"</definedName>
    <definedName name="IQ_PENSION_PBO_ASSUMED_RATE_RET_MAX">"c3254"</definedName>
    <definedName name="IQ_PENSION_PBO_ASSUMED_RATE_RET_MAX_DOM">"c3252"</definedName>
    <definedName name="IQ_PENSION_PBO_ASSUMED_RATE_RET_MAX_FOREIGN">"c3253"</definedName>
    <definedName name="IQ_PENSION_PBO_ASSUMED_RATE_RET_MIN">"c3251"</definedName>
    <definedName name="IQ_PENSION_PBO_ASSUMED_RATE_RET_MIN_DOM">"c3249"</definedName>
    <definedName name="IQ_PENSION_PBO_ASSUMED_RATE_RET_MIN_FOREIGN">"c3250"</definedName>
    <definedName name="IQ_PENSION_PBO_RATE_COMP_INCREASE_MAX">"c3260"</definedName>
    <definedName name="IQ_PENSION_PBO_RATE_COMP_INCREASE_MAX_DOM">"c3258"</definedName>
    <definedName name="IQ_PENSION_PBO_RATE_COMP_INCREASE_MAX_FOREIGN">"c3259"</definedName>
    <definedName name="IQ_PENSION_PBO_RATE_COMP_INCREASE_MIN">"c3257"</definedName>
    <definedName name="IQ_PENSION_PBO_RATE_COMP_INCREASE_MIN_DOM">"c3255"</definedName>
    <definedName name="IQ_PENSION_PBO_RATE_COMP_INCREASE_MIN_FOREIGN">"c3256"</definedName>
    <definedName name="IQ_PENSION_PREPAID_COST">"c3131"</definedName>
    <definedName name="IQ_PENSION_PREPAID_COST_DOM">"c3129"</definedName>
    <definedName name="IQ_PENSION_PREPAID_COST_FOREIGN">"c3130"</definedName>
    <definedName name="IQ_PENSION_PROJECTED_OBLIGATION">"c3566"</definedName>
    <definedName name="IQ_PENSION_PROJECTED_OBLIGATION_DOMESTIC">"c3564"</definedName>
    <definedName name="IQ_PENSION_PROJECTED_OBLIGATION_FOREIGN">"c3565"</definedName>
    <definedName name="IQ_PENSION_QUART_ADDL_CONTRIBUTIONS_EXP">"c3224"</definedName>
    <definedName name="IQ_PENSION_QUART_ADDL_CONTRIBUTIONS_EXP_DOM">"c3222"</definedName>
    <definedName name="IQ_PENSION_QUART_ADDL_CONTRIBUTIONS_EXP_FOREIGN">"c3223"</definedName>
    <definedName name="IQ_PENSION_QUART_EMPLOYER_CONTRIBUTIONS">"c3221"</definedName>
    <definedName name="IQ_PENSION_QUART_EMPLOYER_CONTRIBUTIONS_DOM">"c3219"</definedName>
    <definedName name="IQ_PENSION_QUART_EMPLOYER_CONTRIBUTIONS_FOREIGN">"c3220"</definedName>
    <definedName name="IQ_PENSION_RATE_COMP_GROWTH_DOMESTIC">"c3575"</definedName>
    <definedName name="IQ_PENSION_RATE_COMP_GROWTH_FOREIGN">"c3576"</definedName>
    <definedName name="IQ_PENSION_RATE_COMP_INCREASE_MAX">"c3242"</definedName>
    <definedName name="IQ_PENSION_RATE_COMP_INCREASE_MAX_DOM">"c3240"</definedName>
    <definedName name="IQ_PENSION_RATE_COMP_INCREASE_MAX_FOREIGN">"c3241"</definedName>
    <definedName name="IQ_PENSION_RATE_COMP_INCREASE_MIN">"c3239"</definedName>
    <definedName name="IQ_PENSION_RATE_COMP_INCREASE_MIN_DOM">"c3237"</definedName>
    <definedName name="IQ_PENSION_RATE_COMP_INCREASE_MIN_FOREIGN">"c3238"</definedName>
    <definedName name="IQ_PENSION_SERVICE_COST">"c3579"</definedName>
    <definedName name="IQ_PENSION_SERVICE_COST_DOM">"c3577"</definedName>
    <definedName name="IQ_PENSION_SERVICE_COST_FOREIGN">"c3578"</definedName>
    <definedName name="IQ_PENSION_TOTAL_ASSETS">"c3563"</definedName>
    <definedName name="IQ_PENSION_TOTAL_ASSETS_DOMESTIC">"c3561"</definedName>
    <definedName name="IQ_PENSION_TOTAL_ASSETS_FOREIGN">"c3562"</definedName>
    <definedName name="IQ_PENSION_TOTAL_EXP">"c3560"</definedName>
    <definedName name="IQ_PENSION_UNFUNDED_ADDL_MIN_LIAB">"c3227"</definedName>
    <definedName name="IQ_PENSION_UNFUNDED_ADDL_MIN_LIAB_DOM">"c3225"</definedName>
    <definedName name="IQ_PENSION_UNFUNDED_ADDL_MIN_LIAB_FOREIGN">"c3226"</definedName>
    <definedName name="IQ_PENSION_UNRECOG_PRIOR">"c3146"</definedName>
    <definedName name="IQ_PENSION_UNRECOG_PRIOR_DOM">"c3144"</definedName>
    <definedName name="IQ_PENSION_UNRECOG_PRIOR_FOREIGN">"c3145"</definedName>
    <definedName name="IQ_PENSION_UV_LIAB">"c3567"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L">"c2114"</definedName>
    <definedName name="IQ_PMT_FREQ">"c2236"</definedName>
    <definedName name="IQ_POISON_PUT_EFFECT_DATE">"c2486"</definedName>
    <definedName name="IQ_POISON_PUT_EXPIRATION_DATE">"c2487"</definedName>
    <definedName name="IQ_POISON_PUT_PRICE">"c2488"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RE_OPEN_COST">"c1040"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ICE_OVER_BVPS">"c1412"</definedName>
    <definedName name="IQ_PRICE_OVER_LTM_EPS">"c1413"</definedName>
    <definedName name="IQ_PRICE_TARGET">"c82"</definedName>
    <definedName name="IQ_PRICE_TARGET_REUT">"c3631"</definedName>
    <definedName name="IQ_PRICEDATE">"c1069"</definedName>
    <definedName name="IQ_PRICING_DATE">"c1613"</definedName>
    <definedName name="IQ_PRIMARY_INDUSTRY">"c1070"</definedName>
    <definedName name="IQ_PRINCIPAL_AMT">"c2157"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JECTED_PENSION_OBLIGATION_DOMESTIC">"c2656"</definedName>
    <definedName name="IQ_PROJECTED_PENSION_OBLIGATION_FOREIGN">"c2664"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PUT_DATE_SCHEDULE">"c2483"</definedName>
    <definedName name="IQ_PUT_NOTIFICATION">"c2485"</definedName>
    <definedName name="IQ_PUT_PRICE_SCHEDULE">"c2484"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C">"c2497"</definedName>
    <definedName name="IQ_RC_PCT">"c2498"</definedName>
    <definedName name="IQ_RD_EXP">"c1090"</definedName>
    <definedName name="IQ_RD_EXP_FN">"c1091"</definedName>
    <definedName name="IQ_RE">"c1092"</definedName>
    <definedName name="IQ_REAL_ESTATE">"c1093"</definedName>
    <definedName name="IQ_REAL_ESTATE_ASSETS">"c1094"</definedName>
    <definedName name="IQ_RECURRING_PROFIT_ACT_OR_EST">"c4507"</definedName>
    <definedName name="IQ_RECURRING_PROFIT_SHARE_ACT_OR_EST">"c4508"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R_STOCK_COMP">"c3506"</definedName>
    <definedName name="IQ_RESTR_STOCK_COMP_PRETAX">"c3504"</definedName>
    <definedName name="IQ_RESTR_STOCK_COMP_TAX">"c3505"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TAIL_ACQUIRED_FRANCHISE_STORES">"c2895"</definedName>
    <definedName name="IQ_RETAIL_ACQUIRED_OWNED_STORES">"c2903"</definedName>
    <definedName name="IQ_RETAIL_ACQUIRED_STORES">"c2887"</definedName>
    <definedName name="IQ_RETAIL_AVG_STORE_SIZE_GROSS">"c2066"</definedName>
    <definedName name="IQ_RETAIL_AVG_STORE_SIZE_NET">"c2067"</definedName>
    <definedName name="IQ_RETAIL_AVG_WK_SALES">"c2891"</definedName>
    <definedName name="IQ_RETAIL_AVG_WK_SALES_FRANCHISE">"c2899"</definedName>
    <definedName name="IQ_RETAIL_AVG_WK_SALES_OWNED">"c2907"</definedName>
    <definedName name="IQ_RETAIL_CLOSED_FRANCHISE_STORES">"c2896"</definedName>
    <definedName name="IQ_RETAIL_CLOSED_OWNED_STORES">"c2904"</definedName>
    <definedName name="IQ_RETAIL_CLOSED_STORES">"c2063"</definedName>
    <definedName name="IQ_RETAIL_FRANCHISE_STORES_BEG">"c2893"</definedName>
    <definedName name="IQ_RETAIL_OPENED_FRANCHISE_STORES">"c2894"</definedName>
    <definedName name="IQ_RETAIL_OPENED_OWNED_STORES">"c2902"</definedName>
    <definedName name="IQ_RETAIL_OPENED_STORES">"c2062"</definedName>
    <definedName name="IQ_RETAIL_OWNED_STORES_BEG">"c2901"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OLD_FRANCHISE_STORES">"c2897"</definedName>
    <definedName name="IQ_RETAIL_SOLD_OWNED_STORES">"c2905"</definedName>
    <definedName name="IQ_RETAIL_SOLD_STORES">"c2889"</definedName>
    <definedName name="IQ_RETAIL_SQ_FOOTAGE">"c2064"</definedName>
    <definedName name="IQ_RETAIL_STORE_SELLING_AREA">"c2065"</definedName>
    <definedName name="IQ_RETAIL_STORES_BEG">"c2885"</definedName>
    <definedName name="IQ_RETAIL_TOTAL_FRANCHISE_STORES">"c2898"</definedName>
    <definedName name="IQ_RETAIL_TOTAL_OWNED_STORES">"c2906"</definedName>
    <definedName name="IQ_RETAIL_TOTAL_STORES">"c2061"</definedName>
    <definedName name="IQ_RETAINED_EARN">"c1420"</definedName>
    <definedName name="IQ_RETURN_ASSETS">"c1113"</definedName>
    <definedName name="IQ_RETURN_ASSETS_BANK">"c1114"</definedName>
    <definedName name="IQ_RETURN_ASSETS_BROK">"c1115"</definedName>
    <definedName name="IQ_RETURN_ASSETS_FS">"c1116"</definedName>
    <definedName name="IQ_RETURN_CAPITAL">"c1117"</definedName>
    <definedName name="IQ_RETURN_EQUITY">"c1118"</definedName>
    <definedName name="IQ_RETURN_EQUITY_BANK">"c1119"</definedName>
    <definedName name="IQ_RETURN_EQUITY_BROK">"c1120"</definedName>
    <definedName name="IQ_RETURN_EQUITY_FS">"c1121"</definedName>
    <definedName name="IQ_RETURN_INVESTMENT">"c1421"</definedName>
    <definedName name="IQ_REV">"c1122"</definedName>
    <definedName name="IQ_REV_BEFORE_LL">"c1123"</definedName>
    <definedName name="IQ_REV_STDDEV_EST">"c1124"</definedName>
    <definedName name="IQ_REV_STDDEV_EST_REUT">"c3639"</definedName>
    <definedName name="IQ_REV_UTI">"c1125"</definedName>
    <definedName name="IQ_REVENUE">"c1422"</definedName>
    <definedName name="IQ_REVENUE_ACT_OR_EST">"c2214"</definedName>
    <definedName name="IQ_REVENUE_EST">"c1126"</definedName>
    <definedName name="IQ_REVENUE_EST_REUT">"c3634"</definedName>
    <definedName name="IQ_REVENUE_HIGH_EST">"c1127"</definedName>
    <definedName name="IQ_REVENUE_HIGH_EST_REUT">"c3636"</definedName>
    <definedName name="IQ_REVENUE_LOW_EST">"c1128"</definedName>
    <definedName name="IQ_REVENUE_LOW_EST_REUT">"c3637"</definedName>
    <definedName name="IQ_REVENUE_MEDIAN_EST">"c1662"</definedName>
    <definedName name="IQ_REVENUE_MEDIAN_EST_REUT">"c3635"</definedName>
    <definedName name="IQ_REVENUE_NUM_EST">"c1129"</definedName>
    <definedName name="IQ_REVENUE_NUM_EST_REUT">"c3638"</definedName>
    <definedName name="IQ_REVISION_DATE_">38798.4609490741</definedName>
    <definedName name="IQ_RISK_ADJ_BANK_ASSETS">"c2670"</definedName>
    <definedName name="IQ_SALARY">"c1130"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ME_STORE_FRANCHISE">"c2900"</definedName>
    <definedName name="IQ_SAME_STORE_OWNED">"c2908"</definedName>
    <definedName name="IQ_SAME_STORE_TOTAL">"c2892"</definedName>
    <definedName name="IQ_SAVING_DEP">"c1150"</definedName>
    <definedName name="IQ_SEC_PURCHASED_RESELL">"c5513"</definedName>
    <definedName name="IQ_SECUR_RECEIV">"c1151"</definedName>
    <definedName name="IQ_SECURED_DEBT">"c2546"</definedName>
    <definedName name="IQ_SECURED_DEBT_PCT">"c2547"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">"c2171"</definedName>
    <definedName name="IQ_SP_BANK">"c2637"</definedName>
    <definedName name="IQ_SP_BANK_ACTION">"c2636"</definedName>
    <definedName name="IQ_SP_BANK_DATE">"c2635"</definedName>
    <definedName name="IQ_SP_DATE">"c2172"</definedName>
    <definedName name="IQ_SP_FIN_ENHANCE_FX">"c2631"</definedName>
    <definedName name="IQ_SP_FIN_ENHANCE_FX_ACTION">"c2630"</definedName>
    <definedName name="IQ_SP_FIN_ENHANCE_FX_DATE">"c2629"</definedName>
    <definedName name="IQ_SP_FIN_ENHANCE_LC">"c2634"</definedName>
    <definedName name="IQ_SP_FIN_ENHANCE_LC_ACTION">"c2633"</definedName>
    <definedName name="IQ_SP_FIN_ENHANCE_LC_DATE">"c2632"</definedName>
    <definedName name="IQ_SP_FIN_STRENGTH_LC_ACTION_LT">"c2625"</definedName>
    <definedName name="IQ_SP_FIN_STRENGTH_LC_ACTION_ST">"c2626"</definedName>
    <definedName name="IQ_SP_FIN_STRENGTH_LC_DATE_LT">"c2623"</definedName>
    <definedName name="IQ_SP_FIN_STRENGTH_LC_DATE_ST">"c2624"</definedName>
    <definedName name="IQ_SP_FIN_STRENGTH_LC_LT">"c2627"</definedName>
    <definedName name="IQ_SP_FIN_STRENGTH_LC_ST">"c2628"</definedName>
    <definedName name="IQ_SP_FX_ACTION_LT">"c2613"</definedName>
    <definedName name="IQ_SP_FX_ACTION_ST">"c2614"</definedName>
    <definedName name="IQ_SP_FX_DATE_LT">"c2611"</definedName>
    <definedName name="IQ_SP_FX_DATE_ST">"c2612"</definedName>
    <definedName name="IQ_SP_FX_LT">"c2615"</definedName>
    <definedName name="IQ_SP_FX_ST">"c2616"</definedName>
    <definedName name="IQ_SP_ISSUE_ACTION">"c2644"</definedName>
    <definedName name="IQ_SP_ISSUE_DATE">"c2643"</definedName>
    <definedName name="IQ_SP_ISSUE_LT">"c2645"</definedName>
    <definedName name="IQ_SP_ISSUE_OUTLOOK_WATCH">"c2650"</definedName>
    <definedName name="IQ_SP_ISSUE_OUTLOOK_WATCH_DATE">"c2649"</definedName>
    <definedName name="IQ_SP_ISSUE_RECOVER">"c2648"</definedName>
    <definedName name="IQ_SP_ISSUE_RECOVER_ACTION">"c2647"</definedName>
    <definedName name="IQ_SP_ISSUE_RECOVER_DATE">"c2646"</definedName>
    <definedName name="IQ_SP_LC_ACTION_LT">"c2619"</definedName>
    <definedName name="IQ_SP_LC_ACTION_ST">"c2620"</definedName>
    <definedName name="IQ_SP_LC_DATE_LT">"c2617"</definedName>
    <definedName name="IQ_SP_LC_DATE_ST">"c2618"</definedName>
    <definedName name="IQ_SP_LC_LT">"c2621"</definedName>
    <definedName name="IQ_SP_LC_ST">"c2622"</definedName>
    <definedName name="IQ_SP_OUTLOOK_WATCH">"c2639"</definedName>
    <definedName name="IQ_SP_OUTLOOK_WATCH_DATE">"c2638"</definedName>
    <definedName name="IQ_SP_REASON">"c2174"</definedName>
    <definedName name="IQ_SP_STATUS">"c2173"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PECIAL_DIV_SHARE">"c3007"</definedName>
    <definedName name="IQ_SR_BONDS_NOTES">"c2501"</definedName>
    <definedName name="IQ_SR_BONDS_NOTES_PCT">"c2502"</definedName>
    <definedName name="IQ_SR_DEBT">"c2526"</definedName>
    <definedName name="IQ_SR_DEBT_EBITDA">"c2552"</definedName>
    <definedName name="IQ_SR_DEBT_EBITDA_CAPEX">"c2553"</definedName>
    <definedName name="IQ_SR_DEBT_PCT">"c2527"</definedName>
    <definedName name="IQ_SR_SUB_DEBT">"c2530"</definedName>
    <definedName name="IQ_SR_SUB_DEBT_EBITDA">"c2556"</definedName>
    <definedName name="IQ_SR_SUB_DEBT_EBITDA_CAPEX">"c2557"</definedName>
    <definedName name="IQ_SR_SUB_DEBT_PCT">"c2531"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PCT">"c2539"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UTORY_SURPLUS">"c1201"</definedName>
    <definedName name="IQ_STOCK_BASED">"c1202"</definedName>
    <definedName name="IQ_STOCK_BASED_AT">"c2999"</definedName>
    <definedName name="IQ_STOCK_BASED_CF">"c1203"</definedName>
    <definedName name="IQ_STOCK_BASED_COGS">"c2990"</definedName>
    <definedName name="IQ_STOCK_BASED_COMP">"c3512"</definedName>
    <definedName name="IQ_STOCK_BASED_COMP_PRETAX">"c3510"</definedName>
    <definedName name="IQ_STOCK_BASED_COMP_TAX">"c3511"</definedName>
    <definedName name="IQ_STOCK_BASED_GA">"c2993"</definedName>
    <definedName name="IQ_STOCK_BASED_OTHER">"c2995"</definedName>
    <definedName name="IQ_STOCK_BASED_RD">"c2991"</definedName>
    <definedName name="IQ_STOCK_BASED_SGA">"c2994"</definedName>
    <definedName name="IQ_STOCK_BASED_SM">"c2992"</definedName>
    <definedName name="IQ_STOCK_BASED_TOTAL">"c3040"</definedName>
    <definedName name="IQ_STOCK_OPTIONS_COMP">"c3509"</definedName>
    <definedName name="IQ_STOCK_OPTIONS_COMP_PRETAX">"c3507"</definedName>
    <definedName name="IQ_STOCK_OPTIONS_COMP_TAX">"c3508"</definedName>
    <definedName name="IQ_STRIKE_PRICE_ISSUED">"c1645"</definedName>
    <definedName name="IQ_STRIKE_PRICE_OS">"c1646"</definedName>
    <definedName name="IQ_STW">"c2166"</definedName>
    <definedName name="IQ_SUB_BONDS_NOTES">"c2503"</definedName>
    <definedName name="IQ_SUB_BONDS_NOTES_PCT">"c2504"</definedName>
    <definedName name="IQ_SUB_DEBT">"c2532"</definedName>
    <definedName name="IQ_SUB_DEBT_EBITDA">"c2558"</definedName>
    <definedName name="IQ_SUB_DEBT_EBITDA_CAPEX">"c2559"</definedName>
    <definedName name="IQ_SUB_DEBT_PCT">"c2533"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VA">"c1214"</definedName>
    <definedName name="IQ_TARGET_PRICE_NUM">"c1653"</definedName>
    <definedName name="IQ_TARGET_PRICE_NUM_REUT">"c5319"</definedName>
    <definedName name="IQ_TARGET_PRICE_STDDEV">"c1654"</definedName>
    <definedName name="IQ_TARGET_PRICE_STDDEV_REUT">"c5320"</definedName>
    <definedName name="IQ_TAX_BENEFIT_CF_1YR">"c3483"</definedName>
    <definedName name="IQ_TAX_BENEFIT_CF_2YR">"c3484"</definedName>
    <definedName name="IQ_TAX_BENEFIT_CF_3YR">"c3485"</definedName>
    <definedName name="IQ_TAX_BENEFIT_CF_4YR">"c3486"</definedName>
    <definedName name="IQ_TAX_BENEFIT_CF_5YR">"c3487"</definedName>
    <definedName name="IQ_TAX_BENEFIT_CF_AFTER_FIVE">"c3488"</definedName>
    <definedName name="IQ_TAX_BENEFIT_CF_MAX_YEAR">"c3491"</definedName>
    <definedName name="IQ_TAX_BENEFIT_CF_NO_EXP">"c3489"</definedName>
    <definedName name="IQ_TAX_BENEFIT_CF_TOTAL">"c3490"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RM_LOANS">"c2499"</definedName>
    <definedName name="IQ_TERM_LOANS_PCT">"c2500"</definedName>
    <definedName name="IQ_TEV">"c1219"</definedName>
    <definedName name="IQ_TEV_EBIT">"c1220"</definedName>
    <definedName name="IQ_TEV_EBIT_AVG">"c1221"</definedName>
    <definedName name="IQ_TEV_EBITDA">"c1222"</definedName>
    <definedName name="IQ_TEV_EBITDA_AVG">"c1223"</definedName>
    <definedName name="IQ_TEV_EBITDA_FWD">"c1224"</definedName>
    <definedName name="IQ_TEV_EBITDA_FWD_REUT">"c4050"</definedName>
    <definedName name="IQ_TEV_EMPLOYEE_AVG">"c1225"</definedName>
    <definedName name="IQ_TEV_TOTAL_REV">"c1226"</definedName>
    <definedName name="IQ_TEV_TOTAL_REV_AVG">"c1227"</definedName>
    <definedName name="IQ_TEV_TOTAL_REV_FWD">"c1228"</definedName>
    <definedName name="IQ_TEV_TOTAL_REV_FWD_REUT">"c4051"</definedName>
    <definedName name="IQ_TEV_UFCF">"c2208"</definedName>
    <definedName name="IQ_TIER_ONE_CAPITAL">"c2667"</definedName>
    <definedName name="IQ_TIER_ONE_RATIO">"c1229"</definedName>
    <definedName name="IQ_TIER_TWO_CAPITAL">"c2669"</definedName>
    <definedName name="IQ_TIME_DEP">"c1230"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VG_CE_TOTAL_AVG_ASSETS">"c1241"</definedName>
    <definedName name="IQ_TOTAL_AVG_EQUITY_TOTAL_AVG_ASSETS">"c1242"</definedName>
    <definedName name="IQ_TOTAL_BANK_CAPITAL">"c2668"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BITDA_CAPEX">"c2948"</definedName>
    <definedName name="IQ_TOTAL_DEBT_EQUITY">"c1250"</definedName>
    <definedName name="IQ_TOTAL_DEBT_EXCL_FIN">"c2937"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POSITS">"c1265"</definedName>
    <definedName name="IQ_TOTAL_DIV_PAID_CF">"c1266"</definedName>
    <definedName name="IQ_TOTAL_EMPLOYEE">"c2141"</definedName>
    <definedName name="IQ_TOTAL_EMPLOYEES">"c1522"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PTIONS_BEG_OS">"c2693"</definedName>
    <definedName name="IQ_TOTAL_OPTIONS_CANCELLED">"c2696"</definedName>
    <definedName name="IQ_TOTAL_OPTIONS_END_OS">"c2697"</definedName>
    <definedName name="IQ_TOTAL_OPTIONS_EXERCISED">"c2695"</definedName>
    <definedName name="IQ_TOTAL_OPTIONS_GRANTED">"c2694"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ASSETS_DOMESTIC">"c2658"</definedName>
    <definedName name="IQ_TOTAL_PENSION_ASSETS_FOREIGN">"c2666"</definedName>
    <definedName name="IQ_TOTAL_PENSION_EXP">"c1291"</definedName>
    <definedName name="IQ_TOTAL_PENSION_OBLIGATION">"c1292"</definedName>
    <definedName name="IQ_TOTAL_PRINCIPAL">"c2509"</definedName>
    <definedName name="IQ_TOTAL_PRINCIPAL_PCT">"c2510"</definedName>
    <definedName name="IQ_TOTAL_PROVED_RESERVES_NGL">"c2924"</definedName>
    <definedName name="IQ_TOTAL_PROVED_RESERVES_OIL">"c2040"</definedName>
    <definedName name="IQ_TOTAL_RECEIV">"c1293"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SPECIAL">"c1618"</definedName>
    <definedName name="IQ_TOTAL_ST_BORROW">"c1424"</definedName>
    <definedName name="IQ_TOTAL_SUB_DEBT">"c2528"</definedName>
    <definedName name="IQ_TOTAL_SUB_DEBT_EBITDA">"c2554"</definedName>
    <definedName name="IQ_TOTAL_SUB_DEBT_EBITDA_CAPEX">"c2555"</definedName>
    <definedName name="IQ_TOTAL_SUB_DEBT_PCT">"c2529"</definedName>
    <definedName name="IQ_TOTAL_SUBS">"c2119"</definedName>
    <definedName name="IQ_TOTAL_UNUSUAL">"c1508"</definedName>
    <definedName name="IQ_TOTAL_UNUSUAL_BNK">"c5516"</definedName>
    <definedName name="IQ_TOTAL_UNUSUAL_BR">"c5517"</definedName>
    <definedName name="IQ_TOTAL_UNUSUAL_FIN">"c5518"</definedName>
    <definedName name="IQ_TOTAL_UNUSUAL_INS">"c5519"</definedName>
    <definedName name="IQ_TOTAL_UNUSUAL_REIT">"c5520"</definedName>
    <definedName name="IQ_TOTAL_UNUSUAL_UTI">"c5521"</definedName>
    <definedName name="IQ_TOTAL_WARRANTS_BEG_OS">"c2719"</definedName>
    <definedName name="IQ_TOTAL_WARRANTS_CANCELLED">"c2722"</definedName>
    <definedName name="IQ_TOTAL_WARRANTS_END_OS">"c2723"</definedName>
    <definedName name="IQ_TOTAL_WARRANTS_EXERCISED">"c2721"</definedName>
    <definedName name="IQ_TOTAL_WARRANTS_ISSUED">"c2720"</definedName>
    <definedName name="IQ_TR_ACCT_METHOD">"c2363"</definedName>
    <definedName name="IQ_TR_ACQ_52_WK_HI_PCT">"c2348"</definedName>
    <definedName name="IQ_TR_ACQ_52_WK_LOW_PCT">"c2347"</definedName>
    <definedName name="IQ_TR_ACQ_CASH_ST_INVEST">"c2372"</definedName>
    <definedName name="IQ_TR_ACQ_CLOSEPRICE_1D">"c3027"</definedName>
    <definedName name="IQ_TR_ACQ_DILUT_EPS_EXCL">"c3028"</definedName>
    <definedName name="IQ_TR_ACQ_EARNING_CO">"c2379"</definedName>
    <definedName name="IQ_TR_ACQ_EBIT">"c2380"</definedName>
    <definedName name="IQ_TR_ACQ_EBIT_EQ_INC">"c3611"</definedName>
    <definedName name="IQ_TR_ACQ_EBITDA">"c2381"</definedName>
    <definedName name="IQ_TR_ACQ_EBITDA_EQ_INC">"c3610"</definedName>
    <definedName name="IQ_TR_ACQ_FILING_CURRENCY">"c3033"</definedName>
    <definedName name="IQ_TR_ACQ_FILINGDATE">"c3607"</definedName>
    <definedName name="IQ_TR_ACQ_MCAP_1DAY">"c2345"</definedName>
    <definedName name="IQ_TR_ACQ_MIN_INT">"c2374"</definedName>
    <definedName name="IQ_TR_ACQ_NET_DEBT">"c2373"</definedName>
    <definedName name="IQ_TR_ACQ_NI">"c2378"</definedName>
    <definedName name="IQ_TR_ACQ_PERIODDATE">"c3606"</definedName>
    <definedName name="IQ_TR_ACQ_PRICEDATE_1D">"c2346"</definedName>
    <definedName name="IQ_TR_ACQ_RETURN">"c2349"</definedName>
    <definedName name="IQ_TR_ACQ_STOCKYEARHIGH_1D">"c2343"</definedName>
    <definedName name="IQ_TR_ACQ_STOCKYEARLOW_1D">"c2344"</definedName>
    <definedName name="IQ_TR_ACQ_TOTAL_ASSETS">"c2371"</definedName>
    <definedName name="IQ_TR_ACQ_TOTAL_COMMON_EQ">"c2377"</definedName>
    <definedName name="IQ_TR_ACQ_TOTAL_DEBT">"c2376"</definedName>
    <definedName name="IQ_TR_ACQ_TOTAL_PREF">"c2375"</definedName>
    <definedName name="IQ_TR_ACQ_TOTAL_REV">"c2382"</definedName>
    <definedName name="IQ_TR_ADJ_SIZE">"c3024"</definedName>
    <definedName name="IQ_TR_ANN_DATE">"c2395"</definedName>
    <definedName name="IQ_TR_ANN_DATE_BL">"c2394"</definedName>
    <definedName name="IQ_TR_BID_DATE">"c2357"</definedName>
    <definedName name="IQ_TR_BLUESKY_FEES">"c2277"</definedName>
    <definedName name="IQ_TR_BUY_ACC_ADVISORS">"c3048"</definedName>
    <definedName name="IQ_TR_BUY_FIN_ADVISORS">"c3045"</definedName>
    <definedName name="IQ_TR_BUY_LEG_ADVISORS">"c2387"</definedName>
    <definedName name="IQ_TR_BUYER_ID">"c2404"</definedName>
    <definedName name="IQ_TR_BUYERNAME">"c2401"</definedName>
    <definedName name="IQ_TR_CANCELLED_DATE">"c2284"</definedName>
    <definedName name="IQ_TR_CASH_CONSID_PCT">"c2296"</definedName>
    <definedName name="IQ_TR_CASH_ST_INVEST">"c3025"</definedName>
    <definedName name="IQ_TR_CHANGE_CONTROL">"c2365"</definedName>
    <definedName name="IQ_TR_CLOSED_DATE">"c2283"</definedName>
    <definedName name="IQ_TR_CO_NET_PROCEEDS">"c2268"</definedName>
    <definedName name="IQ_TR_CO_NET_PROCEEDS_PCT">"c2270"</definedName>
    <definedName name="IQ_TR_COMMENTS">"c2383"</definedName>
    <definedName name="IQ_TR_CURRENCY">"c3016"</definedName>
    <definedName name="IQ_TR_DEAL_ATTITUDE">"c2364"</definedName>
    <definedName name="IQ_TR_DEAL_CONDITIONS">"c2367"</definedName>
    <definedName name="IQ_TR_DEAL_RESOLUTION">"c2391"</definedName>
    <definedName name="IQ_TR_DEAL_RESPONSES">"c2366"</definedName>
    <definedName name="IQ_TR_DEBT_CONSID_PCT">"c2299"</definedName>
    <definedName name="IQ_TR_DEF_AGRMT_DATE">"c2285"</definedName>
    <definedName name="IQ_TR_DISCLOSED_FEES_EXP">"c2288"</definedName>
    <definedName name="IQ_TR_EARNOUTS">"c3023"</definedName>
    <definedName name="IQ_TR_EXPIRED_DATE">"c2412"</definedName>
    <definedName name="IQ_TR_GROSS_OFFERING_AMT">"c2262"</definedName>
    <definedName name="IQ_TR_HYBRID_CONSID_PCT">"c2300"</definedName>
    <definedName name="IQ_TR_IMPLIED_EQ">"c3018"</definedName>
    <definedName name="IQ_TR_IMPLIED_EQ_BV">"c3019"</definedName>
    <definedName name="IQ_TR_IMPLIED_EQ_NI_LTM">"c3020"</definedName>
    <definedName name="IQ_TR_IMPLIED_EV">"c2301"</definedName>
    <definedName name="IQ_TR_IMPLIED_EV_BV">"c2306"</definedName>
    <definedName name="IQ_TR_IMPLIED_EV_EBIT">"c2302"</definedName>
    <definedName name="IQ_TR_IMPLIED_EV_EBITDA">"c2303"</definedName>
    <definedName name="IQ_TR_IMPLIED_EV_NI_LTM">"c2307"</definedName>
    <definedName name="IQ_TR_IMPLIED_EV_REV">"c2304"</definedName>
    <definedName name="IQ_TR_INIT_FILED_DATE">"c3495"</definedName>
    <definedName name="IQ_TR_LOI_DATE">"c2282"</definedName>
    <definedName name="IQ_TR_MAJ_MIN_STAKE">"c2389"</definedName>
    <definedName name="IQ_TR_NEGOTIATED_BUYBACK_PRICE">"c2414"</definedName>
    <definedName name="IQ_TR_NET_ASSUM_LIABILITIES">"c2308"</definedName>
    <definedName name="IQ_TR_NET_PROCEEDS">"c2267"</definedName>
    <definedName name="IQ_TR_OFFER_DATE">"c2265"</definedName>
    <definedName name="IQ_TR_OFFER_DATE_MA">"c3035"</definedName>
    <definedName name="IQ_TR_OFFER_PER_SHARE">"c3017"</definedName>
    <definedName name="IQ_TR_OPTIONS_CONSID_PCT">"c2311"</definedName>
    <definedName name="IQ_TR_OTHER_CONSID">"c3022"</definedName>
    <definedName name="IQ_TR_PCT_SOUGHT">"c2309"</definedName>
    <definedName name="IQ_TR_PFEATURES">"c2384"</definedName>
    <definedName name="IQ_TR_PIPE_CONV_PRICE_SHARE">"c2292"</definedName>
    <definedName name="IQ_TR_PIPE_CPN_PCT">"c2291"</definedName>
    <definedName name="IQ_TR_PIPE_NUMBER_SHARES">"c2293"</definedName>
    <definedName name="IQ_TR_PIPE_PPS">"c2290"</definedName>
    <definedName name="IQ_TR_POSTMONEY_VAL">"c2286"</definedName>
    <definedName name="IQ_TR_PREDEAL_SITUATION">"c2390"</definedName>
    <definedName name="IQ_TR_PREF_CONSID_PCT">"c2310"</definedName>
    <definedName name="IQ_TR_PREMONEY_VAL">"c2287"</definedName>
    <definedName name="IQ_TR_PRINTING_FEES">"c2276"</definedName>
    <definedName name="IQ_TR_PT_MONETARY_VALUES">"c2415"</definedName>
    <definedName name="IQ_TR_PT_NUMBER_SHARES">"c2417"</definedName>
    <definedName name="IQ_TR_PT_PCT_SHARES">"c2416"</definedName>
    <definedName name="IQ_TR_RATING_FEES">"c2275"</definedName>
    <definedName name="IQ_TR_REG_EFFECT_DATE">"c2264"</definedName>
    <definedName name="IQ_TR_REG_FILED_DATE">"c2263"</definedName>
    <definedName name="IQ_TR_RENEWAL_BUYBACK">"c2413"</definedName>
    <definedName name="IQ_TR_ROUND_NUMBER">"c2295"</definedName>
    <definedName name="IQ_TR_SEC_FEES">"c2274"</definedName>
    <definedName name="IQ_TR_SECURITY_TYPE_REG">"c2279"</definedName>
    <definedName name="IQ_TR_SELL_ACC_ADVISORS">"c3049"</definedName>
    <definedName name="IQ_TR_SELL_FIN_ADVISORS">"c3046"</definedName>
    <definedName name="IQ_TR_SELL_LEG_ADVISORS">"c2388"</definedName>
    <definedName name="IQ_TR_SELLER_ID">"c2406"</definedName>
    <definedName name="IQ_TR_SELLERNAME">"c2402"</definedName>
    <definedName name="IQ_TR_SFEATURES">"c2385"</definedName>
    <definedName name="IQ_TR_SH_NET_PROCEEDS">"c2269"</definedName>
    <definedName name="IQ_TR_SH_NET_PROCEEDS_PCT">"c2271"</definedName>
    <definedName name="IQ_TR_SPECIAL_COMMITTEE">"c2362"</definedName>
    <definedName name="IQ_TR_STATUS">"c2399"</definedName>
    <definedName name="IQ_TR_STOCK_CONSID_PCT">"c2312"</definedName>
    <definedName name="IQ_TR_SUSPENDED_DATE">"c2407"</definedName>
    <definedName name="IQ_TR_TARGET_52WKHI_PCT">"c2351"</definedName>
    <definedName name="IQ_TR_TARGET_52WKLOW_PCT">"c2350"</definedName>
    <definedName name="IQ_TR_TARGET_ACC_ADVISORS">"c3047"</definedName>
    <definedName name="IQ_TR_TARGET_CASH_ST_INVEST">"c2327"</definedName>
    <definedName name="IQ_TR_TARGET_CLOSEPRICE_1D">"c2352"</definedName>
    <definedName name="IQ_TR_TARGET_CLOSEPRICE_1M">"c2354"</definedName>
    <definedName name="IQ_TR_TARGET_CLOSEPRICE_1W">"c2353"</definedName>
    <definedName name="IQ_TR_TARGET_DILUT_EPS_EXCL">"c2324"</definedName>
    <definedName name="IQ_TR_TARGET_EARNING_CO">"c2332"</definedName>
    <definedName name="IQ_TR_TARGET_EBIT">"c2333"</definedName>
    <definedName name="IQ_TR_TARGET_EBIT_EQ_INC">"c3609"</definedName>
    <definedName name="IQ_TR_TARGET_EBITDA">"c2334"</definedName>
    <definedName name="IQ_TR_TARGET_EBITDA_EQ_INC">"c3608"</definedName>
    <definedName name="IQ_TR_TARGET_FILING_CURRENCY">"c3034"</definedName>
    <definedName name="IQ_TR_TARGET_FILINGDATE">"c3605"</definedName>
    <definedName name="IQ_TR_TARGET_FIN_ADVISORS">"c3044"</definedName>
    <definedName name="IQ_TR_TARGET_ID">"c2405"</definedName>
    <definedName name="IQ_TR_TARGET_LEG_ADVISORS">"c2386"</definedName>
    <definedName name="IQ_TR_TARGET_MARKETCAP">"c2342"</definedName>
    <definedName name="IQ_TR_TARGET_MIN_INT">"c2328"</definedName>
    <definedName name="IQ_TR_TARGET_NET_DEBT">"c2326"</definedName>
    <definedName name="IQ_TR_TARGET_NI">"c2331"</definedName>
    <definedName name="IQ_TR_TARGET_PERIODDATE">"c3604"</definedName>
    <definedName name="IQ_TR_TARGET_PRICEDATE_1D">"c2341"</definedName>
    <definedName name="IQ_TR_TARGET_RETURN">"c2355"</definedName>
    <definedName name="IQ_TR_TARGET_SEC_DETAIL">"c3021"</definedName>
    <definedName name="IQ_TR_TARGET_SEC_TI_ID">"c2368"</definedName>
    <definedName name="IQ_TR_TARGET_SEC_TYPE">"c2369"</definedName>
    <definedName name="IQ_TR_TARGET_SPD">"c2313"</definedName>
    <definedName name="IQ_TR_TARGET_SPD_PCT">"c2314"</definedName>
    <definedName name="IQ_TR_TARGET_STOCKPREMIUM_1D">"c2336"</definedName>
    <definedName name="IQ_TR_TARGET_STOCKPREMIUM_1M">"c2337"</definedName>
    <definedName name="IQ_TR_TARGET_STOCKPREMIUM_1W">"c2338"</definedName>
    <definedName name="IQ_TR_TARGET_STOCKYEARHIGH_1D">"c2339"</definedName>
    <definedName name="IQ_TR_TARGET_STOCKYEARLOW_1D">"c2340"</definedName>
    <definedName name="IQ_TR_TARGET_TOTAL_ASSETS">"c2325"</definedName>
    <definedName name="IQ_TR_TARGET_TOTAL_COMMON_EQ">"c2421"</definedName>
    <definedName name="IQ_TR_TARGET_TOTAL_DEBT">"c2330"</definedName>
    <definedName name="IQ_TR_TARGET_TOTAL_PREF">"c2329"</definedName>
    <definedName name="IQ_TR_TARGET_TOTAL_REV">"c2335"</definedName>
    <definedName name="IQ_TR_TARGETNAME">"c2403"</definedName>
    <definedName name="IQ_TR_TERM_FEE">"c2298"</definedName>
    <definedName name="IQ_TR_TERM_FEE_PCT">"c2297"</definedName>
    <definedName name="IQ_TR_TODATE">"c3036"</definedName>
    <definedName name="IQ_TR_TODATE_MONETARY_VALUE">"c2418"</definedName>
    <definedName name="IQ_TR_TODATE_NUMBER_SHARES">"c2420"</definedName>
    <definedName name="IQ_TR_TODATE_PCT_SHARES">"c2419"</definedName>
    <definedName name="IQ_TR_TOTAL_ACCT_FEES">"c2273"</definedName>
    <definedName name="IQ_TR_TOTAL_CASH">"c2315"</definedName>
    <definedName name="IQ_TR_TOTAL_CONSID_SH">"c2316"</definedName>
    <definedName name="IQ_TR_TOTAL_DEBT">"c2317"</definedName>
    <definedName name="IQ_TR_TOTAL_GROSS_TV">"c2318"</definedName>
    <definedName name="IQ_TR_TOTAL_HYBRID">"c2319"</definedName>
    <definedName name="IQ_TR_TOTAL_LEGAL_FEES">"c2272"</definedName>
    <definedName name="IQ_TR_TOTAL_NET_TV">"c2320"</definedName>
    <definedName name="IQ_TR_TOTAL_NEWMONEY">"c2289"</definedName>
    <definedName name="IQ_TR_TOTAL_OPTIONS">"c2322"</definedName>
    <definedName name="IQ_TR_TOTAL_OPTIONS_BUYER">"c3026"</definedName>
    <definedName name="IQ_TR_TOTAL_PREFERRED">"c2321"</definedName>
    <definedName name="IQ_TR_TOTAL_REG_AMT">"c2261"</definedName>
    <definedName name="IQ_TR_TOTAL_STOCK">"c2323"</definedName>
    <definedName name="IQ_TR_TOTAL_TAKEDOWNS">"c2278"</definedName>
    <definedName name="IQ_TR_TOTAL_UW_COMP">"c2280"</definedName>
    <definedName name="IQ_TR_TOTALVALUE">"c2400"</definedName>
    <definedName name="IQ_TR_TRANSACTION_TYPE">"c2398"</definedName>
    <definedName name="IQ_TR_WITHDRAWN_DTE">"c2266"</definedName>
    <definedName name="IQ_TRADE_AR">"c1345"</definedName>
    <definedName name="IQ_TRADE_PRINCIPAL">"c1309"</definedName>
    <definedName name="IQ_TRADING_ASSETS">"c1310"</definedName>
    <definedName name="IQ_TRADING_CURRENCY">"c2212"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UST_INC">"c1319"</definedName>
    <definedName name="IQ_TRUST_PREF">"c1320"</definedName>
    <definedName name="IQ_TRUST_PREFERRED">"c3029"</definedName>
    <definedName name="IQ_TRUST_PREFERRED_PCT">"c3030"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LT_PARENT">"c3037"</definedName>
    <definedName name="IQ_ULT_PARENT_CIQID">"c3039"</definedName>
    <definedName name="IQ_ULT_PARENT_TICKER">"c3038"</definedName>
    <definedName name="IQ_UNAMORT_DISC">"c2513"</definedName>
    <definedName name="IQ_UNAMORT_DISC_PCT">"c2514"</definedName>
    <definedName name="IQ_UNAMORT_PREMIUM">"c2511"</definedName>
    <definedName name="IQ_UNAMORT_PREMIUM_PCT">"c2512"</definedName>
    <definedName name="IQ_UNDRAWN_CP">"c2518"</definedName>
    <definedName name="IQ_UNDRAWN_CREDIT">"c3032"</definedName>
    <definedName name="IQ_UNDRAWN_RC">"c2517"</definedName>
    <definedName name="IQ_UNDRAWN_TL">"c2519"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LEVERED_FCF">"c1908"</definedName>
    <definedName name="IQ_UNPAID_CLAIMS">"c1330"</definedName>
    <definedName name="IQ_UNREALIZED_GAIN">"c1619"</definedName>
    <definedName name="IQ_UNSECURED_DEBT">"c2548"</definedName>
    <definedName name="IQ_UNSECURED_DEBT_PCT">"c2549"</definedName>
    <definedName name="IQ_UNUSUAL_EXP">"c1456"</definedName>
    <definedName name="IQ_US_GAAP">"c1331"</definedName>
    <definedName name="IQ_US_GAAP_BASIC_EPS_EXCL">"c2984"</definedName>
    <definedName name="IQ_US_GAAP_BASIC_EPS_INCL">"c2982"</definedName>
    <definedName name="IQ_US_GAAP_BASIC_WEIGHT">"c2980"</definedName>
    <definedName name="IQ_US_GAAP_CA_ADJ">"c2925"</definedName>
    <definedName name="IQ_US_GAAP_CASH_FINAN">"c2945"</definedName>
    <definedName name="IQ_US_GAAP_CASH_FINAN_ADJ">"c2941"</definedName>
    <definedName name="IQ_US_GAAP_CASH_INVEST">"c2944"</definedName>
    <definedName name="IQ_US_GAAP_CASH_INVEST_ADJ">"c2940"</definedName>
    <definedName name="IQ_US_GAAP_CASH_OPER">"c2943"</definedName>
    <definedName name="IQ_US_GAAP_CASH_OPER_ADJ">"c2939"</definedName>
    <definedName name="IQ_US_GAAP_CL_ADJ">"c2927"</definedName>
    <definedName name="IQ_US_GAAP_COST_REV_ADJ">"c2951"</definedName>
    <definedName name="IQ_US_GAAP_DILUT_EPS_EXCL">"c2985"</definedName>
    <definedName name="IQ_US_GAAP_DILUT_EPS_INCL">"c2983"</definedName>
    <definedName name="IQ_US_GAAP_DILUT_NI">"c2979"</definedName>
    <definedName name="IQ_US_GAAP_DILUT_WEIGHT">"c2981"</definedName>
    <definedName name="IQ_US_GAAP_DO_ADJ">"c2959"</definedName>
    <definedName name="IQ_US_GAAP_EXTRA_ACC_ITEMS_ADJ">"c2958"</definedName>
    <definedName name="IQ_US_GAAP_INC_TAX_ADJ">"c2961"</definedName>
    <definedName name="IQ_US_GAAP_INTEREST_EXP_ADJ">"c2957"</definedName>
    <definedName name="IQ_US_GAAP_LIAB_LT_ADJ">"c2928"</definedName>
    <definedName name="IQ_US_GAAP_LIAB_TOTAL_LIAB">"c2933"</definedName>
    <definedName name="IQ_US_GAAP_MINORITY_INTEREST_IS_ADJ">"c2960"</definedName>
    <definedName name="IQ_US_GAAP_NCA_ADJ">"c2926"</definedName>
    <definedName name="IQ_US_GAAP_NET_CHANGE">"c2946"</definedName>
    <definedName name="IQ_US_GAAP_NET_CHANGE_ADJ">"c2942"</definedName>
    <definedName name="IQ_US_GAAP_NI">"c2976"</definedName>
    <definedName name="IQ_US_GAAP_NI_ADJ">"c2963"</definedName>
    <definedName name="IQ_US_GAAP_NI_AVAIL_INCL">"c2978"</definedName>
    <definedName name="IQ_US_GAAP_OTHER_ADJ_ADJ">"c2962"</definedName>
    <definedName name="IQ_US_GAAP_OTHER_NON_OPER_ADJ">"c2955"</definedName>
    <definedName name="IQ_US_GAAP_OTHER_OPER_ADJ">"c2954"</definedName>
    <definedName name="IQ_US_GAAP_RD_ADJ">"c2953"</definedName>
    <definedName name="IQ_US_GAAP_SGA_ADJ">"c2952"</definedName>
    <definedName name="IQ_US_GAAP_TOTAL_ASSETS">"c2931"</definedName>
    <definedName name="IQ_US_GAAP_TOTAL_EQUITY">"c2934"</definedName>
    <definedName name="IQ_US_GAAP_TOTAL_EQUITY_ADJ">"c2929"</definedName>
    <definedName name="IQ_US_GAAP_TOTAL_REV_ADJ">"c2950"</definedName>
    <definedName name="IQ_US_GAAP_TOTAL_UNUSUAL_ADJ">"c2956"</definedName>
    <definedName name="IQ_UTIL_PPE_NET">"c1620"</definedName>
    <definedName name="IQ_UTIL_REV">"c2091"</definedName>
    <definedName name="IQ_UV_PENSION_LIAB">"c1332"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UME">"c1333"</definedName>
    <definedName name="IQ_WARRANTS_BEG_OS">"c2698"</definedName>
    <definedName name="IQ_WARRANTS_CANCELLED">"c2701"</definedName>
    <definedName name="IQ_WARRANTS_END_OS">"c2702"</definedName>
    <definedName name="IQ_WARRANTS_EXERCISED">"c2700"</definedName>
    <definedName name="IQ_WARRANTS_ISSUED">"c2699"</definedName>
    <definedName name="IQ_WARRANTS_STRIKE_PRICE_ISSUED">"c2704"</definedName>
    <definedName name="IQ_WARRANTS_STRIKE_PRICE_OS">"c2703"</definedName>
    <definedName name="IQ_WEEK">50000</definedName>
    <definedName name="IQ_WEIGHTED_AVG_PRICE">"c1334"</definedName>
    <definedName name="IQ_WIP_INV">"c1335"</definedName>
    <definedName name="IQ_WORKING_CAP">"c3494"</definedName>
    <definedName name="IQ_WORKMEN_WRITTEN">"c1336"</definedName>
    <definedName name="IQ_XDIV_DATE">"c2203"</definedName>
    <definedName name="IQ_YEARHIGH">"c1337"</definedName>
    <definedName name="IQ_YEARHIGH_DATE">"c2250"</definedName>
    <definedName name="IQ_YEARLOW">"c1338"</definedName>
    <definedName name="IQ_YEARLOW_DATE">"c2251"</definedName>
    <definedName name="IQ_YTD">3000</definedName>
    <definedName name="IQ_YTDMONTH">130000</definedName>
    <definedName name="IQ_YTW">"c2163"</definedName>
    <definedName name="IQ_YTW_DATE">"c2164"</definedName>
    <definedName name="IQ_YTW_DATE_TYPE">"c2165"</definedName>
    <definedName name="IQ_Z_SCORE">"c1339"</definedName>
    <definedName name="ir" localSheetId="17">#REF!</definedName>
    <definedName name="ir">#REF!</definedName>
    <definedName name="irass">#REF!</definedName>
    <definedName name="IREM13.4" localSheetId="17">#REF!</definedName>
    <definedName name="IREM13.4">#REF!</definedName>
    <definedName name="is">#REF!</definedName>
    <definedName name="IsColHidden">FALSE</definedName>
    <definedName name="ISENIOR">#REF!</definedName>
    <definedName name="IsLTMColHidden">FALSE</definedName>
    <definedName name="Israel">#REF!,#REF!,#REF!,#REF!,#REF!,#REF!,#REF!,#REF!,#REF!</definedName>
    <definedName name="IsSecureRevolver" localSheetId="17" hidden="1">#REF!</definedName>
    <definedName name="IsSecureRevolver">#REF!</definedName>
    <definedName name="IsSecureSenior1" localSheetId="17" hidden="1">#REF!</definedName>
    <definedName name="IsSecureSenior1">#REF!</definedName>
    <definedName name="IsSecureSenior2" localSheetId="17" hidden="1">#REF!</definedName>
    <definedName name="IsSecureSenior2">#REF!</definedName>
    <definedName name="IsSecureSenior3" localSheetId="17" hidden="1">#REF!</definedName>
    <definedName name="IsSecureSenior3">#REF!</definedName>
    <definedName name="IsSecureSenior4" localSheetId="17" hidden="1">#REF!</definedName>
    <definedName name="IsSecureSenior4">#REF!</definedName>
    <definedName name="IsSecureSenior5" localSheetId="17" hidden="1">#REF!</definedName>
    <definedName name="IsSecureSenior5">#REF!</definedName>
    <definedName name="IsSecureSenior6" localSheetId="17" hidden="1">#REF!</definedName>
    <definedName name="IsSecureSenior6">#REF!</definedName>
    <definedName name="IsSecureSenior7" localSheetId="17" hidden="1">#REF!</definedName>
    <definedName name="IsSecureSenior7">#REF!</definedName>
    <definedName name="ISTP_LCN?">#REF!</definedName>
    <definedName name="ISTP_xPM?">#REF!</definedName>
    <definedName name="IT">#REF!</definedName>
    <definedName name="it." localSheetId="17">#REF!</definedName>
    <definedName name="it.">#REF!</definedName>
    <definedName name="ITEM" localSheetId="4">#REF!</definedName>
    <definedName name="ITEM" localSheetId="16">#REF!</definedName>
    <definedName name="ITEM" localSheetId="15">#REF!</definedName>
    <definedName name="ITEM" localSheetId="17">#REF!</definedName>
    <definedName name="ITEM" localSheetId="2">#REF!</definedName>
    <definedName name="ITEM" localSheetId="1">#REF!</definedName>
    <definedName name="ITEM">#REF!</definedName>
    <definedName name="Item.AC">#REF!</definedName>
    <definedName name="Item.Carp">#REF!</definedName>
    <definedName name="Item.F">#REF!</definedName>
    <definedName name="Item.HB">#REF!</definedName>
    <definedName name="ITEM___1.0" localSheetId="17">#REF!</definedName>
    <definedName name="ITEM___1.0">#REF!</definedName>
    <definedName name="ITEM__EXCAVACION_EN_CONGLOMERADO_DE_2.00_A_4.00_M">#REF!</definedName>
    <definedName name="ITEM_1.1" localSheetId="17">#REF!</definedName>
    <definedName name="ITEM_1.1">#REF!</definedName>
    <definedName name="ITEM_1.1.1" localSheetId="17">#REF!</definedName>
    <definedName name="ITEM_1.1.1">#REF!</definedName>
    <definedName name="ITEM_1.1.2" localSheetId="17">#REF!</definedName>
    <definedName name="ITEM_1.1.2">#REF!</definedName>
    <definedName name="ITEM_1.2.1" localSheetId="17">#REF!</definedName>
    <definedName name="ITEM_1.2.1">#REF!</definedName>
    <definedName name="ITEM_1.3.1" localSheetId="17">#REF!</definedName>
    <definedName name="ITEM_1.3.1">#REF!</definedName>
    <definedName name="ITEM_1.3.2" localSheetId="17">#REF!</definedName>
    <definedName name="ITEM_1.3.2">#REF!</definedName>
    <definedName name="ITEM_1.3.3" localSheetId="17">#REF!</definedName>
    <definedName name="ITEM_1.3.3">#REF!</definedName>
    <definedName name="ITEM_1.3.4" localSheetId="17">#REF!</definedName>
    <definedName name="ITEM_1.3.4">#REF!</definedName>
    <definedName name="ITEM_1.4" localSheetId="17">#REF!</definedName>
    <definedName name="ITEM_1.4">#REF!</definedName>
    <definedName name="ITEM_1.4.1" localSheetId="17">#REF!</definedName>
    <definedName name="ITEM_1.4.1">#REF!</definedName>
    <definedName name="ITEM_1.4.2" localSheetId="17">#REF!</definedName>
    <definedName name="ITEM_1.4.2">#REF!</definedName>
    <definedName name="ITEM_1.4.3" localSheetId="17">#REF!</definedName>
    <definedName name="ITEM_1.4.3">#REF!</definedName>
    <definedName name="ITEM_1.4.4" localSheetId="17">#REF!</definedName>
    <definedName name="ITEM_1.4.4">#REF!</definedName>
    <definedName name="ITEM_1.5" localSheetId="17">#REF!</definedName>
    <definedName name="ITEM_1.5">#REF!</definedName>
    <definedName name="ITEM_1.6.1" localSheetId="17">#REF!</definedName>
    <definedName name="ITEM_1.6.1">#REF!</definedName>
    <definedName name="ITEM_1.6.2" localSheetId="17">#REF!</definedName>
    <definedName name="ITEM_1.6.2">#REF!</definedName>
    <definedName name="ITEM_1.7.1" localSheetId="17">#REF!</definedName>
    <definedName name="ITEM_1.7.1">#REF!</definedName>
    <definedName name="ITEM_1.7.2" localSheetId="17">#REF!</definedName>
    <definedName name="ITEM_1.7.2">#REF!</definedName>
    <definedName name="ITEM_1.8" localSheetId="17">#REF!</definedName>
    <definedName name="ITEM_1.8">#REF!</definedName>
    <definedName name="ITEM_1_FILTRO" localSheetId="17">#REF!</definedName>
    <definedName name="ITEM_1_FILTRO">#REF!</definedName>
    <definedName name="ITEM_2" localSheetId="17">#REF!</definedName>
    <definedName name="ITEM_2">#REF!</definedName>
    <definedName name="ITEM_2.11" localSheetId="17">#REF!</definedName>
    <definedName name="ITEM_2.11">#REF!</definedName>
    <definedName name="ITEM_2.7" localSheetId="17">#REF!</definedName>
    <definedName name="ITEM_2.7">#REF!</definedName>
    <definedName name="ITEM_3.1" localSheetId="17">#REF!</definedName>
    <definedName name="ITEM_3.1">#REF!</definedName>
    <definedName name="ITEM_3.11" localSheetId="17">#REF!</definedName>
    <definedName name="ITEM_3.11">#REF!</definedName>
    <definedName name="ITEM_3.12" localSheetId="17">#REF!</definedName>
    <definedName name="ITEM_3.12">#REF!</definedName>
    <definedName name="ITEM_3.13" localSheetId="17">#REF!</definedName>
    <definedName name="ITEM_3.13">#REF!</definedName>
    <definedName name="ITEM_3.14" localSheetId="17">#REF!</definedName>
    <definedName name="ITEM_3.14">#REF!</definedName>
    <definedName name="ITEM_3.15" localSheetId="17">#REF!</definedName>
    <definedName name="ITEM_3.15">#REF!</definedName>
    <definedName name="ITEM_3_FILTRO" localSheetId="17">#REF!</definedName>
    <definedName name="ITEM_3_FILTRO">#REF!</definedName>
    <definedName name="ITEM_4" localSheetId="17">#REF!</definedName>
    <definedName name="ITEM_4">#REF!</definedName>
    <definedName name="ITEM_4_FILTRO" localSheetId="17">#REF!</definedName>
    <definedName name="ITEM_4_FILTRO">#REF!</definedName>
    <definedName name="ITEM_5" localSheetId="17">#REF!</definedName>
    <definedName name="ITEM_5">#REF!</definedName>
    <definedName name="ITEM_5_FILTRO" localSheetId="17">#REF!</definedName>
    <definedName name="ITEM_5_FILTRO">#REF!</definedName>
    <definedName name="ITEM_6.2" localSheetId="17">#REF!</definedName>
    <definedName name="ITEM_6.2">#REF!</definedName>
    <definedName name="ITEM_6.3" localSheetId="17">#REF!</definedName>
    <definedName name="ITEM_6.3">#REF!</definedName>
    <definedName name="ITEM_6.4" localSheetId="17">#REF!</definedName>
    <definedName name="ITEM_6.4">#REF!</definedName>
    <definedName name="ITEM_6.5" localSheetId="17">#REF!</definedName>
    <definedName name="ITEM_6.5">#REF!</definedName>
    <definedName name="ITEM_6.6" localSheetId="17">#REF!</definedName>
    <definedName name="ITEM_6.6">#REF!</definedName>
    <definedName name="ITEM_6.7" localSheetId="17">#REF!</definedName>
    <definedName name="ITEM_6.7">#REF!</definedName>
    <definedName name="ITEM_6.8" localSheetId="17">#REF!</definedName>
    <definedName name="ITEM_6.8">#REF!</definedName>
    <definedName name="ITEM_6.9" localSheetId="17">#REF!</definedName>
    <definedName name="ITEM_6.9">#REF!</definedName>
    <definedName name="ITEM_6_FILTRO" localSheetId="17">#REF!</definedName>
    <definedName name="ITEM_6_FILTRO">#REF!</definedName>
    <definedName name="ITEM_7" localSheetId="17">#REF!</definedName>
    <definedName name="ITEM_7">#REF!</definedName>
    <definedName name="ITEM_8" localSheetId="17">#REF!</definedName>
    <definedName name="ITEM_8">#REF!</definedName>
    <definedName name="ITEM_9" localSheetId="17">#REF!</definedName>
    <definedName name="ITEM_9">#REF!</definedName>
    <definedName name="ITEM_COD45" localSheetId="17">#REF!</definedName>
    <definedName name="ITEM_COD45">#REF!</definedName>
    <definedName name="item_exccon" localSheetId="17">#REF!</definedName>
    <definedName name="item_exccon">#REF!</definedName>
    <definedName name="ITEM_INST_2" localSheetId="17">#REF!</definedName>
    <definedName name="ITEM_INST_2">#REF!</definedName>
    <definedName name="ITEM_INST_3" localSheetId="17">#REF!</definedName>
    <definedName name="ITEM_INST_3">#REF!</definedName>
    <definedName name="ITEM_MEDID" localSheetId="17">#REF!</definedName>
    <definedName name="ITEM_MEDID">#REF!</definedName>
    <definedName name="Item_number" localSheetId="17">#REF!</definedName>
    <definedName name="Item_number">#REF!</definedName>
    <definedName name="ITEM_REDU" localSheetId="17">#REF!</definedName>
    <definedName name="ITEM_REDU">#REF!</definedName>
    <definedName name="ITEM_SIFON" localSheetId="17">#REF!</definedName>
    <definedName name="ITEM_SIFON">#REF!</definedName>
    <definedName name="ITEM_TEE_3_2" localSheetId="17">#REF!</definedName>
    <definedName name="ITEM_TEE_3_2">#REF!</definedName>
    <definedName name="ITEM_TEE_4X4" localSheetId="17">#REF!</definedName>
    <definedName name="ITEM_TEE_4X4">#REF!</definedName>
    <definedName name="ITEM_TEFLON" localSheetId="17">#REF!</definedName>
    <definedName name="ITEM_TEFLON">#REF!</definedName>
    <definedName name="ITEM_VENTO" localSheetId="17">#REF!</definedName>
    <definedName name="ITEM_VENTO">#REF!</definedName>
    <definedName name="item1" localSheetId="17">#REF!</definedName>
    <definedName name="item1">#REF!</definedName>
    <definedName name="ITEM1.1" localSheetId="17">#REF!</definedName>
    <definedName name="ITEM1.1">#REF!</definedName>
    <definedName name="ITEM1.10" localSheetId="17">#REF!</definedName>
    <definedName name="ITEM1.10">#REF!</definedName>
    <definedName name="ITEM1.101">#REF!</definedName>
    <definedName name="ITEM1.103">#REF!</definedName>
    <definedName name="ITEM1.105">#REF!</definedName>
    <definedName name="ITEM1.11" localSheetId="17">#REF!</definedName>
    <definedName name="ITEM1.11">#REF!</definedName>
    <definedName name="ITEM1.2" localSheetId="17">#REF!</definedName>
    <definedName name="ITEM1.2">#REF!</definedName>
    <definedName name="ITEM1.3" localSheetId="17">#REF!</definedName>
    <definedName name="ITEM1.3">#REF!</definedName>
    <definedName name="ITEM1.4" localSheetId="17">#REF!</definedName>
    <definedName name="ITEM1.4">#REF!</definedName>
    <definedName name="ITEM1.5" localSheetId="17">#REF!</definedName>
    <definedName name="ITEM1.5">#REF!</definedName>
    <definedName name="ITEM1.6" localSheetId="17">#REF!</definedName>
    <definedName name="ITEM1.6">#REF!</definedName>
    <definedName name="ITEM1.7" localSheetId="17">#REF!</definedName>
    <definedName name="ITEM1.7">#REF!</definedName>
    <definedName name="ITEM1.8" localSheetId="17">#REF!</definedName>
    <definedName name="ITEM1.8">#REF!</definedName>
    <definedName name="ITEM1.9" localSheetId="17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0101">#REF!</definedName>
    <definedName name="ITEM101" localSheetId="17">#REF!</definedName>
    <definedName name="ITEM101">#REF!</definedName>
    <definedName name="ITEM1010" localSheetId="17">#REF!</definedName>
    <definedName name="ITEM1010">#REF!</definedName>
    <definedName name="ITEM1011" localSheetId="17">#REF!</definedName>
    <definedName name="ITEM1011">#REF!</definedName>
    <definedName name="ITEM1012" localSheetId="17">#REF!</definedName>
    <definedName name="ITEM1012">#REF!</definedName>
    <definedName name="ITEM1013" localSheetId="17">#REF!</definedName>
    <definedName name="ITEM1013">#REF!</definedName>
    <definedName name="ITEM1014" localSheetId="17">#REF!</definedName>
    <definedName name="ITEM1014">#REF!</definedName>
    <definedName name="ITEM102" localSheetId="17">#REF!</definedName>
    <definedName name="ITEM102">#REF!</definedName>
    <definedName name="ITEM103" localSheetId="17">#REF!</definedName>
    <definedName name="ITEM103">#REF!</definedName>
    <definedName name="ITEM104" localSheetId="17">#REF!</definedName>
    <definedName name="ITEM104">#REF!</definedName>
    <definedName name="ITEM105" localSheetId="17">#REF!</definedName>
    <definedName name="ITEM105">#REF!</definedName>
    <definedName name="ITEM106" localSheetId="17">#REF!</definedName>
    <definedName name="ITEM106">#REF!</definedName>
    <definedName name="ITEM107" localSheetId="17">#REF!</definedName>
    <definedName name="ITEM107">#REF!</definedName>
    <definedName name="ITEM108" localSheetId="17">#REF!</definedName>
    <definedName name="ITEM108">#REF!</definedName>
    <definedName name="ITEM109" localSheetId="17">#REF!</definedName>
    <definedName name="ITEM109">#REF!</definedName>
    <definedName name="item11" localSheetId="17">#REF!</definedName>
    <definedName name="ITEM11">#REF!</definedName>
    <definedName name="ITEM110" localSheetId="17">#REF!</definedName>
    <definedName name="ITEM110">#REF!</definedName>
    <definedName name="ITEM1101" localSheetId="17">#REF!</definedName>
    <definedName name="ITEM1101">#REF!</definedName>
    <definedName name="ITEM1102" localSheetId="17">#REF!</definedName>
    <definedName name="ITEM1102">#REF!</definedName>
    <definedName name="ITEM1103" localSheetId="17">#REF!</definedName>
    <definedName name="ITEM1103">#REF!</definedName>
    <definedName name="ITEM1104" localSheetId="17">#REF!</definedName>
    <definedName name="ITEM1104">#REF!</definedName>
    <definedName name="ITEM1105" localSheetId="17">#REF!</definedName>
    <definedName name="ITEM1105">#REF!</definedName>
    <definedName name="ITEM1106" localSheetId="17">#REF!</definedName>
    <definedName name="ITEM1106">#REF!</definedName>
    <definedName name="ITEM1107" localSheetId="17">#REF!</definedName>
    <definedName name="ITEM1107">#REF!</definedName>
    <definedName name="ITEM1108" localSheetId="17">#REF!</definedName>
    <definedName name="ITEM1108">#REF!</definedName>
    <definedName name="ITEM1109" localSheetId="17">#REF!</definedName>
    <definedName name="ITEM1109">#REF!</definedName>
    <definedName name="ITEM1110" localSheetId="17">#REF!</definedName>
    <definedName name="ITEM1110">#REF!</definedName>
    <definedName name="ITEM1111" localSheetId="17">#REF!</definedName>
    <definedName name="ITEM1111">#REF!</definedName>
    <definedName name="ITEM1112" localSheetId="17">#REF!</definedName>
    <definedName name="ITEM1112">#REF!</definedName>
    <definedName name="ITEM1113" localSheetId="17">#REF!</definedName>
    <definedName name="ITEM1113">#REF!</definedName>
    <definedName name="ITEM1114" localSheetId="17">#REF!</definedName>
    <definedName name="ITEM1114">#REF!</definedName>
    <definedName name="ITEM1115" localSheetId="17">#REF!</definedName>
    <definedName name="ITEM1115">#REF!</definedName>
    <definedName name="ITEM1116" localSheetId="17">#REF!</definedName>
    <definedName name="ITEM1116">#REF!</definedName>
    <definedName name="ITEM1117" localSheetId="17">#REF!</definedName>
    <definedName name="ITEM1117">#REF!</definedName>
    <definedName name="ITEM115">#REF!</definedName>
    <definedName name="item12" localSheetId="17">#REF!</definedName>
    <definedName name="ITEM12">#REF!</definedName>
    <definedName name="ITEM12.2" localSheetId="17">#REF!</definedName>
    <definedName name="ITEM12.2">#REF!</definedName>
    <definedName name="ITEM12.3" localSheetId="17">#REF!</definedName>
    <definedName name="ITEM12.3">#REF!</definedName>
    <definedName name="ITEM12.4" localSheetId="17">#REF!</definedName>
    <definedName name="ITEM12.4">#REF!</definedName>
    <definedName name="ITEM12.5" localSheetId="17">#REF!</definedName>
    <definedName name="ITEM12.5">#REF!</definedName>
    <definedName name="ITEM12.6" localSheetId="17">#REF!</definedName>
    <definedName name="ITEM12.6">#REF!</definedName>
    <definedName name="ITEM1201" localSheetId="17">#REF!</definedName>
    <definedName name="ITEM1201">#REF!</definedName>
    <definedName name="ITEM1202" localSheetId="17">#REF!</definedName>
    <definedName name="ITEM1202">#REF!</definedName>
    <definedName name="ITEM1203" localSheetId="17">#REF!</definedName>
    <definedName name="ITEM1203">#REF!</definedName>
    <definedName name="ITEM1204" localSheetId="17">#REF!</definedName>
    <definedName name="ITEM1204">#REF!</definedName>
    <definedName name="ITEM1205" localSheetId="17">#REF!</definedName>
    <definedName name="ITEM1205">#REF!</definedName>
    <definedName name="ITEM1206" localSheetId="17">#REF!</definedName>
    <definedName name="ITEM1206">#REF!</definedName>
    <definedName name="ITEM1207" localSheetId="17">#REF!</definedName>
    <definedName name="ITEM1207">#REF!</definedName>
    <definedName name="ITEM1208" localSheetId="17">#REF!</definedName>
    <definedName name="ITEM1208">#REF!</definedName>
    <definedName name="ITEM1209" localSheetId="17">#REF!</definedName>
    <definedName name="ITEM1209">#REF!</definedName>
    <definedName name="ITEM1210" localSheetId="17">#REF!</definedName>
    <definedName name="ITEM1210">#REF!</definedName>
    <definedName name="ITEM1211" localSheetId="17">#REF!</definedName>
    <definedName name="ITEM1211">#REF!</definedName>
    <definedName name="ITEM1212" localSheetId="17">#REF!</definedName>
    <definedName name="ITEM1212">#REF!</definedName>
    <definedName name="ITEM1213" localSheetId="17">#REF!</definedName>
    <definedName name="ITEM1213">#REF!</definedName>
    <definedName name="ITEM1214" localSheetId="17">#REF!</definedName>
    <definedName name="ITEM1214">#REF!</definedName>
    <definedName name="ITEM1215" localSheetId="17">#REF!</definedName>
    <definedName name="ITEM1215">#REF!</definedName>
    <definedName name="ITEM1216" localSheetId="17">#REF!</definedName>
    <definedName name="ITEM1216">#REF!</definedName>
    <definedName name="ITEM1217" localSheetId="17">#REF!</definedName>
    <definedName name="ITEM1217">#REF!</definedName>
    <definedName name="ITEM1218" localSheetId="17">#REF!</definedName>
    <definedName name="ITEM1218">#REF!</definedName>
    <definedName name="ITEM1219" localSheetId="17">#REF!</definedName>
    <definedName name="ITEM1219">#REF!</definedName>
    <definedName name="ITEM1220" localSheetId="17">#REF!</definedName>
    <definedName name="ITEM1220">#REF!</definedName>
    <definedName name="item13" localSheetId="17">#REF!</definedName>
    <definedName name="ITEM13">#REF!</definedName>
    <definedName name="ITEM13.10" localSheetId="17">#REF!</definedName>
    <definedName name="ITEM13.10">#REF!</definedName>
    <definedName name="ITEM13.11" localSheetId="17">#REF!</definedName>
    <definedName name="ITEM13.11">#REF!</definedName>
    <definedName name="ITEM13.12" localSheetId="17">#REF!</definedName>
    <definedName name="ITEM13.12">#REF!</definedName>
    <definedName name="ITEM13.13" localSheetId="17">#REF!</definedName>
    <definedName name="ITEM13.13">#REF!</definedName>
    <definedName name="ITEM13.14" localSheetId="17">#REF!</definedName>
    <definedName name="ITEM13.14">#REF!</definedName>
    <definedName name="ITEM13.15" localSheetId="17">#REF!</definedName>
    <definedName name="ITEM13.15">#REF!</definedName>
    <definedName name="ITEM13.16" localSheetId="17">#REF!</definedName>
    <definedName name="ITEM13.16">#REF!</definedName>
    <definedName name="ITEM13.17" localSheetId="17">#REF!</definedName>
    <definedName name="ITEM13.17">#REF!</definedName>
    <definedName name="ITEM13.18" localSheetId="17">#REF!</definedName>
    <definedName name="ITEM13.18">#REF!</definedName>
    <definedName name="ITEM13.19" localSheetId="17">#REF!</definedName>
    <definedName name="ITEM13.19">#REF!</definedName>
    <definedName name="ITEM13.20" localSheetId="17">#REF!</definedName>
    <definedName name="ITEM13.20">#REF!</definedName>
    <definedName name="ITEM13.5" localSheetId="17">#REF!</definedName>
    <definedName name="ITEM13.5">#REF!</definedName>
    <definedName name="ITEM13.6" localSheetId="17">#REF!</definedName>
    <definedName name="ITEM13.6">#REF!</definedName>
    <definedName name="ITEM13.7" localSheetId="17">#REF!</definedName>
    <definedName name="ITEM13.7">#REF!</definedName>
    <definedName name="ITEM13.8" localSheetId="17">#REF!</definedName>
    <definedName name="ITEM13.8">#REF!</definedName>
    <definedName name="ITEM13.9" localSheetId="17">#REF!</definedName>
    <definedName name="ITEM13.9">#REF!</definedName>
    <definedName name="ITEM1301" localSheetId="17">#REF!</definedName>
    <definedName name="ITEM1301">#REF!</definedName>
    <definedName name="ITEM1302" localSheetId="17">#REF!</definedName>
    <definedName name="ITEM1302">#REF!</definedName>
    <definedName name="ITEM1303" localSheetId="17">#REF!</definedName>
    <definedName name="ITEM1303">#REF!</definedName>
    <definedName name="ITEM1304" localSheetId="17">#REF!</definedName>
    <definedName name="ITEM1304">#REF!</definedName>
    <definedName name="ITEM1305" localSheetId="17">#REF!</definedName>
    <definedName name="ITEM1305">#REF!</definedName>
    <definedName name="ITEM1306" localSheetId="17">#REF!</definedName>
    <definedName name="ITEM1306">#REF!</definedName>
    <definedName name="ITEM1307" localSheetId="17">#REF!</definedName>
    <definedName name="ITEM1307">#REF!</definedName>
    <definedName name="ITEM1308" localSheetId="17">#REF!</definedName>
    <definedName name="ITEM1308">#REF!</definedName>
    <definedName name="ITEM1309" localSheetId="17">#REF!</definedName>
    <definedName name="ITEM1309">#REF!</definedName>
    <definedName name="ITEM1310" localSheetId="17">#REF!</definedName>
    <definedName name="ITEM1310">#REF!</definedName>
    <definedName name="ITEM1311" localSheetId="17">#REF!</definedName>
    <definedName name="ITEM1311">#REF!</definedName>
    <definedName name="ITEM1312" localSheetId="17">#REF!</definedName>
    <definedName name="ITEM1312">#REF!</definedName>
    <definedName name="ITEM1313" localSheetId="17">#REF!</definedName>
    <definedName name="ITEM1313">#REF!</definedName>
    <definedName name="ITEM1314" localSheetId="17">#REF!</definedName>
    <definedName name="ITEM1314">#REF!</definedName>
    <definedName name="ITEM1315" localSheetId="17">#REF!</definedName>
    <definedName name="ITEM1315">#REF!</definedName>
    <definedName name="ITEM1316" localSheetId="17">#REF!</definedName>
    <definedName name="ITEM1316">#REF!</definedName>
    <definedName name="ITEM1317" localSheetId="17">#REF!</definedName>
    <definedName name="ITEM1317">#REF!</definedName>
    <definedName name="ITEM1318" localSheetId="17">#REF!</definedName>
    <definedName name="ITEM1318">#REF!</definedName>
    <definedName name="ITEM1319" localSheetId="17">#REF!</definedName>
    <definedName name="ITEM1319">#REF!</definedName>
    <definedName name="ITEM1320" localSheetId="17">#REF!</definedName>
    <definedName name="ITEM1320">#REF!</definedName>
    <definedName name="ITEM1321" localSheetId="17">#REF!</definedName>
    <definedName name="ITEM1321">#REF!</definedName>
    <definedName name="ITEM1322" localSheetId="17">#REF!</definedName>
    <definedName name="ITEM1322">#REF!</definedName>
    <definedName name="ITEM1323" localSheetId="17">#REF!</definedName>
    <definedName name="ITEM1323">#REF!</definedName>
    <definedName name="ITEM1324" localSheetId="17">#REF!</definedName>
    <definedName name="ITEM1324">#REF!</definedName>
    <definedName name="ITEM1325" localSheetId="17">#REF!</definedName>
    <definedName name="ITEM1325">#REF!</definedName>
    <definedName name="ITEM1326" localSheetId="17">#REF!</definedName>
    <definedName name="ITEM1326">#REF!</definedName>
    <definedName name="ITEM1327" localSheetId="17">#REF!</definedName>
    <definedName name="ITEM1327">#REF!</definedName>
    <definedName name="ITEM1328" localSheetId="17">#REF!</definedName>
    <definedName name="ITEM1328">#REF!</definedName>
    <definedName name="ITEM1329" localSheetId="17">#REF!</definedName>
    <definedName name="ITEM1329">#REF!</definedName>
    <definedName name="ITEM1330" localSheetId="17">#REF!</definedName>
    <definedName name="ITEM1330">#REF!</definedName>
    <definedName name="ITEM1331" localSheetId="17">#REF!</definedName>
    <definedName name="ITEM1331">#REF!</definedName>
    <definedName name="ITEM1332" localSheetId="17">#REF!</definedName>
    <definedName name="ITEM1332">#REF!</definedName>
    <definedName name="ITEM1333" localSheetId="17">#REF!</definedName>
    <definedName name="ITEM1333">#REF!</definedName>
    <definedName name="ITEM1334" localSheetId="17">#REF!</definedName>
    <definedName name="ITEM1334">#REF!</definedName>
    <definedName name="ITEM1335" localSheetId="17">#REF!</definedName>
    <definedName name="ITEM1335">#REF!</definedName>
    <definedName name="item14" localSheetId="17">#REF!</definedName>
    <definedName name="ITEM14">#REF!</definedName>
    <definedName name="ITEM1401" localSheetId="17">#REF!</definedName>
    <definedName name="ITEM1401">#REF!</definedName>
    <definedName name="ITEM1402" localSheetId="17">#REF!</definedName>
    <definedName name="ITEM1402">#REF!</definedName>
    <definedName name="ITEM1403" localSheetId="17">#REF!</definedName>
    <definedName name="ITEM1403">#REF!</definedName>
    <definedName name="ITEM1404" localSheetId="17">#REF!</definedName>
    <definedName name="ITEM1404">#REF!</definedName>
    <definedName name="item15" localSheetId="1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 localSheetId="17">#REF!</definedName>
    <definedName name="ITEM1501">#REF!</definedName>
    <definedName name="Item150107">#REF!</definedName>
    <definedName name="Item150108">#REF!</definedName>
    <definedName name="ITEM1502" localSheetId="17">#REF!</definedName>
    <definedName name="ITEM1502">#REF!</definedName>
    <definedName name="Item150201">#REF!</definedName>
    <definedName name="Item150202">#REF!</definedName>
    <definedName name="ITEM1503" localSheetId="17">#REF!</definedName>
    <definedName name="ITEM1503">#REF!</definedName>
    <definedName name="Item150301">#REF!</definedName>
    <definedName name="Item150302">#REF!</definedName>
    <definedName name="Item150303">#REF!</definedName>
    <definedName name="Item150304">#REF!</definedName>
    <definedName name="Item150305">#REF!</definedName>
    <definedName name="Item150306">#REF!</definedName>
    <definedName name="ITEM1504" localSheetId="17">#REF!</definedName>
    <definedName name="ITEM1504">#REF!</definedName>
    <definedName name="ITEM1505" localSheetId="17">#REF!</definedName>
    <definedName name="ITEM1505">#REF!</definedName>
    <definedName name="ITEM1506" localSheetId="17">#REF!</definedName>
    <definedName name="ITEM1506">#REF!</definedName>
    <definedName name="ITEM1507" localSheetId="17">#REF!</definedName>
    <definedName name="ITEM1507">#REF!</definedName>
    <definedName name="ITEM1508" localSheetId="17">#REF!</definedName>
    <definedName name="ITEM1508">#REF!</definedName>
    <definedName name="ITEM1509" localSheetId="17">#REF!</definedName>
    <definedName name="ITEM1509">#REF!</definedName>
    <definedName name="item155">#REF!</definedName>
    <definedName name="item16" localSheetId="17">#REF!</definedName>
    <definedName name="ITEM16">#REF!</definedName>
    <definedName name="ITEM1601" localSheetId="17">#REF!</definedName>
    <definedName name="ITEM1601">#REF!</definedName>
    <definedName name="Item160101">#REF!</definedName>
    <definedName name="ITEM1602" localSheetId="17">#REF!</definedName>
    <definedName name="ITEM1602">#REF!</definedName>
    <definedName name="Item160201">#REF!</definedName>
    <definedName name="ITEM1603" localSheetId="17">#REF!</definedName>
    <definedName name="ITEM1603">#REF!</definedName>
    <definedName name="Item160301">#REF!</definedName>
    <definedName name="ITEM17" localSheetId="17">#REF!</definedName>
    <definedName name="ITEM17">#REF!</definedName>
    <definedName name="ITEM1701" localSheetId="17">#REF!</definedName>
    <definedName name="ITEM1701">#REF!</definedName>
    <definedName name="Item170101">#REF!</definedName>
    <definedName name="Item170102">#REF!</definedName>
    <definedName name="item170201">#REF!</definedName>
    <definedName name="Item170301">#REF!</definedName>
    <definedName name="Item170302">#REF!</definedName>
    <definedName name="Item170401">#REF!</definedName>
    <definedName name="Item170402">#REF!</definedName>
    <definedName name="item170403">#REF!</definedName>
    <definedName name="item170501">#REF!</definedName>
    <definedName name="item170601">#REF!</definedName>
    <definedName name="item170602">#REF!</definedName>
    <definedName name="Item170603">#REF!</definedName>
    <definedName name="ITEM18" localSheetId="17">#REF!</definedName>
    <definedName name="ITEM18">#REF!</definedName>
    <definedName name="ITEM1801" localSheetId="17">#REF!</definedName>
    <definedName name="ITEM1801">#REF!</definedName>
    <definedName name="item180101">#REF!</definedName>
    <definedName name="item180201">#REF!</definedName>
    <definedName name="item180301">#REF!</definedName>
    <definedName name="ITEM19" localSheetId="17">#REF!</definedName>
    <definedName name="ITEM19">#REF!</definedName>
    <definedName name="ITEM1901" localSheetId="17">#REF!</definedName>
    <definedName name="ITEM1901">#REF!</definedName>
    <definedName name="ITEM1902" localSheetId="17">#REF!</definedName>
    <definedName name="ITEM1902">#REF!</definedName>
    <definedName name="ITEM1903" localSheetId="17">#REF!</definedName>
    <definedName name="ITEM1903">#REF!</definedName>
    <definedName name="ITEM1904" localSheetId="17">#REF!</definedName>
    <definedName name="ITEM1904">#REF!</definedName>
    <definedName name="ITEM1905" localSheetId="17">#REF!</definedName>
    <definedName name="ITEM1905">#REF!</definedName>
    <definedName name="ITEM1906" localSheetId="17">#REF!</definedName>
    <definedName name="ITEM1906">#REF!</definedName>
    <definedName name="ITEM1907" localSheetId="17">#REF!</definedName>
    <definedName name="ITEM1907">#REF!</definedName>
    <definedName name="ITEM1908" localSheetId="17">#REF!</definedName>
    <definedName name="ITEM1908">#REF!</definedName>
    <definedName name="ITEM1909" localSheetId="17">#REF!</definedName>
    <definedName name="ITEM1909">#REF!</definedName>
    <definedName name="ITEM1910" localSheetId="17">#REF!</definedName>
    <definedName name="ITEM1910">#REF!</definedName>
    <definedName name="ITEM1911" localSheetId="17">#REF!</definedName>
    <definedName name="ITEM1911">#REF!</definedName>
    <definedName name="ITEM1912" localSheetId="17">#REF!</definedName>
    <definedName name="ITEM1912">#REF!</definedName>
    <definedName name="ITEM1913" localSheetId="17">#REF!</definedName>
    <definedName name="ITEM1913">#REF!</definedName>
    <definedName name="ITEM1914" localSheetId="17">#REF!</definedName>
    <definedName name="ITEM1914">#REF!</definedName>
    <definedName name="ITEM1915" localSheetId="17">#REF!</definedName>
    <definedName name="ITEM1915">#REF!</definedName>
    <definedName name="ITEM1916" localSheetId="17">#REF!</definedName>
    <definedName name="ITEM1916">#REF!</definedName>
    <definedName name="ITEM1917" localSheetId="17">#REF!</definedName>
    <definedName name="ITEM1917">#REF!</definedName>
    <definedName name="ITEM1918" localSheetId="17">#REF!</definedName>
    <definedName name="ITEM1918">#REF!</definedName>
    <definedName name="ITEM2" localSheetId="17">#REF!</definedName>
    <definedName name="ITEM2">#REF!</definedName>
    <definedName name="ITEM2.1" localSheetId="17">#REF!</definedName>
    <definedName name="ITEM2.1">#REF!</definedName>
    <definedName name="ITEM2.10">#REF!</definedName>
    <definedName name="ITEM2.11">#REF!</definedName>
    <definedName name="ITEM2.12">#REF!</definedName>
    <definedName name="ITEM2.2" localSheetId="17">#REF!</definedName>
    <definedName name="ITEM2.2">#REF!</definedName>
    <definedName name="ITEM2.201">#REF!</definedName>
    <definedName name="ITEM2.202">#REF!</definedName>
    <definedName name="ITEM2.203">#REF!</definedName>
    <definedName name="ITEM2.3" localSheetId="17">#REF!</definedName>
    <definedName name="ITEM2.3">#REF!</definedName>
    <definedName name="ITEM2.4" localSheetId="17">#REF!</definedName>
    <definedName name="ITEM2.4">#REF!</definedName>
    <definedName name="ITEM2.401">#REF!</definedName>
    <definedName name="ITEM2.5" localSheetId="17">#REF!</definedName>
    <definedName name="ITEM2.5">#REF!</definedName>
    <definedName name="ITEM2.6" localSheetId="17">#REF!</definedName>
    <definedName name="ITEM2.6">#REF!</definedName>
    <definedName name="ITEM2.7" localSheetId="17">#REF!</definedName>
    <definedName name="ITEM2.7">#REF!</definedName>
    <definedName name="ITEM2.8" localSheetId="1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 localSheetId="17">#REF!</definedName>
    <definedName name="ITEM201.1">#REF!</definedName>
    <definedName name="ITEM201.2" localSheetId="17">#REF!</definedName>
    <definedName name="ITEM201.2">#REF!</definedName>
    <definedName name="ITEM201.3" localSheetId="17">#REF!</definedName>
    <definedName name="ITEM201.3">#REF!</definedName>
    <definedName name="ITEM20404">#REF!</definedName>
    <definedName name="ITEM21" localSheetId="17">#REF!</definedName>
    <definedName name="ITEM21">#REF!</definedName>
    <definedName name="ITEM210.2" localSheetId="17">#REF!</definedName>
    <definedName name="ITEM210.2">#REF!</definedName>
    <definedName name="ITEM210.3" localSheetId="17">#REF!</definedName>
    <definedName name="ITEM210.3">#REF!</definedName>
    <definedName name="ITEM211.1" localSheetId="17">#REF!</definedName>
    <definedName name="ITEM211.1">#REF!</definedName>
    <definedName name="ITEM22" localSheetId="17">#REF!</definedName>
    <definedName name="ITEM22">#REF!</definedName>
    <definedName name="ITEM220.1" localSheetId="17">#REF!</definedName>
    <definedName name="ITEM220.1">#REF!</definedName>
    <definedName name="ITEM222">#REF!</definedName>
    <definedName name="ITEM23" localSheetId="17">#REF!</definedName>
    <definedName name="ITEM23">#REF!</definedName>
    <definedName name="ITEM230" localSheetId="17">#REF!</definedName>
    <definedName name="ITEM230">#REF!</definedName>
    <definedName name="item230.1">#REF!</definedName>
    <definedName name="item230101">#REF!</definedName>
    <definedName name="ITEM24" localSheetId="17">#REF!</definedName>
    <definedName name="ITEM24">#REF!</definedName>
    <definedName name="ITEM25" localSheetId="17">#REF!</definedName>
    <definedName name="ITEM25">#REF!</definedName>
    <definedName name="ITEM26" localSheetId="17">#REF!</definedName>
    <definedName name="ITEM26">#REF!</definedName>
    <definedName name="ITEM27" localSheetId="17">#REF!</definedName>
    <definedName name="ITEM27">#REF!</definedName>
    <definedName name="ITEM28" localSheetId="17">#REF!</definedName>
    <definedName name="ITEM28">#REF!</definedName>
    <definedName name="ITEM3" localSheetId="17">#REF!</definedName>
    <definedName name="ITEM3">#REF!</definedName>
    <definedName name="ITEM3.1" localSheetId="17">#REF!</definedName>
    <definedName name="ITEM3.1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 localSheetId="17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 localSheetId="17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 localSheetId="17">#REF!</definedName>
    <definedName name="ITEM31">#REF!</definedName>
    <definedName name="ITEM310" localSheetId="17">#REF!</definedName>
    <definedName name="ITEM310">#REF!</definedName>
    <definedName name="ITEM311" localSheetId="17">#REF!</definedName>
    <definedName name="ITEM311">#REF!</definedName>
    <definedName name="ITEM312" localSheetId="17">#REF!</definedName>
    <definedName name="ITEM312">#REF!</definedName>
    <definedName name="ITEM313" localSheetId="17">#REF!</definedName>
    <definedName name="ITEM313">#REF!</definedName>
    <definedName name="ITEM314" localSheetId="17">#REF!</definedName>
    <definedName name="ITEM314">#REF!</definedName>
    <definedName name="ITEM315" localSheetId="17">#REF!</definedName>
    <definedName name="ITEM315">#REF!</definedName>
    <definedName name="ITEM32" localSheetId="17">#REF!</definedName>
    <definedName name="ITEM32">#REF!</definedName>
    <definedName name="item320" localSheetId="17">#REF!</definedName>
    <definedName name="item320">#REF!</definedName>
    <definedName name="item320.2">#REF!</definedName>
    <definedName name="ITEM33" localSheetId="17">#REF!</definedName>
    <definedName name="ITEM33">#REF!</definedName>
    <definedName name="ITEM330" localSheetId="17">#REF!</definedName>
    <definedName name="ITEM330">#REF!</definedName>
    <definedName name="item330.1">#REF!</definedName>
    <definedName name="ITEM34" localSheetId="17">#REF!</definedName>
    <definedName name="ITEM34">#REF!</definedName>
    <definedName name="ITEM35" localSheetId="17">#REF!</definedName>
    <definedName name="ITEM35">#REF!</definedName>
    <definedName name="ITEM36" localSheetId="17">#REF!</definedName>
    <definedName name="ITEM36">#REF!</definedName>
    <definedName name="ITEM37" localSheetId="17">#REF!</definedName>
    <definedName name="ITEM37">#REF!</definedName>
    <definedName name="ITEM38" localSheetId="17">#REF!</definedName>
    <definedName name="ITEM38">#REF!</definedName>
    <definedName name="ITEM39" localSheetId="17">#REF!</definedName>
    <definedName name="ITEM39">#REF!</definedName>
    <definedName name="item4" localSheetId="17">#REF!</definedName>
    <definedName name="item4">#REF!</definedName>
    <definedName name="ITEM4.1" localSheetId="17">#REF!</definedName>
    <definedName name="ITEM4.1">#REF!</definedName>
    <definedName name="ITEM4.10" localSheetId="17">#REF!</definedName>
    <definedName name="ITEM4.10">#REF!</definedName>
    <definedName name="ITEM4.11" localSheetId="17">#REF!</definedName>
    <definedName name="ITEM4.11">#REF!</definedName>
    <definedName name="ITEM4.12" localSheetId="17">#REF!</definedName>
    <definedName name="ITEM4.12">#REF!</definedName>
    <definedName name="ITEM4.13" localSheetId="17">#REF!</definedName>
    <definedName name="ITEM4.13">#REF!</definedName>
    <definedName name="ITEM4.2" localSheetId="17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 localSheetId="17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 localSheetId="17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 localSheetId="17">#REF!</definedName>
    <definedName name="ITEM4.5">#REF!</definedName>
    <definedName name="ITEM4.6" localSheetId="17">#REF!</definedName>
    <definedName name="ITEM4.6">#REF!</definedName>
    <definedName name="ITEM4.7" localSheetId="17">#REF!</definedName>
    <definedName name="ITEM4.7">#REF!</definedName>
    <definedName name="ITEM4.8" localSheetId="17">#REF!</definedName>
    <definedName name="ITEM4.8">#REF!</definedName>
    <definedName name="ITEM4.9" localSheetId="17">#REF!</definedName>
    <definedName name="ITEM4.9">#REF!</definedName>
    <definedName name="ITEM401" localSheetId="17">#REF!</definedName>
    <definedName name="ITEM401">#REF!</definedName>
    <definedName name="ITEM402" localSheetId="17">#REF!</definedName>
    <definedName name="ITEM402">#REF!</definedName>
    <definedName name="ITEM403" localSheetId="17">#REF!</definedName>
    <definedName name="ITEM403">#REF!</definedName>
    <definedName name="ITEM404" localSheetId="17">#REF!</definedName>
    <definedName name="ITEM404">#REF!</definedName>
    <definedName name="ITEM405" localSheetId="17">#REF!</definedName>
    <definedName name="ITEM405">#REF!</definedName>
    <definedName name="ITEM406" localSheetId="17">#REF!</definedName>
    <definedName name="ITEM406">#REF!</definedName>
    <definedName name="ITEM407" localSheetId="17">#REF!</definedName>
    <definedName name="ITEM407">#REF!</definedName>
    <definedName name="ITEM408" localSheetId="17">#REF!</definedName>
    <definedName name="ITEM408">#REF!</definedName>
    <definedName name="ITEM409" localSheetId="17">#REF!</definedName>
    <definedName name="ITEM409">#REF!</definedName>
    <definedName name="ITEM410" localSheetId="17">#REF!</definedName>
    <definedName name="ITEM410">#REF!</definedName>
    <definedName name="ITEM411" localSheetId="17">#REF!</definedName>
    <definedName name="ITEM411">#REF!</definedName>
    <definedName name="ITEM412" localSheetId="17">#REF!</definedName>
    <definedName name="ITEM412">#REF!</definedName>
    <definedName name="ITEM413" localSheetId="17">#REF!</definedName>
    <definedName name="ITEM413">#REF!</definedName>
    <definedName name="ITEM414" localSheetId="17">#REF!</definedName>
    <definedName name="ITEM414">#REF!</definedName>
    <definedName name="ITEM415" localSheetId="17">#REF!</definedName>
    <definedName name="ITEM415">#REF!</definedName>
    <definedName name="ITEM416" localSheetId="17">#REF!</definedName>
    <definedName name="ITEM416">#REF!</definedName>
    <definedName name="ITEM417" localSheetId="17">#REF!</definedName>
    <definedName name="ITEM417">#REF!</definedName>
    <definedName name="ITEM420" localSheetId="17">#REF!</definedName>
    <definedName name="ITEM420">#REF!</definedName>
    <definedName name="ITEM450" localSheetId="17">#REF!</definedName>
    <definedName name="ITEM450">#REF!</definedName>
    <definedName name="item450.2P">#REF!</definedName>
    <definedName name="item5" localSheetId="17">#REF!</definedName>
    <definedName name="item5">#REF!</definedName>
    <definedName name="ITEM5.1" localSheetId="17">#REF!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2" localSheetId="17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 localSheetId="17">#REF!</definedName>
    <definedName name="ITEM51">#REF!</definedName>
    <definedName name="ITEM510" localSheetId="17">#REF!</definedName>
    <definedName name="ITEM510">#REF!</definedName>
    <definedName name="ITEM511" localSheetId="17">#REF!</definedName>
    <definedName name="ITEM511">#REF!</definedName>
    <definedName name="ITEM512" localSheetId="17">#REF!</definedName>
    <definedName name="ITEM512">#REF!</definedName>
    <definedName name="ITEM513" localSheetId="17">#REF!</definedName>
    <definedName name="ITEM513">#REF!</definedName>
    <definedName name="ITEM514" localSheetId="17">#REF!</definedName>
    <definedName name="ITEM514">#REF!</definedName>
    <definedName name="ITEM515" localSheetId="17">#REF!</definedName>
    <definedName name="ITEM515">#REF!</definedName>
    <definedName name="ITEM516" localSheetId="17">#REF!</definedName>
    <definedName name="ITEM516">#REF!</definedName>
    <definedName name="ITEM517" localSheetId="17">#REF!</definedName>
    <definedName name="ITEM517">#REF!</definedName>
    <definedName name="ITEM518" localSheetId="17">#REF!</definedName>
    <definedName name="ITEM518">#REF!</definedName>
    <definedName name="ITEM519" localSheetId="17">#REF!</definedName>
    <definedName name="ITEM519">#REF!</definedName>
    <definedName name="ITEM52" localSheetId="17">#REF!</definedName>
    <definedName name="ITEM52">#REF!</definedName>
    <definedName name="ITEM520" localSheetId="17">#REF!</definedName>
    <definedName name="ITEM520">#REF!</definedName>
    <definedName name="ITEM521" localSheetId="17">#REF!</definedName>
    <definedName name="ITEM521">#REF!</definedName>
    <definedName name="ITEM522" localSheetId="17">#REF!</definedName>
    <definedName name="ITEM522">#REF!</definedName>
    <definedName name="ITEM523" localSheetId="17">#REF!</definedName>
    <definedName name="ITEM523">#REF!</definedName>
    <definedName name="ITEM524" localSheetId="17">#REF!</definedName>
    <definedName name="ITEM524">#REF!</definedName>
    <definedName name="ITEM525" localSheetId="17">#REF!</definedName>
    <definedName name="ITEM525">#REF!</definedName>
    <definedName name="ITEM526" localSheetId="17">#REF!</definedName>
    <definedName name="ITEM526">#REF!</definedName>
    <definedName name="ITEM527" localSheetId="17">#REF!</definedName>
    <definedName name="ITEM527">#REF!</definedName>
    <definedName name="ITEM528" localSheetId="17">#REF!</definedName>
    <definedName name="ITEM528">#REF!</definedName>
    <definedName name="ITEM529" localSheetId="17">#REF!</definedName>
    <definedName name="ITEM529">#REF!</definedName>
    <definedName name="ITEM53" localSheetId="17">#REF!</definedName>
    <definedName name="ITEM53">#REF!</definedName>
    <definedName name="ITEM530" localSheetId="17">#REF!</definedName>
    <definedName name="ITEM530">#REF!</definedName>
    <definedName name="ITEM531" localSheetId="17">#REF!</definedName>
    <definedName name="ITEM531">#REF!</definedName>
    <definedName name="ITEM532" localSheetId="17">#REF!</definedName>
    <definedName name="ITEM532">#REF!</definedName>
    <definedName name="ITEM533" localSheetId="17">#REF!</definedName>
    <definedName name="ITEM533">#REF!</definedName>
    <definedName name="ITEM54" localSheetId="17">#REF!</definedName>
    <definedName name="ITEM54">#REF!</definedName>
    <definedName name="ITEM55" localSheetId="17">#REF!</definedName>
    <definedName name="ITEM55">#REF!</definedName>
    <definedName name="ITEM56" localSheetId="17">#REF!</definedName>
    <definedName name="ITEM56">#REF!</definedName>
    <definedName name="ITEM57" localSheetId="17">#REF!</definedName>
    <definedName name="ITEM57">#REF!</definedName>
    <definedName name="ITEM58" localSheetId="17">#REF!</definedName>
    <definedName name="ITEM58">#REF!</definedName>
    <definedName name="ITEM59" localSheetId="17">#REF!</definedName>
    <definedName name="ITEM59">#REF!</definedName>
    <definedName name="item6" localSheetId="17">#REF!</definedName>
    <definedName name="item6">#REF!</definedName>
    <definedName name="ITEM6.1" localSheetId="17">#REF!</definedName>
    <definedName name="ITEM6.1">#REF!</definedName>
    <definedName name="ITEM6.3" localSheetId="17">#REF!</definedName>
    <definedName name="ITEM6.3">#REF!</definedName>
    <definedName name="ITEM6.4" localSheetId="17">#REF!</definedName>
    <definedName name="ITEM6.4">#REF!</definedName>
    <definedName name="ITEM6.5" localSheetId="17">#REF!</definedName>
    <definedName name="ITEM6.5">#REF!</definedName>
    <definedName name="item600.1">#REF!</definedName>
    <definedName name="ITEM61" localSheetId="17">#REF!</definedName>
    <definedName name="ITEM61">#REF!</definedName>
    <definedName name="ITEM610" localSheetId="17">#REF!</definedName>
    <definedName name="ITEM610">#REF!</definedName>
    <definedName name="item610.1">#REF!</definedName>
    <definedName name="item610.2">#REF!</definedName>
    <definedName name="ITEM611" localSheetId="17">#REF!</definedName>
    <definedName name="ITEM611">#REF!</definedName>
    <definedName name="ITEM612" localSheetId="17">#REF!</definedName>
    <definedName name="ITEM612">#REF!</definedName>
    <definedName name="ITEM613" localSheetId="17">#REF!</definedName>
    <definedName name="ITEM613">#REF!</definedName>
    <definedName name="ITEM614" localSheetId="17">#REF!</definedName>
    <definedName name="ITEM614">#REF!</definedName>
    <definedName name="ITEM62" localSheetId="17">#REF!</definedName>
    <definedName name="ITEM62">#REF!</definedName>
    <definedName name="ITEM63" localSheetId="17">#REF!</definedName>
    <definedName name="ITEM63">#REF!</definedName>
    <definedName name="ITEM630.4" localSheetId="17">#REF!</definedName>
    <definedName name="ITEM630.4">#REF!</definedName>
    <definedName name="ITEM630.5" localSheetId="17">#REF!</definedName>
    <definedName name="ITEM630.5">#REF!</definedName>
    <definedName name="ITEM630.6" localSheetId="17">#REF!</definedName>
    <definedName name="ITEM630.6">#REF!</definedName>
    <definedName name="ITEM630.7" localSheetId="17">#REF!</definedName>
    <definedName name="ITEM630.7">#REF!</definedName>
    <definedName name="ITEM630.8" localSheetId="17">#REF!</definedName>
    <definedName name="ITEM630.8">#REF!</definedName>
    <definedName name="ITEM632" localSheetId="17">#REF!</definedName>
    <definedName name="ITEM632">#REF!</definedName>
    <definedName name="ITEM64" localSheetId="17">#REF!</definedName>
    <definedName name="ITEM64">#REF!</definedName>
    <definedName name="ITEM640" localSheetId="17">#REF!</definedName>
    <definedName name="ITEM640">#REF!</definedName>
    <definedName name="item640.3">#REF!</definedName>
    <definedName name="ITEM65" localSheetId="17">#REF!</definedName>
    <definedName name="ITEM65">#REF!</definedName>
    <definedName name="ITEM66" localSheetId="17">#REF!</definedName>
    <definedName name="ITEM66">#REF!</definedName>
    <definedName name="ITEM661" localSheetId="17">#REF!</definedName>
    <definedName name="ITEM661">#REF!</definedName>
    <definedName name="ITEM67" localSheetId="17">#REF!</definedName>
    <definedName name="ITEM67">#REF!</definedName>
    <definedName name="ITEM671" localSheetId="17">#REF!</definedName>
    <definedName name="ITEM671">#REF!</definedName>
    <definedName name="item673.1">#REF!</definedName>
    <definedName name="item673.3">#REF!</definedName>
    <definedName name="ITEM68" localSheetId="17">#REF!</definedName>
    <definedName name="ITEM68">#REF!</definedName>
    <definedName name="ITEM681" localSheetId="17">#REF!</definedName>
    <definedName name="ITEM681">#REF!</definedName>
    <definedName name="ITEM69" localSheetId="17">#REF!</definedName>
    <definedName name="ITEM69">#REF!</definedName>
    <definedName name="item7" localSheetId="17">#REF!</definedName>
    <definedName name="item7">#REF!</definedName>
    <definedName name="ITEM7.1" localSheetId="17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 localSheetId="17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 localSheetId="17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 localSheetId="17">#REF!</definedName>
    <definedName name="ITEM7.4">#REF!</definedName>
    <definedName name="ITEM7.5" localSheetId="17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 localSheetId="17">#REF!</definedName>
    <definedName name="ITEM704">#REF!</definedName>
    <definedName name="ITEM71" localSheetId="17">#REF!</definedName>
    <definedName name="ITEM71">#REF!</definedName>
    <definedName name="item710.1">#REF!</definedName>
    <definedName name="item710.2">#REF!</definedName>
    <definedName name="ITEM72" localSheetId="17">#REF!</definedName>
    <definedName name="ITEM72">#REF!</definedName>
    <definedName name="ITEM720" localSheetId="17">#REF!</definedName>
    <definedName name="ITEM720">#REF!</definedName>
    <definedName name="ITEM73" localSheetId="17">#REF!</definedName>
    <definedName name="ITEM73">#REF!</definedName>
    <definedName name="item730.1">#REF!</definedName>
    <definedName name="item730.2">#REF!</definedName>
    <definedName name="item730.2.4">#REF!</definedName>
    <definedName name="ITEM74" localSheetId="17">#REF!</definedName>
    <definedName name="ITEM74">#REF!</definedName>
    <definedName name="ITEM75" localSheetId="17">#REF!</definedName>
    <definedName name="ITEM75">#REF!</definedName>
    <definedName name="ITEM76" localSheetId="17">#REF!</definedName>
    <definedName name="ITEM76">#REF!</definedName>
    <definedName name="ITEM77" localSheetId="17">#REF!</definedName>
    <definedName name="ITEM77">#REF!</definedName>
    <definedName name="ITEM78" localSheetId="17">#REF!</definedName>
    <definedName name="ITEM78">#REF!</definedName>
    <definedName name="ITEM8.10" localSheetId="17">#REF!</definedName>
    <definedName name="ITEM8.10">#REF!</definedName>
    <definedName name="ITEM8.2" localSheetId="17">#REF!</definedName>
    <definedName name="ITEM8.2">#REF!</definedName>
    <definedName name="ITEM8.3" localSheetId="17">#REF!</definedName>
    <definedName name="ITEM8.3">#REF!</definedName>
    <definedName name="ITEM8.4" localSheetId="17">#REF!</definedName>
    <definedName name="ITEM8.4">#REF!</definedName>
    <definedName name="ITEM8.5" localSheetId="17">#REF!</definedName>
    <definedName name="ITEM8.5">#REF!</definedName>
    <definedName name="ITEM8.6" localSheetId="17">#REF!</definedName>
    <definedName name="ITEM8.6">#REF!</definedName>
    <definedName name="ITEM8.7" localSheetId="17">#REF!</definedName>
    <definedName name="ITEM8.7">#REF!</definedName>
    <definedName name="ITEM8.8" localSheetId="17">#REF!</definedName>
    <definedName name="ITEM8.8">#REF!</definedName>
    <definedName name="ITEM8.9" localSheetId="17">#REF!</definedName>
    <definedName name="ITEM8.9">#REF!</definedName>
    <definedName name="ITEM800">#REF!</definedName>
    <definedName name="ITEM81" localSheetId="17">#REF!</definedName>
    <definedName name="ITEM81">#REF!</definedName>
    <definedName name="ITEM810" localSheetId="17">#REF!</definedName>
    <definedName name="ITEM810">#REF!</definedName>
    <definedName name="ITEM811" localSheetId="17">#REF!</definedName>
    <definedName name="ITEM811">#REF!</definedName>
    <definedName name="ITEM812" localSheetId="17">#REF!</definedName>
    <definedName name="ITEM812">#REF!</definedName>
    <definedName name="ITEM813" localSheetId="17">#REF!</definedName>
    <definedName name="ITEM813">#REF!</definedName>
    <definedName name="ITEM814" localSheetId="17">#REF!</definedName>
    <definedName name="ITEM814">#REF!</definedName>
    <definedName name="ITEM82" localSheetId="17">#REF!</definedName>
    <definedName name="ITEM82">#REF!</definedName>
    <definedName name="ITEM83" localSheetId="17">#REF!</definedName>
    <definedName name="ITEM83">#REF!</definedName>
    <definedName name="ITEM84" localSheetId="17">#REF!</definedName>
    <definedName name="ITEM84">#REF!</definedName>
    <definedName name="ITEM85" localSheetId="17">#REF!</definedName>
    <definedName name="ITEM85">#REF!</definedName>
    <definedName name="ITEM86" localSheetId="17">#REF!</definedName>
    <definedName name="ITEM86">#REF!</definedName>
    <definedName name="ITEM87" localSheetId="17">#REF!</definedName>
    <definedName name="ITEM87">#REF!</definedName>
    <definedName name="ITEM88" localSheetId="17">#REF!</definedName>
    <definedName name="ITEM88">#REF!</definedName>
    <definedName name="ITEM8890">#REF!</definedName>
    <definedName name="ITEM89" localSheetId="17">#REF!</definedName>
    <definedName name="ITEM89">#REF!</definedName>
    <definedName name="item9" localSheetId="17">#REF!</definedName>
    <definedName name="item9">#REF!</definedName>
    <definedName name="ITEM9.1" localSheetId="17">#REF!</definedName>
    <definedName name="ITEM9.1">#REF!</definedName>
    <definedName name="ITEM9.2" localSheetId="17">#REF!</definedName>
    <definedName name="ITEM9.2">#REF!</definedName>
    <definedName name="ITEM9.3" localSheetId="17">#REF!</definedName>
    <definedName name="ITEM9.3">#REF!</definedName>
    <definedName name="ITEM900" localSheetId="17">#REF!</definedName>
    <definedName name="ITEM900">#REF!</definedName>
    <definedName name="item900.2">#REF!</definedName>
    <definedName name="ITEM901" localSheetId="17">#REF!</definedName>
    <definedName name="ITEM901">#REF!</definedName>
    <definedName name="ITEM902" localSheetId="17">#REF!</definedName>
    <definedName name="ITEM902">#REF!</definedName>
    <definedName name="ITEM903" localSheetId="17">#REF!</definedName>
    <definedName name="ITEM903">#REF!</definedName>
    <definedName name="ITEM904" localSheetId="17">#REF!</definedName>
    <definedName name="ITEM904">#REF!</definedName>
    <definedName name="ITEM905" localSheetId="17">#REF!</definedName>
    <definedName name="ITEM905">#REF!</definedName>
    <definedName name="ITEM906" localSheetId="17">#REF!</definedName>
    <definedName name="ITEM906">#REF!</definedName>
    <definedName name="ITEM907" localSheetId="17">#REF!</definedName>
    <definedName name="ITEM907">#REF!</definedName>
    <definedName name="ITEM908" localSheetId="17">#REF!</definedName>
    <definedName name="ITEM908">#REF!</definedName>
    <definedName name="ITEM909" localSheetId="17">#REF!</definedName>
    <definedName name="ITEM909">#REF!</definedName>
    <definedName name="ITEM910" localSheetId="17">#REF!</definedName>
    <definedName name="ITEM910">#REF!</definedName>
    <definedName name="ITEM911" localSheetId="17">#REF!</definedName>
    <definedName name="ITEM911">#REF!</definedName>
    <definedName name="ITEM912" localSheetId="17">#REF!</definedName>
    <definedName name="ITEM912">#REF!</definedName>
    <definedName name="ITEM913" localSheetId="17">#REF!</definedName>
    <definedName name="ITEM913">#REF!</definedName>
    <definedName name="ITEM914" localSheetId="17">#REF!</definedName>
    <definedName name="ITEM914">#REF!</definedName>
    <definedName name="ITEM915" localSheetId="17">#REF!</definedName>
    <definedName name="ITEM915">#REF!</definedName>
    <definedName name="ITEM916" localSheetId="17">#REF!</definedName>
    <definedName name="ITEM916">#REF!</definedName>
    <definedName name="ITEMCOD90" localSheetId="17">#REF!</definedName>
    <definedName name="ITEMCOD90">#REF!</definedName>
    <definedName name="ItemCodos" localSheetId="17">#REF!</definedName>
    <definedName name="ItemCodos">#REF!</definedName>
    <definedName name="ITEMS" localSheetId="17">#REF!</definedName>
    <definedName name="ITEMS">#REF!</definedName>
    <definedName name="items1">#REF!</definedName>
    <definedName name="ITEMS2" localSheetId="17">#REF!</definedName>
    <definedName name="ITEMS2">#REF!</definedName>
    <definedName name="ITEMS3" localSheetId="17">#REF!</definedName>
    <definedName name="ITEMS3">#REF!</definedName>
    <definedName name="ITEMSRESUMEN" localSheetId="17">#REF!</definedName>
    <definedName name="ITEMSRESUMEN">#REF!</definedName>
    <definedName name="ITEN_2_FILTRO" localSheetId="17">#REF!</definedName>
    <definedName name="ITEN_2_FILTRO">#REF!</definedName>
    <definedName name="ITEN320" localSheetId="17">#REF!</definedName>
    <definedName name="ITEN320">#REF!</definedName>
    <definedName name="ITENM_DOMIC" localSheetId="17">#REF!</definedName>
    <definedName name="ITENM_DOMIC">#REF!</definedName>
    <definedName name="Iterar" localSheetId="17">#REF!</definedName>
    <definedName name="Iterar">#REF!</definedName>
    <definedName name="IU">#REF!</definedName>
    <definedName name="IUI" localSheetId="17" hidden="1">{"TAB1",#N/A,TRUE,"GENERAL";"TAB2",#N/A,TRUE,"GENERAL";"TAB3",#N/A,TRUE,"GENERAL";"TAB4",#N/A,TRUE,"GENERAL";"TAB5",#N/A,TRUE,"GENERAL"}</definedName>
    <definedName name="IUI">#REF!</definedName>
    <definedName name="iuit7" localSheetId="17" hidden="1">{"TAB1",#N/A,TRUE,"GENERAL";"TAB2",#N/A,TRUE,"GENERAL";"TAB3",#N/A,TRUE,"GENERAL";"TAB4",#N/A,TRUE,"GENERAL";"TAB5",#N/A,TRUE,"GENERAL"}</definedName>
    <definedName name="iuit7">#REF!</definedName>
    <definedName name="iuiuiuiuiu" localSheetId="4">Listado #REF!</definedName>
    <definedName name="iuiuiuiuiu" localSheetId="16">Listado #REF!</definedName>
    <definedName name="iuiuiuiuiu" localSheetId="15">Listado #REF!</definedName>
    <definedName name="iuiuiuiuiu" localSheetId="17">Listado #REF!</definedName>
    <definedName name="iuiuiuiuiu" localSheetId="2">Listado #REF!</definedName>
    <definedName name="iuiuiuiuiu" localSheetId="1">Listado #REF!</definedName>
    <definedName name="iuiuiuiuiu">Listado #REF!</definedName>
    <definedName name="iul" localSheetId="17" hidden="1">{"via1",#N/A,TRUE,"general";"via2",#N/A,TRUE,"general";"via3",#N/A,TRUE,"general"}</definedName>
    <definedName name="iul">#REF!</definedName>
    <definedName name="iuouio" localSheetId="17" hidden="1">{"via1",#N/A,TRUE,"general";"via2",#N/A,TRUE,"general";"via3",#N/A,TRUE,"general"}</definedName>
    <definedName name="iuouio">#REF!</definedName>
    <definedName name="iuyi9" localSheetId="17" hidden="1">{"TAB1",#N/A,TRUE,"GENERAL";"TAB2",#N/A,TRUE,"GENERAL";"TAB3",#N/A,TRUE,"GENERAL";"TAB4",#N/A,TRUE,"GENERAL";"TAB5",#N/A,TRUE,"GENERAL"}</definedName>
    <definedName name="iuyi9">#REF!</definedName>
    <definedName name="IVA" localSheetId="17">16%</definedName>
    <definedName name="IVA">16%</definedName>
    <definedName name="IVA.ManoObra">#REF!</definedName>
    <definedName name="IVA_UTIL">#REF!</definedName>
    <definedName name="IVAConsultoria" localSheetId="17">#REF!</definedName>
    <definedName name="IVAConsultoria">#REF!</definedName>
    <definedName name="IVAS">#REF!</definedName>
    <definedName name="IVASobreUtilidad" localSheetId="17">#REF!</definedName>
    <definedName name="IVASobreUtilidad">#REF!</definedName>
    <definedName name="IvaSUtl" localSheetId="17">#REF!</definedName>
    <definedName name="IvaSUtl">#REF!</definedName>
    <definedName name="iyuiuyi" localSheetId="17" hidden="1">{"via1",#N/A,TRUE,"general";"via2",#N/A,TRUE,"general";"via3",#N/A,TRUE,"general"}</definedName>
    <definedName name="iyuiuyi">#REF!</definedName>
    <definedName name="IZ">#REF!</definedName>
    <definedName name="IZQ">#REF!</definedName>
    <definedName name="IZQ_AUX">LEFT(#REF!,2)</definedName>
    <definedName name="j" localSheetId="17">#REF!</definedName>
    <definedName name="j">#REF!</definedName>
    <definedName name="J_GARCIA_P">#REF!</definedName>
    <definedName name="Ja" localSheetId="17">#REF!</definedName>
    <definedName name="Ja">#REF!</definedName>
    <definedName name="JACK_RYAN" localSheetId="17">#REF!</definedName>
    <definedName name="JACK_RYAN">#REF!</definedName>
    <definedName name="jajAJHQWDHG">#REF!</definedName>
    <definedName name="JAJAQHYEWFFQFBF">#REF!</definedName>
    <definedName name="JAJKZ" localSheetId="17">#REF!</definedName>
    <definedName name="JAJKZ">#REF!</definedName>
    <definedName name="jan02a" localSheetId="17">#REF!</definedName>
    <definedName name="jan02a">#REF!</definedName>
    <definedName name="JAPF">#REF!</definedName>
    <definedName name="Jb" localSheetId="17">#REF!</definedName>
    <definedName name="Jb">#REF!</definedName>
    <definedName name="Jc" localSheetId="17">#REF!</definedName>
    <definedName name="Jc">#REF!</definedName>
    <definedName name="Jd" localSheetId="17">#REF!</definedName>
    <definedName name="jd">#REF!</definedName>
    <definedName name="jdfjkd">#REF!</definedName>
    <definedName name="JDFKLASJ" localSheetId="17">#REF!</definedName>
    <definedName name="JDFKLASJ">#REF!</definedName>
    <definedName name="jdh" localSheetId="17" hidden="1">{"TAB1",#N/A,TRUE,"GENERAL";"TAB2",#N/A,TRUE,"GENERAL";"TAB3",#N/A,TRUE,"GENERAL";"TAB4",#N/A,TRUE,"GENERAL";"TAB5",#N/A,TRUE,"GENERAL"}</definedName>
    <definedName name="jdh">#REF!</definedName>
    <definedName name="JDQJFOWEFOQFQFPQ">#REF!</definedName>
    <definedName name="Je" localSheetId="17">#REF!</definedName>
    <definedName name="Je">#REF!</definedName>
    <definedName name="JET">#REF!</definedName>
    <definedName name="jeytj" localSheetId="17" hidden="1">{"TAB1",#N/A,TRUE,"GENERAL";"TAB2",#N/A,TRUE,"GENERAL";"TAB3",#N/A,TRUE,"GENERAL";"TAB4",#N/A,TRUE,"GENERAL";"TAB5",#N/A,TRUE,"GENERAL"}</definedName>
    <definedName name="jeytj">#REF!</definedName>
    <definedName name="Jf" localSheetId="17">#REF!</definedName>
    <definedName name="Jf">#REF!</definedName>
    <definedName name="jfhjfrt" localSheetId="17" hidden="1">{"TAB1",#N/A,TRUE,"GENERAL";"TAB2",#N/A,TRUE,"GENERAL";"TAB3",#N/A,TRUE,"GENERAL";"TAB4",#N/A,TRUE,"GENERAL";"TAB5",#N/A,TRUE,"GENERAL"}</definedName>
    <definedName name="jfhjfrt">#REF!</definedName>
    <definedName name="jgfj" localSheetId="17" hidden="1">{"via1",#N/A,TRUE,"general";"via2",#N/A,TRUE,"general";"via3",#N/A,TRUE,"general"}</definedName>
    <definedName name="jgfj">#REF!</definedName>
    <definedName name="jghj" localSheetId="17" hidden="1">{"TAB1",#N/A,TRUE,"GENERAL";"TAB2",#N/A,TRUE,"GENERAL";"TAB3",#N/A,TRUE,"GENERAL";"TAB4",#N/A,TRUE,"GENERAL";"TAB5",#N/A,TRUE,"GENERAL"}</definedName>
    <definedName name="jghj">#REF!</definedName>
    <definedName name="jgj" localSheetId="17" hidden="1">{"TAB1",#N/A,TRUE,"GENERAL";"TAB2",#N/A,TRUE,"GENERAL";"TAB3",#N/A,TRUE,"GENERAL";"TAB4",#N/A,TRUE,"GENERAL";"TAB5",#N/A,TRUE,"GENERAL"}</definedName>
    <definedName name="jgj">#REF!</definedName>
    <definedName name="JGJG">#REF!</definedName>
    <definedName name="jh" localSheetId="17">#REF!</definedName>
    <definedName name="jh">#REF!</definedName>
    <definedName name="jhg" localSheetId="17" hidden="1">{"TAB1",#N/A,TRUE,"GENERAL";"TAB2",#N/A,TRUE,"GENERAL";"TAB3",#N/A,TRUE,"GENERAL";"TAB4",#N/A,TRUE,"GENERAL";"TAB5",#N/A,TRUE,"GENERAL"}</definedName>
    <definedName name="jhg">#REF!</definedName>
    <definedName name="jhjhgjhg">#N/A</definedName>
    <definedName name="jhjyj" localSheetId="17" hidden="1">{"via1",#N/A,TRUE,"general";"via2",#N/A,TRUE,"general";"via3",#N/A,TRUE,"general"}</definedName>
    <definedName name="jhjyj">#REF!</definedName>
    <definedName name="JHK" localSheetId="17" hidden="1">{"TAB1",#N/A,TRUE,"GENERAL";"TAB2",#N/A,TRUE,"GENERAL";"TAB3",#N/A,TRUE,"GENERAL";"TAB4",#N/A,TRUE,"GENERAL";"TAB5",#N/A,TRUE,"GENERAL"}</definedName>
    <definedName name="JHK">#REF!</definedName>
    <definedName name="jhkgjkvf" localSheetId="17" hidden="1">{"TAB1",#N/A,TRUE,"GENERAL";"TAB2",#N/A,TRUE,"GENERAL";"TAB3",#N/A,TRUE,"GENERAL";"TAB4",#N/A,TRUE,"GENERAL";"TAB5",#N/A,TRUE,"GENERAL"}</definedName>
    <definedName name="jhkgjkvf">#REF!</definedName>
    <definedName name="JHSJHSJHDHD">#REF!</definedName>
    <definedName name="jHWQHWQHW">#REF!</definedName>
    <definedName name="ji" localSheetId="4">{"'Highlights'!$A$1:$M$123"}</definedName>
    <definedName name="ji" localSheetId="16">{"'Highlights'!$A$1:$M$123"}</definedName>
    <definedName name="ji" localSheetId="15">{"'Highlights'!$A$1:$M$123"}</definedName>
    <definedName name="ji" localSheetId="17">{"'Highlights'!$A$1:$M$123"}</definedName>
    <definedName name="ji" localSheetId="2">{"'Highlights'!$A$1:$M$123"}</definedName>
    <definedName name="ji" localSheetId="1">{"'Highlights'!$A$1:$M$123"}</definedName>
    <definedName name="ji">{"'Highlights'!$A$1:$M$123"}</definedName>
    <definedName name="jikj" localSheetId="4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 localSheetId="16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 localSheetId="15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 localSheetId="17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 localSheetId="2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 localSheetId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localSheetId="4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localSheetId="16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localSheetId="15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localSheetId="17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localSheetId="2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localSheetId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localSheetId="17">#REF!</definedName>
    <definedName name="jj">#REF!</definedName>
    <definedName name="JJAJAJAAJ">#REF!</definedName>
    <definedName name="JJAJAJJAAJAJA">#REF!</definedName>
    <definedName name="jjajjajajaj" localSheetId="17">#REF!</definedName>
    <definedName name="jjajjajajaj">#REF!</definedName>
    <definedName name="jjfq" localSheetId="17" hidden="1">{"via1",#N/A,TRUE,"general";"via2",#N/A,TRUE,"general";"via3",#N/A,TRUE,"general"}</definedName>
    <definedName name="jjfq">#REF!</definedName>
    <definedName name="jjj" localSheetId="17">#REF!</definedName>
    <definedName name="JJJ">#REF!</definedName>
    <definedName name="jjjhjddfg" localSheetId="17" hidden="1">{"via1",#N/A,TRUE,"general";"via2",#N/A,TRUE,"general";"via3",#N/A,TRUE,"general"}</definedName>
    <definedName name="jjjhjddfg">#REF!</definedName>
    <definedName name="JJJJAJAJAJAAJ" localSheetId="17">#REF!</definedName>
    <definedName name="JJJJAJAJAJAAJ">#REF!</definedName>
    <definedName name="jjjjj" localSheetId="17" hidden="1">#REF!</definedName>
    <definedName name="jjjjj">#REF!</definedName>
    <definedName name="JJJJJANANANANAN" localSheetId="17">#REF!</definedName>
    <definedName name="JJJJJANANANANAN">#REF!</definedName>
    <definedName name="JJJJJJAAAAAA" localSheetId="17">#REF!</definedName>
    <definedName name="JJJJJJAAAAAA">#REF!</definedName>
    <definedName name="JJJJJJDADADA" localSheetId="17">#REF!</definedName>
    <definedName name="JJJJJJDADADA">#REF!</definedName>
    <definedName name="JJJJJJJJJJ" localSheetId="4">{#N/A,#N/A,TRUE,"INGENIERIA";#N/A,#N/A,TRUE,"COMPRAS";#N/A,#N/A,TRUE,"DIRECCION";#N/A,#N/A,TRUE,"RESUMEN"}</definedName>
    <definedName name="JJJJJJJJJJ" localSheetId="16">{#N/A,#N/A,TRUE,"INGENIERIA";#N/A,#N/A,TRUE,"COMPRAS";#N/A,#N/A,TRUE,"DIRECCION";#N/A,#N/A,TRUE,"RESUMEN"}</definedName>
    <definedName name="JJJJJJJJJJ" localSheetId="15">{#N/A,#N/A,TRUE,"INGENIERIA";#N/A,#N/A,TRUE,"COMPRAS";#N/A,#N/A,TRUE,"DIRECCION";#N/A,#N/A,TRUE,"RESUMEN"}</definedName>
    <definedName name="JJJJJJJJJJ" localSheetId="17">{#N/A,#N/A,TRUE,"INGENIERIA";#N/A,#N/A,TRUE,"COMPRAS";#N/A,#N/A,TRUE,"DIRECCION";#N/A,#N/A,TRUE,"RESUMEN"}</definedName>
    <definedName name="JJJJJJJJJJ" localSheetId="2">{#N/A,#N/A,TRUE,"INGENIERIA";#N/A,#N/A,TRUE,"COMPRAS";#N/A,#N/A,TRUE,"DIRECCION";#N/A,#N/A,TRUE,"RESUMEN"}</definedName>
    <definedName name="JJJJJJJJJJ" localSheetId="1">{#N/A,#N/A,TRUE,"INGENIERIA";#N/A,#N/A,TRUE,"COMPRAS";#N/A,#N/A,TRUE,"DIRECCION";#N/A,#N/A,TRUE,"RESUMEN"}</definedName>
    <definedName name="JJJJJJJJJJ">{#N/A,#N/A,TRUE,"INGENIERIA";#N/A,#N/A,TRUE,"COMPRAS";#N/A,#N/A,TRUE,"DIRECCION";#N/A,#N/A,TRUE,"RESUMEN"}</definedName>
    <definedName name="jjjjjjjjjjjjjjj" localSheetId="17">#REF!</definedName>
    <definedName name="jjjjjjjjjjjjjjj">#REF!</definedName>
    <definedName name="JJJJJJJJJJJJJJJJJJJJ">#REF!</definedName>
    <definedName name="jjjjjjjjjjjjjjjjyyyyyyyyyyyyyyyyyyffffffffff" localSheetId="17">#REF!</definedName>
    <definedName name="jjjjjjjjjjjjjjjjyyyyyyyyyyyyyyyyyyffffffffff">#REF!</definedName>
    <definedName name="jjjjjjjjjjjjuuuuuuuuuuuuuuuuggggggggggggggg" localSheetId="17" hidden="1">#REF!</definedName>
    <definedName name="jjjjjjjjjjjjuuuuuuuuuuuuuuuuggggggggggggggg">#REF!</definedName>
    <definedName name="jjjjju" localSheetId="17" hidden="1">{"via1",#N/A,TRUE,"general";"via2",#N/A,TRUE,"general";"via3",#N/A,TRUE,"general"}</definedName>
    <definedName name="jjjjju">#REF!</definedName>
    <definedName name="jjjjkkk">#REF!</definedName>
    <definedName name="JJJJSSSSS" localSheetId="17">#REF!</definedName>
    <definedName name="JJJJSSSSS">#REF!</definedName>
    <definedName name="jjujujty" localSheetId="17" hidden="1">{"TAB1",#N/A,TRUE,"GENERAL";"TAB2",#N/A,TRUE,"GENERAL";"TAB3",#N/A,TRUE,"GENERAL";"TAB4",#N/A,TRUE,"GENERAL";"TAB5",#N/A,TRUE,"GENERAL"}</definedName>
    <definedName name="jjujujty">#REF!</definedName>
    <definedName name="jjyjy" localSheetId="17" hidden="1">{"via1",#N/A,TRUE,"general";"via2",#N/A,TRUE,"general";"via3",#N/A,TRUE,"general"}</definedName>
    <definedName name="jjyjy">#REF!</definedName>
    <definedName name="jk" localSheetId="17">#REF!</definedName>
    <definedName name="jk">#REF!</definedName>
    <definedName name="JKGJHGJHG">#REF!</definedName>
    <definedName name="jkjh" localSheetId="17">#REF!</definedName>
    <definedName name="jkjh">#REF!</definedName>
    <definedName name="jkk" localSheetId="17" hidden="1">{"TAB1",#N/A,TRUE,"GENERAL";"TAB2",#N/A,TRUE,"GENERAL";"TAB3",#N/A,TRUE,"GENERAL";"TAB4",#N/A,TRUE,"GENERAL";"TAB5",#N/A,TRUE,"GENERAL"}</definedName>
    <definedName name="jkk">#REF!</definedName>
    <definedName name="jkl" localSheetId="17" hidden="1">{"TAB1",#N/A,TRUE,"GENERAL";"TAB2",#N/A,TRUE,"GENERAL";"TAB3",#N/A,TRUE,"GENERAL";"TAB4",#N/A,TRUE,"GENERAL";"TAB5",#N/A,TRUE,"GENERAL"}</definedName>
    <definedName name="jkl">#REF!</definedName>
    <definedName name="jklj" localSheetId="17" hidden="1">#REF!</definedName>
    <definedName name="jklj">#REF!</definedName>
    <definedName name="JKSDFDFJK">#REF!</definedName>
    <definedName name="JLK">#REF!</definedName>
    <definedName name="jn" localSheetId="17">#REF!</definedName>
    <definedName name="jn">#REF!</definedName>
    <definedName name="jñ" localSheetId="17">#REF!</definedName>
    <definedName name="jñ">#REF!</definedName>
    <definedName name="jo" localSheetId="17">#REF!</definedName>
    <definedName name="jo">#REF!</definedName>
    <definedName name="Job_number" localSheetId="17">#REF!</definedName>
    <definedName name="Job_number">#REF!</definedName>
    <definedName name="JobNo" localSheetId="17">#REF!</definedName>
    <definedName name="JobNo">#REF!</definedName>
    <definedName name="JODER">#REF!</definedName>
    <definedName name="JODER_1">#REF!</definedName>
    <definedName name="JODER_2">#REF!</definedName>
    <definedName name="JOHNNY">#REF!</definedName>
    <definedName name="JOHNNY_10">#NAME?</definedName>
    <definedName name="JOHNNY_3">#NAME?</definedName>
    <definedName name="JOHNNY_4">#NAME?</definedName>
    <definedName name="JOHNNY_5">#NAME?</definedName>
    <definedName name="JOHNNY_6">#NAME?</definedName>
    <definedName name="JOHNNY_7">#NAME?</definedName>
    <definedName name="JOHNNY_8">#NAME?</definedName>
    <definedName name="JOHNNY_9">#NAME?</definedName>
    <definedName name="JORGE">#REF!</definedName>
    <definedName name="Jornal" localSheetId="17">#REF!</definedName>
    <definedName name="Jornal">#REF!</definedName>
    <definedName name="JOSE" localSheetId="17">#REF!</definedName>
    <definedName name="jose">#REF!</definedName>
    <definedName name="JOSE1">#REF!</definedName>
    <definedName name="jqm">#REF!</definedName>
    <definedName name="JRYJ" localSheetId="17" hidden="1">{"via1",#N/A,TRUE,"general";"via2",#N/A,TRUE,"general";"via3",#N/A,TRUE,"general"}</definedName>
    <definedName name="JRYJ">#REF!</definedName>
    <definedName name="jt" localSheetId="17">#REF!</definedName>
    <definedName name="jt">#REF!</definedName>
    <definedName name="jtyj" localSheetId="17" hidden="1">{"TAB1",#N/A,TRUE,"GENERAL";"TAB2",#N/A,TRUE,"GENERAL";"TAB3",#N/A,TRUE,"GENERAL";"TAB4",#N/A,TRUE,"GENERAL";"TAB5",#N/A,TRUE,"GENERAL"}</definedName>
    <definedName name="jtyj">#REF!</definedName>
    <definedName name="jtyry" localSheetId="17" hidden="1">{"TAB1",#N/A,TRUE,"GENERAL";"TAB2",#N/A,TRUE,"GENERAL";"TAB3",#N/A,TRUE,"GENERAL";"TAB4",#N/A,TRUE,"GENERAL";"TAB5",#N/A,TRUE,"GENERAL"}</definedName>
    <definedName name="jtyry">#REF!</definedName>
    <definedName name="Juego_de_Incrustaciones">#REF!</definedName>
    <definedName name="juegos">#REF!</definedName>
    <definedName name="jui" localSheetId="17">#REF!</definedName>
    <definedName name="jui">#REF!</definedName>
    <definedName name="juj" localSheetId="17" hidden="1">{"via1",#N/A,TRUE,"general";"via2",#N/A,TRUE,"general";"via3",#N/A,TRUE,"general"}</definedName>
    <definedName name="juj">#REF!</definedName>
    <definedName name="jujcx" localSheetId="17" hidden="1">{"via1",#N/A,TRUE,"general";"via2",#N/A,TRUE,"general";"via3",#N/A,TRUE,"general"}</definedName>
    <definedName name="jujcx">#REF!</definedName>
    <definedName name="jujuj" localSheetId="17" hidden="1">{"via1",#N/A,TRUE,"general";"via2",#N/A,TRUE,"general";"via3",#N/A,TRUE,"general"}</definedName>
    <definedName name="jujuj">#REF!</definedName>
    <definedName name="jujujuju" localSheetId="17" hidden="1">{"TAB1",#N/A,TRUE,"GENERAL";"TAB2",#N/A,TRUE,"GENERAL";"TAB3",#N/A,TRUE,"GENERAL";"TAB4",#N/A,TRUE,"GENERAL";"TAB5",#N/A,TRUE,"GENERAL"}</definedName>
    <definedName name="jujujuju">#REF!</definedName>
    <definedName name="JUL" localSheetId="17">#REF!</definedName>
    <definedName name="JUL">#REF!</definedName>
    <definedName name="jul00" localSheetId="17">#REF!</definedName>
    <definedName name="jul00">#REF!</definedName>
    <definedName name="JulAgo">#REF!</definedName>
    <definedName name="JulAgo_C" localSheetId="17">#REF!</definedName>
    <definedName name="JulAgo_C">#REF!</definedName>
    <definedName name="JUN" localSheetId="17">#REF!</definedName>
    <definedName name="jun">#REF!</definedName>
    <definedName name="jun00" localSheetId="17">#REF!</definedName>
    <definedName name="jun00">#REF!</definedName>
    <definedName name="JUNE3" localSheetId="17">#REF!</definedName>
    <definedName name="JUNE3">#REF!</definedName>
    <definedName name="junebs" localSheetId="17">#REF!</definedName>
    <definedName name="junebs">#REF!</definedName>
    <definedName name="juneint" localSheetId="17">#REF!</definedName>
    <definedName name="juneint">#REF!</definedName>
    <definedName name="juneint1" localSheetId="17">#REF!</definedName>
    <definedName name="juneint1">#REF!</definedName>
    <definedName name="juneint2" localSheetId="17">#REF!</definedName>
    <definedName name="juneint2">#REF!</definedName>
    <definedName name="JUNEINT3" localSheetId="17">#REF!</definedName>
    <definedName name="JUNEINT3">#REF!</definedName>
    <definedName name="junior">#REF!</definedName>
    <definedName name="juntaentrelosas">#REF!</definedName>
    <definedName name="juuuhb" localSheetId="17" hidden="1">{"TAB1",#N/A,TRUE,"GENERAL";"TAB2",#N/A,TRUE,"GENERAL";"TAB3",#N/A,TRUE,"GENERAL";"TAB4",#N/A,TRUE,"GENERAL";"TAB5",#N/A,TRUE,"GENERAL"}</definedName>
    <definedName name="juuuhb">#REF!</definedName>
    <definedName name="juy" localSheetId="17">#REF!</definedName>
    <definedName name="juy">#REF!</definedName>
    <definedName name="jvv">#REF!</definedName>
    <definedName name="jyjt7" localSheetId="17" hidden="1">{"via1",#N/A,TRUE,"general";"via2",#N/A,TRUE,"general";"via3",#N/A,TRUE,"general"}</definedName>
    <definedName name="jyjt7">#REF!</definedName>
    <definedName name="jyt" localSheetId="17" hidden="1">{"via1",#N/A,TRUE,"general";"via2",#N/A,TRUE,"general";"via3",#N/A,TRUE,"general"}</definedName>
    <definedName name="jyt">#REF!</definedName>
    <definedName name="jytj" localSheetId="17" hidden="1">{"via1",#N/A,TRUE,"general";"via2",#N/A,TRUE,"general";"via3",#N/A,TRUE,"general"}</definedName>
    <definedName name="jytj">#REF!</definedName>
    <definedName name="jyuju" localSheetId="17" hidden="1">{"via1",#N/A,TRUE,"general";"via2",#N/A,TRUE,"general";"via3",#N/A,TRUE,"general"}</definedName>
    <definedName name="jyuju">#REF!</definedName>
    <definedName name="jyujyuj" localSheetId="17" hidden="1">{"via1",#N/A,TRUE,"general";"via2",#N/A,TRUE,"general";"via3",#N/A,TRUE,"general"}</definedName>
    <definedName name="jyujyuj">#REF!</definedName>
    <definedName name="K" localSheetId="17">#REF!</definedName>
    <definedName name="K">#REF!</definedName>
    <definedName name="K0F1" localSheetId="17">#REF!</definedName>
    <definedName name="K0F1">#REF!</definedName>
    <definedName name="K0F2" localSheetId="17">#REF!</definedName>
    <definedName name="K0F2">#REF!</definedName>
    <definedName name="K10ALO" localSheetId="17">#REF!</definedName>
    <definedName name="K10ALO">#REF!</definedName>
    <definedName name="K11ALO" localSheetId="17">#REF!</definedName>
    <definedName name="K11ALO">#REF!</definedName>
    <definedName name="K1F1" localSheetId="17">#REF!</definedName>
    <definedName name="K1F1">#REF!</definedName>
    <definedName name="K1F2" localSheetId="17">#REF!</definedName>
    <definedName name="K1F2">#REF!</definedName>
    <definedName name="K2F1" localSheetId="17">#REF!</definedName>
    <definedName name="K2F1">#REF!</definedName>
    <definedName name="K2F2" localSheetId="17">#REF!</definedName>
    <definedName name="K2F2">#REF!</definedName>
    <definedName name="K3F1" localSheetId="17">#REF!</definedName>
    <definedName name="K3F1">#REF!</definedName>
    <definedName name="K3F2" localSheetId="17">#REF!</definedName>
    <definedName name="K3F2">#REF!</definedName>
    <definedName name="K4F1" localSheetId="17">#REF!</definedName>
    <definedName name="K4F1">#REF!</definedName>
    <definedName name="K4F2" localSheetId="17">#REF!</definedName>
    <definedName name="K4F2">#REF!</definedName>
    <definedName name="K5F1" localSheetId="17">#REF!</definedName>
    <definedName name="K5F1">#REF!</definedName>
    <definedName name="K5F2" localSheetId="17">#REF!</definedName>
    <definedName name="K5F2">#REF!</definedName>
    <definedName name="K6F1" localSheetId="17">#REF!</definedName>
    <definedName name="K6F1">#REF!</definedName>
    <definedName name="K6F2" localSheetId="17">#REF!</definedName>
    <definedName name="K6F2">#REF!</definedName>
    <definedName name="K7F1" localSheetId="17">#REF!</definedName>
    <definedName name="K7F1">#REF!</definedName>
    <definedName name="K7F2" localSheetId="17">#REF!</definedName>
    <definedName name="K7F2">#REF!</definedName>
    <definedName name="K8ALO" localSheetId="17">#REF!</definedName>
    <definedName name="K8ALO">#REF!</definedName>
    <definedName name="K8F1" localSheetId="17">#REF!</definedName>
    <definedName name="K8F1">#REF!</definedName>
    <definedName name="K8F2" localSheetId="17">#REF!</definedName>
    <definedName name="K8F2">#REF!</definedName>
    <definedName name="K9ALO" localSheetId="17">#REF!</definedName>
    <definedName name="K9ALO">#REF!</definedName>
    <definedName name="ka">#REF!</definedName>
    <definedName name="KAKAKA">#REF!</definedName>
    <definedName name="karen">#REF!,#REF!</definedName>
    <definedName name="keyber">#REF!</definedName>
    <definedName name="kfjskjfsklf">#REF!</definedName>
    <definedName name="KFMDKMKF">#REF!</definedName>
    <definedName name="KHBG">#REF!</definedName>
    <definedName name="khbjhj">#N/A</definedName>
    <definedName name="KHGGH" localSheetId="17" hidden="1">{"via1",#N/A,TRUE,"general";"via2",#N/A,TRUE,"general";"via3",#N/A,TRUE,"general"}</definedName>
    <definedName name="KHGGH">#REF!</definedName>
    <definedName name="KHJ">#REF!</definedName>
    <definedName name="khjk7" localSheetId="17" hidden="1">{"TAB1",#N/A,TRUE,"GENERAL";"TAB2",#N/A,TRUE,"GENERAL";"TAB3",#N/A,TRUE,"GENERAL";"TAB4",#N/A,TRUE,"GENERAL";"TAB5",#N/A,TRUE,"GENERAL"}</definedName>
    <definedName name="khjk7">#REF!</definedName>
    <definedName name="Ki">#REF!</definedName>
    <definedName name="kikik" localSheetId="17" hidden="1">{"via1",#N/A,TRUE,"general";"via2",#N/A,TRUE,"general";"via3",#N/A,TRUE,"general"}</definedName>
    <definedName name="kikik">#REF!</definedName>
    <definedName name="kilometraje">#REF!</definedName>
    <definedName name="kio" localSheetId="17">#REF!</definedName>
    <definedName name="kio">#REF!</definedName>
    <definedName name="kip" localSheetId="17">#REF!</definedName>
    <definedName name="kip">#REF!</definedName>
    <definedName name="KitCarretera" localSheetId="17">#REF!</definedName>
    <definedName name="KitCarretera">#REF!</definedName>
    <definedName name="KitCarreteraCostos" localSheetId="17">#REF!</definedName>
    <definedName name="KitCarreteraCostos">#REF!</definedName>
    <definedName name="Kiunga_Elec">#REF!</definedName>
    <definedName name="KJASD">#REF!</definedName>
    <definedName name="KJH" localSheetId="17">#REF!</definedName>
    <definedName name="KJH">#REF!</definedName>
    <definedName name="kjhkd" localSheetId="17" hidden="1">{"via1",#N/A,TRUE,"general";"via2",#N/A,TRUE,"general";"via3",#N/A,TRUE,"general"}</definedName>
    <definedName name="kjhkd">#REF!</definedName>
    <definedName name="kjk" localSheetId="17" hidden="1">{"via1",#N/A,TRUE,"general";"via2",#N/A,TRUE,"general";"via3",#N/A,TRUE,"general"}</definedName>
    <definedName name="kjk">#REF!</definedName>
    <definedName name="kjkjk" localSheetId="17">#REF!</definedName>
    <definedName name="kjkjk">#REF!</definedName>
    <definedName name="kjl" localSheetId="4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kjl" localSheetId="16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kjl" localSheetId="15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kjl" localSheetId="17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kjl" localSheetId="2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kjl" localSheetId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kjl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KJLJ">#REF!</definedName>
    <definedName name="kjljkl" localSheetId="17">#REF!</definedName>
    <definedName name="kjljkl">#REF!</definedName>
    <definedName name="kjnuiiiiiiiii" localSheetId="17">#REF!</definedName>
    <definedName name="kjnuiiiiiiiii">#REF!</definedName>
    <definedName name="kjtrkjr" localSheetId="17" hidden="1">{"via1",#N/A,TRUE,"general";"via2",#N/A,TRUE,"general";"via3",#N/A,TRUE,"general"}</definedName>
    <definedName name="kjtrkjr">#REF!</definedName>
    <definedName name="KK" localSheetId="17">#REF!</definedName>
    <definedName name="kk">#REF!</definedName>
    <definedName name="kkiiiiiiiiiiiiiiiiggth">#REF!</definedName>
    <definedName name="KKJ">#REF!</definedName>
    <definedName name="kkk" localSheetId="4">{"'下期集計（10.27迄・速報値）'!$Q$16"}</definedName>
    <definedName name="kkk" localSheetId="16">{"'下期集計（10.27迄・速報値）'!$Q$16"}</definedName>
    <definedName name="kkk" localSheetId="15">{"'下期集計（10.27迄・速報値）'!$Q$16"}</definedName>
    <definedName name="kkk" localSheetId="17">{"'下期集計（10.27迄・速報値）'!$Q$16"}</definedName>
    <definedName name="kkk" localSheetId="2">{"'下期集計（10.27迄・速報値）'!$Q$16"}</definedName>
    <definedName name="kkk" localSheetId="1">{"'下期集計（10.27迄・速報値）'!$Q$16"}</definedName>
    <definedName name="kkk">{"'下期集計（10.27迄・速報値）'!$Q$16"}</definedName>
    <definedName name="KKKKAKKA" localSheetId="17">#REF!</definedName>
    <definedName name="KKKKAKKA">#REF!</definedName>
    <definedName name="kkkki" localSheetId="17" hidden="1">{"via1",#N/A,TRUE,"general";"via2",#N/A,TRUE,"general";"via3",#N/A,TRUE,"general"}</definedName>
    <definedName name="kkkki">#REF!</definedName>
    <definedName name="kkkkk" localSheetId="17">#REF!</definedName>
    <definedName name="kkkkk">#REF!</definedName>
    <definedName name="kkkkkkeeer" localSheetId="17">#REF!</definedName>
    <definedName name="kkkkkkeeer">#REF!</definedName>
    <definedName name="kkkkkki" localSheetId="17" hidden="1">{"TAB1",#N/A,TRUE,"GENERAL";"TAB2",#N/A,TRUE,"GENERAL";"TAB3",#N/A,TRUE,"GENERAL";"TAB4",#N/A,TRUE,"GENERAL";"TAB5",#N/A,TRUE,"GENERAL"}</definedName>
    <definedName name="kkkkkki">#REF!</definedName>
    <definedName name="kkkkkkk" localSheetId="17">#REF!</definedName>
    <definedName name="kkkkkkk">#REF!</definedName>
    <definedName name="kkkkkkkk" localSheetId="17">#REF!</definedName>
    <definedName name="kkkkkkkk">#REF!</definedName>
    <definedName name="kkkkkkkkkkk" localSheetId="17">#REF!</definedName>
    <definedName name="kkkkkkkkkkk">#REF!</definedName>
    <definedName name="kkkkkkkkkkkkkkkkaaaaaaaaaaaaa">#REF!</definedName>
    <definedName name="KKKKKKKKKKKKKKKKKKKKKKKKKKKKKKKKKKKKKKKKKKKKKKKKKKKKKKKKKKKK">#REF!</definedName>
    <definedName name="KKKKKTTTTTT" localSheetId="17">#REF!</definedName>
    <definedName name="KKKKKTTTTTT">#REF!</definedName>
    <definedName name="KL" localSheetId="17">#REF!</definedName>
    <definedName name="kl">#REF!</definedName>
    <definedName name="KLJKLMDS" localSheetId="17">#REF!</definedName>
    <definedName name="KLJKLMDS">#REF!</definedName>
    <definedName name="klklk">#REF!</definedName>
    <definedName name="km">#REF!</definedName>
    <definedName name="kñy" localSheetId="17">#REF!</definedName>
    <definedName name="kñy">#REF!</definedName>
    <definedName name="ko" localSheetId="17">#REF!</definedName>
    <definedName name="ko">#REF!</definedName>
    <definedName name="krtrk" localSheetId="17" hidden="1">{"via1",#N/A,TRUE,"general";"via2",#N/A,TRUE,"general";"via3",#N/A,TRUE,"general"}</definedName>
    <definedName name="krtrk">#REF!</definedName>
    <definedName name="KTES_AL" localSheetId="17">#REF!</definedName>
    <definedName name="KTES_AL">#REF!</definedName>
    <definedName name="KU">#REF!</definedName>
    <definedName name="kuh" localSheetId="17">#REF!</definedName>
    <definedName name="kuh">#REF!</definedName>
    <definedName name="kuy" localSheetId="17">#REF!</definedName>
    <definedName name="kuy">#REF!</definedName>
    <definedName name="kyr" localSheetId="17" hidden="1">{"TAB1",#N/A,TRUE,"GENERAL";"TAB2",#N/A,TRUE,"GENERAL";"TAB3",#N/A,TRUE,"GENERAL";"TAB4",#N/A,TRUE,"GENERAL";"TAB5",#N/A,TRUE,"GENERAL"}</definedName>
    <definedName name="kyr">#REF!</definedName>
    <definedName name="l" comment="Codigo Insumo" localSheetId="17">#REF!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EXC">#REF!</definedName>
    <definedName name="L_L">#REF!</definedName>
    <definedName name="L_S" localSheetId="4">{#N/A,#N/A,TRUE,"CODIGO DEPENDENCIA"}</definedName>
    <definedName name="L_S" localSheetId="16">{#N/A,#N/A,TRUE,"CODIGO DEPENDENCIA"}</definedName>
    <definedName name="L_S" localSheetId="15">{#N/A,#N/A,TRUE,"CODIGO DEPENDENCIA"}</definedName>
    <definedName name="L_S" localSheetId="17">{#N/A,#N/A,TRUE,"CODIGO DEPENDENCIA"}</definedName>
    <definedName name="L_S" localSheetId="2">{#N/A,#N/A,TRUE,"CODIGO DEPENDENCIA"}</definedName>
    <definedName name="L_S" localSheetId="1">{#N/A,#N/A,TRUE,"CODIGO DEPENDENCIA"}</definedName>
    <definedName name="L_S">{#N/A,#N/A,TRUE,"CODIGO DEPENDENCIA"}</definedName>
    <definedName name="L_TRAMO">#REF!</definedName>
    <definedName name="L_TUB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 localSheetId="17">#REF!</definedName>
    <definedName name="La">#REF!</definedName>
    <definedName name="Labour">#REF!</definedName>
    <definedName name="LADRILLO_COMUN">#REF!</definedName>
    <definedName name="LADRILLO_COMUN_DE_0_08_X_20_X_30">#REF!</definedName>
    <definedName name="ladrillo_tolete_común_ref._7x11x22">#REF!</definedName>
    <definedName name="Lámina_Cal_26">#REF!</definedName>
    <definedName name="Lamina_de_acero_inox.">#REF!</definedName>
    <definedName name="Lamina_de_plomo_1_5mm">#REF!</definedName>
    <definedName name="Lamina_galv._Cal_18">#REF!</definedName>
    <definedName name="Lamina_galv._Cal_20">#REF!</definedName>
    <definedName name="Lamina_galv._Cal_22">#REF!</definedName>
    <definedName name="Lamina_galv._Cal_24">#REF!</definedName>
    <definedName name="Lamina_galv._Cal_26">#REF!</definedName>
    <definedName name="Lamina_galv._Cal_28">#REF!</definedName>
    <definedName name="Lamina_galv._Cal_30">#REF!</definedName>
    <definedName name="Lamina_galv._Cal_31">#REF!</definedName>
    <definedName name="Lamina_superboard" localSheetId="17">#REF!</definedName>
    <definedName name="LAMINA_SUPERBOARD">#REF!</definedName>
    <definedName name="laminaacero">#REF!</definedName>
    <definedName name="Lamparas">#REF!</definedName>
    <definedName name="Lamparas_2_48">#REF!</definedName>
    <definedName name="LAMPARATOT">#REF!</definedName>
    <definedName name="largovertedero">#REF!</definedName>
    <definedName name="LARGUE">#REF!</definedName>
    <definedName name="LARGUILLO">#REF!,#REF!,#REF!,#REF!,#REF!,#REF!,#REF!,#REF!,#REF!,#REF!,#REF!,#REF!,#REF!,#REF!,#REF!,#REF!,#REF!,#REF!,#REF!</definedName>
    <definedName name="lasd" localSheetId="17">#REF!</definedName>
    <definedName name="lasd">#REF!</definedName>
    <definedName name="Last_Row" localSheetId="4">IF('APU ITEMS ADICIONALES'!Values_Entered,Header_Row+'APU ITEMS ADICIONALES'!Number_of_Payments,Header_Row)</definedName>
    <definedName name="Last_Row" localSheetId="16">IF('CONCRETOS Y MORTEROS'!Values_Entered,Header_Row+'CONCRETOS Y MORTEROS'!Number_of_Payments,Header_Row)</definedName>
    <definedName name="Last_Row" localSheetId="15">IF('CUADRILLAS '!Values_Entered,Header_Row+'CUADRILLAS '!Number_of_Payments,Header_Row)</definedName>
    <definedName name="Last_Row" localSheetId="17">IF(Values_Entered,Header_Row+Number_of_Payments,Header_Row)</definedName>
    <definedName name="Last_Row" localSheetId="2">IF('M.C ITEMS ADICIONALES'!Values_Entered,Header_Row+'M.C ITEMS ADICIONALES'!Number_of_Payments,Header_Row)</definedName>
    <definedName name="Last_Row" localSheetId="1">IF('M.C PPTO ORIGINAL'!Values_Entered,Header_Row+'M.C PPTO ORIGINAL'!Number_of_Payments,Header_Row)</definedName>
    <definedName name="Last_Row">IF(Values_Entered,Header_Row+Number_of_Payments,Header_Row)</definedName>
    <definedName name="lastdebt">#REF!</definedName>
    <definedName name="lastpref">#REF!</definedName>
    <definedName name="LAVAB">#REF!</definedName>
    <definedName name="LAVABLA">#REF!</definedName>
    <definedName name="Lavamanos" localSheetId="17">#REF!</definedName>
    <definedName name="Lavamanos">#REF!</definedName>
    <definedName name="Lavamanos_de_empotrar">#REF!</definedName>
    <definedName name="Lavamanos_de_pedal_Acero_inox.">#REF!</definedName>
    <definedName name="Lavamanos_de_Pedestal">#REF!</definedName>
    <definedName name="LAVANOVATOT">#REF!</definedName>
    <definedName name="Lavaplatos_acero_inox.">#REF!</definedName>
    <definedName name="LAVAPLATOT">#REF!</definedName>
    <definedName name="Lb" localSheetId="17">#REF!</definedName>
    <definedName name="Lb">#REF!</definedName>
    <definedName name="lcn?">#REF!</definedName>
    <definedName name="lcnbks">#REF!</definedName>
    <definedName name="LCNcab">#REF!</definedName>
    <definedName name="LCNE">#REF!</definedName>
    <definedName name="lcnst">#REF!</definedName>
    <definedName name="lcnucn">#REF!</definedName>
    <definedName name="lcnucndocs">#REF!</definedName>
    <definedName name="Ld" localSheetId="17">#REF!</definedName>
    <definedName name="Ld">#REF!</definedName>
    <definedName name="Le" localSheetId="17">#REF!</definedName>
    <definedName name="Le">#REF!</definedName>
    <definedName name="LEASING">#REF!</definedName>
    <definedName name="Lechada_juntas">#REF!</definedName>
    <definedName name="Left_Header" localSheetId="17" hidden="1">#REF!</definedName>
    <definedName name="Left_Header">#REF!</definedName>
    <definedName name="Leh">#REF!</definedName>
    <definedName name="LENCY">#REF!</definedName>
    <definedName name="Leo" localSheetId="17">#REF!</definedName>
    <definedName name="Leo">#REF!</definedName>
    <definedName name="LEPIU_CCFA">#REF!</definedName>
    <definedName name="lev0.1" localSheetId="17">#REF!</definedName>
    <definedName name="lev0.1">#REF!</definedName>
    <definedName name="Levante_bloque_12cms" localSheetId="17">#REF!</definedName>
    <definedName name="Levante_bloque_12cms">#REF!</definedName>
    <definedName name="LEVANTE10">#REF!</definedName>
    <definedName name="LEVANTE20">#REF!</definedName>
    <definedName name="Lf" localSheetId="17">#REF!</definedName>
    <definedName name="Lf">#REF!</definedName>
    <definedName name="LFAB">#REF!</definedName>
    <definedName name="LG">#REF!</definedName>
    <definedName name="Lh" localSheetId="17">#REF!</definedName>
    <definedName name="Lh">#REF!</definedName>
    <definedName name="Li" localSheetId="17">#REF!</definedName>
    <definedName name="Li">#REF!</definedName>
    <definedName name="lia" localSheetId="17">#REF!</definedName>
    <definedName name="lia">#REF!</definedName>
    <definedName name="LiB">#REF!</definedName>
    <definedName name="LICITA">#REF!</definedName>
    <definedName name="LICITACION" localSheetId="17">#REF!</definedName>
    <definedName name="LICITACION">#REF!</definedName>
    <definedName name="LICITACION_PUBLICA">#REF!</definedName>
    <definedName name="LIDA" localSheetId="17">#REF!</definedName>
    <definedName name="LIDA">#REF!</definedName>
    <definedName name="lides" localSheetId="17">#REF!</definedName>
    <definedName name="lides">#REF!</definedName>
    <definedName name="LIGBOQ" localSheetId="17">#REF!</definedName>
    <definedName name="LIGBOQ">#REF!</definedName>
    <definedName name="LIGGARDE" localSheetId="17">#REF!</definedName>
    <definedName name="LIGGARDE">#REF!</definedName>
    <definedName name="LIGRECAP" localSheetId="17">#REF!</definedName>
    <definedName name="LIGRECAP">#REF!</definedName>
    <definedName name="LIGTITRE" localSheetId="17">#REF!</definedName>
    <definedName name="LIGTITRE">#REF!</definedName>
    <definedName name="LIJA">#REF!</definedName>
    <definedName name="LIJOIJOI" localSheetId="17">#REF!</definedName>
    <definedName name="LIJOIJOI">#REF!</definedName>
    <definedName name="Limahoya_asbt_cemt">#REF!</definedName>
    <definedName name="LIMATESA" localSheetId="17">#REF!</definedName>
    <definedName name="LIMATESA">#REF!</definedName>
    <definedName name="Limatesa_asbt_cemt">#REF!</definedName>
    <definedName name="Limatesa_thermo">#REF!</definedName>
    <definedName name="limcount">1</definedName>
    <definedName name="LiMo">#REF!</definedName>
    <definedName name="LIMP">#REF!</definedName>
    <definedName name="LIMPIO">#REF!</definedName>
    <definedName name="LINA" localSheetId="17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neapare">#REF!</definedName>
    <definedName name="lineatecho">#REF!</definedName>
    <definedName name="Liner_Bolts">#REF!</definedName>
    <definedName name="lio" localSheetId="4">{#N/A,#N/A,TRUE,"A"}</definedName>
    <definedName name="lio" localSheetId="16">{#N/A,#N/A,TRUE,"A"}</definedName>
    <definedName name="lio" localSheetId="15">{#N/A,#N/A,TRUE,"A"}</definedName>
    <definedName name="lio" localSheetId="17">{#N/A,#N/A,TRUE,"A"}</definedName>
    <definedName name="lio" localSheetId="2">{#N/A,#N/A,TRUE,"A"}</definedName>
    <definedName name="lio" localSheetId="1">{#N/A,#N/A,TRUE,"A"}</definedName>
    <definedName name="lio">{#N/A,#N/A,TRUE,"A"}</definedName>
    <definedName name="Liquor.SG" localSheetId="17">#REF!</definedName>
    <definedName name="Liquor.SG">#REF!</definedName>
    <definedName name="LisaCodSAO" localSheetId="17">#REF!</definedName>
    <definedName name="LisaCodSAO">#REF!</definedName>
    <definedName name="LISBASE1" localSheetId="17">#REF!</definedName>
    <definedName name="LISBASE1">#REF!</definedName>
    <definedName name="LISBASE2" localSheetId="17">#REF!</definedName>
    <definedName name="LISBASE2">#REF!</definedName>
    <definedName name="LIST" localSheetId="17">#REF!</definedName>
    <definedName name="LIST">#REF!</definedName>
    <definedName name="List_cuadrillas" localSheetId="17">#N/A</definedName>
    <definedName name="List_cuadrillas">#REF!</definedName>
    <definedName name="List_Insum_APU">#REF!</definedName>
    <definedName name="List_Pr">#REF!</definedName>
    <definedName name="LISTA" localSheetId="17">#REF!</definedName>
    <definedName name="lista">#REF!</definedName>
    <definedName name="LISTA_APU">#REF!</definedName>
    <definedName name="LISTA_APU_DNP">#REF!</definedName>
    <definedName name="LISTA_COD_APUS">#REF!</definedName>
    <definedName name="LISTA_DE_PRECIOS">#REF!</definedName>
    <definedName name="Lista_Mater" localSheetId="17">#REF!</definedName>
    <definedName name="Lista_Mater">#REF!</definedName>
    <definedName name="Lista_MO" localSheetId="17">#REF!</definedName>
    <definedName name="Lista_MO">#REF!</definedName>
    <definedName name="lista_recursos">#REF!</definedName>
    <definedName name="lista1" localSheetId="17">#REF!</definedName>
    <definedName name="LISTA1">#REF!</definedName>
    <definedName name="LISTA2" localSheetId="17">#REF!</definedName>
    <definedName name="LISTA2">#REF!</definedName>
    <definedName name="lista3">#REF!</definedName>
    <definedName name="lista6">#REF!</definedName>
    <definedName name="LISTAACT" localSheetId="17">#REF!</definedName>
    <definedName name="LISTAACT">#REF!</definedName>
    <definedName name="Listacanti" localSheetId="17">#REF!</definedName>
    <definedName name="Listacanti">#REF!</definedName>
    <definedName name="ListaCantidad" localSheetId="17">#REF!</definedName>
    <definedName name="ListaCantidad">#REF!</definedName>
    <definedName name="Listado">#REF!</definedName>
    <definedName name="LISTADO_ACTIVIDADES">#REF!</definedName>
    <definedName name="LISTADOEQUIPOS" localSheetId="17">#REF!</definedName>
    <definedName name="LISTADOEQUIPOS">#REF!</definedName>
    <definedName name="LISTADOMATERIALES" localSheetId="17">#REF!</definedName>
    <definedName name="LISTADOMATERIALES">#REF!</definedName>
    <definedName name="LISTADOMO" localSheetId="17">#REF!</definedName>
    <definedName name="LISTADOMO">#REF!</definedName>
    <definedName name="LISTADOTRANSPORTES" localSheetId="17">#REF!</definedName>
    <definedName name="LISTADOTRANSPORTES">#REF!</definedName>
    <definedName name="ListaItem" localSheetId="17">#REF!</definedName>
    <definedName name="ListaItem">#REF!</definedName>
    <definedName name="LISTAM">#REF!</definedName>
    <definedName name="ListaUni">#REF!</definedName>
    <definedName name="listequi">#REF!</definedName>
    <definedName name="listmat">#REF!</definedName>
    <definedName name="ListOffset">1</definedName>
    <definedName name="LISTON">#REF!</definedName>
    <definedName name="LISTON_2_2">#REF!</definedName>
    <definedName name="LISTON_2_4">#REF!</definedName>
    <definedName name="LISTON_2_x2x3m.">#REF!</definedName>
    <definedName name="Liston_2x2">#REF!</definedName>
    <definedName name="LISTON_4_x4x3m.">#REF!</definedName>
    <definedName name="LISTON_DE_2_X_2_EN_AMARGO">#REF!</definedName>
    <definedName name="LISTON_DE_2X4X15" localSheetId="17">#REF!</definedName>
    <definedName name="LISTON_DE_2X4X15">#REF!</definedName>
    <definedName name="LISTON2" localSheetId="17">#REF!</definedName>
    <definedName name="LISTON2">#REF!</definedName>
    <definedName name="LISTON2.4">#REF!</definedName>
    <definedName name="LISTON2x4x15">#REF!</definedName>
    <definedName name="LISTON4">#REF!</definedName>
    <definedName name="liuoo" localSheetId="17" hidden="1">{"TAB1",#N/A,TRUE,"GENERAL";"TAB2",#N/A,TRUE,"GENERAL";"TAB3",#N/A,TRUE,"GENERAL";"TAB4",#N/A,TRUE,"GENERAL";"TAB5",#N/A,TRUE,"GENERAL"}</definedName>
    <definedName name="liuoo">#REF!</definedName>
    <definedName name="Lj" localSheetId="17">#REF!</definedName>
    <definedName name="Lj">#REF!</definedName>
    <definedName name="LJHJKJH">#REF!</definedName>
    <definedName name="Lk" localSheetId="17">#REF!</definedName>
    <definedName name="Lk">#REF!</definedName>
    <definedName name="LKHLKH">#REF!</definedName>
    <definedName name="lkj" localSheetId="17" hidden="1">{"via1",#N/A,TRUE,"general";"via2",#N/A,TRUE,"general";"via3",#N/A,TRUE,"general"}</definedName>
    <definedName name="lkj">#REF!</definedName>
    <definedName name="LKJH">#REF!</definedName>
    <definedName name="LKJLJK" localSheetId="17" hidden="1">{"TAB1",#N/A,TRUE,"GENERAL";"TAB2",#N/A,TRUE,"GENERAL";"TAB3",#N/A,TRUE,"GENERAL";"TAB4",#N/A,TRUE,"GENERAL";"TAB5",#N/A,TRUE,"GENERAL"}</definedName>
    <definedName name="LKJLJK">#REF!</definedName>
    <definedName name="lkkl" localSheetId="17">#REF!</definedName>
    <definedName name="lkkl">#REF!</definedName>
    <definedName name="ll" localSheetId="17">#REF!</definedName>
    <definedName name="ll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C12">#REF!</definedName>
    <definedName name="LLANTAS" localSheetId="17">#REF!</definedName>
    <definedName name="LLANTAS">#REF!</definedName>
    <definedName name="LLAP12">#REF!</definedName>
    <definedName name="LLAVE_DE_CHORRO_1_2" localSheetId="17">#REF!</definedName>
    <definedName name="LLAVE_DE_CHORRO_1_2">#REF!</definedName>
    <definedName name="LLAVE_DE_PASO_1_2" localSheetId="17">#REF!</definedName>
    <definedName name="LLAVE_DE_PASO_1_2">#REF!</definedName>
    <definedName name="Llave_paso_1_2">#REF!</definedName>
    <definedName name="Llave_terminal_1_2">#REF!</definedName>
    <definedName name="LLAVE1_2">#REF!</definedName>
    <definedName name="LLAVE3_4TOT">#REF!</definedName>
    <definedName name="LLAVEMANGUETOT">#REF!</definedName>
    <definedName name="LLC_north_perc">50</definedName>
    <definedName name="LLC_south_perc">100</definedName>
    <definedName name="LLDODOD" localSheetId="17">#REF!</definedName>
    <definedName name="LLDODOD">#REF!</definedName>
    <definedName name="LLENACUADRO">#REF!</definedName>
    <definedName name="llenomatexc">#REF!</definedName>
    <definedName name="LLENOS">#REF!</definedName>
    <definedName name="llenoselecionado">#REF!</definedName>
    <definedName name="llenov" localSheetId="17">#REF!</definedName>
    <definedName name="llenov">#REF!</definedName>
    <definedName name="LLJJJJAGGGAGGA" localSheetId="17">#REF!</definedName>
    <definedName name="LLJJJJAGGGAGGA">#REF!</definedName>
    <definedName name="lll" localSheetId="17">#REF!</definedName>
    <definedName name="lll">#REF!</definedName>
    <definedName name="LLLL" localSheetId="17">#REF!</definedName>
    <definedName name="LLLL">#REF!</definedName>
    <definedName name="llllenomatexc">#REF!</definedName>
    <definedName name="LLLLL" localSheetId="17">#REF!</definedName>
    <definedName name="LLLLL">#REF!</definedName>
    <definedName name="lllllh" localSheetId="17" hidden="1">{"via1",#N/A,TRUE,"general";"via2",#N/A,TRUE,"general";"via3",#N/A,TRUE,"general"}</definedName>
    <definedName name="lllllh">#REF!</definedName>
    <definedName name="llllll">#REF!</definedName>
    <definedName name="lllllllllll" localSheetId="17">#REF!</definedName>
    <definedName name="lllllllllll">#REF!</definedName>
    <definedName name="lllllllo" localSheetId="17" hidden="1">{"via1",#N/A,TRUE,"general";"via2",#N/A,TRUE,"general";"via3",#N/A,TRUE,"general"}</definedName>
    <definedName name="lllllllo">#REF!</definedName>
    <definedName name="LLPIU_CCFA">#REF!</definedName>
    <definedName name="LLPIU_PCFA">#REF!</definedName>
    <definedName name="LLUVIA" localSheetId="17">#REF!</definedName>
    <definedName name="LLUVIA">#REF!</definedName>
    <definedName name="LM" localSheetId="17">#REF!</definedName>
    <definedName name="Lm">#REF!</definedName>
    <definedName name="LM_DI_16">#REF!</definedName>
    <definedName name="LM_DI_32">#REF!</definedName>
    <definedName name="LM_DO_16">#REF!</definedName>
    <definedName name="LM_DO_32">#REF!</definedName>
    <definedName name="Lmat">#REF!</definedName>
    <definedName name="LMATERIALES">#REF!</definedName>
    <definedName name="lmf" localSheetId="17">#REF!</definedName>
    <definedName name="lmf">#REF!</definedName>
    <definedName name="LMO">#REF!</definedName>
    <definedName name="Ln" localSheetId="17">#REF!</definedName>
    <definedName name="Ln">#REF!</definedName>
    <definedName name="LngCantVehic" localSheetId="17">#REF!</definedName>
    <definedName name="LngCantVehic">#REF!</definedName>
    <definedName name="LngKilometrajeAnno" localSheetId="17">#REF!</definedName>
    <definedName name="LngKilometrajeAnno">#REF!</definedName>
    <definedName name="LngKilometrajeAno" localSheetId="17">#REF!</definedName>
    <definedName name="LngKilometrajeAno">#REF!</definedName>
    <definedName name="LngNumPeriodosGracia" localSheetId="17">#REF!</definedName>
    <definedName name="LngNumPeriodosGracia">#REF!</definedName>
    <definedName name="LngPickupKilometros" localSheetId="17">#REF!</definedName>
    <definedName name="LngPickupKilometros">#REF!</definedName>
    <definedName name="LngPlazoRenting" localSheetId="17">#REF!</definedName>
    <definedName name="LngPlazoRenting">#REF!</definedName>
    <definedName name="LngTiempoDepreciarMeses" localSheetId="17">#REF!</definedName>
    <definedName name="LngTiempoDepreciarMeses">#REF!</definedName>
    <definedName name="Lñ" localSheetId="17">#REF!</definedName>
    <definedName name="Lñ">#REF!</definedName>
    <definedName name="LÑÑÑÑ">#REF!</definedName>
    <definedName name="LÑP" localSheetId="17">#REF!</definedName>
    <definedName name="LÑP">#REF!</definedName>
    <definedName name="LO" localSheetId="17">#REF!,#REF!,#REF!,#REF!,#REF!,#REF!,#REF!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_rep">#REF!</definedName>
    <definedName name="LOCA" localSheetId="17">#REF!</definedName>
    <definedName name="LOCA">#REF!</definedName>
    <definedName name="LOCA1" localSheetId="17">#REF!</definedName>
    <definedName name="LOCA1">#REF!</definedName>
    <definedName name="LOCA2">#REF!</definedName>
    <definedName name="locali">#REF!</definedName>
    <definedName name="LOCALIZACION" localSheetId="17">#REF!</definedName>
    <definedName name="LOCALIZACION">#REF!</definedName>
    <definedName name="localización">#REF!</definedName>
    <definedName name="LOCALIZACION_Y_REPLANTEO">#REF!</definedName>
    <definedName name="LOCALIZACIÓN_Y_REPLANTEO._ESTRUCTURAS" localSheetId="17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CALIZACIONV" localSheetId="17">#REF!</definedName>
    <definedName name="LOCALIZACIONV">#REF!</definedName>
    <definedName name="localizamuro" localSheetId="17">#REF!</definedName>
    <definedName name="localizamuro">#REF!</definedName>
    <definedName name="LOCAT1999" localSheetId="4">{"SUMINISTRO E INSTALACIÓN CANALETAS L=7.50"}</definedName>
    <definedName name="LOCAT1999" localSheetId="16">{"SUMINISTRO E INSTALACIÓN CANALETAS L=7.50"}</definedName>
    <definedName name="LOCAT1999" localSheetId="15">{"SUMINISTRO E INSTALACIÓN CANALETAS L=7.50"}</definedName>
    <definedName name="LOCAT1999" localSheetId="17">{"SUMINISTRO E INSTALACIÓN CANALETAS L=7.50"}</definedName>
    <definedName name="LOCAT1999" localSheetId="2">{"SUMINISTRO E INSTALACIÓN CANALETAS L=7.50"}</definedName>
    <definedName name="LOCAT1999" localSheetId="1">{"SUMINISTRO E INSTALACIÓN CANALETAS L=7.50"}</definedName>
    <definedName name="LOCAT1999">{"SUMINISTRO E INSTALACIÓN CANALETAS L=7.50"}</definedName>
    <definedName name="location">#REF!</definedName>
    <definedName name="location1" localSheetId="17">#REF!</definedName>
    <definedName name="location1">#REF!</definedName>
    <definedName name="logLiquida" localSheetId="17">#REF!</definedName>
    <definedName name="logLiquida">#REF!</definedName>
    <definedName name="LOGO">#REF!</definedName>
    <definedName name="LOGO_10">#NAME?</definedName>
    <definedName name="LOGO_3">#NAME?</definedName>
    <definedName name="LOGO_4">#NAME?</definedName>
    <definedName name="LOGO_5">#NAME?</definedName>
    <definedName name="LOGO_6">#NAME?</definedName>
    <definedName name="LOGO_7">#NAME?</definedName>
    <definedName name="LOGO_8">#NAME?</definedName>
    <definedName name="LOGO_9">#NAME?</definedName>
    <definedName name="LOI" localSheetId="17">#REF!</definedName>
    <definedName name="LOI">#REF!</definedName>
    <definedName name="lojk" localSheetId="4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localSheetId="16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localSheetId="15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localSheetId="17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localSheetId="2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localSheetId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KOKROKRPKRPR" localSheetId="17">#REF!</definedName>
    <definedName name="LOKOKROKRPKRPR">#REF!</definedName>
    <definedName name="LOLA" localSheetId="17">#REF!</definedName>
    <definedName name="LOLA">#REF!</definedName>
    <definedName name="lolol" localSheetId="17" hidden="1">{"TAB1",#N/A,TRUE,"GENERAL";"TAB2",#N/A,TRUE,"GENERAL";"TAB3",#N/A,TRUE,"GENERAL";"TAB4",#N/A,TRUE,"GENERAL";"TAB5",#N/A,TRUE,"GENERAL"}</definedName>
    <definedName name="lolol">#REF!</definedName>
    <definedName name="LOMA" localSheetId="17">#REF!</definedName>
    <definedName name="LOMA">#REF!</definedName>
    <definedName name="LONA_VERDE_PARA_CERRAMIENTO">#REF!</definedName>
    <definedName name="Lonaverde">#REF!</definedName>
    <definedName name="LONG" localSheetId="17">#REF!</definedName>
    <definedName name="LONG">#REF!</definedName>
    <definedName name="Long_MCond">#REF!</definedName>
    <definedName name="LONG_PMT">#REF!</definedName>
    <definedName name="Longitud" localSheetId="17">#REF!</definedName>
    <definedName name="Longitud">#REF!</definedName>
    <definedName name="Longitud1" localSheetId="17">#REF!</definedName>
    <definedName name="Longitud1">#REF!</definedName>
    <definedName name="Longitud2" localSheetId="17">#REF!</definedName>
    <definedName name="Longitud2">#REF!</definedName>
    <definedName name="longituddesarenador">#REF!</definedName>
    <definedName name="LongitudTubo">IF(COUNT(#REF!)=0,0,ABS(#REF!))</definedName>
    <definedName name="LONGO" localSheetId="4">{#N/A,#N/A,TRUE,"Summary"}</definedName>
    <definedName name="LONGO" localSheetId="16">{#N/A,#N/A,TRUE,"Summary"}</definedName>
    <definedName name="LONGO" localSheetId="15">{#N/A,#N/A,TRUE,"Summary"}</definedName>
    <definedName name="LONGO" localSheetId="17">{#N/A,#N/A,TRUE,"Summary"}</definedName>
    <definedName name="LONGO" localSheetId="2">{#N/A,#N/A,TRUE,"Summary"}</definedName>
    <definedName name="LONGO" localSheetId="1">{#N/A,#N/A,TRUE,"Summary"}</definedName>
    <definedName name="LONGO">{#N/A,#N/A,TRUE,"Summary"}</definedName>
    <definedName name="look">#REF!</definedName>
    <definedName name="lookup">#REF!</definedName>
    <definedName name="LOPE" localSheetId="17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osaaligerada">#REF!</definedName>
    <definedName name="losaaligerada2">#REF!</definedName>
    <definedName name="losae25">#REF!</definedName>
    <definedName name="losaesp40cm">#REF!</definedName>
    <definedName name="losamaciza">#REF!</definedName>
    <definedName name="losamazcub">#REF!</definedName>
    <definedName name="LOTES2">#REF!</definedName>
    <definedName name="LP" localSheetId="17">#REF!</definedName>
    <definedName name="Lp">#REF!</definedName>
    <definedName name="LPCeldCap">#REF!</definedName>
    <definedName name="lplpl" localSheetId="17" hidden="1">{"via1",#N/A,TRUE,"general";"via2",#N/A,TRUE,"general";"via3",#N/A,TRUE,"general"}</definedName>
    <definedName name="lplpl">#REF!</definedName>
    <definedName name="Lq" localSheetId="17">#REF!</definedName>
    <definedName name="Lq">#REF!</definedName>
    <definedName name="Lr" localSheetId="17">#REF!</definedName>
    <definedName name="Lr">#REF!</definedName>
    <definedName name="Ls" localSheetId="17">#REF!</definedName>
    <definedName name="Ls">#REF!</definedName>
    <definedName name="lsfadv">#REF!</definedName>
    <definedName name="lsfadv2">#REF!</definedName>
    <definedName name="lsfadv3">#REF!</definedName>
    <definedName name="lsfbase">#REF!</definedName>
    <definedName name="lsfbase2">#REF!</definedName>
    <definedName name="lsfbase3">#REF!</definedName>
    <definedName name="lsffac">#REF!</definedName>
    <definedName name="lsfpcnt">#REF!</definedName>
    <definedName name="lsfstd">#REF!</definedName>
    <definedName name="lsfstd2">#REF!</definedName>
    <definedName name="lsfstd3">#REF!</definedName>
    <definedName name="lsttros">#REF!</definedName>
    <definedName name="Lt" localSheetId="17">#REF!</definedName>
    <definedName name="Lt">#REF!</definedName>
    <definedName name="ltemp">#REF!</definedName>
    <definedName name="ltr">#REF!</definedName>
    <definedName name="Lu" localSheetId="17">#REF!</definedName>
    <definedName name="Lu">#REF!</definedName>
    <definedName name="LubeCostOutput" localSheetId="17">#REF!</definedName>
    <definedName name="LubeCostOutput">#REF!</definedName>
    <definedName name="LUBRI">#REF!</definedName>
    <definedName name="LUBRICANTE">#REF!</definedName>
    <definedName name="LUBRICANTE_TUB_PVC_500GR_500GRS">#REF!</definedName>
    <definedName name="LUCY">#N/A</definedName>
    <definedName name="lun">#REF!</definedName>
    <definedName name="LUPVC">#REF!</definedName>
    <definedName name="LUPVT">#REF!</definedName>
    <definedName name="Luz_pilotos">#REF!</definedName>
    <definedName name="Lw">#REF!</definedName>
    <definedName name="Lz" localSheetId="17">#REF!</definedName>
    <definedName name="Lz">#REF!</definedName>
    <definedName name="m" localSheetId="17">#REF!</definedName>
    <definedName name="M">#REF!</definedName>
    <definedName name="M.O">#REF!</definedName>
    <definedName name="M.O_D18C">#REF!</definedName>
    <definedName name="M.OBRA1">#REF!</definedName>
    <definedName name="M.R.SOLARTE">#REF!</definedName>
    <definedName name="M_AI_CPC">#REF!</definedName>
    <definedName name="M_AI_LM">#REF!</definedName>
    <definedName name="M_AO">#REF!</definedName>
    <definedName name="M_AO_CPC">#REF!</definedName>
    <definedName name="M_AO_LM">#REF!</definedName>
    <definedName name="M_CANT_NUEVAS">#REF!</definedName>
    <definedName name="M_CANT_RANG">#REF!</definedName>
    <definedName name="M_CANT_RANG_ESTAB">#REF!</definedName>
    <definedName name="M_DI">#REF!</definedName>
    <definedName name="M_DI_CPC">#REF!</definedName>
    <definedName name="M_DO">#REF!</definedName>
    <definedName name="M_DO_CPC_16">#REF!</definedName>
    <definedName name="M_HLAI">#REF!</definedName>
    <definedName name="M_LLAI">#REF!</definedName>
    <definedName name="M_LLAI_LM">#REF!</definedName>
    <definedName name="M_LLMUX">#REF!</definedName>
    <definedName name="M_PI">#REF!</definedName>
    <definedName name="M_PI_CPC">#REF!</definedName>
    <definedName name="M_PI_LM">#REF!</definedName>
    <definedName name="M_SDO_CPC_8">#REF!</definedName>
    <definedName name="M_SI">#REF!</definedName>
    <definedName name="M_STIM">#REF!</definedName>
    <definedName name="M_TC_CPC_16">#REF!</definedName>
    <definedName name="M_TC_CPC_32">#REF!</definedName>
    <definedName name="M_TC_LM">#REF!</definedName>
    <definedName name="M120K">#REF!</definedName>
    <definedName name="M240K">#REF!</definedName>
    <definedName name="M280K">#REF!</definedName>
    <definedName name="Ma" localSheetId="17">#REF!</definedName>
    <definedName name="Ma">#REF!</definedName>
    <definedName name="mac" localSheetId="17">#REF!</definedName>
    <definedName name="mac">#REF!</definedName>
    <definedName name="MACO">#REF!</definedName>
    <definedName name="MACROMEDIDOR__3__B_x_B" localSheetId="17">#REF!</definedName>
    <definedName name="MACROMEDIDOR__3__B_x_B">#REF!</definedName>
    <definedName name="MACROMEDIDOR_4__B_x_B" localSheetId="17">#REF!</definedName>
    <definedName name="MACROMEDIDOR_4__B_x_B">#REF!</definedName>
    <definedName name="MACROMEDIDORES" localSheetId="17">#REF!</definedName>
    <definedName name="MACROMEDIDORES">#REF!</definedName>
    <definedName name="MADCJ">#REF!</definedName>
    <definedName name="MADERA_DE_ABARCO">#REF!</definedName>
    <definedName name="MADERA_DE_CATIVO">#REF!</definedName>
    <definedName name="MADURACIÓN">#REF!</definedName>
    <definedName name="Maestro" localSheetId="17">#REF!</definedName>
    <definedName name="Maestro">#REF!</definedName>
    <definedName name="mafdsf" localSheetId="17" hidden="1">{"via1",#N/A,TRUE,"general";"via2",#N/A,TRUE,"general";"via3",#N/A,TRUE,"general"}</definedName>
    <definedName name="mafdsf">#REF!</definedName>
    <definedName name="Maint_Labour_Factor">#REF!</definedName>
    <definedName name="MaintManHours">#REF!</definedName>
    <definedName name="MAL">#REF!&lt;2.5</definedName>
    <definedName name="MALLA" localSheetId="17">#REF!</definedName>
    <definedName name="MALLA">#REF!</definedName>
    <definedName name="Malla_4x4">#REF!</definedName>
    <definedName name="Malla_Electrosoldada">#REF!</definedName>
    <definedName name="Malla_redoblon">#REF!</definedName>
    <definedName name="malla4mm">#REF!</definedName>
    <definedName name="MALLAS_ELECTROSOLDADAS">#REF!</definedName>
    <definedName name="MALO" localSheetId="17">#REF!&lt;2.5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>#REF!</definedName>
    <definedName name="MAMPOSTERIA">#REF!</definedName>
    <definedName name="MANGLE" localSheetId="17">#REF!</definedName>
    <definedName name="MANGLE">#REF!</definedName>
    <definedName name="MANGUERA_CONEXION">#REF!</definedName>
    <definedName name="Manguera_Hidr._1_2">#REF!</definedName>
    <definedName name="Manning">#REF!</definedName>
    <definedName name="MANO">#REF!</definedName>
    <definedName name="MANOAA">#REF!</definedName>
    <definedName name="MANOBB">#REF!</definedName>
    <definedName name="MANOBRA">#REF!</definedName>
    <definedName name="MANOCC">#REF!</definedName>
    <definedName name="MANODD">#REF!</definedName>
    <definedName name="MANODEOBRA" localSheetId="17">#REF!</definedName>
    <definedName name="MANODEOBRA">#REF!</definedName>
    <definedName name="MANOEE">#REF!</definedName>
    <definedName name="manoobra" localSheetId="17">#REF!</definedName>
    <definedName name="ManoObra">#REF!</definedName>
    <definedName name="mantenimiento" localSheetId="17">#REF!</definedName>
    <definedName name="mantenimiento">#REF!</definedName>
    <definedName name="MANTO">#REF!</definedName>
    <definedName name="Manto_impermeabilizante">#REF!</definedName>
    <definedName name="manuals">#REF!</definedName>
    <definedName name="manuals2">#REF!</definedName>
    <definedName name="manufactures_lead_time" localSheetId="17">#REF!</definedName>
    <definedName name="manufactures_lead_time">#REF!</definedName>
    <definedName name="mao" localSheetId="17" hidden="1">{"TAB1",#N/A,TRUE,"GENERAL";"TAB2",#N/A,TRUE,"GENERAL";"TAB3",#N/A,TRUE,"GENERAL";"TAB4",#N/A,TRUE,"GENERAL";"TAB5",#N/A,TRUE,"GENERAL"}</definedName>
    <definedName name="mao">#REF!</definedName>
    <definedName name="maow" localSheetId="17" hidden="1">{"via1",#N/A,TRUE,"general";"via2",#N/A,TRUE,"general";"via3",#N/A,TRUE,"general"}</definedName>
    <definedName name="maow">#REF!</definedName>
    <definedName name="MAP" localSheetId="17">#REF!</definedName>
    <definedName name="MAP">#REF!</definedName>
    <definedName name="maq">#REF!</definedName>
    <definedName name="MAQUINAR" localSheetId="17">#REF!</definedName>
    <definedName name="MAQUINAR">#REF!</definedName>
    <definedName name="Maquinaria" localSheetId="17">#REF!</definedName>
    <definedName name="Maquinaria">#REF!</definedName>
    <definedName name="MAQUINARIATOTAL" localSheetId="17">#REF!</definedName>
    <definedName name="MAQUINARIATOTAL">#REF!</definedName>
    <definedName name="MAR" localSheetId="17">#REF!</definedName>
    <definedName name="MAR">#REF!</definedName>
    <definedName name="Mar_C" localSheetId="17">#REF!</definedName>
    <definedName name="Mar_C">#REF!</definedName>
    <definedName name="mar00" localSheetId="17">#REF!</definedName>
    <definedName name="mar00">#REF!</definedName>
    <definedName name="MARABA">#REF!</definedName>
    <definedName name="MarAbr">#REF!</definedName>
    <definedName name="marc06" localSheetId="17">#REF!</definedName>
    <definedName name="marc06">#REF!</definedName>
    <definedName name="MARCO">#REF!</definedName>
    <definedName name="Marco_madera_puerta__2_05x0_7">#REF!</definedName>
    <definedName name="Marco_madera_puerta__2_05x0_9">#REF!</definedName>
    <definedName name="Marco_madera_puerta__2_05x1_4">#REF!</definedName>
    <definedName name="Marco_metal_puerta__0_80x2_20">#REF!</definedName>
    <definedName name="marcolegal">#REF!</definedName>
    <definedName name="MargenComercial" localSheetId="17">#REF!</definedName>
    <definedName name="MargenComercial">#REF!</definedName>
    <definedName name="MargenFinanciero" localSheetId="17">#REF!</definedName>
    <definedName name="MargenFinanciero">#REF!</definedName>
    <definedName name="MARIA" localSheetId="17">#REF!</definedName>
    <definedName name="MARIA">#REF!</definedName>
    <definedName name="MarkP" localSheetId="4" hidden="1">{#N/A,#N/A,FALSE,"GRAFICO";#N/A,#N/A,FALSE,"CAJA (2)";#N/A,#N/A,FALSE,"TERCEROS-PROMEDIO";#N/A,#N/A,FALSE,"CAJA";#N/A,#N/A,FALSE,"INGRESOS1995-2003";#N/A,#N/A,FALSE,"GASTOS1995-2003"}</definedName>
    <definedName name="MarkP" localSheetId="16" hidden="1">{#N/A,#N/A,FALSE,"GRAFICO";#N/A,#N/A,FALSE,"CAJA (2)";#N/A,#N/A,FALSE,"TERCEROS-PROMEDIO";#N/A,#N/A,FALSE,"CAJA";#N/A,#N/A,FALSE,"INGRESOS1995-2003";#N/A,#N/A,FALSE,"GASTOS1995-2003"}</definedName>
    <definedName name="MarkP" localSheetId="15" hidden="1">{#N/A,#N/A,FALSE,"GRAFICO";#N/A,#N/A,FALSE,"CAJA (2)";#N/A,#N/A,FALSE,"TERCEROS-PROMEDIO";#N/A,#N/A,FALSE,"CAJA";#N/A,#N/A,FALSE,"INGRESOS1995-2003";#N/A,#N/A,FALSE,"GASTOS1995-2003"}</definedName>
    <definedName name="MarkP" localSheetId="17" hidden="1">{#N/A,#N/A,FALSE,"GRAFICO";#N/A,#N/A,FALSE,"CAJA (2)";#N/A,#N/A,FALSE,"TERCEROS-PROMEDIO";#N/A,#N/A,FALSE,"CAJA";#N/A,#N/A,FALSE,"INGRESOS1995-2003";#N/A,#N/A,FALSE,"GASTOS1995-2003"}</definedName>
    <definedName name="MarkP" localSheetId="2" hidden="1">{#N/A,#N/A,FALSE,"GRAFICO";#N/A,#N/A,FALSE,"CAJA (2)";#N/A,#N/A,FALSE,"TERCEROS-PROMEDIO";#N/A,#N/A,FALSE,"CAJA";#N/A,#N/A,FALSE,"INGRESOS1995-2003";#N/A,#N/A,FALSE,"GASTOS1995-2003"}</definedName>
    <definedName name="MarkP" localSheetId="1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MOL">#REF!</definedName>
    <definedName name="MARMOLINA">#REF!</definedName>
    <definedName name="marol" localSheetId="17">#REF!</definedName>
    <definedName name="marol">#REF!</definedName>
    <definedName name="marol1" localSheetId="17">#REF!</definedName>
    <definedName name="marol1">#REF!</definedName>
    <definedName name="MARTA">#REF!</definedName>
    <definedName name="MARTHA">#REF!</definedName>
    <definedName name="MARU" localSheetId="17">#REF!</definedName>
    <definedName name="MARU">#REF!</definedName>
    <definedName name="MASA">#REF!,#REF!,#REF!,#REF!,#REF!,#REF!,#REF!,#REF!,#REF!,#REF!,#REF!,#REF!,#REF!,#REF!,#REF!,#REF!,#REF!,#REF!,#REF!</definedName>
    <definedName name="MASILLA">#REF!</definedName>
    <definedName name="masor" localSheetId="17" hidden="1">{"via1",#N/A,TRUE,"general";"via2",#N/A,TRUE,"general";"via3",#N/A,TRUE,"general"}</definedName>
    <definedName name="masor">#REF!</definedName>
    <definedName name="MastDetail">#REF!</definedName>
    <definedName name="MastHeading">#REF!</definedName>
    <definedName name="MAT" localSheetId="17">#REF!</definedName>
    <definedName name="MAT">#REF!</definedName>
    <definedName name="MAT_CICLOPEA">#REF!</definedName>
    <definedName name="MATE">#REF!</definedName>
    <definedName name="MATER" localSheetId="17">#REF!</definedName>
    <definedName name="MATER">#REF!</definedName>
    <definedName name="MATER1">#REF!</definedName>
    <definedName name="MATERIAL">#REF!</definedName>
    <definedName name="MATERIAL_AMARILLO_SELECCIONADO">#REF!</definedName>
    <definedName name="MATERIAL_DE_RELLENO">#REF!</definedName>
    <definedName name="MATERIAL_FILTRANTE" localSheetId="17">#REF!</definedName>
    <definedName name="MATERIAL_FILTRANTE">#REF!</definedName>
    <definedName name="Material_seleccionado" localSheetId="17">#REF!</definedName>
    <definedName name="Material_seleccionado">#REF!</definedName>
    <definedName name="MATERIAL_SELECCIONADO__BALASTO">#REF!</definedName>
    <definedName name="Materiales" localSheetId="17">#REF!</definedName>
    <definedName name="MATERIALES">#REF!</definedName>
    <definedName name="MATERIALES_2">#REF!</definedName>
    <definedName name="materiales1" localSheetId="17">#REF!</definedName>
    <definedName name="materiales1">#REF!</definedName>
    <definedName name="materiales2" localSheetId="17">#REF!</definedName>
    <definedName name="materiales2">#REF!</definedName>
    <definedName name="materialseleccionado">#REF!</definedName>
    <definedName name="MaterialTub" localSheetId="17">#REF!</definedName>
    <definedName name="MaterialTub">#REF!</definedName>
    <definedName name="Materie_prime">#REF!,#REF!</definedName>
    <definedName name="matgranular" localSheetId="17">#REF!</definedName>
    <definedName name="matgranular">#REF!</definedName>
    <definedName name="MATPR">#REF!</definedName>
    <definedName name="matriz">#REF!,#REF!</definedName>
    <definedName name="Matriz_economicas_mensuales">#REF!</definedName>
    <definedName name="MATRIZRICS">#REF!</definedName>
    <definedName name="MAX">#REF!</definedName>
    <definedName name="maxcosto" localSheetId="17">#REF!</definedName>
    <definedName name="maxcosto">#REF!</definedName>
    <definedName name="maxdeficit">#REF!</definedName>
    <definedName name="MAY" localSheetId="17">#REF!</definedName>
    <definedName name="MAY">#REF!</definedName>
    <definedName name="may00" localSheetId="17">#REF!</definedName>
    <definedName name="may00">#REF!</definedName>
    <definedName name="MayJun">#REF!</definedName>
    <definedName name="MayJun_C" localSheetId="17">#REF!</definedName>
    <definedName name="MayJun_C">#REF!</definedName>
    <definedName name="Mb" localSheetId="17">#REF!</definedName>
    <definedName name="Mb">#REF!</definedName>
    <definedName name="MBAS" localSheetId="4">{"'ADV&amp;DP'!$A$4:$C$25"}</definedName>
    <definedName name="MBAS" localSheetId="16">{"'ADV&amp;DP'!$A$4:$C$25"}</definedName>
    <definedName name="MBAS" localSheetId="15">{"'ADV&amp;DP'!$A$4:$C$25"}</definedName>
    <definedName name="MBAS" localSheetId="17">{"'ADV&amp;DP'!$A$4:$C$25"}</definedName>
    <definedName name="MBAS" localSheetId="2">{"'ADV&amp;DP'!$A$4:$C$25"}</definedName>
    <definedName name="MBAS" localSheetId="1">{"'ADV&amp;DP'!$A$4:$C$25"}</definedName>
    <definedName name="MBAS">{"'ADV&amp;DP'!$A$4:$C$25"}</definedName>
    <definedName name="mbs" localSheetId="4">{"'ADV&amp;DP'!$A$4:$C$25"}</definedName>
    <definedName name="mbs" localSheetId="16">{"'ADV&amp;DP'!$A$4:$C$25"}</definedName>
    <definedName name="mbs" localSheetId="15">{"'ADV&amp;DP'!$A$4:$C$25"}</definedName>
    <definedName name="mbs" localSheetId="17">{"'ADV&amp;DP'!$A$4:$C$25"}</definedName>
    <definedName name="mbs" localSheetId="2">{"'ADV&amp;DP'!$A$4:$C$25"}</definedName>
    <definedName name="mbs" localSheetId="1">{"'ADV&amp;DP'!$A$4:$C$25"}</definedName>
    <definedName name="mbs">{"'ADV&amp;DP'!$A$4:$C$25"}</definedName>
    <definedName name="MC4CM">#REF!</definedName>
    <definedName name="Mcotas">#REF!</definedName>
    <definedName name="md">#REF!</definedName>
    <definedName name="MDC" localSheetId="17">#REF!</definedName>
    <definedName name="MDC">#REF!</definedName>
    <definedName name="mdd" localSheetId="17" hidden="1">{"via1",#N/A,TRUE,"general";"via2",#N/A,TRUE,"general";"via3",#N/A,TRUE,"general"}</definedName>
    <definedName name="mdd">#REF!</definedName>
    <definedName name="MDEO" localSheetId="17">#N/A</definedName>
    <definedName name="MDEO">#REF!</definedName>
    <definedName name="MDFdiseño">#REF!</definedName>
    <definedName name="mdo">#REF!</definedName>
    <definedName name="ME" localSheetId="17">#REF!</definedName>
    <definedName name="ME">#REF!</definedName>
    <definedName name="media">#REF!</definedName>
    <definedName name="MediaH">#REF!</definedName>
    <definedName name="MEDID">#REF!</definedName>
    <definedName name="MEDIDA" localSheetId="17">#REF!</definedName>
    <definedName name="MEDIDA">#REF!</definedName>
    <definedName name="meg" localSheetId="17" hidden="1">{"TAB1",#N/A,TRUE,"GENERAL";"TAB2",#N/A,TRUE,"GENERAL";"TAB3",#N/A,TRUE,"GENERAL";"TAB4",#N/A,TRUE,"GENERAL";"TAB5",#N/A,TRUE,"GENERAL"}</definedName>
    <definedName name="meg">#REF!</definedName>
    <definedName name="MEJORA">#REF!</definedName>
    <definedName name="mejoramientosubrasante" localSheetId="17">#REF!</definedName>
    <definedName name="mejoramientosubrasante">#REF!</definedName>
    <definedName name="MEM">#REF!</definedName>
    <definedName name="memoru">#REF!</definedName>
    <definedName name="MENOR">#REF!</definedName>
    <definedName name="merchandCostos" localSheetId="17">#REF!</definedName>
    <definedName name="merchandCostos">#REF!</definedName>
    <definedName name="Merchandisig" localSheetId="17">#REF!</definedName>
    <definedName name="Merchandisig">#REF!</definedName>
    <definedName name="MES" localSheetId="17">#REF!</definedName>
    <definedName name="MES">#REF!</definedName>
    <definedName name="Mes_de_Ensamblaje">#REF!</definedName>
    <definedName name="mesaflp">#REF!</definedName>
    <definedName name="mesalcn">#REF!</definedName>
    <definedName name="mesaZ">#REF!</definedName>
    <definedName name="meses" localSheetId="17">#REF!</definedName>
    <definedName name="meses">#REF!</definedName>
    <definedName name="Meson_acero_inox.con_bandeja">#REF!</definedName>
    <definedName name="mesonacero">#REF!</definedName>
    <definedName name="mesonacero2">#REF!</definedName>
    <definedName name="mesonacero3">#REF!</definedName>
    <definedName name="mesonacero4">#REF!</definedName>
    <definedName name="mesonacero5">#REF!</definedName>
    <definedName name="MESONGRANITO">#REF!</definedName>
    <definedName name="met_dep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ORS_CUBICOS_OFICIALES">#REF!</definedName>
    <definedName name="METROAGUA" localSheetId="17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tSumDetail">#REF!</definedName>
    <definedName name="MetSumHeading">#REF!</definedName>
    <definedName name="mez">#REF!</definedName>
    <definedName name="MEZCLA">#REF!</definedName>
    <definedName name="MEZCLADORA" localSheetId="17">#REF!</definedName>
    <definedName name="Mezcladora">#REF!</definedName>
    <definedName name="Mezcladora_Apolo_1__bulto">#REF!</definedName>
    <definedName name="MEZCLADORA_DE_CONCRETO">#REF!</definedName>
    <definedName name="mf" localSheetId="17">#REF!</definedName>
    <definedName name="mf">#REF!</definedName>
    <definedName name="mfgjrdt" localSheetId="17" hidden="1">{"TAB1",#N/A,TRUE,"GENERAL";"TAB2",#N/A,TRUE,"GENERAL";"TAB3",#N/A,TRUE,"GENERAL";"TAB4",#N/A,TRUE,"GENERAL";"TAB5",#N/A,TRUE,"GENERAL"}</definedName>
    <definedName name="mfgjrdt">#REF!</definedName>
    <definedName name="MG_MO_AA">#REF!</definedName>
    <definedName name="mghm" localSheetId="17" hidden="1">{"via1",#N/A,TRUE,"general";"via2",#N/A,TRUE,"general";"via3",#N/A,TRUE,"general"}</definedName>
    <definedName name="mghm">#REF!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 localSheetId="17">#REF!</definedName>
    <definedName name="mhg">#REF!</definedName>
    <definedName name="mht" localSheetId="17">#REF!</definedName>
    <definedName name="mht">#REF!</definedName>
    <definedName name="mhy" localSheetId="17">#REF!</definedName>
    <definedName name="mhy">#REF!</definedName>
    <definedName name="MI" localSheetId="17">#REF!,#REF!,#REF!,#REF!,#REF!,#REF!,#REF!</definedName>
    <definedName name="MI">#REF!,#REF!,#REF!,#REF!,#REF!,#REF!,#REF!</definedName>
    <definedName name="Micro?">#REF!</definedName>
    <definedName name="MIESCUDO">#REF!</definedName>
    <definedName name="mil">#REF!</definedName>
    <definedName name="Mill_Head_H2O.Total_Volume" localSheetId="17">#REF!</definedName>
    <definedName name="Mill_Head_H2O.Total_Volume">#REF!</definedName>
    <definedName name="Mill_Screen_H2O.Total_Volume" localSheetId="17">#REF!</definedName>
    <definedName name="Mill_Screen_H2O.Total_Volume">#REF!</definedName>
    <definedName name="Mill_Weight" localSheetId="17">#REF!</definedName>
    <definedName name="Mill_Weight">#REF!</definedName>
    <definedName name="min">#REF!</definedName>
    <definedName name="minbillps">#REF!</definedName>
    <definedName name="minbilltps">#REF!</definedName>
    <definedName name="minbillunif">#REF!</definedName>
    <definedName name="Mine_Equip_Hrs">#REF!</definedName>
    <definedName name="Mine_Equip_Hrs_MARC">#REF!</definedName>
    <definedName name="Mine_Equip_Hrs_Remaining" localSheetId="17">#REF!</definedName>
    <definedName name="Mine_Equip_Hrs_Remaining">#REF!</definedName>
    <definedName name="MineUsed">#REF!</definedName>
    <definedName name="Mínimo" localSheetId="17">#REF!</definedName>
    <definedName name="Mínimo">#REF!</definedName>
    <definedName name="Minutos">#REF!</definedName>
    <definedName name="MIO">#REF!</definedName>
    <definedName name="MiT">#REF!</definedName>
    <definedName name="MiV">#REF!</definedName>
    <definedName name="MJ">#REF!</definedName>
    <definedName name="mjk" localSheetId="17">#REF!</definedName>
    <definedName name="mjk">#REF!</definedName>
    <definedName name="mjmj" localSheetId="17" hidden="1">{"via1",#N/A,TRUE,"general";"via2",#N/A,TRUE,"general";"via3",#N/A,TRUE,"general"}</definedName>
    <definedName name="mjmj">#REF!</definedName>
    <definedName name="mjmjmn" localSheetId="17" hidden="1">{"via1",#N/A,TRUE,"general";"via2",#N/A,TRUE,"general";"via3",#N/A,TRUE,"general"}</definedName>
    <definedName name="mjmjmn">#REF!</definedName>
    <definedName name="mjnhgkio" localSheetId="17" hidden="1">{"via1",#N/A,TRUE,"general";"via2",#N/A,TRUE,"general";"via3",#N/A,TRUE,"general"}</definedName>
    <definedName name="mjnhgkio">#REF!</definedName>
    <definedName name="mju" localSheetId="17">#REF!</definedName>
    <definedName name="mju">#REF!</definedName>
    <definedName name="MKK" localSheetId="4">{"'下期集計（10.27迄・速報値）'!$Q$16"}</definedName>
    <definedName name="MKK" localSheetId="16">{"'下期集計（10.27迄・速報値）'!$Q$16"}</definedName>
    <definedName name="MKK" localSheetId="15">{"'下期集計（10.27迄・速報値）'!$Q$16"}</definedName>
    <definedName name="MKK" localSheetId="17">{"'下期集計（10.27迄・速報値）'!$Q$16"}</definedName>
    <definedName name="MKK" localSheetId="2">{"'下期集計（10.27迄・速報値）'!$Q$16"}</definedName>
    <definedName name="MKK" localSheetId="1">{"'下期集計（10.27迄・速報値）'!$Q$16"}</definedName>
    <definedName name="MKK">{"'下期集計（10.27迄・速報値）'!$Q$16"}</definedName>
    <definedName name="mkljlk">#REF!</definedName>
    <definedName name="MKMK">#REF!</definedName>
    <definedName name="mku" localSheetId="17">#REF!</definedName>
    <definedName name="mku">#REF!</definedName>
    <definedName name="ML" localSheetId="17">#REF!,#REF!,#REF!,#REF!,#REF!,#REF!,#REF!</definedName>
    <definedName name="ML">#REF!</definedName>
    <definedName name="mm" localSheetId="17">#REF!</definedName>
    <definedName name="mm">#REF!</definedName>
    <definedName name="MMH">#REF!</definedName>
    <definedName name="MMHBS" localSheetId="17">#REF!</definedName>
    <definedName name="MMHBS">#REF!</definedName>
    <definedName name="mmhcosts">#REF!</definedName>
    <definedName name="MMHJUN02" localSheetId="17">#REF!</definedName>
    <definedName name="MMHJUN02">#REF!</definedName>
    <definedName name="mmhmarch2000" localSheetId="17">#REF!</definedName>
    <definedName name="mmhmarch2000">#REF!</definedName>
    <definedName name="MmIL">#REF!</definedName>
    <definedName name="mmjmjh" localSheetId="17" hidden="1">{"TAB1",#N/A,TRUE,"GENERAL";"TAB2",#N/A,TRUE,"GENERAL";"TAB3",#N/A,TRUE,"GENERAL";"TAB4",#N/A,TRUE,"GENERAL";"TAB5",#N/A,TRUE,"GENERAL"}</definedName>
    <definedName name="mmjmjh">#REF!</definedName>
    <definedName name="MMJV" localSheetId="17">#REF!</definedName>
    <definedName name="MMJV">#REF!</definedName>
    <definedName name="mmm" localSheetId="17">#REF!</definedName>
    <definedName name="mmm">#REF!</definedName>
    <definedName name="mmmh" localSheetId="17" hidden="1">{"via1",#N/A,TRUE,"general";"via2",#N/A,TRUE,"general";"via3",#N/A,TRUE,"general"}</definedName>
    <definedName name="mmmh">#REF!</definedName>
    <definedName name="mmmmmjyt" localSheetId="17" hidden="1">{"TAB1",#N/A,TRUE,"GENERAL";"TAB2",#N/A,TRUE,"GENERAL";"TAB3",#N/A,TRUE,"GENERAL";"TAB4",#N/A,TRUE,"GENERAL";"TAB5",#N/A,TRUE,"GENERAL"}</definedName>
    <definedName name="mmmmmjyt">#REF!</definedName>
    <definedName name="mmmmmmg" localSheetId="17" hidden="1">{"via1",#N/A,TRUE,"general";"via2",#N/A,TRUE,"general";"via3",#N/A,TRUE,"general"}</definedName>
    <definedName name="mmmmmmg">#REF!</definedName>
    <definedName name="Mmto" localSheetId="17">#REF!</definedName>
    <definedName name="Mmto">#REF!</definedName>
    <definedName name="MN" localSheetId="17" hidden="1">{"via1",#N/A,TRUE,"general";"via2",#N/A,TRUE,"general";"via3",#N/A,TRUE,"general"}</definedName>
    <definedName name="MN">#REF!</definedName>
    <definedName name="MNO" localSheetId="17">#REF!</definedName>
    <definedName name="MNO">#REF!</definedName>
    <definedName name="MO" localSheetId="17">#REF!</definedName>
    <definedName name="MO">#REF!</definedName>
    <definedName name="MO_2_OFICIALES">#REF!</definedName>
    <definedName name="MO_AYUDANTE">#REF!</definedName>
    <definedName name="MO_AYUDANTE_1">#REF!</definedName>
    <definedName name="MO_OFICIALES_2">#REF!</definedName>
    <definedName name="mo_oficiales_3">#REF!</definedName>
    <definedName name="MO_OFICIALES_LINIEROS">#REF!</definedName>
    <definedName name="MO120K">#REF!</definedName>
    <definedName name="MO240K">#REF!</definedName>
    <definedName name="MO280K">#REF!</definedName>
    <definedName name="MOBI">#REF!</definedName>
    <definedName name="mobil06" localSheetId="17">#REF!</definedName>
    <definedName name="mobil06">#REF!</definedName>
    <definedName name="MOBILE" localSheetId="4">{"'ADV&amp;DP'!$A$4:$C$25"}</definedName>
    <definedName name="MOBILE" localSheetId="16">{"'ADV&amp;DP'!$A$4:$C$25"}</definedName>
    <definedName name="MOBILE" localSheetId="15">{"'ADV&amp;DP'!$A$4:$C$25"}</definedName>
    <definedName name="MOBILE" localSheetId="17">{"'ADV&amp;DP'!$A$4:$C$25"}</definedName>
    <definedName name="MOBILE" localSheetId="2">{"'ADV&amp;DP'!$A$4:$C$25"}</definedName>
    <definedName name="MOBILE" localSheetId="1">{"'ADV&amp;DP'!$A$4:$C$25"}</definedName>
    <definedName name="MOBILE">{"'ADV&amp;DP'!$A$4:$C$25"}</definedName>
    <definedName name="MOBILIARIO_SEG_ELECTRON_ITEM">#REF!</definedName>
    <definedName name="mobiliario_urbano">#REF!</definedName>
    <definedName name="MOBILIARIOOFIC_ITEM">#REF!</definedName>
    <definedName name="mobra">#REF!</definedName>
    <definedName name="MOBRAS">#REF!</definedName>
    <definedName name="MOCARG">#REF!</definedName>
    <definedName name="Modalidad">#REF!</definedName>
    <definedName name="Modalità_rimborso">#REF!</definedName>
    <definedName name="MODIF" localSheetId="17">#REF!</definedName>
    <definedName name="MODIF">#REF!</definedName>
    <definedName name="ModLCN">#REF!</definedName>
    <definedName name="ModMicro">#REF!</definedName>
    <definedName name="modulotecnico">#REF!</definedName>
    <definedName name="MOENC">#REF!</definedName>
    <definedName name="MOIHF">#REF!</definedName>
    <definedName name="MOMATECA" localSheetId="17">#REF!</definedName>
    <definedName name="MOMATECA">#REF!</definedName>
    <definedName name="MONETARY" localSheetId="17">#REF!</definedName>
    <definedName name="MONETARY">#REF!</definedName>
    <definedName name="money">#REF!</definedName>
    <definedName name="MONI">#REF!</definedName>
    <definedName name="MONTAJE" localSheetId="17">#REF!</definedName>
    <definedName name="MONTAJE">#REF!</definedName>
    <definedName name="MOPRE">#REF!</definedName>
    <definedName name="MOR1_4" localSheetId="17">#REF!</definedName>
    <definedName name="MOR1_4">#REF!</definedName>
    <definedName name="MORT_1_4">#REF!</definedName>
    <definedName name="MORTE12" localSheetId="17">#REF!</definedName>
    <definedName name="MORTE12">#REF!</definedName>
    <definedName name="MORTE12IMP" localSheetId="17">#REF!</definedName>
    <definedName name="MORTE12IMP">#REF!</definedName>
    <definedName name="MORTE13" localSheetId="17">#REF!</definedName>
    <definedName name="MORTE13">#REF!</definedName>
    <definedName name="MORTE13IMP" localSheetId="17">#REF!</definedName>
    <definedName name="MORTE13IMP">#REF!</definedName>
    <definedName name="MORTE14" localSheetId="17">#REF!</definedName>
    <definedName name="MORTE14">#REF!</definedName>
    <definedName name="morte15" localSheetId="17">#REF!</definedName>
    <definedName name="MORTE15">#REF!</definedName>
    <definedName name="MORTE16" localSheetId="17">#REF!</definedName>
    <definedName name="MORTE16">#REF!</definedName>
    <definedName name="MORTERO" localSheetId="17">#REF!</definedName>
    <definedName name="mortero">#REF!</definedName>
    <definedName name="Mortero_1_10">#REF!</definedName>
    <definedName name="Mortero_1_3">#REF!</definedName>
    <definedName name="MORTERO_1_4" localSheetId="17">#REF!</definedName>
    <definedName name="MORTERO_1_4">#REF!</definedName>
    <definedName name="Mortero_1_5" localSheetId="17">#REF!</definedName>
    <definedName name="MORTERO_1_5">#REF!</definedName>
    <definedName name="Mortero_1_6">#REF!</definedName>
    <definedName name="MORTERO_1_8">#REF!</definedName>
    <definedName name="MORTERO_IMPER">#REF!</definedName>
    <definedName name="mortero14" localSheetId="17">#REF!</definedName>
    <definedName name="mortero14">#REF!</definedName>
    <definedName name="mortero15" localSheetId="17">#REF!</definedName>
    <definedName name="mortero15">#REF!</definedName>
    <definedName name="MORTERO4">#REF!</definedName>
    <definedName name="MORTERO5">#REF!</definedName>
    <definedName name="morteropendiente">#REF!</definedName>
    <definedName name="mot">#REF!</definedName>
    <definedName name="MOTO" localSheetId="17">#REF!</definedName>
    <definedName name="MOTO">#REF!</definedName>
    <definedName name="MOTO3">#REF!</definedName>
    <definedName name="motobomba" localSheetId="17">#REF!</definedName>
    <definedName name="motobomba">#REF!</definedName>
    <definedName name="Motobomba_0_5_HP">#REF!</definedName>
    <definedName name="MOTON">#REF!</definedName>
    <definedName name="Motoniveladora_Baukema_SHM_5">#REF!</definedName>
    <definedName name="Motoniveladora_Champion_710A">#REF!</definedName>
    <definedName name="MOTOP">#REF!</definedName>
    <definedName name="Motor">#REF!</definedName>
    <definedName name="motosierra" localSheetId="17">#REF!</definedName>
    <definedName name="motosierra">#REF!</definedName>
    <definedName name="MOV">#REF!</definedName>
    <definedName name="MOV_TIERRA_ITEM">#REF!</definedName>
    <definedName name="MOVIMIENTOS_DE_TIERRA">#REF!</definedName>
    <definedName name="MOVOL">#REF!</definedName>
    <definedName name="MP_Resp_MPT">#REF!</definedName>
    <definedName name="MP_Resp_PAGA">#REF!</definedName>
    <definedName name="mpaok">#REF!</definedName>
    <definedName name="MPMDetail">#REF!</definedName>
    <definedName name="MPMHeading">#REF!</definedName>
    <definedName name="mPr">#REF!</definedName>
    <definedName name="mpsclm">#REF!</definedName>
    <definedName name="mr" localSheetId="17">#REF!</definedName>
    <definedName name="mr">#REF!</definedName>
    <definedName name="MR_DESCRIPTION" localSheetId="17">#REF!</definedName>
    <definedName name="MR_DESCRIPTION">#REF!</definedName>
    <definedName name="MRNumber" localSheetId="17">#REF!</definedName>
    <definedName name="MRNumber">#REF!</definedName>
    <definedName name="MRRfunded">#REF!</definedName>
    <definedName name="MSMSMSMSMSMSMSMSM">#REF!</definedName>
    <definedName name="MT_Responsable">#REF!</definedName>
    <definedName name="MTD.ROM1_PercentFed" localSheetId="17">#REF!</definedName>
    <definedName name="MTD.ROM1_PercentFed">#REF!</definedName>
    <definedName name="MTD.ROM2_PercentFed" localSheetId="17">#REF!</definedName>
    <definedName name="MTD.ROM2_PercentFed">#REF!</definedName>
    <definedName name="MTD.ROM3_PercentFed" localSheetId="17">#REF!</definedName>
    <definedName name="MTD.ROM3_PercentFed">#REF!</definedName>
    <definedName name="MTD.ROM4_PercentFed" localSheetId="17">#REF!</definedName>
    <definedName name="MTD.ROM4_PercentFed">#REF!</definedName>
    <definedName name="MTD.ROM5_PercentFed" localSheetId="17">#REF!</definedName>
    <definedName name="MTD.ROM5_PercentFed">#REF!</definedName>
    <definedName name="MTD_Days" localSheetId="17">#REF!</definedName>
    <definedName name="MTD_Days">#REF!</definedName>
    <definedName name="Mtotalizado">#REF!</definedName>
    <definedName name="MU" localSheetId="17">#REF!</definedName>
    <definedName name="MU">#REF!</definedName>
    <definedName name="MUEBLEINFTOT">#REF!</definedName>
    <definedName name="MUEBLES_BAÑOS_ITEM">#REF!</definedName>
    <definedName name="MUEBLES_COC_ITEM">#REF!</definedName>
    <definedName name="MUEBLES_COC_VALOR">#REF!</definedName>
    <definedName name="MUEBLES_MADERA_FIJ_ITEM">#REF!</definedName>
    <definedName name="MUEBLES_Y_CARPINTERIA">#REF!</definedName>
    <definedName name="mult">#REF!</definedName>
    <definedName name="MULTIPLI">#REF!</definedName>
    <definedName name="Municipio">"VILLAGÓMEZ"</definedName>
    <definedName name="municipios1">#REF!</definedName>
    <definedName name="muro" localSheetId="17">#REF!</definedName>
    <definedName name="muro">#REF!</definedName>
    <definedName name="muro.">#REF!</definedName>
    <definedName name="muro10">#REF!</definedName>
    <definedName name="muro25cm">#REF!</definedName>
    <definedName name="muro30cm">#REF!</definedName>
    <definedName name="murocon">#REF!</definedName>
    <definedName name="muroconcreto">#REF!</definedName>
    <definedName name="murocontencion" localSheetId="17">#REF!</definedName>
    <definedName name="murocontencion">#REF!</definedName>
    <definedName name="MUROS">#REF!</definedName>
    <definedName name="MUROS_BLOQ_PLOMO_ITEM">#REF!</definedName>
    <definedName name="MUROS_BLOQ_PLOMO_VALOR">#REF!</definedName>
    <definedName name="MUROTRE">#REF!</definedName>
    <definedName name="MUROTRES">#REF!</definedName>
    <definedName name="MUROTRES.">#REF!</definedName>
    <definedName name="MuxBox">#REF!</definedName>
    <definedName name="MXMXMXMXMXM">#REF!</definedName>
    <definedName name="MXSMAR" localSheetId="17">#REF!</definedName>
    <definedName name="MXSMAR">#REF!</definedName>
    <definedName name="MYC_DRYWALLITEM">#REF!,#REF!,#REF!</definedName>
    <definedName name="MYCIELOS_DRYWALLVALOR">#REF!</definedName>
    <definedName name="MYPUERTAS_MAD_ITEM">#REF!</definedName>
    <definedName name="MYPUERTAS_MET_ITEM">#REF!</definedName>
    <definedName name="MZ" localSheetId="17">#REF!</definedName>
    <definedName name="MZ">#REF!</definedName>
    <definedName name="N" localSheetId="17">#REF!</definedName>
    <definedName name="n">#REF!</definedName>
    <definedName name="N._FUND.">#REF!</definedName>
    <definedName name="N__FUND_">#REF!</definedName>
    <definedName name="N__FUND____0">#REF!</definedName>
    <definedName name="N__FUND____1">#REF!</definedName>
    <definedName name="N__FUND____2">#REF!</definedName>
    <definedName name="N11.4">#REF!</definedName>
    <definedName name="N115KV">#REF!</definedName>
    <definedName name="N220V">#REF!</definedName>
    <definedName name="N34.5">#REF!</definedName>
    <definedName name="Na" localSheetId="17">#REF!</definedName>
    <definedName name="Na">#REF!</definedName>
    <definedName name="name">#REF!</definedName>
    <definedName name="nana" localSheetId="17">#REF!</definedName>
    <definedName name="nana">#REF!</definedName>
    <definedName name="NANCY_POLO">#REF!</definedName>
    <definedName name="NARIÑO">#REF!</definedName>
    <definedName name="NAS">#N/A</definedName>
    <definedName name="NAVAS">#REF!</definedName>
    <definedName name="NAVAS1">#REF!</definedName>
    <definedName name="NAVAS2">#REF!</definedName>
    <definedName name="NAVAS3">#REF!</definedName>
    <definedName name="nb" localSheetId="17">#REF!</definedName>
    <definedName name="nb">#REF!</definedName>
    <definedName name="nbnbv" localSheetId="17">#REF!</definedName>
    <definedName name="nbnbv">#REF!</definedName>
    <definedName name="nbv" localSheetId="17">#REF!</definedName>
    <definedName name="nbv">#REF!</definedName>
    <definedName name="nbvnv" localSheetId="17" hidden="1">{"via1",#N/A,TRUE,"general";"via2",#N/A,TRUE,"general";"via3",#N/A,TRUE,"general"}</definedName>
    <definedName name="nbvnv">#REF!</definedName>
    <definedName name="Nc" localSheetId="17">#REF!</definedName>
    <definedName name="Nc">#REF!</definedName>
    <definedName name="Nd" localSheetId="17">#REF!</definedName>
    <definedName name="Nd">#REF!</definedName>
    <definedName name="NDHS" localSheetId="17" hidden="1">{"TAB1",#N/A,TRUE,"GENERAL";"TAB2",#N/A,TRUE,"GENERAL";"TAB3",#N/A,TRUE,"GENERAL";"TAB4",#N/A,TRUE,"GENERAL";"TAB5",#N/A,TRUE,"GENERAL"}</definedName>
    <definedName name="NDHS">#REF!</definedName>
    <definedName name="Ne" localSheetId="17">#REF!</definedName>
    <definedName name="Ne">#REF!</definedName>
    <definedName name="nece.cab">#REF!</definedName>
    <definedName name="Necesidad_entorchado_Zonas" localSheetId="17">#REF!</definedName>
    <definedName name="Necesidad_entorchado_Zonas">#REF!</definedName>
    <definedName name="NEOLAI" localSheetId="17">#REF!</definedName>
    <definedName name="NEOLAI">#REF!</definedName>
    <definedName name="NES">#REF!</definedName>
    <definedName name="Nett_Rev_COL_Nom">#REF!</definedName>
    <definedName name="nf" localSheetId="17" hidden="1">{"TAB1",#N/A,TRUE,"GENERAL";"TAB2",#N/A,TRUE,"GENERAL";"TAB3",#N/A,TRUE,"GENERAL";"TAB4",#N/A,TRUE,"GENERAL";"TAB5",#N/A,TRUE,"GENERAL"}</definedName>
    <definedName name="nf">#REF!</definedName>
    <definedName name="nfg" localSheetId="17" hidden="1">{"via1",#N/A,TRUE,"general";"via2",#N/A,TRUE,"general";"via3",#N/A,TRUE,"general"}</definedName>
    <definedName name="nfg">#REF!</definedName>
    <definedName name="nfghfgh">#REF!</definedName>
    <definedName name="nfgn" localSheetId="17" hidden="1">{"via1",#N/A,TRUE,"general";"via2",#N/A,TRUE,"general";"via3",#N/A,TRUE,"general"}</definedName>
    <definedName name="nfgn">#REF!</definedName>
    <definedName name="nfianzas">#REF!</definedName>
    <definedName name="NG">#REF!</definedName>
    <definedName name="ngdn" localSheetId="17" hidden="1">{"TAB1",#N/A,TRUE,"GENERAL";"TAB2",#N/A,TRUE,"GENERAL";"TAB3",#N/A,TRUE,"GENERAL";"TAB4",#N/A,TRUE,"GENERAL";"TAB5",#N/A,TRUE,"GENERAL"}</definedName>
    <definedName name="ngdn">#REF!</definedName>
    <definedName name="ngfh" localSheetId="17" hidden="1">{"via1",#N/A,TRUE,"general";"via2",#N/A,TRUE,"general";"via3",#N/A,TRUE,"general"}</definedName>
    <definedName name="ngfh">#REF!</definedName>
    <definedName name="NHG" localSheetId="17">#REF!</definedName>
    <definedName name="NHG">#REF!</definedName>
    <definedName name="nhgf" localSheetId="17">#REF!</definedName>
    <definedName name="nhgf">#REF!</definedName>
    <definedName name="NHHUUGGFSESESR" localSheetId="17">#REF!</definedName>
    <definedName name="NHHUUGGFSESESR">#REF!</definedName>
    <definedName name="nhn" localSheetId="17" hidden="1">{"via1",#N/A,TRUE,"general";"via2",#N/A,TRUE,"general";"via3",#N/A,TRUE,"general"}</definedName>
    <definedName name="nhn">#REF!</definedName>
    <definedName name="nhncfgn" localSheetId="17" hidden="1">{"TAB1",#N/A,TRUE,"GENERAL";"TAB2",#N/A,TRUE,"GENERAL";"TAB3",#N/A,TRUE,"GENERAL";"TAB4",#N/A,TRUE,"GENERAL";"TAB5",#N/A,TRUE,"GENERAL"}</definedName>
    <definedName name="nhncfgn">#REF!</definedName>
    <definedName name="nhndr" localSheetId="17" hidden="1">{"via1",#N/A,TRUE,"general";"via2",#N/A,TRUE,"general";"via3",#N/A,TRUE,"general"}</definedName>
    <definedName name="nhndr">#REF!</definedName>
    <definedName name="NHWHWHDW">#REF!</definedName>
    <definedName name="nic_nis">#REF!</definedName>
    <definedName name="NIM_R">#REF!</definedName>
    <definedName name="NIM_S">#REF!</definedName>
    <definedName name="ninguno" localSheetId="17">#REF!</definedName>
    <definedName name="ninguno">#REF!</definedName>
    <definedName name="NIPLE_DE_1_2__ROSCADO_DE_HG_x_L__3_PULGADAS" localSheetId="17">#REF!</definedName>
    <definedName name="NIPLE_DE_1_2__ROSCADO_DE_HG_x_L__3_PULGADAS">#REF!</definedName>
    <definedName name="NIPLE_DE_3__B_x_EL_L__0.25_MTS" localSheetId="17">#REF!</definedName>
    <definedName name="NIPLE_DE_3__B_x_EL_L__0.25_MTS">#REF!</definedName>
    <definedName name="NIPLE_DE_4__B_x_EL_L__0.25_MTS" localSheetId="17">#REF!</definedName>
    <definedName name="NIPLE_DE_4__B_x_EL_L__0.25_MTS">#REF!</definedName>
    <definedName name="NIPLE_EN_ACERO_DE_16__DE__L__3_0m">#REF!</definedName>
    <definedName name="NIPLE_L__0.25" localSheetId="17">#REF!</definedName>
    <definedName name="NIPLE_L__0.25">#REF!</definedName>
    <definedName name="Niqui" localSheetId="17">#REF!</definedName>
    <definedName name="Niqui">#REF!</definedName>
    <definedName name="NIVEL" localSheetId="17">#REF!</definedName>
    <definedName name="NIVEL">#REF!</definedName>
    <definedName name="Nivel1">#REF!</definedName>
    <definedName name="Nivel2">#REF!</definedName>
    <definedName name="Nivel3">#REF!</definedName>
    <definedName name="Nivel4">#REF!</definedName>
    <definedName name="NJH" localSheetId="17">#REF!</definedName>
    <definedName name="NJH">#REF!</definedName>
    <definedName name="nm" localSheetId="17">#REF!</definedName>
    <definedName name="NM">#REF!</definedName>
    <definedName name="nmmmm" localSheetId="17" hidden="1">{"via1",#N/A,TRUE,"general";"via2",#N/A,TRUE,"general";"via3",#N/A,TRUE,"general"}</definedName>
    <definedName name="nmmmm">#REF!</definedName>
    <definedName name="NN" localSheetId="17" hidden="1">{"TAB1",#N/A,TRUE,"GENERAL";"TAB2",#N/A,TRUE,"GENERAL";"TAB3",#N/A,TRUE,"GENERAL";"TAB4",#N/A,TRUE,"GENERAL";"TAB5",#N/A,TRUE,"GENERAL"}</definedName>
    <definedName name="NN">#REF!</definedName>
    <definedName name="nndng" localSheetId="17" hidden="1">{"TAB1",#N/A,TRUE,"GENERAL";"TAB2",#N/A,TRUE,"GENERAL";"TAB3",#N/A,TRUE,"GENERAL";"TAB4",#N/A,TRUE,"GENERAL";"TAB5",#N/A,TRUE,"GENERAL"}</definedName>
    <definedName name="nndng">#REF!</definedName>
    <definedName name="NNN" localSheetId="17">#REF!</definedName>
    <definedName name="nnn">#REF!</definedName>
    <definedName name="nnnhd" localSheetId="17" hidden="1">{"via1",#N/A,TRUE,"general";"via2",#N/A,TRUE,"general";"via3",#N/A,TRUE,"general"}</definedName>
    <definedName name="nnnhd">#REF!</definedName>
    <definedName name="NNNN">#REF!</definedName>
    <definedName name="nnnnn" localSheetId="17" hidden="1">{"via1",#N/A,TRUE,"general";"via2",#N/A,TRUE,"general";"via3",#N/A,TRUE,"general"}</definedName>
    <definedName name="nnnnn">#REF!</definedName>
    <definedName name="nnnnnd" localSheetId="17" hidden="1">{"TAB1",#N/A,TRUE,"GENERAL";"TAB2",#N/A,TRUE,"GENERAL";"TAB3",#N/A,TRUE,"GENERAL";"TAB4",#N/A,TRUE,"GENERAL";"TAB5",#N/A,TRUE,"GENERAL"}</definedName>
    <definedName name="nnnnnd">#REF!</definedName>
    <definedName name="nnnnnf" localSheetId="17" hidden="1">{"TAB1",#N/A,TRUE,"GENERAL";"TAB2",#N/A,TRUE,"GENERAL";"TAB3",#N/A,TRUE,"GENERAL";"TAB4",#N/A,TRUE,"GENERAL";"TAB5",#N/A,TRUE,"GENERAL"}</definedName>
    <definedName name="nnnnnf">#REF!</definedName>
    <definedName name="nnnnnh" localSheetId="17" hidden="1">{"via1",#N/A,TRUE,"general";"via2",#N/A,TRUE,"general";"via3",#N/A,TRUE,"general"}</definedName>
    <definedName name="nnnnnh">#REF!</definedName>
    <definedName name="nnnnnn">#REF!</definedName>
    <definedName name="NO">#REF!</definedName>
    <definedName name="No.">#REF!</definedName>
    <definedName name="No._de_ordenes">#REF!</definedName>
    <definedName name="No._Dibujos">#REF!</definedName>
    <definedName name="No._TABS">#REF!</definedName>
    <definedName name="No._tanques">#REF!</definedName>
    <definedName name="No.APMd">#REF!</definedName>
    <definedName name="No.APMs">#REF!</definedName>
    <definedName name="No.Bornas_CFs">#REF!</definedName>
    <definedName name="No.Bornas_ST">#REF!</definedName>
    <definedName name="No.Bornas_TC">#REF!</definedName>
    <definedName name="No.copias" localSheetId="17">#REF!</definedName>
    <definedName name="No.copias">#REF!</definedName>
    <definedName name="No.estSCAN">#REF!</definedName>
    <definedName name="No.MicroTDC">#REF!</definedName>
    <definedName name="No.Rieles">#REF!</definedName>
    <definedName name="NO_10">#NAME?</definedName>
    <definedName name="NO_3">#NAME?</definedName>
    <definedName name="NO_4">#NAME?</definedName>
    <definedName name="NO_5">#NAME?</definedName>
    <definedName name="NO_6">#NAME?</definedName>
    <definedName name="NO_7">#NAME?</definedName>
    <definedName name="NO_8">#NAME?</definedName>
    <definedName name="NO_9">#NAME?</definedName>
    <definedName name="NOA_4" localSheetId="17">#REF!</definedName>
    <definedName name="NOA_4">#REF!</definedName>
    <definedName name="NOA_7" localSheetId="17">#REF!</definedName>
    <definedName name="NOA_7">#REF!</definedName>
    <definedName name="nodes">#REF!</definedName>
    <definedName name="NoFacturable" localSheetId="17">#REF!</definedName>
    <definedName name="NoFacturable">#REF!</definedName>
    <definedName name="Nom_Mpio1">#REF!</definedName>
    <definedName name="Nom_proy1">#REF!</definedName>
    <definedName name="Nom_Resp_PAGA">#REF!</definedName>
    <definedName name="Nom_Resp_PMT">#REF!</definedName>
    <definedName name="NOM1.1">#REF!</definedName>
    <definedName name="NOMB5" localSheetId="17">#REF!</definedName>
    <definedName name="NOMB5">#REF!</definedName>
    <definedName name="NOMBRE" localSheetId="17">#REF!</definedName>
    <definedName name="NOMBRE">#REF!</definedName>
    <definedName name="Nombre_APU">#REF!</definedName>
    <definedName name="NOMBREOBRA" localSheetId="17">#REF!</definedName>
    <definedName name="NOMBREOBRA">#REF!</definedName>
    <definedName name="Nombres_Materiales">#REF!</definedName>
    <definedName name="NOMINA" localSheetId="17">#REF!</definedName>
    <definedName name="NOMINA">#REF!</definedName>
    <definedName name="Nomina06" localSheetId="17">#REF!</definedName>
    <definedName name="Nomina06">#REF!</definedName>
    <definedName name="NOMO">#REF!</definedName>
    <definedName name="NoRepAtEnd" localSheetId="17">#REF!</definedName>
    <definedName name="NoRepAtEnd">#REF!</definedName>
    <definedName name="Norte" localSheetId="17">#REF!</definedName>
    <definedName name="Norte">#REF!</definedName>
    <definedName name="North_sales" localSheetId="17">#REF!</definedName>
    <definedName name="North_sales">#REF!</definedName>
    <definedName name="NOTARIA" localSheetId="17">#REF!</definedName>
    <definedName name="NOTARIA">#REF!</definedName>
    <definedName name="notes">#REF!</definedName>
    <definedName name="NOV" localSheetId="17">#REF!</definedName>
    <definedName name="NOV">#REF!</definedName>
    <definedName name="nov00" localSheetId="17">#REF!</definedName>
    <definedName name="nov00">#REF!</definedName>
    <definedName name="NovDic">#REF!</definedName>
    <definedName name="NOVENTA">#REF!,#REF!</definedName>
    <definedName name="np">#REF!</definedName>
    <definedName name="nr" localSheetId="17">#REF!</definedName>
    <definedName name="nr">#REF!</definedName>
    <definedName name="NroCODIGO" localSheetId="17">#N/A</definedName>
    <definedName name="NroCODIGO">#REF!</definedName>
    <definedName name="NSEM" localSheetId="17">#REF!</definedName>
    <definedName name="NSEM">#REF!</definedName>
    <definedName name="nt" localSheetId="17">#REF!</definedName>
    <definedName name="nt">#REF!</definedName>
    <definedName name="NTAET">#REF!</definedName>
    <definedName name="NTAUL">#REF!</definedName>
    <definedName name="NTCORE">#REF!</definedName>
    <definedName name="NTDS">#REF!</definedName>
    <definedName name="ntdsre">#REF!</definedName>
    <definedName name="NTDVRS">#REF!</definedName>
    <definedName name="NTOS">#REF!</definedName>
    <definedName name="NTRO">#REF!</definedName>
    <definedName name="NTRUN">#REF!</definedName>
    <definedName name="ntrune">#REF!</definedName>
    <definedName name="ntsvrpe">#REF!</definedName>
    <definedName name="Nudo_2725" localSheetId="17">#REF!</definedName>
    <definedName name="Nudo_2725">#REF!</definedName>
    <definedName name="NUEVO" localSheetId="17">#REF!</definedName>
    <definedName name="NUEVO">#REF!</definedName>
    <definedName name="Num_Pmt_Per_Year">#REF!</definedName>
    <definedName name="Num_shares">#REF!</definedName>
    <definedName name="Number_of_Payments" localSheetId="4">MATCH(0.01,End_Bal,-1)+1</definedName>
    <definedName name="Number_of_Payments" localSheetId="16">MATCH(0.01,End_Bal,-1)+1</definedName>
    <definedName name="Number_of_Payments" localSheetId="15">MATCH(0.01,End_Bal,-1)+1</definedName>
    <definedName name="Number_of_Payments" localSheetId="17">MATCH(0.01,[0]!End_Bal,-1)+1</definedName>
    <definedName name="Number_of_Payments" localSheetId="2">MATCH(0.01,End_Bal,-1)+1</definedName>
    <definedName name="Number_of_Payments" localSheetId="1">MATCH(0.01,End_Bal,-1)+1</definedName>
    <definedName name="Number_of_Payments">MATCH(0.01,End_Bal,-1)+1</definedName>
    <definedName name="NUMCHECK">AND(ISNUMBER(#REF!),ISNUMBER(#REF!),ISNUMBER(#REF!),ISNUMBER(#REF!))</definedName>
    <definedName name="numero" localSheetId="17">#REF!</definedName>
    <definedName name="NUMERO">#REF!</definedName>
    <definedName name="NUNI" localSheetId="17">#REF!</definedName>
    <definedName name="NUNI">#REF!</definedName>
    <definedName name="NVOCD">#REF!</definedName>
    <definedName name="nxn" localSheetId="17" hidden="1">{"via1",#N/A,TRUE,"general";"via2",#N/A,TRUE,"general";"via3",#N/A,TRUE,"general"}</definedName>
    <definedName name="nxn">#REF!</definedName>
    <definedName name="ñ">#REF!</definedName>
    <definedName name="ÑL" localSheetId="17">#REF!</definedName>
    <definedName name="ñl">#REF!</definedName>
    <definedName name="ÑLDK">#REF!</definedName>
    <definedName name="ñlo" localSheetId="4">{#N/A,#N/A,TRUE,"A"}</definedName>
    <definedName name="ñlo" localSheetId="16">{#N/A,#N/A,TRUE,"A"}</definedName>
    <definedName name="ñlo" localSheetId="15">{#N/A,#N/A,TRUE,"A"}</definedName>
    <definedName name="ñlo" localSheetId="17">{#N/A,#N/A,TRUE,"A"}</definedName>
    <definedName name="ñlo" localSheetId="2">{#N/A,#N/A,TRUE,"A"}</definedName>
    <definedName name="ñlo" localSheetId="1">{#N/A,#N/A,TRUE,"A"}</definedName>
    <definedName name="ñlo">{#N/A,#N/A,TRUE,"A"}</definedName>
    <definedName name="ÑLOP00">#REF!</definedName>
    <definedName name="ÑÑ" localSheetId="17">#REF!</definedName>
    <definedName name="ÑÑ">#REF!</definedName>
    <definedName name="ÑÑÑ" localSheetId="17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ÑÑOOOOOOOO" localSheetId="17">#REF!</definedName>
    <definedName name="ÑÑÑOOOOOOOO">#REF!</definedName>
    <definedName name="ñok" localSheetId="17">#REF!</definedName>
    <definedName name="ñok">#REF!</definedName>
    <definedName name="ñp" localSheetId="17">#REF!</definedName>
    <definedName name="ñp">#REF!</definedName>
    <definedName name="ñpñpñ" localSheetId="17" hidden="1">{"via1",#N/A,TRUE,"general";"via2",#N/A,TRUE,"general";"via3",#N/A,TRUE,"general"}</definedName>
    <definedName name="ñpñpñ">#REF!</definedName>
    <definedName name="ñpo" localSheetId="17">#REF!</definedName>
    <definedName name="ñpo">#REF!</definedName>
    <definedName name="O" localSheetId="17">#REF!</definedName>
    <definedName name="o">#REF!</definedName>
    <definedName name="º1">#REF!</definedName>
    <definedName name="o9o9" localSheetId="17" hidden="1">{"via1",#N/A,TRUE,"general";"via2",#N/A,TRUE,"general";"via3",#N/A,TRUE,"general"}</definedName>
    <definedName name="o9o9">#REF!</definedName>
    <definedName name="OBJ">#REF!</definedName>
    <definedName name="OBJETO" localSheetId="17">#REF!</definedName>
    <definedName name="OBJETO">#REF!</definedName>
    <definedName name="Obra" localSheetId="17">#REF!</definedName>
    <definedName name="Obra">#REF!</definedName>
    <definedName name="obras_complementarias">#REF!</definedName>
    <definedName name="OBRAS_VARIAS">#REF!</definedName>
    <definedName name="OBS_Data_Col" localSheetId="17" hidden="1">#REF!</definedName>
    <definedName name="OBS_Data_Col">#REF!</definedName>
    <definedName name="OBSERV">#REF!</definedName>
    <definedName name="Observado">#REF!</definedName>
    <definedName name="ocase">#REF!</definedName>
    <definedName name="OCEquipData" localSheetId="17">#REF!</definedName>
    <definedName name="OCEquipData">#REF!</definedName>
    <definedName name="OCHENTA">#REF!,#REF!</definedName>
    <definedName name="OCT" localSheetId="17">#REF!</definedName>
    <definedName name="OCT">#REF!</definedName>
    <definedName name="oct00" localSheetId="17">#REF!</definedName>
    <definedName name="oct00">#REF!</definedName>
    <definedName name="octavoH">#REF!</definedName>
    <definedName name="oera" localSheetId="4" hidden="1">{#N/A,#N/A,FALSE,"Aging Summary";#N/A,#N/A,FALSE,"Ratio Analysis";#N/A,#N/A,FALSE,"Test 120 Day Accts";#N/A,#N/A,FALSE,"Tickmarks"}</definedName>
    <definedName name="oera" localSheetId="16" hidden="1">{#N/A,#N/A,FALSE,"Aging Summary";#N/A,#N/A,FALSE,"Ratio Analysis";#N/A,#N/A,FALSE,"Test 120 Day Accts";#N/A,#N/A,FALSE,"Tickmarks"}</definedName>
    <definedName name="oera" localSheetId="15" hidden="1">{#N/A,#N/A,FALSE,"Aging Summary";#N/A,#N/A,FALSE,"Ratio Analysis";#N/A,#N/A,FALSE,"Test 120 Day Accts";#N/A,#N/A,FALSE,"Tickmarks"}</definedName>
    <definedName name="oera" localSheetId="17" hidden="1">{#N/A,#N/A,FALSE,"Aging Summary";#N/A,#N/A,FALSE,"Ratio Analysis";#N/A,#N/A,FALSE,"Test 120 Day Accts";#N/A,#N/A,FALSE,"Tickmarks"}</definedName>
    <definedName name="oera" localSheetId="2" hidden="1">{#N/A,#N/A,FALSE,"Aging Summary";#N/A,#N/A,FALSE,"Ratio Analysis";#N/A,#N/A,FALSE,"Test 120 Day Accts";#N/A,#N/A,FALSE,"Tickmarks"}</definedName>
    <definedName name="oera" localSheetId="1" hidden="1">{#N/A,#N/A,FALSE,"Aging Summary";#N/A,#N/A,FALSE,"Ratio Analysis";#N/A,#N/A,FALSE,"Test 120 Day Accts";#N/A,#N/A,FALSE,"Tickmarks"}</definedName>
    <definedName name="oera" hidden="1">{#N/A,#N/A,FALSE,"Aging Summary";#N/A,#N/A,FALSE,"Ratio Analysis";#N/A,#N/A,FALSE,"Test 120 Day Accts";#N/A,#N/A,FALSE,"Tickmarks"}</definedName>
    <definedName name="OF">#REF!</definedName>
    <definedName name="Off_High_Cov">#REF!</definedName>
    <definedName name="OFFER">#REF!</definedName>
    <definedName name="OFFICE_ENTITY" localSheetId="17">#REF!</definedName>
    <definedName name="OFFICE_ENTITY">#REF!</definedName>
    <definedName name="OFI" localSheetId="17">#REF!</definedName>
    <definedName name="OFI">#REF!</definedName>
    <definedName name="OFICI">#REF!</definedName>
    <definedName name="Oficial" localSheetId="17">#REF!</definedName>
    <definedName name="OFICIAL">#REF!</definedName>
    <definedName name="OficialHR">#REF!</definedName>
    <definedName name="Oficina" localSheetId="17">#REF!</definedName>
    <definedName name="Oficina">#REF!</definedName>
    <definedName name="OFICINAS">#REF!</definedName>
    <definedName name="OFICINAS1">#REF!</definedName>
    <definedName name="ofyaydnt">#REF!</definedName>
    <definedName name="OHaulCostOutput" localSheetId="17">#REF!</definedName>
    <definedName name="OHaulCostOutput">#REF!</definedName>
    <definedName name="oi" localSheetId="4">{#N/A,#N/A,TRUE,"A"}</definedName>
    <definedName name="oi" localSheetId="16">{#N/A,#N/A,TRUE,"A"}</definedName>
    <definedName name="oi" localSheetId="15">{#N/A,#N/A,TRUE,"A"}</definedName>
    <definedName name="oi" localSheetId="17">{#N/A,#N/A,TRUE,"A"}</definedName>
    <definedName name="oi" localSheetId="2">{#N/A,#N/A,TRUE,"A"}</definedName>
    <definedName name="oi" localSheetId="1">{#N/A,#N/A,TRUE,"A"}</definedName>
    <definedName name="oi">{#N/A,#N/A,TRUE,"A"}</definedName>
    <definedName name="oiret" localSheetId="17" hidden="1">{"TAB1",#N/A,TRUE,"GENERAL";"TAB2",#N/A,TRUE,"GENERAL";"TAB3",#N/A,TRUE,"GENERAL";"TAB4",#N/A,TRUE,"GENERAL";"TAB5",#N/A,TRUE,"GENERAL"}</definedName>
    <definedName name="oiret">#REF!</definedName>
    <definedName name="oirgrth" localSheetId="17" hidden="1">{"TAB1",#N/A,TRUE,"GENERAL";"TAB2",#N/A,TRUE,"GENERAL";"TAB3",#N/A,TRUE,"GENERAL";"TAB4",#N/A,TRUE,"GENERAL";"TAB5",#N/A,TRUE,"GENERAL"}</definedName>
    <definedName name="oirgrth">#REF!</definedName>
    <definedName name="OIUOIU" localSheetId="17" hidden="1">{"via1",#N/A,TRUE,"general";"via2",#N/A,TRUE,"general";"via3",#N/A,TRUE,"general"}</definedName>
    <definedName name="OIUOIU">#REF!</definedName>
    <definedName name="ojjj" localSheetId="4">Listado #REF!</definedName>
    <definedName name="ojjj" localSheetId="16">Listado #REF!</definedName>
    <definedName name="ojjj" localSheetId="15">Listado #REF!</definedName>
    <definedName name="ojjj" localSheetId="17">Listado #REF!</definedName>
    <definedName name="ojjj" localSheetId="2">Listado #REF!</definedName>
    <definedName name="ojjj" localSheetId="1">Listado #REF!</definedName>
    <definedName name="ojjj">Listado #REF!</definedName>
    <definedName name="ojo" localSheetId="17">#REF!</definedName>
    <definedName name="ojo">#REF!</definedName>
    <definedName name="ojuojoijojoijdlf" localSheetId="17">#REF!</definedName>
    <definedName name="ojuojoijojoijdlf">#REF!</definedName>
    <definedName name="OK" localSheetId="17">#REF!</definedName>
    <definedName name="ok">#REF!</definedName>
    <definedName name="ol">#REF!</definedName>
    <definedName name="OLE_LINK1">#REF!</definedName>
    <definedName name="OLE_LINK1_6">#REF!</definedName>
    <definedName name="OLE_LINK2_6">#REF!</definedName>
    <definedName name="OLG">#REF!</definedName>
    <definedName name="olga">#REF!</definedName>
    <definedName name="om">#REF!</definedName>
    <definedName name="OMAR" localSheetId="17">#REF!</definedName>
    <definedName name="OMAR">#REF!</definedName>
    <definedName name="OMP_escalator">#REF!</definedName>
    <definedName name="OMP_Selected_Year">#REF!</definedName>
    <definedName name="ON">#REF!</definedName>
    <definedName name="OO" localSheetId="17">#N/A</definedName>
    <definedName name="OO">#REF!</definedName>
    <definedName name="OOMMOOMM">#REF!</definedName>
    <definedName name="OOO" localSheetId="17">#REF!</definedName>
    <definedName name="ooo">#REF!</definedName>
    <definedName name="oooiiiiiiiiiiiiiyyyyyyyyyyyyyy" localSheetId="17">#REF!</definedName>
    <definedName name="oooiiiiiiiiiiiiiyyyyyyyyyyyyyy">#REF!</definedName>
    <definedName name="OOOOALLALLAIIIIA" localSheetId="17">#REF!</definedName>
    <definedName name="OOOOALLALLAIIIIA">#REF!</definedName>
    <definedName name="ooooiii" localSheetId="17" hidden="1">{"TAB1",#N/A,TRUE,"GENERAL";"TAB2",#N/A,TRUE,"GENERAL";"TAB3",#N/A,TRUE,"GENERAL";"TAB4",#N/A,TRUE,"GENERAL";"TAB5",#N/A,TRUE,"GENERAL"}</definedName>
    <definedName name="ooooiii">#REF!</definedName>
    <definedName name="OOOOOAAALALAKKA" localSheetId="17">#REF!</definedName>
    <definedName name="OOOOOAAALALAKKA">#REF!</definedName>
    <definedName name="OOOOOOAKAKKAKAKA" localSheetId="17">#REF!</definedName>
    <definedName name="OOOOOOAKAKKAKAKA">#REF!</definedName>
    <definedName name="oooooookkkkkkkkkkkkkuuuuuuuuuuuuuuuyyyyyyyyyyyyy" localSheetId="17">#REF!</definedName>
    <definedName name="oooooookkkkkkkkkkkkkuuuuuuuuuuuuuuuyyyyyyyyyyyyy">#REF!</definedName>
    <definedName name="ooooooooooooooo" localSheetId="17">#REF!</definedName>
    <definedName name="ooooooooooooooo">#REF!</definedName>
    <definedName name="ooooooooooooouuuuuuuuuuuu" localSheetId="17">#REF!</definedName>
    <definedName name="ooooooooooooouuuuuuuuuuuu">#REF!</definedName>
    <definedName name="oooos" localSheetId="17" hidden="1">{"via1",#N/A,TRUE,"general";"via2",#N/A,TRUE,"general";"via3",#N/A,TRUE,"general"}</definedName>
    <definedName name="oooos">#REF!</definedName>
    <definedName name="ooouuuygfrdefrg658" localSheetId="17">#REF!</definedName>
    <definedName name="ooouuuygfrdefrg658">#REF!</definedName>
    <definedName name="op" localSheetId="17">#REF!</definedName>
    <definedName name="OP">#REF!</definedName>
    <definedName name="opciones1">#REF!</definedName>
    <definedName name="Open_Price">#REF!</definedName>
    <definedName name="Openingpb" localSheetId="17" hidden="1">#REF!</definedName>
    <definedName name="Openingpb">#REF!</definedName>
    <definedName name="OpEquip" localSheetId="17">#REF!</definedName>
    <definedName name="OpEquip">#REF!</definedName>
    <definedName name="OPERADOR_DE_CORTADORA_DE_PAVIMENTO">#REF!</definedName>
    <definedName name="OPERARIO">#REF!</definedName>
    <definedName name="OpexFac">#REF!</definedName>
    <definedName name="optcount">#REF!</definedName>
    <definedName name="optcountstart">#REF!</definedName>
    <definedName name="Option">#REF!</definedName>
    <definedName name="options">#REF!</definedName>
    <definedName name="optsonly">#REF!</definedName>
    <definedName name="Orden">#REF!</definedName>
    <definedName name="ORDENAR">#REF!</definedName>
    <definedName name="Order_Type">#REF!</definedName>
    <definedName name="OreToStorage.Check_tonne_error" localSheetId="17">#REF!</definedName>
    <definedName name="OreToStorage.Check_tonne_error">#REF!</definedName>
    <definedName name="OreToStorage.Check_Tonnes" localSheetId="17">#REF!</definedName>
    <definedName name="OreToStorage.Check_Tonnes">#REF!</definedName>
    <definedName name="OreToStorage.Check_Volume" localSheetId="17">#REF!</definedName>
    <definedName name="OreToStorage.Check_Volume">#REF!</definedName>
    <definedName name="OreToStorage.Pulp_Density" localSheetId="17">#REF!</definedName>
    <definedName name="OreToStorage.Pulp_Density">#REF!</definedName>
    <definedName name="OrigenConsultoria" localSheetId="17">#REF!</definedName>
    <definedName name="OrigenConsultoria">#REF!</definedName>
    <definedName name="OrigenObra" localSheetId="17">#REF!</definedName>
    <definedName name="OrigenObra">#REF!</definedName>
    <definedName name="ORO" localSheetId="17">#REF!</definedName>
    <definedName name="ORO">#REF!</definedName>
    <definedName name="os" localSheetId="17">#REF!</definedName>
    <definedName name="os">#REF!</definedName>
    <definedName name="OtherCosts" localSheetId="17">#REF!</definedName>
    <definedName name="OtherCosts">#REF!</definedName>
    <definedName name="OTR">#REF!</definedName>
    <definedName name="otra">#REF!</definedName>
    <definedName name="OTRO">#REF!</definedName>
    <definedName name="otro2">#REF!</definedName>
    <definedName name="otros" localSheetId="17">#REF!</definedName>
    <definedName name="otros">#REF!</definedName>
    <definedName name="OTROS_2">#REF!</definedName>
    <definedName name="Otros_Equipos">#REF!</definedName>
    <definedName name="Otros_Materiales">#REF!</definedName>
    <definedName name="Otros_Módulos">#REF!</definedName>
    <definedName name="OtrosCargos_Total">#REF!</definedName>
    <definedName name="OtrosServicios" localSheetId="17">#REF!</definedName>
    <definedName name="OtrosServicios">#REF!</definedName>
    <definedName name="OtrosServiciosCostos" localSheetId="17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 localSheetId="17">#REF!</definedName>
    <definedName name="ØuRn1v">#REF!</definedName>
    <definedName name="ØuRn2v" localSheetId="17">#REF!</definedName>
    <definedName name="ØuRn2v">#REF!</definedName>
    <definedName name="OVER">#REF!</definedName>
    <definedName name="OWNER" localSheetId="17" hidden="1">#REF!</definedName>
    <definedName name="OWNER">#REF!</definedName>
    <definedName name="p" localSheetId="17">#N/A</definedName>
    <definedName name="p">#REF!</definedName>
    <definedName name="P.Assumptions">#REF!</definedName>
    <definedName name="P.Backup">#REF!</definedName>
    <definedName name="P.BalanceSheet">#REF!</definedName>
    <definedName name="P.Base">#REF!</definedName>
    <definedName name="p.BS" localSheetId="17" hidden="1">#REF!</definedName>
    <definedName name="p.BS">#REF!</definedName>
    <definedName name="p.BSAssumptions" localSheetId="17" hidden="1">#REF!</definedName>
    <definedName name="p.BSAssumptions">#REF!</definedName>
    <definedName name="p.CapStructure" localSheetId="17" hidden="1">#REF!</definedName>
    <definedName name="p.CapStructure">#REF!</definedName>
    <definedName name="p.CashFlow" localSheetId="17" hidden="1">#REF!</definedName>
    <definedName name="p.CashFlow">#REF!</definedName>
    <definedName name="P.CloseBalSheet">#REF!</definedName>
    <definedName name="P.ControlPanel">#REF!</definedName>
    <definedName name="p.Cover" localSheetId="17" hidden="1">#REF!</definedName>
    <definedName name="p.Cover">#REF!</definedName>
    <definedName name="P.Debt">#REF!</definedName>
    <definedName name="p.Depreciation" localSheetId="17" hidden="1">#REF!</definedName>
    <definedName name="p.Depreciation">#REF!</definedName>
    <definedName name="p.Executive" localSheetId="17" hidden="1">#REF!</definedName>
    <definedName name="p.Executive">#REF!</definedName>
    <definedName name="p.FactSheet" localSheetId="17" hidden="1">#REF!</definedName>
    <definedName name="p.FactSheet">#REF!</definedName>
    <definedName name="P.IncomeStmt">#REF!</definedName>
    <definedName name="P.Inputs">#REF!</definedName>
    <definedName name="P.IntRates">#REF!</definedName>
    <definedName name="p.IS" localSheetId="17" hidden="1">#REF!</definedName>
    <definedName name="p.IS">#REF!</definedName>
    <definedName name="p.ISAssumptions" localSheetId="17" hidden="1">#REF!</definedName>
    <definedName name="p.ISAssumptions">#REF!</definedName>
    <definedName name="p.OpeningBS" localSheetId="17" hidden="1">#REF!</definedName>
    <definedName name="p.OpeningBS">#REF!</definedName>
    <definedName name="p.ratio">#REF!</definedName>
    <definedName name="P.Returns">#REF!</definedName>
    <definedName name="p.TaxCalculation" localSheetId="17" hidden="1">#REF!</definedName>
    <definedName name="p.TaxCalculation">#REF!</definedName>
    <definedName name="P_0001">#REF!</definedName>
    <definedName name="P_0002">#REF!</definedName>
    <definedName name="P_0003">#REF!</definedName>
    <definedName name="P_0004">#REF!</definedName>
    <definedName name="P_0005">#REF!</definedName>
    <definedName name="P_0006">#REF!</definedName>
    <definedName name="P_0007">#REF!</definedName>
    <definedName name="P_0008">#REF!</definedName>
    <definedName name="P_0009">#REF!</definedName>
    <definedName name="P_0010">#REF!</definedName>
    <definedName name="P_0011">#REF!</definedName>
    <definedName name="P_0012">#REF!</definedName>
    <definedName name="P_0013">#REF!</definedName>
    <definedName name="P_0014">#REF!</definedName>
    <definedName name="P_0015">#REF!</definedName>
    <definedName name="P_0016">#REF!</definedName>
    <definedName name="P_0017">#REF!</definedName>
    <definedName name="P_0018">#REF!</definedName>
    <definedName name="P_0019">#REF!</definedName>
    <definedName name="P_0020">#REF!</definedName>
    <definedName name="P_0021">#REF!</definedName>
    <definedName name="P_0022">#REF!</definedName>
    <definedName name="P_0023">#REF!</definedName>
    <definedName name="P_0024">#REF!</definedName>
    <definedName name="P_0025">#REF!</definedName>
    <definedName name="P_0026">#REF!</definedName>
    <definedName name="P_0027">#REF!</definedName>
    <definedName name="P_0028">#REF!</definedName>
    <definedName name="P_0029">#REF!</definedName>
    <definedName name="P_0030">#REF!</definedName>
    <definedName name="P_0031">#REF!</definedName>
    <definedName name="P_0032">#REF!</definedName>
    <definedName name="P_0033">#REF!</definedName>
    <definedName name="P_0034">#REF!</definedName>
    <definedName name="P_0035">#REF!</definedName>
    <definedName name="P_0036">#REF!</definedName>
    <definedName name="P_0037">#REF!</definedName>
    <definedName name="P_0038">#REF!</definedName>
    <definedName name="P_0039">#REF!</definedName>
    <definedName name="P_0040">#REF!</definedName>
    <definedName name="P_0041">#REF!</definedName>
    <definedName name="P_0042">#REF!</definedName>
    <definedName name="P_0043">#REF!</definedName>
    <definedName name="P_0044">#REF!</definedName>
    <definedName name="P_0045">#REF!</definedName>
    <definedName name="P_0046">#REF!</definedName>
    <definedName name="P_0047">#REF!</definedName>
    <definedName name="P_0048">#REF!</definedName>
    <definedName name="P_0049">#REF!</definedName>
    <definedName name="P_0050">#REF!</definedName>
    <definedName name="P_0051">#REF!</definedName>
    <definedName name="P_0052">#REF!</definedName>
    <definedName name="P_0053">#REF!</definedName>
    <definedName name="P_0054">#REF!</definedName>
    <definedName name="P_0055">#REF!</definedName>
    <definedName name="P_0056">#REF!</definedName>
    <definedName name="P_0057">#REF!</definedName>
    <definedName name="P_0058">#REF!</definedName>
    <definedName name="P_0059">#REF!</definedName>
    <definedName name="P_0060">#REF!</definedName>
    <definedName name="P_0061">#REF!</definedName>
    <definedName name="P_0062">#REF!</definedName>
    <definedName name="P_0063">#REF!</definedName>
    <definedName name="P_0064">#REF!</definedName>
    <definedName name="P_0065">#REF!</definedName>
    <definedName name="P_0066">#REF!</definedName>
    <definedName name="P_0067">#REF!</definedName>
    <definedName name="P_0068">#REF!</definedName>
    <definedName name="P_0069">#REF!</definedName>
    <definedName name="P_0070">#REF!</definedName>
    <definedName name="P_0071">#REF!</definedName>
    <definedName name="P_0072">#REF!</definedName>
    <definedName name="P_0073">#REF!</definedName>
    <definedName name="P_0074">#REF!</definedName>
    <definedName name="P_0075">#REF!</definedName>
    <definedName name="P_0076">#REF!</definedName>
    <definedName name="P_0077">#REF!</definedName>
    <definedName name="P_0078">#REF!</definedName>
    <definedName name="P_0079">#REF!</definedName>
    <definedName name="P_0080">#REF!</definedName>
    <definedName name="P_0081">#REF!</definedName>
    <definedName name="P_0082">#REF!</definedName>
    <definedName name="P_0083">#REF!</definedName>
    <definedName name="P_0084">#REF!</definedName>
    <definedName name="P_0085">#REF!</definedName>
    <definedName name="P_0086">#REF!</definedName>
    <definedName name="P_0087">#REF!</definedName>
    <definedName name="P_0088">#REF!</definedName>
    <definedName name="P_0089">#REF!</definedName>
    <definedName name="P_0090">#REF!</definedName>
    <definedName name="P_0091">#REF!</definedName>
    <definedName name="P_0092">#REF!</definedName>
    <definedName name="P_0093">#REF!</definedName>
    <definedName name="P_0094">#REF!</definedName>
    <definedName name="P_0095">#REF!</definedName>
    <definedName name="P_0096">#REF!</definedName>
    <definedName name="P_0097">#REF!</definedName>
    <definedName name="P_0098">#REF!</definedName>
    <definedName name="P_0099">#REF!</definedName>
    <definedName name="P_0100">#REF!</definedName>
    <definedName name="P_0101">#REF!</definedName>
    <definedName name="P_0102">#REF!</definedName>
    <definedName name="P_0103">#REF!</definedName>
    <definedName name="P_0104">#REF!</definedName>
    <definedName name="P_0105">#REF!</definedName>
    <definedName name="P_0106">#REF!</definedName>
    <definedName name="P_0107">#REF!</definedName>
    <definedName name="P_0108">#REF!</definedName>
    <definedName name="P_0109">#REF!</definedName>
    <definedName name="P_0110">#REF!</definedName>
    <definedName name="P_0111">#REF!</definedName>
    <definedName name="P_0112">#REF!</definedName>
    <definedName name="P_0113">#REF!</definedName>
    <definedName name="P_0114">#REF!</definedName>
    <definedName name="P_0115">#REF!</definedName>
    <definedName name="P_0116">#REF!</definedName>
    <definedName name="P_0117">#REF!</definedName>
    <definedName name="P_0118">#REF!</definedName>
    <definedName name="P_0119">#REF!</definedName>
    <definedName name="P_0120">#REF!</definedName>
    <definedName name="P_0121">#REF!</definedName>
    <definedName name="P_0122">#REF!</definedName>
    <definedName name="P_0123">#REF!</definedName>
    <definedName name="P_0124">#REF!</definedName>
    <definedName name="P_0125">#REF!</definedName>
    <definedName name="P_0126">#REF!</definedName>
    <definedName name="P_0127">#REF!</definedName>
    <definedName name="P_0128">#REF!</definedName>
    <definedName name="P_0129">#REF!</definedName>
    <definedName name="P_0130">#REF!</definedName>
    <definedName name="P_0131">#REF!</definedName>
    <definedName name="P_0132">#REF!</definedName>
    <definedName name="P_0133">#REF!</definedName>
    <definedName name="P_0134">#REF!</definedName>
    <definedName name="P_0135">#REF!</definedName>
    <definedName name="P_0136">#REF!</definedName>
    <definedName name="P_0137">#REF!</definedName>
    <definedName name="P_0138">#REF!</definedName>
    <definedName name="P_0139">#REF!</definedName>
    <definedName name="P_0140">#REF!</definedName>
    <definedName name="P_0141">#REF!</definedName>
    <definedName name="P_0142">#REF!</definedName>
    <definedName name="P_0143">#REF!</definedName>
    <definedName name="P_0144">#REF!</definedName>
    <definedName name="P_0145">#REF!</definedName>
    <definedName name="P_0146">#REF!</definedName>
    <definedName name="P_0147">#REF!</definedName>
    <definedName name="P_0148">#REF!</definedName>
    <definedName name="P_0149">#REF!</definedName>
    <definedName name="P_0150">#REF!</definedName>
    <definedName name="P_0151">#REF!</definedName>
    <definedName name="P_0152">#REF!</definedName>
    <definedName name="P_0153">#REF!</definedName>
    <definedName name="P_0154">#REF!</definedName>
    <definedName name="P_0155">#REF!</definedName>
    <definedName name="P_0156">#REF!</definedName>
    <definedName name="P_0157">#REF!</definedName>
    <definedName name="P_0158">#REF!</definedName>
    <definedName name="P_0159">#REF!</definedName>
    <definedName name="P_0160">#REF!</definedName>
    <definedName name="P_0161">#REF!</definedName>
    <definedName name="P_0162">#REF!</definedName>
    <definedName name="P_0163">#REF!</definedName>
    <definedName name="P_0164">#REF!</definedName>
    <definedName name="P_0165">#REF!</definedName>
    <definedName name="P_0166">#REF!</definedName>
    <definedName name="P_0167">#REF!</definedName>
    <definedName name="P_0168">#REF!</definedName>
    <definedName name="P_0169">#REF!</definedName>
    <definedName name="P_0170">#REF!</definedName>
    <definedName name="P_0171">#REF!</definedName>
    <definedName name="P_0172">#REF!</definedName>
    <definedName name="P_0173">#REF!</definedName>
    <definedName name="P_0174">#REF!</definedName>
    <definedName name="P_0175">#REF!</definedName>
    <definedName name="P_0176">#REF!</definedName>
    <definedName name="P_0177">#REF!</definedName>
    <definedName name="P_0178">#REF!</definedName>
    <definedName name="P_0179">#REF!</definedName>
    <definedName name="P_0180">#REF!</definedName>
    <definedName name="P_0181">#REF!</definedName>
    <definedName name="P_0183">#REF!</definedName>
    <definedName name="P_0185">#REF!</definedName>
    <definedName name="P_0187">#REF!</definedName>
    <definedName name="P_0189">#REF!</definedName>
    <definedName name="P_0190">#REF!</definedName>
    <definedName name="P_0191">#REF!</definedName>
    <definedName name="P_0192">#REF!</definedName>
    <definedName name="P_0193">#REF!</definedName>
    <definedName name="P_0194">#REF!</definedName>
    <definedName name="P_0196">#REF!</definedName>
    <definedName name="P_0197">#REF!</definedName>
    <definedName name="P_0198">#REF!</definedName>
    <definedName name="P_0199">#REF!</definedName>
    <definedName name="P_0200">#REF!</definedName>
    <definedName name="P_0201">#REF!</definedName>
    <definedName name="P_0202">#REF!</definedName>
    <definedName name="P_0203">#REF!</definedName>
    <definedName name="P_0204">#REF!</definedName>
    <definedName name="P_0205">#REF!</definedName>
    <definedName name="P_0206">#REF!</definedName>
    <definedName name="P_0207">#REF!</definedName>
    <definedName name="P_0208">#REF!</definedName>
    <definedName name="P_0209">#REF!</definedName>
    <definedName name="P_0210">#REF!</definedName>
    <definedName name="P_0211">#REF!</definedName>
    <definedName name="P_0212">#REF!</definedName>
    <definedName name="P_0213">#REF!</definedName>
    <definedName name="P_0214">#REF!</definedName>
    <definedName name="P_0215">#REF!</definedName>
    <definedName name="P_0216">#REF!</definedName>
    <definedName name="P_0217">#REF!</definedName>
    <definedName name="P_0218">#REF!</definedName>
    <definedName name="P_0219">#REF!</definedName>
    <definedName name="P_0220">#REF!</definedName>
    <definedName name="P_0221">#REF!</definedName>
    <definedName name="P_0222">#REF!</definedName>
    <definedName name="P_0223">#REF!</definedName>
    <definedName name="P_0224">#REF!</definedName>
    <definedName name="P_0225">#REF!</definedName>
    <definedName name="P_0226">#REF!</definedName>
    <definedName name="P_0227">#REF!</definedName>
    <definedName name="P_0228">#REF!</definedName>
    <definedName name="P_0229">#REF!</definedName>
    <definedName name="P_0230">#REF!</definedName>
    <definedName name="P_0231">#REF!</definedName>
    <definedName name="P_0232">#REF!</definedName>
    <definedName name="P_0233">#REF!</definedName>
    <definedName name="P_0234">#REF!</definedName>
    <definedName name="P_0235">#REF!</definedName>
    <definedName name="P_0236">#REF!</definedName>
    <definedName name="P_0237">#REF!</definedName>
    <definedName name="P_0238">#REF!</definedName>
    <definedName name="P_0239">#REF!</definedName>
    <definedName name="P_0240">#REF!</definedName>
    <definedName name="P_0241">#REF!</definedName>
    <definedName name="P_0242">#REF!</definedName>
    <definedName name="P_0243">#REF!</definedName>
    <definedName name="P_0244">#REF!</definedName>
    <definedName name="P_0245">#REF!</definedName>
    <definedName name="P_0246">#REF!</definedName>
    <definedName name="P_0247">#REF!</definedName>
    <definedName name="P_0248">#REF!</definedName>
    <definedName name="P_0249">#REF!</definedName>
    <definedName name="P_0250">#REF!</definedName>
    <definedName name="P_0251">#REF!</definedName>
    <definedName name="P_0252">#REF!</definedName>
    <definedName name="P_0253">#REF!</definedName>
    <definedName name="P_0254">#REF!</definedName>
    <definedName name="P_0255">#REF!</definedName>
    <definedName name="P_0256">#REF!</definedName>
    <definedName name="P_0257">#REF!</definedName>
    <definedName name="P_0258">#REF!</definedName>
    <definedName name="P_0259">#REF!</definedName>
    <definedName name="P_0260">#REF!</definedName>
    <definedName name="P_0261">#REF!</definedName>
    <definedName name="P_0262">#REF!</definedName>
    <definedName name="P_0263">#REF!</definedName>
    <definedName name="P_0264">#REF!</definedName>
    <definedName name="P_0265">#REF!</definedName>
    <definedName name="P_0266">#REF!</definedName>
    <definedName name="P_0267">#REF!</definedName>
    <definedName name="P_0268">#REF!</definedName>
    <definedName name="P_0269">#REF!</definedName>
    <definedName name="P_0270">#REF!</definedName>
    <definedName name="P_1" localSheetId="17">#N/A</definedName>
    <definedName name="P_1">#REF!</definedName>
    <definedName name="P_2" localSheetId="17">#REF!</definedName>
    <definedName name="P_2">#REF!</definedName>
    <definedName name="P_CONTADOR">#REF!</definedName>
    <definedName name="p0p0" localSheetId="17" hidden="1">{"via1",#N/A,TRUE,"general";"via2",#N/A,TRUE,"general";"via3",#N/A,TRUE,"general"}</definedName>
    <definedName name="p0p0">#REF!</definedName>
    <definedName name="P150X240">#REF!</definedName>
    <definedName name="P80X200">#REF!</definedName>
    <definedName name="P90X200">#REF!</definedName>
    <definedName name="PA" localSheetId="17">#REF!</definedName>
    <definedName name="Pa">#REF!</definedName>
    <definedName name="PA14X">#REF!</definedName>
    <definedName name="Paec1" localSheetId="17">#REF!</definedName>
    <definedName name="Paec1">#REF!</definedName>
    <definedName name="Paec2" localSheetId="17">#REF!</definedName>
    <definedName name="Paec2">#REF!</definedName>
    <definedName name="Paec3" localSheetId="17">#REF!</definedName>
    <definedName name="Paec3">#REF!</definedName>
    <definedName name="PAG" localSheetId="17">#N/A</definedName>
    <definedName name="PAG">#REF!</definedName>
    <definedName name="Pagam_per_anno">#REF!</definedName>
    <definedName name="Page" localSheetId="17">#REF!</definedName>
    <definedName name="Page">#REF!</definedName>
    <definedName name="PagoFinanciero" localSheetId="17">#REF!</definedName>
    <definedName name="PagoFinanciero">#REF!</definedName>
    <definedName name="pagos" localSheetId="17">#REF!</definedName>
    <definedName name="pagos">#REF!</definedName>
    <definedName name="paige">#REF!</definedName>
    <definedName name="PANEL">#REF!</definedName>
    <definedName name="Panel_Led_Plano_de_18w">#REF!</definedName>
    <definedName name="Panel_RIS">#REF!</definedName>
    <definedName name="Panel_Ronan">#REF!</definedName>
    <definedName name="PANEL_SOLARITEM">#REF!</definedName>
    <definedName name="PANELES_SISTEMA_SOLAR">#REF!</definedName>
    <definedName name="pañet" localSheetId="17">#REF!</definedName>
    <definedName name="pañet">#REF!</definedName>
    <definedName name="PAÑETE">#REF!</definedName>
    <definedName name="Pañete_bajo_placa" localSheetId="17">#REF!</definedName>
    <definedName name="Pañete_bajo_placa">#REF!</definedName>
    <definedName name="Pañete_pulido" localSheetId="17">#REF!</definedName>
    <definedName name="Pañete_pulido">#REF!</definedName>
    <definedName name="PAPA" localSheetId="17">#REF!</definedName>
    <definedName name="PAPA">#REF!</definedName>
    <definedName name="PAPEL">#REF!</definedName>
    <definedName name="paperbks">#REF!</definedName>
    <definedName name="PARAL_6">#REF!</definedName>
    <definedName name="PARAME">#REF!</definedName>
    <definedName name="PARAME_2">#REF!</definedName>
    <definedName name="PARAMETROS" localSheetId="17">#REF!</definedName>
    <definedName name="PARAMETROS">#REF!</definedName>
    <definedName name="Parentesco">#REF!</definedName>
    <definedName name="Pares_MCond">#REF!</definedName>
    <definedName name="part">#REF!</definedName>
    <definedName name="PART_PROD_USUARIO">#REF!</definedName>
    <definedName name="Partecipazioni">#REF!</definedName>
    <definedName name="particulares1" localSheetId="4" hidden="1">{#N/A,#N/A,FALSE,"Aging Summary";#N/A,#N/A,FALSE,"Ratio Analysis";#N/A,#N/A,FALSE,"Test 120 Day Accts";#N/A,#N/A,FALSE,"Tickmarks"}</definedName>
    <definedName name="particulares1" localSheetId="16" hidden="1">{#N/A,#N/A,FALSE,"Aging Summary";#N/A,#N/A,FALSE,"Ratio Analysis";#N/A,#N/A,FALSE,"Test 120 Day Accts";#N/A,#N/A,FALSE,"Tickmarks"}</definedName>
    <definedName name="particulares1" localSheetId="15" hidden="1">{#N/A,#N/A,FALSE,"Aging Summary";#N/A,#N/A,FALSE,"Ratio Analysis";#N/A,#N/A,FALSE,"Test 120 Day Accts";#N/A,#N/A,FALSE,"Tickmarks"}</definedName>
    <definedName name="particulares1" localSheetId="17" hidden="1">{#N/A,#N/A,FALSE,"Aging Summary";#N/A,#N/A,FALSE,"Ratio Analysis";#N/A,#N/A,FALSE,"Test 120 Day Accts";#N/A,#N/A,FALSE,"Tickmarks"}</definedName>
    <definedName name="particulares1" localSheetId="2" hidden="1">{#N/A,#N/A,FALSE,"Aging Summary";#N/A,#N/A,FALSE,"Ratio Analysis";#N/A,#N/A,FALSE,"Test 120 Day Accts";#N/A,#N/A,FALSE,"Tickmarks"}</definedName>
    <definedName name="particulares1" localSheetId="1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pasamanos" localSheetId="17">#REF!</definedName>
    <definedName name="pasamanos">#REF!</definedName>
    <definedName name="pasamuro" localSheetId="17">#REF!</definedName>
    <definedName name="pasamuro">#REF!</definedName>
    <definedName name="PASAMURO_B_x_EL_L_0.25_Z_0.125_M" localSheetId="17">#REF!</definedName>
    <definedName name="PASAMURO_B_x_EL_L_0.25_Z_0.125_M">#REF!</definedName>
    <definedName name="PASO" localSheetId="4">{#N/A,#N/A,TRUE,"INGENIERIA";#N/A,#N/A,TRUE,"COMPRAS";#N/A,#N/A,TRUE,"DIRECCION";#N/A,#N/A,TRUE,"RESUMEN"}</definedName>
    <definedName name="PASO" localSheetId="16">{#N/A,#N/A,TRUE,"INGENIERIA";#N/A,#N/A,TRUE,"COMPRAS";#N/A,#N/A,TRUE,"DIRECCION";#N/A,#N/A,TRUE,"RESUMEN"}</definedName>
    <definedName name="PASO" localSheetId="15">{#N/A,#N/A,TRUE,"INGENIERIA";#N/A,#N/A,TRUE,"COMPRAS";#N/A,#N/A,TRUE,"DIRECCION";#N/A,#N/A,TRUE,"RESUMEN"}</definedName>
    <definedName name="PASO" localSheetId="17" hidden="1">{#N/A,#N/A,TRUE,"INGENIERIA";#N/A,#N/A,TRUE,"COMPRAS";#N/A,#N/A,TRUE,"DIRECCION";#N/A,#N/A,TRUE,"RESUMEN"}</definedName>
    <definedName name="PASO" localSheetId="2">{#N/A,#N/A,TRUE,"INGENIERIA";#N/A,#N/A,TRUE,"COMPRAS";#N/A,#N/A,TRUE,"DIRECCION";#N/A,#N/A,TRUE,"RESUMEN"}</definedName>
    <definedName name="PASO" localSheetId="1">{#N/A,#N/A,TRUE,"INGENIERIA";#N/A,#N/A,TRUE,"COMPRAS";#N/A,#N/A,TRUE,"DIRECCION";#N/A,#N/A,TRUE,"RESUMEN"}</definedName>
    <definedName name="PASO">{#N/A,#N/A,TRUE,"INGENIERIA";#N/A,#N/A,TRUE,"COMPRAS";#N/A,#N/A,TRUE,"DIRECCION";#N/A,#N/A,TRUE,"RESUMEN"}</definedName>
    <definedName name="PASS" localSheetId="4">{#N/A,#N/A,TRUE,"INGENIERIA";#N/A,#N/A,TRUE,"COMPRAS";#N/A,#N/A,TRUE,"DIRECCION";#N/A,#N/A,TRUE,"RESUMEN"}</definedName>
    <definedName name="PASS" localSheetId="16">{#N/A,#N/A,TRUE,"INGENIERIA";#N/A,#N/A,TRUE,"COMPRAS";#N/A,#N/A,TRUE,"DIRECCION";#N/A,#N/A,TRUE,"RESUMEN"}</definedName>
    <definedName name="PASS" localSheetId="15">{#N/A,#N/A,TRUE,"INGENIERIA";#N/A,#N/A,TRUE,"COMPRAS";#N/A,#N/A,TRUE,"DIRECCION";#N/A,#N/A,TRUE,"RESUMEN"}</definedName>
    <definedName name="PASS" localSheetId="17" hidden="1">{#N/A,#N/A,TRUE,"INGENIERIA";#N/A,#N/A,TRUE,"COMPRAS";#N/A,#N/A,TRUE,"DIRECCION";#N/A,#N/A,TRUE,"RESUMEN"}</definedName>
    <definedName name="PASS" localSheetId="2">{#N/A,#N/A,TRUE,"INGENIERIA";#N/A,#N/A,TRUE,"COMPRAS";#N/A,#N/A,TRUE,"DIRECCION";#N/A,#N/A,TRUE,"RESUMEN"}</definedName>
    <definedName name="PASS" localSheetId="1">{#N/A,#N/A,TRUE,"INGENIERIA";#N/A,#N/A,TRUE,"COMPRAS";#N/A,#N/A,TRUE,"DIRECCION";#N/A,#N/A,TRUE,"RESUMEN"}</definedName>
    <definedName name="PASS">{#N/A,#N/A,TRUE,"INGENIERIA";#N/A,#N/A,TRUE,"COMPRAS";#N/A,#N/A,TRUE,"DIRECCION";#N/A,#N/A,TRUE,"RESUMEN"}</definedName>
    <definedName name="patch8" localSheetId="17">#REF!</definedName>
    <definedName name="patch8">#REF!</definedName>
    <definedName name="patentesco">#REF!</definedName>
    <definedName name="PATIOS">#REF!</definedName>
    <definedName name="pav_asf">#REF!</definedName>
    <definedName name="pav_cto">#REF!</definedName>
    <definedName name="PAVA">#REF!</definedName>
    <definedName name="pavimento" localSheetId="17">#REF!</definedName>
    <definedName name="PAVIMENTO">#REF!</definedName>
    <definedName name="pavimentoart">#REF!</definedName>
    <definedName name="Pay_Date">#REF!</definedName>
    <definedName name="Pay_Num">#REF!</definedName>
    <definedName name="Payment_Date" localSheetId="4">DATE(YEAR([0]!Loan_Start),MONTH([0]!Loan_Start)+Payment_Number,DAY([0]!Loan_Start))</definedName>
    <definedName name="Payment_Date" localSheetId="16">DATE(YEAR([0]!Loan_Start),MONTH([0]!Loan_Start)+Payment_Number,DAY([0]!Loan_Start))</definedName>
    <definedName name="Payment_Date" localSheetId="15">DATE(YEAR([0]!Loan_Start),MONTH([0]!Loan_Start)+Payment_Number,DAY([0]!Loan_Start))</definedName>
    <definedName name="Payment_Date" localSheetId="17">DATE(YEAR([0]!Loan_Start),MONTH([0]!Loan_Start)+Payment_Number,DAY([0]!Loan_Start))</definedName>
    <definedName name="Payment_Date" localSheetId="2">DATE(YEAR([0]!Loan_Start),MONTH([0]!Loan_Start)+Payment_Number,DAY([0]!Loan_Start))</definedName>
    <definedName name="Payment_Date" localSheetId="1">DATE(YEAR(#REF!),MONTH(#REF!)+Payment_Number,DAY(#REF!))</definedName>
    <definedName name="Payment_Date">DATE(YEAR([0]!Loan_Start),MONTH([0]!Loan_Start)+Payment_Number,DAY([0]!Loan_Start))</definedName>
    <definedName name="Payment_Needed">"Pago necesario"</definedName>
    <definedName name="payment_terms" localSheetId="17">#REF!</definedName>
    <definedName name="payment_terms">#REF!</definedName>
    <definedName name="PAZ">#REF!</definedName>
    <definedName name="PB" localSheetId="17">#REF!</definedName>
    <definedName name="Pb">#REF!</definedName>
    <definedName name="PC" localSheetId="17">#REF!</definedName>
    <definedName name="Pc">#REF!</definedName>
    <definedName name="pcnm">#REF!</definedName>
    <definedName name="Pd" localSheetId="17">#REF!</definedName>
    <definedName name="Pd">#REF!</definedName>
    <definedName name="PE" localSheetId="17">#REF!</definedName>
    <definedName name="Pe">#REF!</definedName>
    <definedName name="pedestal">#REF!</definedName>
    <definedName name="Pedestal_40x50x70" localSheetId="17">#REF!</definedName>
    <definedName name="Pedestal_40x50x70">#REF!</definedName>
    <definedName name="pedro" localSheetId="17">#REF!</definedName>
    <definedName name="pedro">#REF!</definedName>
    <definedName name="Pega_plus">#REF!</definedName>
    <definedName name="PEGANTE">#REF!</definedName>
    <definedName name="PEGANTE_P.V.C" localSheetId="17">#REF!</definedName>
    <definedName name="PEGANTE_P.V.C">#REF!</definedName>
    <definedName name="Pegante_pvc" localSheetId="17">#REF!</definedName>
    <definedName name="Pegante_PVC">#REF!</definedName>
    <definedName name="PEGAPVC">#REF!</definedName>
    <definedName name="PEGCO">#REF!</definedName>
    <definedName name="pend">#REF!</definedName>
    <definedName name="pepe" localSheetId="17">#REF!</definedName>
    <definedName name="PEPE">#REF!</definedName>
    <definedName name="PER_PAV">#REF!</definedName>
    <definedName name="Pér1" localSheetId="17">#REF!</definedName>
    <definedName name="Pér1">#REF!</definedName>
    <definedName name="PERA" localSheetId="17">#REF!</definedName>
    <definedName name="PERA">#REF!</definedName>
    <definedName name="PERALTA" localSheetId="17">#REF!</definedName>
    <definedName name="PERALTA">#REF!</definedName>
    <definedName name="perDate">#REF!</definedName>
    <definedName name="Perf_97">#REF!</definedName>
    <definedName name="Perf_98">#REF!</definedName>
    <definedName name="Perf_99">#REF!</definedName>
    <definedName name="perfil" localSheetId="17">#REF!</definedName>
    <definedName name="Perfil">#REF!</definedName>
    <definedName name="Perfil_16_6">#REF!</definedName>
    <definedName name="PERFIL_ANGULO_2.5_X_2.5_X_2.44__Cund">#REF!</definedName>
    <definedName name="Perfil_c_120x50mm">#REF!</definedName>
    <definedName name="PERFIL_DEL_TRAMO" localSheetId="17">#REF!</definedName>
    <definedName name="PERFIL_DEL_TRAMO">#REF!</definedName>
    <definedName name="PERFIL_EN_ANGULO_2__x_2">#REF!</definedName>
    <definedName name="PERFIL_OMEGA_X_2.44_C_26">#REF!</definedName>
    <definedName name="PERFIL_VIGUETA_PRINCIPAL_X_2.44_Cund">#REF!</definedName>
    <definedName name="perfil305">#REF!</definedName>
    <definedName name="PERFILCKG">#REF!</definedName>
    <definedName name="perfilcliente">#REF!</definedName>
    <definedName name="PERGOLA">#REF!</definedName>
    <definedName name="PERIOD">#REF!</definedName>
    <definedName name="PeriodInc">#REF!</definedName>
    <definedName name="PERIODO">#REF!</definedName>
    <definedName name="Periodo_Diseño">#REF!</definedName>
    <definedName name="PeriodoD">#REF!</definedName>
    <definedName name="perLabel">#REF!</definedName>
    <definedName name="PERNO">#REF!</definedName>
    <definedName name="PERRD">#REF!</definedName>
    <definedName name="personal">#REF!</definedName>
    <definedName name="PersonalProfesional" localSheetId="17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 localSheetId="17">#REF!</definedName>
    <definedName name="PersonalTecnico">#REF!</definedName>
    <definedName name="PERT" localSheetId="17">#REF!</definedName>
    <definedName name="PERT">#REF!</definedName>
    <definedName name="PERYR">#REF!</definedName>
    <definedName name="PESO">#REF!</definedName>
    <definedName name="PESO14.2" localSheetId="17">#REF!</definedName>
    <definedName name="PESO14.2">#REF!</definedName>
    <definedName name="PESO14.3" localSheetId="17">#REF!</definedName>
    <definedName name="PESO14.3">#REF!</definedName>
    <definedName name="PESO14.4" localSheetId="17">#REF!</definedName>
    <definedName name="PESO14.4">#REF!</definedName>
    <definedName name="peso95015">#REF!</definedName>
    <definedName name="PESOS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FPRICE">#REF!</definedName>
    <definedName name="PFPRICE2">#REF!</definedName>
    <definedName name="pg">#REF!</definedName>
    <definedName name="PG1_2">#REF!</definedName>
    <definedName name="phd">#REF!</definedName>
    <definedName name="phdbks">#REF!</definedName>
    <definedName name="phddocs">#REF!</definedName>
    <definedName name="phddocup">#REF!</definedName>
    <definedName name="phdr110">#REF!</definedName>
    <definedName name="phdr110aem">#REF!</definedName>
    <definedName name="phdr110svr">#REF!</definedName>
    <definedName name="phdtphhist">#REF!</definedName>
    <definedName name="phdtpshist">#REF!</definedName>
    <definedName name="PHUELLA">#REF!</definedName>
    <definedName name="pi">#REF!</definedName>
    <definedName name="PIA">#REF!</definedName>
    <definedName name="PianoCompleto">#REF!</definedName>
    <definedName name="PIE4A6">#REF!</definedName>
    <definedName name="PIECR">#REF!</definedName>
    <definedName name="PIEDR">#REF!</definedName>
    <definedName name="Piedra" localSheetId="17">#REF!</definedName>
    <definedName name="Piedra">#REF!</definedName>
    <definedName name="PILOTE" localSheetId="17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BAR">#REF!</definedName>
    <definedName name="PINBLA">#REF!</definedName>
    <definedName name="pinos2" localSheetId="17">#REF!</definedName>
    <definedName name="pinos2">#REF!</definedName>
    <definedName name="PINT_EXT_ITEM">#REF!</definedName>
    <definedName name="Pintor">#REF!</definedName>
    <definedName name="pintubobaranda">#REF!</definedName>
    <definedName name="pintura">#REF!</definedName>
    <definedName name="Pintura_A_504_2_capas">#REF!</definedName>
    <definedName name="Pintura_base_aceite">#REF!</definedName>
    <definedName name="Pintura_esmalte">#REF!</definedName>
    <definedName name="Pintura_Exterior">#REF!</definedName>
    <definedName name="Pintura_exteriores">#REF!</definedName>
    <definedName name="Pintura_Interior_Gl">#REF!</definedName>
    <definedName name="pinturas">#REF!</definedName>
    <definedName name="pinturatipo1">#REF!</definedName>
    <definedName name="pinturavinilo" localSheetId="17">#REF!</definedName>
    <definedName name="pinturavinilo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PPO">#REF!</definedName>
    <definedName name="PIS">#REF!</definedName>
    <definedName name="Piso" localSheetId="17">#REF!</definedName>
    <definedName name="piso">#REF!</definedName>
    <definedName name="Piso_baldosa_cemento" localSheetId="17">#REF!</definedName>
    <definedName name="Piso_baldosa_cemento">#REF!</definedName>
    <definedName name="pisoarenilla">#REF!</definedName>
    <definedName name="pisogeotextil">#REF!</definedName>
    <definedName name="pisomortero">#REF!</definedName>
    <definedName name="pisooncretolav">#REF!</definedName>
    <definedName name="pisopulido">#REF!</definedName>
    <definedName name="PISOS">#REF!</definedName>
    <definedName name="PISOS_CONC_ESP_PUBL_VALOR">#REF!,#REF!,#REF!,#REF!,#REF!</definedName>
    <definedName name="PISOS_CONC_GRAN_ITEM">#REF!,#REF!,#REF!</definedName>
    <definedName name="PISOS_CONC_GRAN_VALOR">#REF!,#REF!</definedName>
    <definedName name="PISOTABLON">#REF!</definedName>
    <definedName name="pisovinilo">#REF!</definedName>
    <definedName name="piu" localSheetId="4">{#N/A,#N/A,TRUE,"A"}</definedName>
    <definedName name="piu" localSheetId="16">{#N/A,#N/A,TRUE,"A"}</definedName>
    <definedName name="piu" localSheetId="15">{#N/A,#N/A,TRUE,"A"}</definedName>
    <definedName name="piu" localSheetId="17">{#N/A,#N/A,TRUE,"A"}</definedName>
    <definedName name="piu" localSheetId="2">{#N/A,#N/A,TRUE,"A"}</definedName>
    <definedName name="piu" localSheetId="1">{#N/A,#N/A,TRUE,"A"}</definedName>
    <definedName name="piu">{#N/A,#N/A,TRUE,"A"}</definedName>
    <definedName name="PIU_AI">#REF!</definedName>
    <definedName name="PIU_DI">#REF!</definedName>
    <definedName name="PIU_PI">#REF!</definedName>
    <definedName name="PIU_TC">#REF!</definedName>
    <definedName name="PJ501XXXXX">#REF!</definedName>
    <definedName name="pk">#REF!</definedName>
    <definedName name="PKHK" localSheetId="17" hidden="1">{"TAB1",#N/A,TRUE,"GENERAL";"TAB2",#N/A,TRUE,"GENERAL";"TAB3",#N/A,TRUE,"GENERAL";"TAB4",#N/A,TRUE,"GENERAL";"TAB5",#N/A,TRUE,"GENERAL"}</definedName>
    <definedName name="PKHK">#REF!</definedName>
    <definedName name="pkj" localSheetId="17" hidden="1">{"TAB1",#N/A,TRUE,"GENERAL";"TAB2",#N/A,TRUE,"GENERAL";"TAB3",#N/A,TRUE,"GENERAL";"TAB4",#N/A,TRUE,"GENERAL";"TAB5",#N/A,TRUE,"GENERAL"}</definedName>
    <definedName name="pkj">#REF!</definedName>
    <definedName name="PL" localSheetId="17">#REF!</definedName>
    <definedName name="PL">#REF!</definedName>
    <definedName name="Placa_e35" localSheetId="17">#REF!</definedName>
    <definedName name="Placa_e35">#REF!</definedName>
    <definedName name="PLACAENTREPISO">#REF!</definedName>
    <definedName name="PLACAMESON">#REF!</definedName>
    <definedName name="Placas_.9x.9_Azul_labrador">#REF!</definedName>
    <definedName name="PLAD" localSheetId="17" hidden="1">{"TAB1",#N/A,TRUE,"GENERAL";"TAB2",#N/A,TRUE,"GENERAL";"TAB3",#N/A,TRUE,"GENERAL";"TAB4",#N/A,TRUE,"GENERAL";"TAB5",#N/A,TRUE,"GENERAL"}</definedName>
    <definedName name="PLAD">#REF!</definedName>
    <definedName name="PLAELE">#REF!</definedName>
    <definedName name="Plafon">#REF!</definedName>
    <definedName name="PLAN" localSheetId="17">#REF!</definedName>
    <definedName name="PLAN">#REF!</definedName>
    <definedName name="PLAN_DE_INVERSION">#REF!</definedName>
    <definedName name="PLAN_DE_INVERSIONES">#REF!</definedName>
    <definedName name="Plan_Vallejo_Sens">#REF!</definedName>
    <definedName name="PLANEACION" localSheetId="17">#REF!</definedName>
    <definedName name="PLANEACION">#REF!</definedName>
    <definedName name="Planos?">#REF!</definedName>
    <definedName name="PLANT7" localSheetId="17">#REF!</definedName>
    <definedName name="PLANT7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 localSheetId="17">#REF!</definedName>
    <definedName name="PLANTASTRATAMIENTOTABLA5.2">#REF!</definedName>
    <definedName name="Plantilla_concreto" localSheetId="17">#REF!</definedName>
    <definedName name="Plantilla_concreto">#REF!</definedName>
    <definedName name="PlanVallejo" localSheetId="17">#REF!</definedName>
    <definedName name="PlanVallejo">#REF!</definedName>
    <definedName name="PLAST">#REF!</definedName>
    <definedName name="plastocrete" localSheetId="17">#REF!</definedName>
    <definedName name="plastocrete">#REF!</definedName>
    <definedName name="Plastocreto_DM__concreto">#REF!</definedName>
    <definedName name="PLASTROCRETE_DM" localSheetId="17">#REF!</definedName>
    <definedName name="PLASTROCRETE_DM">#REF!</definedName>
    <definedName name="Plazo">#REF!</definedName>
    <definedName name="PlazoAIU">#REF!</definedName>
    <definedName name="PlazoEnMeses" localSheetId="17">#REF!</definedName>
    <definedName name="PlazoEnMeses">#REF!</definedName>
    <definedName name="PLCG_R">#REF!</definedName>
    <definedName name="PLCG_S">#REF!</definedName>
    <definedName name="Plegable" localSheetId="17">#REF!</definedName>
    <definedName name="Plegable">#REF!</definedName>
    <definedName name="plo" localSheetId="4">{#N/A,#N/A,TRUE,"A"}</definedName>
    <definedName name="plo" localSheetId="16">{#N/A,#N/A,TRUE,"A"}</definedName>
    <definedName name="plo" localSheetId="15">{#N/A,#N/A,TRUE,"A"}</definedName>
    <definedName name="plo" localSheetId="17">{#N/A,#N/A,TRUE,"A"}</definedName>
    <definedName name="plo" localSheetId="2">{#N/A,#N/A,TRUE,"A"}</definedName>
    <definedName name="plo" localSheetId="1">{#N/A,#N/A,TRUE,"A"}</definedName>
    <definedName name="plo">{#N/A,#N/A,TRUE,"A"}</definedName>
    <definedName name="PLOMERO">#REF!</definedName>
    <definedName name="PLPLUNN" localSheetId="17" hidden="1">{"TAB1",#N/A,TRUE,"GENERAL";"TAB2",#N/A,TRUE,"GENERAL";"TAB3",#N/A,TRUE,"GENERAL";"TAB4",#N/A,TRUE,"GENERAL";"TAB5",#N/A,TRUE,"GENERAL"}</definedName>
    <definedName name="PLPLUNN">#REF!</definedName>
    <definedName name="PLU_1201">#REF!</definedName>
    <definedName name="PLUG" localSheetId="17" hidden="1">#REF!</definedName>
    <definedName name="PLUG">#REF!</definedName>
    <definedName name="Pluma_de_250_Kg.">#REF!</definedName>
    <definedName name="PMT" localSheetId="17">#REF!</definedName>
    <definedName name="PMT">#REF!</definedName>
    <definedName name="pnp">#REF!</definedName>
    <definedName name="pntll">#REF!</definedName>
    <definedName name="pñ" localSheetId="17">#REF!</definedName>
    <definedName name="pñ">#REF!</definedName>
    <definedName name="po" localSheetId="17">#REF!</definedName>
    <definedName name="po">#REF!</definedName>
    <definedName name="Poblacion">#REF!</definedName>
    <definedName name="poblado">#REF!</definedName>
    <definedName name="POBRE" localSheetId="17">#REF!</definedName>
    <definedName name="POBRE">#REF!</definedName>
    <definedName name="Poceta_acero_inox.">#REF!</definedName>
    <definedName name="POCETA_PARA_LAVA_TAPRERO_EN_GRANNITO">#REF!</definedName>
    <definedName name="POCETAS">#REF!</definedName>
    <definedName name="poi" localSheetId="17">#REF!</definedName>
    <definedName name="poi">#REF!</definedName>
    <definedName name="POIL">#REF!</definedName>
    <definedName name="POIPOZOS">#REF!</definedName>
    <definedName name="POIUP" localSheetId="17" hidden="1">{"via1",#N/A,TRUE,"general";"via2",#N/A,TRUE,"general";"via3",#N/A,TRUE,"general"}</definedName>
    <definedName name="POIUP">#REF!</definedName>
    <definedName name="polee">#REF!</definedName>
    <definedName name="Polinomial" localSheetId="17">#REF!</definedName>
    <definedName name="Polinomial">#REF!</definedName>
    <definedName name="POLINOMIAL1" localSheetId="17">#REF!</definedName>
    <definedName name="POLINOMIAL1">#REF!</definedName>
    <definedName name="Polinomial10" localSheetId="17">#REF!</definedName>
    <definedName name="Polinomial10">#REF!</definedName>
    <definedName name="Polinomial11" localSheetId="17">#REF!</definedName>
    <definedName name="Polinomial11">#REF!</definedName>
    <definedName name="Polinomial12" localSheetId="17">#REF!</definedName>
    <definedName name="Polinomial12">#REF!</definedName>
    <definedName name="Polinomial13" localSheetId="17">#REF!</definedName>
    <definedName name="Polinomial13">#REF!</definedName>
    <definedName name="Polinomial14" localSheetId="17">#REF!</definedName>
    <definedName name="Polinomial14">#REF!</definedName>
    <definedName name="Polinomial15" localSheetId="17">#REF!</definedName>
    <definedName name="Polinomial15">#REF!</definedName>
    <definedName name="Polinomial16" localSheetId="17">#REF!</definedName>
    <definedName name="Polinomial16">#REF!</definedName>
    <definedName name="Polinomial17" localSheetId="17">#REF!</definedName>
    <definedName name="Polinomial17">#REF!</definedName>
    <definedName name="Polinomial18" localSheetId="17">#REF!</definedName>
    <definedName name="Polinomial18">#REF!</definedName>
    <definedName name="Polinomial19" localSheetId="17">#REF!</definedName>
    <definedName name="Polinomial19">#REF!</definedName>
    <definedName name="Polinomial2" localSheetId="17">#REF!</definedName>
    <definedName name="Polinomial2">#REF!</definedName>
    <definedName name="Polinomial3" localSheetId="17">#REF!</definedName>
    <definedName name="Polinomial3">#REF!</definedName>
    <definedName name="Polinomial4" localSheetId="17">#REF!</definedName>
    <definedName name="Polinomial4">#REF!</definedName>
    <definedName name="Polinomial5" localSheetId="17">#REF!</definedName>
    <definedName name="Polinomial5">#REF!</definedName>
    <definedName name="Polinomial6" localSheetId="17">#REF!</definedName>
    <definedName name="Polinomial6">#REF!</definedName>
    <definedName name="Polinomial7" localSheetId="17">#REF!</definedName>
    <definedName name="Polinomial7">#REF!</definedName>
    <definedName name="Polinomial8" localSheetId="17">#REF!</definedName>
    <definedName name="Polinomial8">#REF!</definedName>
    <definedName name="Polinomial9" localSheetId="17">#REF!</definedName>
    <definedName name="Polinomial9">#REF!</definedName>
    <definedName name="Poliza_anticipo">#REF!</definedName>
    <definedName name="Poliza_cump.">#REF!</definedName>
    <definedName name="Poliza_Estab.">#REF!</definedName>
    <definedName name="Poliza_RCE">#REF!</definedName>
    <definedName name="Poliza_Salarios">#REF!</definedName>
    <definedName name="Polynomial" localSheetId="17">#REF!</definedName>
    <definedName name="Polynomial">#REF!</definedName>
    <definedName name="PoMede" localSheetId="17">#REF!</definedName>
    <definedName name="PoMede">#REF!</definedName>
    <definedName name="PON">#REF!</definedName>
    <definedName name="POO" localSheetId="17">#REF!</definedName>
    <definedName name="POO">#REF!</definedName>
    <definedName name="popop" localSheetId="17" hidden="1">{"via1",#N/A,TRUE,"general";"via2",#N/A,TRUE,"general";"via3",#N/A,TRUE,"general"}</definedName>
    <definedName name="popop">#REF!</definedName>
    <definedName name="popp" localSheetId="17" hidden="1">{"via1",#N/A,TRUE,"general";"via2",#N/A,TRUE,"general";"via3",#N/A,TRUE,"general"}</definedName>
    <definedName name="popp">#REF!</definedName>
    <definedName name="popu">#REF!</definedName>
    <definedName name="popvds" localSheetId="17" hidden="1">{"TAB1",#N/A,TRUE,"GENERAL";"TAB2",#N/A,TRUE,"GENERAL";"TAB3",#N/A,TRUE,"GENERAL";"TAB4",#N/A,TRUE,"GENERAL";"TAB5",#N/A,TRUE,"GENERAL"}</definedName>
    <definedName name="popvds">#REF!</definedName>
    <definedName name="porc">#REF!</definedName>
    <definedName name="PorcAdicCostoLlantasCliente" localSheetId="17">#REF!</definedName>
    <definedName name="PorcAdicCostoLlantasCliente">#REF!</definedName>
    <definedName name="PorcAdicCostoMtto" localSheetId="17">#REF!</definedName>
    <definedName name="PorcAdicCostoMtto">#REF!</definedName>
    <definedName name="PorcCostosOcultos" localSheetId="17">#REF!</definedName>
    <definedName name="PorcCostosOcultos">#REF!</definedName>
    <definedName name="PORCE">#REF!</definedName>
    <definedName name="Porcentaje_de_AE">#REF!</definedName>
    <definedName name="Porcentaje_Retrabajo">#REF!</definedName>
    <definedName name="PorContribConduct" localSheetId="17">#REF!</definedName>
    <definedName name="PorContribConduct">#REF!</definedName>
    <definedName name="PorContribImpRod" localSheetId="17">#REF!</definedName>
    <definedName name="PorContribImpRod">#REF!</definedName>
    <definedName name="PorContribLlantas" localSheetId="17">#REF!</definedName>
    <definedName name="PorContribLlantas">#REF!</definedName>
    <definedName name="PorContribMtto" localSheetId="17">#REF!</definedName>
    <definedName name="PorContribMtto">#REF!</definedName>
    <definedName name="PorContribSeguro" localSheetId="17">#REF!</definedName>
    <definedName name="PorContribSeguro">#REF!</definedName>
    <definedName name="PorcPAAG" localSheetId="17">#REF!</definedName>
    <definedName name="PorcPAAG">#REF!</definedName>
    <definedName name="PorcPuntosAdicCredito" localSheetId="17">#REF!</definedName>
    <definedName name="PorcPuntosAdicCredito">#REF!</definedName>
    <definedName name="PorcPuntosAdicLeasing" localSheetId="17">#REF!</definedName>
    <definedName name="PorcPuntosAdicLeasing">#REF!</definedName>
    <definedName name="PorcTasaSeguroCanon" localSheetId="17">#REF!</definedName>
    <definedName name="PorcTasaSeguroCanon">#REF!</definedName>
    <definedName name="PorcTasaSeguroCliente" localSheetId="17">#REF!</definedName>
    <definedName name="PorcTasaSeguroCliente">#REF!</definedName>
    <definedName name="PorDecremImptosRodamto" localSheetId="17">#REF!</definedName>
    <definedName name="PorDecremImptosRodamto">#REF!</definedName>
    <definedName name="porDemerito1" localSheetId="17">#REF!</definedName>
    <definedName name="porDemerito1">#REF!</definedName>
    <definedName name="porDemerito10" localSheetId="17">#REF!</definedName>
    <definedName name="porDemerito10">#REF!</definedName>
    <definedName name="porDemerito11" localSheetId="17">#REF!</definedName>
    <definedName name="porDemerito11">#REF!</definedName>
    <definedName name="porDemerito2" localSheetId="17">#REF!</definedName>
    <definedName name="porDemerito2">#REF!</definedName>
    <definedName name="porDemerito3" localSheetId="17">#REF!</definedName>
    <definedName name="porDemerito3">#REF!</definedName>
    <definedName name="porDemerito4" localSheetId="17">#REF!</definedName>
    <definedName name="porDemerito4">#REF!</definedName>
    <definedName name="porDemerito5" localSheetId="17">#REF!</definedName>
    <definedName name="porDemerito5">#REF!</definedName>
    <definedName name="porDemerito6" localSheetId="17">#REF!</definedName>
    <definedName name="porDemerito6">#REF!</definedName>
    <definedName name="porDemerito7" localSheetId="17">#REF!</definedName>
    <definedName name="porDemerito7">#REF!</definedName>
    <definedName name="porDemerito8" localSheetId="17">#REF!</definedName>
    <definedName name="porDemerito8">#REF!</definedName>
    <definedName name="porDemerito9" localSheetId="17">#REF!</definedName>
    <definedName name="porDemerito9">#REF!</definedName>
    <definedName name="porDemeritoAcces" localSheetId="17">#REF!</definedName>
    <definedName name="porDemeritoAcces">#REF!</definedName>
    <definedName name="PorDesctoTransfdoVehicClien" localSheetId="17">#REF!</definedName>
    <definedName name="PorDesctoTransfdoVehicClien">#REF!</definedName>
    <definedName name="PorDesctoVehicCliente" localSheetId="17">#REF!</definedName>
    <definedName name="PorDesctoVehicCliente">#REF!</definedName>
    <definedName name="PorDesctoVehicSurenting" localSheetId="17">#REF!</definedName>
    <definedName name="PorDesctoVehicSurenting">#REF!</definedName>
    <definedName name="PorDesctoVehícSurenting" localSheetId="17">#REF!</definedName>
    <definedName name="PorDesctoVehícSurenting">#REF!</definedName>
    <definedName name="PorFactorIvaCanon" localSheetId="17">#REF!</definedName>
    <definedName name="PorFactorIvaCanon">#REF!</definedName>
    <definedName name="PorFactPrestacConduct" localSheetId="17">#REF!</definedName>
    <definedName name="PorFactPrestacConduct">#REF!</definedName>
    <definedName name="porImprevistos" localSheetId="17">#REF!</definedName>
    <definedName name="porImprevistos">#REF!</definedName>
    <definedName name="PorImpto2Xmil" localSheetId="17">#REF!</definedName>
    <definedName name="PorImpto2Xmil">#REF!</definedName>
    <definedName name="PorIncremAnualComb" localSheetId="17">#REF!</definedName>
    <definedName name="PorIncremAnualComb">#REF!</definedName>
    <definedName name="PorIncremAnualCostos" localSheetId="17">#REF!</definedName>
    <definedName name="PorIncremAnualCostos">#REF!</definedName>
    <definedName name="PorIncremAnualCostos10" localSheetId="17">#REF!</definedName>
    <definedName name="PorIncremAnualCostos10">#REF!</definedName>
    <definedName name="PorIncremAnualCostos11" localSheetId="17">#REF!</definedName>
    <definedName name="PorIncremAnualCostos11">#REF!</definedName>
    <definedName name="PorIncremAnualCostos2" localSheetId="17">#REF!</definedName>
    <definedName name="PorIncremAnualCostos2">#REF!</definedName>
    <definedName name="PorIncremAnualCostos3" localSheetId="17">#REF!</definedName>
    <definedName name="PorIncremAnualCostos3">#REF!</definedName>
    <definedName name="PorIncremAnualCostos4" localSheetId="17">#REF!</definedName>
    <definedName name="PorIncremAnualCostos4">#REF!</definedName>
    <definedName name="PorIncremAnualCostos5" localSheetId="17">#REF!</definedName>
    <definedName name="PorIncremAnualCostos5">#REF!</definedName>
    <definedName name="PorIncremAnualCostos6" localSheetId="17">#REF!</definedName>
    <definedName name="PorIncremAnualCostos6">#REF!</definedName>
    <definedName name="PorIncremAnualCostos7" localSheetId="17">#REF!</definedName>
    <definedName name="PorIncremAnualCostos7">#REF!</definedName>
    <definedName name="PorIncremAnualCostos8" localSheetId="17">#REF!</definedName>
    <definedName name="PorIncremAnualCostos8">#REF!</definedName>
    <definedName name="PorIncremAnualCostos9" localSheetId="17">#REF!</definedName>
    <definedName name="PorIncremAnualCostos9">#REF!</definedName>
    <definedName name="PorIncremAnualManoObra" localSheetId="17">#REF!</definedName>
    <definedName name="PorIncremAnualManoObra">#REF!</definedName>
    <definedName name="PorIncreSeguro10A" localSheetId="17">#REF!</definedName>
    <definedName name="PorIncreSeguro10A">#REF!</definedName>
    <definedName name="PorIncreSeguro11A" localSheetId="17">#REF!</definedName>
    <definedName name="PorIncreSeguro11A">#REF!</definedName>
    <definedName name="PorIncreSeguro2A" localSheetId="17">#REF!</definedName>
    <definedName name="PorIncreSeguro2A">#REF!</definedName>
    <definedName name="PorIncreSeguro3A" localSheetId="17">#REF!</definedName>
    <definedName name="PorIncreSeguro3A">#REF!</definedName>
    <definedName name="PorIncreSeguro4A" localSheetId="17">#REF!</definedName>
    <definedName name="PorIncreSeguro4A">#REF!</definedName>
    <definedName name="PorIncreSeguro5A" localSheetId="17">#REF!</definedName>
    <definedName name="PorIncreSeguro5A">#REF!</definedName>
    <definedName name="PorIncreSeguro6A" localSheetId="17">#REF!</definedName>
    <definedName name="PorIncreSeguro6A">#REF!</definedName>
    <definedName name="PorIncreSeguro7A" localSheetId="17">#REF!</definedName>
    <definedName name="PorIncreSeguro7A">#REF!</definedName>
    <definedName name="PorIncreSeguro8A" localSheetId="17">#REF!</definedName>
    <definedName name="PorIncreSeguro8A">#REF!</definedName>
    <definedName name="PorIncreSeguro9A" localSheetId="17">#REF!</definedName>
    <definedName name="PorIncreSeguro9A">#REF!</definedName>
    <definedName name="porInsumos" localSheetId="17">#REF!</definedName>
    <definedName name="porInsumos">#REF!</definedName>
    <definedName name="PorIvaVehic" localSheetId="17">#REF!</definedName>
    <definedName name="PorIvaVehic">#REF!</definedName>
    <definedName name="porManoObra" localSheetId="17">#REF!</definedName>
    <definedName name="porManoObra">#REF!</definedName>
    <definedName name="PorMargenFuel" localSheetId="17">#REF!</definedName>
    <definedName name="PorMargenFuel">#REF!</definedName>
    <definedName name="PorMargenGeneral" localSheetId="17">#REF!</definedName>
    <definedName name="PorMargenGeneral">#REF!</definedName>
    <definedName name="PorMargenGPS" localSheetId="17">#REF!</definedName>
    <definedName name="PorMargenGPS">#REF!</definedName>
    <definedName name="porMargenReventa" localSheetId="17">#REF!</definedName>
    <definedName name="porMargenReventa">#REF!</definedName>
    <definedName name="PorMargenStandby" localSheetId="17">#REF!</definedName>
    <definedName name="PorMargenStandby">#REF!</definedName>
    <definedName name="PorPuntosAdicionDTF" localSheetId="17">#REF!</definedName>
    <definedName name="PorPuntosAdicionDTF">#REF!</definedName>
    <definedName name="PorPuntosAdicServicios" localSheetId="17">#REF!</definedName>
    <definedName name="PorPuntosAdicServicios">#REF!</definedName>
    <definedName name="PorPuntosPromTAFondeo" localSheetId="17">#REF!</definedName>
    <definedName name="PorPuntosPromTAFondeo">#REF!</definedName>
    <definedName name="PorRetomaCliente" localSheetId="17">#REF!</definedName>
    <definedName name="PorRetomaCliente">#REF!</definedName>
    <definedName name="PorRetomaLeasing" localSheetId="17">#REF!</definedName>
    <definedName name="PorRetomaLeasing">#REF!</definedName>
    <definedName name="porReventaCliente" localSheetId="17">#REF!</definedName>
    <definedName name="porReventaCliente">#REF!</definedName>
    <definedName name="PorReventaSurenting" localSheetId="17">#REF!</definedName>
    <definedName name="PorReventaSurenting">#REF!</definedName>
    <definedName name="PorRiesgoReventa" localSheetId="17">#REF!</definedName>
    <definedName name="PorRiesgoReventa">#REF!</definedName>
    <definedName name="PorTasaImpoPagoImptoRenta" localSheetId="17">#REF!</definedName>
    <definedName name="PorTasaImpoPagoImptoRenta">#REF!</definedName>
    <definedName name="PorTasaMensualDesctarVPN" localSheetId="17">#REF!</definedName>
    <definedName name="PorTasaMensualDesctarVPN">#REF!</definedName>
    <definedName name="PorTasaSeguro" localSheetId="17">#REF!</definedName>
    <definedName name="PorTasaSeguro">#REF!</definedName>
    <definedName name="PorTasaSgro" localSheetId="17">#REF!</definedName>
    <definedName name="PorTasaSgro">#REF!</definedName>
    <definedName name="PORTNMALLA">#REF!</definedName>
    <definedName name="PorUtilidadDesctoCompra" localSheetId="17">#REF!</definedName>
    <definedName name="PorUtilidadDesctoCompra">#REF!</definedName>
    <definedName name="PorUtilidadFinanciera" localSheetId="17">#REF!</definedName>
    <definedName name="PorUtilidadFinanciera">#REF!</definedName>
    <definedName name="POSI">#REF!</definedName>
    <definedName name="POSTE5.5">#REF!</definedName>
    <definedName name="pou" localSheetId="17">#REF!</definedName>
    <definedName name="pou">#REF!</definedName>
    <definedName name="pouig" localSheetId="17" hidden="1">{"via1",#N/A,TRUE,"general";"via2",#N/A,TRUE,"general";"via3",#N/A,TRUE,"general"}</definedName>
    <definedName name="pouig">#REF!</definedName>
    <definedName name="POYOS">#REF!</definedName>
    <definedName name="POZ">#REF!</definedName>
    <definedName name="POZO">#REF!</definedName>
    <definedName name="POZO1.2">#REF!</definedName>
    <definedName name="POZOS">#REF!</definedName>
    <definedName name="POZOS_CAJAS_SUM_ITEM">#REF!</definedName>
    <definedName name="POZOSACTUAL">#REF!</definedName>
    <definedName name="pozosconduccion">#REF!</definedName>
    <definedName name="pp" localSheetId="17">#REF!</definedName>
    <definedName name="pp">#REF!</definedName>
    <definedName name="PP_OO" localSheetId="4">IF(ISERROR(V_U),"",V_U)</definedName>
    <definedName name="PP_OO" localSheetId="16">IF(ISERROR(V_U),"",V_U)</definedName>
    <definedName name="PP_OO" localSheetId="15">IF(ISERROR(V_U),"",V_U)</definedName>
    <definedName name="PP_OO" localSheetId="17">IF(ISERROR(V_U),"",V_U)</definedName>
    <definedName name="PP_OO" localSheetId="2">IF(ISERROR(V_U),"",V_U)</definedName>
    <definedName name="PP_OO" localSheetId="1">IF(ISERROR(V_U),"",V_U)</definedName>
    <definedName name="PP_OO">IF(ISERROR(V_U),"",V_U)</definedName>
    <definedName name="PPAPAPPALALALAKKSJDJ">#REF!</definedName>
    <definedName name="ppo">#REF!</definedName>
    <definedName name="ppp">#REF!</definedName>
    <definedName name="ppp_2">#N/A</definedName>
    <definedName name="PPPP" localSheetId="17">#REF!</definedName>
    <definedName name="PPPP">#REF!</definedName>
    <definedName name="pppp_2">#N/A</definedName>
    <definedName name="ppppp9" localSheetId="17" hidden="1">{"via1",#N/A,TRUE,"general";"via2",#N/A,TRUE,"general";"via3",#N/A,TRUE,"general"}</definedName>
    <definedName name="ppppp9">#REF!</definedName>
    <definedName name="pppppd" localSheetId="17" hidden="1">{"TAB1",#N/A,TRUE,"GENERAL";"TAB2",#N/A,TRUE,"GENERAL";"TAB3",#N/A,TRUE,"GENERAL";"TAB4",#N/A,TRUE,"GENERAL";"TAB5",#N/A,TRUE,"GENERAL"}</definedName>
    <definedName name="pppppd">#REF!</definedName>
    <definedName name="pppppp" localSheetId="17">#REF!</definedName>
    <definedName name="pppppp">#REF!</definedName>
    <definedName name="pppppppppppp" localSheetId="17">#REF!</definedName>
    <definedName name="pppppppppppp">#REF!</definedName>
    <definedName name="PPPPPPPPPPPPEE" localSheetId="17">#REF!</definedName>
    <definedName name="PPPPPPPPPPPPEE">#REF!</definedName>
    <definedName name="Ppto" localSheetId="17">#REF!</definedName>
    <definedName name="PPTO">#REF!</definedName>
    <definedName name="PPTO.ACTUAL">#REF!</definedName>
    <definedName name="PPtoNorte" localSheetId="17">#REF!</definedName>
    <definedName name="PPtoNorte">#REF!</definedName>
    <definedName name="pqroj" localSheetId="17" hidden="1">{"via1",#N/A,TRUE,"general";"via2",#N/A,TRUE,"general";"via3",#N/A,TRUE,"general"}</definedName>
    <definedName name="pqroj">#REF!</definedName>
    <definedName name="PR" localSheetId="4">IF([0]!Loan_Amount*[0]!Interest_Rate*[0]!Loan_Years*[0]!Loan_Start&gt;0,1,0)</definedName>
    <definedName name="PR" localSheetId="16">IF([0]!Loan_Amount*[0]!Interest_Rate*[0]!Loan_Years*[0]!Loan_Start&gt;0,1,0)</definedName>
    <definedName name="PR" localSheetId="15">IF([0]!Loan_Amount*[0]!Interest_Rate*[0]!Loan_Years*[0]!Loan_Start&gt;0,1,0)</definedName>
    <definedName name="PR" localSheetId="17">IF([0]!Loan_Amount*[0]!Interest_Rate*[0]!Loan_Years*[0]!Loan_Start&gt;0,1,0)</definedName>
    <definedName name="PR" localSheetId="2">IF([0]!Loan_Amount*[0]!Interest_Rate*[0]!Loan_Years*[0]!Loan_Start&gt;0,1,0)</definedName>
    <definedName name="PR" localSheetId="1">IF(#REF!*#REF!*#REF!*#REF!&gt;0,1,0)</definedName>
    <definedName name="PR">IF([0]!Loan_Amount*[0]!Interest_Rate*[0]!Loan_Years*[0]!Loan_Start&gt;0,1,0)</definedName>
    <definedName name="pre" localSheetId="17">#REF!</definedName>
    <definedName name="PRE">#REF!</definedName>
    <definedName name="pream1">#REF!</definedName>
    <definedName name="pream2">#REF!</definedName>
    <definedName name="PRECEQUI">#REF!</definedName>
    <definedName name="PRECIO" localSheetId="4">#REF!</definedName>
    <definedName name="PRECIO" localSheetId="16">#REF!</definedName>
    <definedName name="PRECIO" localSheetId="15">#REF!</definedName>
    <definedName name="PRECIO" localSheetId="17">#REF!</definedName>
    <definedName name="PRECIO" localSheetId="2">#REF!</definedName>
    <definedName name="PRECIO" localSheetId="1">#REF!</definedName>
    <definedName name="PRECIO">#REF!</definedName>
    <definedName name="precio2" localSheetId="17">#REF!</definedName>
    <definedName name="precio2">#REF!</definedName>
    <definedName name="PRECIOS" localSheetId="17">#REF!</definedName>
    <definedName name="PRECIOS">#REF!</definedName>
    <definedName name="Precios1">#REF!</definedName>
    <definedName name="PreciosBase">#REF!</definedName>
    <definedName name="PreciosMP" localSheetId="17">#REF!</definedName>
    <definedName name="PreciosMP">#REF!</definedName>
    <definedName name="Pref_Space">#REF!</definedName>
    <definedName name="Prefabricado_de_concreto._Culata">#REF!</definedName>
    <definedName name="PREISO">#REF!</definedName>
    <definedName name="PREL">#REF!</definedName>
    <definedName name="PRELIM_ITEM">#REF!</definedName>
    <definedName name="PRELIMINAR" localSheetId="17">#REF!</definedName>
    <definedName name="PRELIMINAR">#REF!</definedName>
    <definedName name="PRELIMINARES">#REF!</definedName>
    <definedName name="preliminares1">#REF!</definedName>
    <definedName name="PRES" localSheetId="17">#REF!</definedName>
    <definedName name="PRES">#REF!</definedName>
    <definedName name="PRES.AGRI" localSheetId="17">#REF!</definedName>
    <definedName name="PRES.AGRI">#REF!</definedName>
    <definedName name="PresentationNormalA4">#REF!</definedName>
    <definedName name="PRESIOS">#REF!</definedName>
    <definedName name="PRESIPISTO" localSheetId="17">#REF!</definedName>
    <definedName name="PRESIPISTO">#REF!</definedName>
    <definedName name="PREST" localSheetId="17">#REF!</definedName>
    <definedName name="PREST">#REF!</definedName>
    <definedName name="presta">#REF!</definedName>
    <definedName name="PRESTAC.">1.15</definedName>
    <definedName name="Prestacion_obra">#REF!</definedName>
    <definedName name="prestaciones">#REF!</definedName>
    <definedName name="Prestaciones_Sociales" localSheetId="17">#REF!</definedName>
    <definedName name="PRESTACIONES_SOCIALES">#REF!</definedName>
    <definedName name="PrestacionesSeguridadOtros" localSheetId="17">#REF!</definedName>
    <definedName name="PrestacionesSeguridadOtros">#REF!</definedName>
    <definedName name="Presu" localSheetId="17">#REF!</definedName>
    <definedName name="Presu">#REF!</definedName>
    <definedName name="PresuDerivGuatDef" localSheetId="4">{"via1",#N/A,TRUE,"general";"via2",#N/A,TRUE,"general";"via3",#N/A,TRUE,"general"}</definedName>
    <definedName name="PresuDerivGuatDef" localSheetId="16">{"via1",#N/A,TRUE,"general";"via2",#N/A,TRUE,"general";"via3",#N/A,TRUE,"general"}</definedName>
    <definedName name="PresuDerivGuatDef" localSheetId="15">{"via1",#N/A,TRUE,"general";"via2",#N/A,TRUE,"general";"via3",#N/A,TRUE,"general"}</definedName>
    <definedName name="PresuDerivGuatDef" localSheetId="17">{"via1",#N/A,TRUE,"general";"via2",#N/A,TRUE,"general";"via3",#N/A,TRUE,"general"}</definedName>
    <definedName name="PresuDerivGuatDef" localSheetId="2">{"via1",#N/A,TRUE,"general";"via2",#N/A,TRUE,"general";"via3",#N/A,TRUE,"general"}</definedName>
    <definedName name="PresuDerivGuatDef" localSheetId="1">{"via1",#N/A,TRUE,"general";"via2",#N/A,TRUE,"general";"via3",#N/A,TRUE,"general"}</definedName>
    <definedName name="PresuDerivGuatDef">{"via1",#N/A,TRUE,"general";"via2",#N/A,TRUE,"general";"via3",#N/A,TRUE,"general"}</definedName>
    <definedName name="PRESUP" localSheetId="17">#REF!</definedName>
    <definedName name="PRESUP">#REF!</definedName>
    <definedName name="PresuPresaDef" localSheetId="4">{"via1",#N/A,TRUE,"general";"via2",#N/A,TRUE,"general";"via3",#N/A,TRUE,"general"}</definedName>
    <definedName name="PresuPresaDef" localSheetId="16">{"via1",#N/A,TRUE,"general";"via2",#N/A,TRUE,"general";"via3",#N/A,TRUE,"general"}</definedName>
    <definedName name="PresuPresaDef" localSheetId="15">{"via1",#N/A,TRUE,"general";"via2",#N/A,TRUE,"general";"via3",#N/A,TRUE,"general"}</definedName>
    <definedName name="PresuPresaDef" localSheetId="17">{"via1",#N/A,TRUE,"general";"via2",#N/A,TRUE,"general";"via3",#N/A,TRUE,"general"}</definedName>
    <definedName name="PresuPresaDef" localSheetId="2">{"via1",#N/A,TRUE,"general";"via2",#N/A,TRUE,"general";"via3",#N/A,TRUE,"general"}</definedName>
    <definedName name="PresuPresaDef" localSheetId="1">{"via1",#N/A,TRUE,"general";"via2",#N/A,TRUE,"general";"via3",#N/A,TRUE,"general"}</definedName>
    <definedName name="PresuPresaDef">{"via1",#N/A,TRUE,"general";"via2",#N/A,TRUE,"general";"via3",#N/A,TRUE,"general"}</definedName>
    <definedName name="Presupuest" localSheetId="17">#REF!</definedName>
    <definedName name="Presupuest">#REF!</definedName>
    <definedName name="PRESUPUESTADO" localSheetId="17">#REF!</definedName>
    <definedName name="PRESUPUESTADO">#REF!</definedName>
    <definedName name="PRESUPUESTO" localSheetId="17">#REF!</definedName>
    <definedName name="PRESUPUESTO">#REF!</definedName>
    <definedName name="Presupuesto_Cultural">#REF!</definedName>
    <definedName name="presupuestocementerio">#REF!</definedName>
    <definedName name="PresupuestoCentrocomuntario">#REF!</definedName>
    <definedName name="presupuestopavimento">#REF!</definedName>
    <definedName name="PResupuestos">#REF!</definedName>
    <definedName name="PREUGA">#REF!</definedName>
    <definedName name="PrevFleet" localSheetId="17">#REF!</definedName>
    <definedName name="PrevFleet">#REF!</definedName>
    <definedName name="prices">#REF!</definedName>
    <definedName name="PRICES_FIRM" localSheetId="17">#REF!</definedName>
    <definedName name="PRICES_FIRM">#REF!</definedName>
    <definedName name="PricingHomeCell">#REF!</definedName>
    <definedName name="PRIMER" localSheetId="17" hidden="1">{"via1",#N/A,TRUE,"general";"via2",#N/A,TRUE,"general";"via3",#N/A,TRUE,"general"}</definedName>
    <definedName name="PRIMER">#REF!</definedName>
    <definedName name="PRIMERO">#REF!</definedName>
    <definedName name="PRIMET" localSheetId="17" hidden="1">{"TAB1",#N/A,TRUE,"GENERAL";"TAB2",#N/A,TRUE,"GENERAL";"TAB3",#N/A,TRUE,"GENERAL";"TAB4",#N/A,TRUE,"GENERAL";"TAB5",#N/A,TRUE,"GENERAL"}</definedName>
    <definedName name="PRIMET">#REF!</definedName>
    <definedName name="Princ">#REF!</definedName>
    <definedName name="PRINCIPAL">#REF!</definedName>
    <definedName name="PRInf">#REF!</definedName>
    <definedName name="PRINT_AREA" localSheetId="17">#N/A</definedName>
    <definedName name="Print_Area">#REF!</definedName>
    <definedName name="PRINT_AREA_MI" localSheetId="17">#N/A</definedName>
    <definedName name="Print_Area_MI">#REF!</definedName>
    <definedName name="Print_Area_Reset" localSheetId="4">OFFSET([0]!Full_Print,0,0,'APU ITEMS ADICIONALES'!Last_Row)</definedName>
    <definedName name="Print_Area_Reset" localSheetId="16">OFFSET([0]!Full_Print,0,0,'CUADRILLAS '!Last_Row)</definedName>
    <definedName name="Print_Area_Reset" localSheetId="15">OFFSET([0]!Full_Print,0,0,'CUADRILLAS '!Last_Row)</definedName>
    <definedName name="Print_Area_Reset" localSheetId="17">OFFSET([0]!Full_Print,0,0,'CUADRILLAS '!Last_Row)</definedName>
    <definedName name="Print_Area_Reset" localSheetId="2">OFFSET([0]!Full_Print,0,0,'M.C ITEMS ADICIONALES'!Last_Row)</definedName>
    <definedName name="Print_Area_Reset" localSheetId="1">OFFSET(#REF!,0,0,'M.C PPTO ORIGINAL'!Last_Row)</definedName>
    <definedName name="Print_Area_Reset">OFFSET([0]!Full_Print,0,0,[0]!Last_Row)</definedName>
    <definedName name="PRINT_TITLES" localSheetId="17">#N/A</definedName>
    <definedName name="Print_Titles">#REF!</definedName>
    <definedName name="PRINT_TITLES_MI" localSheetId="17">#N/A</definedName>
    <definedName name="PRINT_TITLES_MI">#REF!</definedName>
    <definedName name="PRINT2" localSheetId="17">#REF!</definedName>
    <definedName name="PRINT2">#REF!</definedName>
    <definedName name="printarea">#REF!</definedName>
    <definedName name="PrintEnd" localSheetId="17" hidden="1">#REF!</definedName>
    <definedName name="PrintEnd">#REF!</definedName>
    <definedName name="PrintStart" localSheetId="17" hidden="1">#REF!</definedName>
    <definedName name="PrintStart">#REF!</definedName>
    <definedName name="PrintTitle" localSheetId="17">#REF!</definedName>
    <definedName name="PrintTitle">#REF!</definedName>
    <definedName name="printtitles">#REF!</definedName>
    <definedName name="Prioridad">#REF!</definedName>
    <definedName name="Proc_LM_R">#REF!</definedName>
    <definedName name="Proc_LM_S">#REF!</definedName>
    <definedName name="Proc_Red">#REF!</definedName>
    <definedName name="Proc_Sing">#REF!</definedName>
    <definedName name="proceso">#REF!</definedName>
    <definedName name="prod" localSheetId="17">#REF!</definedName>
    <definedName name="prod">#REF!</definedName>
    <definedName name="prod1" localSheetId="17">#REF!</definedName>
    <definedName name="prod1">#REF!</definedName>
    <definedName name="prod98" localSheetId="17">#REF!</definedName>
    <definedName name="prod98">#REF!</definedName>
    <definedName name="prodcal" localSheetId="17">#REF!</definedName>
    <definedName name="prodcal">#REF!</definedName>
    <definedName name="proddsfdhgasd">#REF!</definedName>
    <definedName name="prodeco">#REF!</definedName>
    <definedName name="prodhati">#REF!</definedName>
    <definedName name="PRODUCCION_MES">#REF!</definedName>
    <definedName name="PRODUCCIONACTUAL">#REF!</definedName>
    <definedName name="PRODUCTCARB" localSheetId="17">#REF!</definedName>
    <definedName name="PRODUCTCARB">#REF!</definedName>
    <definedName name="PRODUCTEST" localSheetId="17">#REF!</definedName>
    <definedName name="PRODUCTEST">#REF!</definedName>
    <definedName name="PROF" localSheetId="17">#REF!</definedName>
    <definedName name="PROF">#REF!</definedName>
    <definedName name="profbatea" localSheetId="17">#REF!</definedName>
    <definedName name="profbatea">#REF!</definedName>
    <definedName name="Profesional" localSheetId="17">#REF!</definedName>
    <definedName name="Profesional">#REF!</definedName>
    <definedName name="PrOfic">#REF!</definedName>
    <definedName name="profit_margin" localSheetId="17">#REF!</definedName>
    <definedName name="profit_margin">#REF!</definedName>
    <definedName name="Profundidad" localSheetId="17">#REF!</definedName>
    <definedName name="Profundidad">#REF!</definedName>
    <definedName name="PROG" localSheetId="17" hidden="1">#REF!</definedName>
    <definedName name="PROG">#REF!</definedName>
    <definedName name="PROGRAMA" localSheetId="17">#REF!</definedName>
    <definedName name="PROGRAMA">#REF!</definedName>
    <definedName name="Programado">#REF!</definedName>
    <definedName name="programainv">#REF!</definedName>
    <definedName name="programainv_10">#NAME?</definedName>
    <definedName name="programainv_3">#NAME?</definedName>
    <definedName name="programainv_4">#NAME?</definedName>
    <definedName name="programainv_5">#NAME?</definedName>
    <definedName name="programainv_6">#NAME?</definedName>
    <definedName name="programainv_7">#NAME?</definedName>
    <definedName name="programainv_8">#NAME?</definedName>
    <definedName name="programainv_9">#NAME?</definedName>
    <definedName name="Project" localSheetId="17">#REF!</definedName>
    <definedName name="Project">#REF!</definedName>
    <definedName name="PROJECT_CURRENCY" localSheetId="17">#REF!</definedName>
    <definedName name="PROJECT_CURRENCY">#REF!</definedName>
    <definedName name="Project_Name" localSheetId="17">#REF!</definedName>
    <definedName name="Project_Name">#REF!</definedName>
    <definedName name="Project_name_1" localSheetId="17">#REF!</definedName>
    <definedName name="Project_name_1">#REF!</definedName>
    <definedName name="Project_name_2" localSheetId="17">#REF!</definedName>
    <definedName name="Project_name_2">#REF!</definedName>
    <definedName name="PROMOTE">#REF!</definedName>
    <definedName name="PROP">#REF!</definedName>
    <definedName name="PROPONE" localSheetId="17">#REF!</definedName>
    <definedName name="PROPONE">#REF!</definedName>
    <definedName name="Proponente" localSheetId="17">#REF!</definedName>
    <definedName name="Proponente">#REF!</definedName>
    <definedName name="propuente">#REF!</definedName>
    <definedName name="Prov">#REF!</definedName>
    <definedName name="Proventi_Finanziari">#REF!</definedName>
    <definedName name="Proventi_Straordinari">#REF!</definedName>
    <definedName name="Proventi_Vari">#REF!</definedName>
    <definedName name="PROY">#REF!</definedName>
    <definedName name="PROYECCION" localSheetId="17">#REF!</definedName>
    <definedName name="PROYECCION">#REF!</definedName>
    <definedName name="PROYECCIONDEMANDATABLA1">#REF!</definedName>
    <definedName name="Proyecto" localSheetId="17">#REF!</definedName>
    <definedName name="proyecto">#REF!</definedName>
    <definedName name="PROYECTO__OBRAS_VARIAS_EN_LA_ESCUELA_CONTRAINCENDIO" localSheetId="17">#REF!</definedName>
    <definedName name="PROYECTO__OBRAS_VARIAS_EN_LA_ESCUELA_CONTRAINCENDIO">#REF!</definedName>
    <definedName name="PROYECTOS">#REF!</definedName>
    <definedName name="prueba" localSheetId="17">#REF!</definedName>
    <definedName name="prueba">#REF!</definedName>
    <definedName name="prueba1" localSheetId="17">#REF!</definedName>
    <definedName name="prueba1">#REF!</definedName>
    <definedName name="PRUEBA2" localSheetId="17">#REF!</definedName>
    <definedName name="PRUEBA2">#REF!</definedName>
    <definedName name="PRUEBAS" localSheetId="17">#REF!</definedName>
    <definedName name="PRUEBAS">#REF!</definedName>
    <definedName name="psaddel">#REF!</definedName>
    <definedName name="PSADDEL1">#REF!</definedName>
    <definedName name="psbaselist">#REF!</definedName>
    <definedName name="psbaseopts">#REF!</definedName>
    <definedName name="PSBS">#REF!</definedName>
    <definedName name="psbscc">#REF!</definedName>
    <definedName name="psbval">#REF!</definedName>
    <definedName name="PSc">#REF!</definedName>
    <definedName name="PSCA">#REF!</definedName>
    <definedName name="pscheck">#REF!</definedName>
    <definedName name="PSCI">#REF!</definedName>
    <definedName name="PSCN">#REF!</definedName>
    <definedName name="psconv1">#REF!</definedName>
    <definedName name="psconv2">#REF!</definedName>
    <definedName name="psdocp">#REF!</definedName>
    <definedName name="PSELD">#REF!</definedName>
    <definedName name="pshchw">#REF!</definedName>
    <definedName name="pshcsw">#REF!</definedName>
    <definedName name="pslist">#REF!</definedName>
    <definedName name="psma">#REF!</definedName>
    <definedName name="PSMANUALS">#REF!</definedName>
    <definedName name="PSMEDIA">#REF!</definedName>
    <definedName name="PSOCIAL">#REF!</definedName>
    <definedName name="psopts">#REF!</definedName>
    <definedName name="pspurdocs">#REF!</definedName>
    <definedName name="pssera">#REF!</definedName>
    <definedName name="pssh">#REF!</definedName>
    <definedName name="PSSR">#REF!</definedName>
    <definedName name="PSSS">#REF!</definedName>
    <definedName name="psstdlist">#REF!</definedName>
    <definedName name="psstdopts">#REF!</definedName>
    <definedName name="pssval">#REF!</definedName>
    <definedName name="pstot">#REF!</definedName>
    <definedName name="PSUNCLASS">#REF!</definedName>
    <definedName name="psupdset">#REF!</definedName>
    <definedName name="psupgset">#REF!</definedName>
    <definedName name="psupprset">#REF!</definedName>
    <definedName name="ptmtlcbñ">#REF!</definedName>
    <definedName name="ptope" localSheetId="17" hidden="1">{"TAB1",#N/A,TRUE,"GENERAL";"TAB2",#N/A,TRUE,"GENERAL";"TAB3",#N/A,TRUE,"GENERAL";"TAB4",#N/A,TRUE,"GENERAL";"TAB5",#N/A,TRUE,"GENERAL"}</definedName>
    <definedName name="ptope">#REF!</definedName>
    <definedName name="ptopes" localSheetId="17" hidden="1">{"via1",#N/A,TRUE,"general";"via2",#N/A,TRUE,"general";"via3",#N/A,TRUE,"general"}</definedName>
    <definedName name="ptopes">#REF!</definedName>
    <definedName name="PTOPLUVIAL">#REF!</definedName>
    <definedName name="PTSB" localSheetId="4">{"'Highlights'!$A$1:$M$123"}</definedName>
    <definedName name="PTSB" localSheetId="16">{"'Highlights'!$A$1:$M$123"}</definedName>
    <definedName name="PTSB" localSheetId="15">{"'Highlights'!$A$1:$M$123"}</definedName>
    <definedName name="PTSB" localSheetId="17">{"'Highlights'!$A$1:$M$123"}</definedName>
    <definedName name="PTSB" localSheetId="2">{"'Highlights'!$A$1:$M$123"}</definedName>
    <definedName name="PTSB" localSheetId="1">{"'Highlights'!$A$1:$M$123"}</definedName>
    <definedName name="PTSB">{"'Highlights'!$A$1:$M$123"}</definedName>
    <definedName name="PTT" localSheetId="4">{#N/A,#N/A,TRUE,"INGENIERIA";#N/A,#N/A,TRUE,"COMPRAS";#N/A,#N/A,TRUE,"DIRECCION";#N/A,#N/A,TRUE,"RESUMEN"}</definedName>
    <definedName name="PTT" localSheetId="16">{#N/A,#N/A,TRUE,"INGENIERIA";#N/A,#N/A,TRUE,"COMPRAS";#N/A,#N/A,TRUE,"DIRECCION";#N/A,#N/A,TRUE,"RESUMEN"}</definedName>
    <definedName name="PTT" localSheetId="15">{#N/A,#N/A,TRUE,"INGENIERIA";#N/A,#N/A,TRUE,"COMPRAS";#N/A,#N/A,TRUE,"DIRECCION";#N/A,#N/A,TRUE,"RESUMEN"}</definedName>
    <definedName name="PTT" localSheetId="17">{#N/A,#N/A,TRUE,"INGENIERIA";#N/A,#N/A,TRUE,"COMPRAS";#N/A,#N/A,TRUE,"DIRECCION";#N/A,#N/A,TRUE,"RESUMEN"}</definedName>
    <definedName name="PTT" localSheetId="2">{#N/A,#N/A,TRUE,"INGENIERIA";#N/A,#N/A,TRUE,"COMPRAS";#N/A,#N/A,TRUE,"DIRECCION";#N/A,#N/A,TRUE,"RESUMEN"}</definedName>
    <definedName name="PTT" localSheetId="1">{#N/A,#N/A,TRUE,"INGENIERIA";#N/A,#N/A,TRUE,"COMPRAS";#N/A,#N/A,TRUE,"DIRECCION";#N/A,#N/A,TRUE,"RESUMEN"}</definedName>
    <definedName name="PTT">{#N/A,#N/A,TRUE,"INGENIERIA";#N/A,#N/A,TRUE,"COMPRAS";#N/A,#N/A,TRUE,"DIRECCION";#N/A,#N/A,TRUE,"RESUMEN"}</definedName>
    <definedName name="PTTTT" localSheetId="4">{#N/A,#N/A,TRUE,"INGENIERIA";#N/A,#N/A,TRUE,"COMPRAS";#N/A,#N/A,TRUE,"DIRECCION";#N/A,#N/A,TRUE,"RESUMEN"}</definedName>
    <definedName name="PTTTT" localSheetId="16">{#N/A,#N/A,TRUE,"INGENIERIA";#N/A,#N/A,TRUE,"COMPRAS";#N/A,#N/A,TRUE,"DIRECCION";#N/A,#N/A,TRUE,"RESUMEN"}</definedName>
    <definedName name="PTTTT" localSheetId="15">{#N/A,#N/A,TRUE,"INGENIERIA";#N/A,#N/A,TRUE,"COMPRAS";#N/A,#N/A,TRUE,"DIRECCION";#N/A,#N/A,TRUE,"RESUMEN"}</definedName>
    <definedName name="PTTTT" localSheetId="17" hidden="1">{#N/A,#N/A,TRUE,"INGENIERIA";#N/A,#N/A,TRUE,"COMPRAS";#N/A,#N/A,TRUE,"DIRECCION";#N/A,#N/A,TRUE,"RESUMEN"}</definedName>
    <definedName name="PTTTT" localSheetId="2">{#N/A,#N/A,TRUE,"INGENIERIA";#N/A,#N/A,TRUE,"COMPRAS";#N/A,#N/A,TRUE,"DIRECCION";#N/A,#N/A,TRUE,"RESUMEN"}</definedName>
    <definedName name="PTTTT" localSheetId="1">{#N/A,#N/A,TRUE,"INGENIERIA";#N/A,#N/A,TRUE,"COMPRAS";#N/A,#N/A,TRUE,"DIRECCION";#N/A,#N/A,TRUE,"RESUMEN"}</definedName>
    <definedName name="PTTTT">{#N/A,#N/A,TRUE,"INGENIERIA";#N/A,#N/A,TRUE,"COMPRAS";#N/A,#N/A,TRUE,"DIRECCION";#N/A,#N/A,TRUE,"RESUMEN"}</definedName>
    <definedName name="PUENTE">#REF!</definedName>
    <definedName name="Puerta" localSheetId="17">#REF!</definedName>
    <definedName name="Puerta">#REF!</definedName>
    <definedName name="Puerta_2_05x0_90m._alma_de_plomo">#REF!</definedName>
    <definedName name="Puerta_entamborada_2_05x0_7">#REF!</definedName>
    <definedName name="Puerta_entamborada_2_05x0_8">#REF!</definedName>
    <definedName name="Puerta_entamborada_2_05x1_4">#REF!</definedName>
    <definedName name="Puerta_entamborada_2_20x0_8">#REF!</definedName>
    <definedName name="Puerta_entamborada_2_20x0_9">#REF!</definedName>
    <definedName name="Puerta_Ventana">#REF!</definedName>
    <definedName name="Puerta_ventana_ppal_alumin._anodis.">#REF!</definedName>
    <definedName name="PUERTA2">#REF!</definedName>
    <definedName name="puertalam">#REF!</definedName>
    <definedName name="PUERTALUMTOT">#REF!</definedName>
    <definedName name="PUERTAMADETOT">#REF!</definedName>
    <definedName name="PuertaMetalica2">#REF!</definedName>
    <definedName name="puertas">#REF!</definedName>
    <definedName name="PUERTAS_A">#REF!</definedName>
    <definedName name="PUERTAS_B">#REF!</definedName>
    <definedName name="PUERTAS_C">#REF!</definedName>
    <definedName name="PUERTAS_ESP_ITEM">#REF!</definedName>
    <definedName name="PUERTAS_VIDRIERAS_VENTANAS_CARPINTERIA">#REF!</definedName>
    <definedName name="PuertasMetalicas">#REF!</definedName>
    <definedName name="PUERTMADECERRAT">#REF!</definedName>
    <definedName name="Pulidora">#REF!</definedName>
    <definedName name="Pulidorapisos">#REF!</definedName>
    <definedName name="PullCords">#REF!</definedName>
    <definedName name="Pulsador_para_timbre_P_C">#REF!</definedName>
    <definedName name="Pulsadores">#REF!</definedName>
    <definedName name="PUNT">#REF!</definedName>
    <definedName name="PUNTI">#REF!</definedName>
    <definedName name="PUNTILLA" localSheetId="17">#REF!</definedName>
    <definedName name="PUNTILLA">#REF!</definedName>
    <definedName name="PUNTILLA_2.1_2_CC_104_UND_LB">#REF!</definedName>
    <definedName name="PUNTILLA_C_C_1_PAQ_500_GRS_____Lib">#REF!</definedName>
    <definedName name="PUNTILLA_C_C_2_PAQ_500_GRS_____Lib">#REF!</definedName>
    <definedName name="Puntilla_x_500gr">#REF!</definedName>
    <definedName name="Punto">#REF!</definedName>
    <definedName name="Punto_hidráulico" localSheetId="17">#REF!</definedName>
    <definedName name="Punto_hidráulico">#REF!</definedName>
    <definedName name="Punto_sanitario_2" localSheetId="17">#REF!</definedName>
    <definedName name="Punto_sanitario_2">#REF!</definedName>
    <definedName name="Punto_sanitario_4" localSheetId="17">#REF!</definedName>
    <definedName name="Punto_sanitario_4">#REF!</definedName>
    <definedName name="PUNTOHIDRA">#REF!</definedName>
    <definedName name="PUNTOSANIT">#REF!</definedName>
    <definedName name="PuntosRentabilidad" localSheetId="17">#REF!</definedName>
    <definedName name="PuntosRentabilidad">#REF!</definedName>
    <definedName name="Purchase" localSheetId="17">#REF!</definedName>
    <definedName name="Purchase">#REF!</definedName>
    <definedName name="Purchase_Price">#REF!</definedName>
    <definedName name="purdocs">#REF!</definedName>
    <definedName name="PVIDRIERAS_ITEM">#REF!</definedName>
    <definedName name="pwoefù" localSheetId="4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 localSheetId="16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 localSheetId="15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 localSheetId="17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 localSheetId="2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 localSheetId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s_sys">#REF!</definedName>
    <definedName name="Q" localSheetId="17">#REF!</definedName>
    <definedName name="Q">#REF!</definedName>
    <definedName name="q_V">#REF!</definedName>
    <definedName name="q1q1q" localSheetId="17" hidden="1">{"via1",#N/A,TRUE,"general";"via2",#N/A,TRUE,"general";"via3",#N/A,TRUE,"general"}</definedName>
    <definedName name="q1q1q">#REF!</definedName>
    <definedName name="Q2Fcst" localSheetId="4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Q2Fcst" localSheetId="16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Q2Fcst" localSheetId="15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Q2Fcst" localSheetId="17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Q2Fcst" localSheetId="2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Q2Fcst" localSheetId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Q2Fcst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qaedtguj" localSheetId="17" hidden="1">{"via1",#N/A,TRUE,"general";"via2",#N/A,TRUE,"general";"via3",#N/A,TRUE,"general"}</definedName>
    <definedName name="qaedtguj">#REF!</definedName>
    <definedName name="qaqaw">#REF!</definedName>
    <definedName name="QAQSWS" localSheetId="17" hidden="1">{"via1",#N/A,TRUE,"general";"via2",#N/A,TRUE,"general";"via3",#N/A,TRUE,"general"}</definedName>
    <definedName name="QAQSWS">#REF!</definedName>
    <definedName name="qaqwwxcr" localSheetId="17" hidden="1">{"via1",#N/A,TRUE,"general";"via2",#N/A,TRUE,"general";"via3",#N/A,TRUE,"general"}</definedName>
    <definedName name="qaqwwxcr">#REF!</definedName>
    <definedName name="qaz">#REF!</definedName>
    <definedName name="qdefqfqwreqwerqw">#REF!</definedName>
    <definedName name="QE">#REF!</definedName>
    <definedName name="QE_TE">#REF!</definedName>
    <definedName name="qedcd" localSheetId="17" hidden="1">{"via1",#N/A,TRUE,"general";"via2",#N/A,TRUE,"general";"via3",#N/A,TRUE,"general"}</definedName>
    <definedName name="qedcd">#REF!</definedName>
    <definedName name="qeqewe" localSheetId="17" hidden="1">{"TAB1",#N/A,TRUE,"GENERAL";"TAB2",#N/A,TRUE,"GENERAL";"TAB3",#N/A,TRUE,"GENERAL";"TAB4",#N/A,TRUE,"GENERAL";"TAB5",#N/A,TRUE,"GENERAL"}</definedName>
    <definedName name="qeqewe">#REF!</definedName>
    <definedName name="qewj" localSheetId="17" hidden="1">{"via1",#N/A,TRUE,"general";"via2",#N/A,TRUE,"general";"via3",#N/A,TRUE,"general"}</definedName>
    <definedName name="qewj">#REF!</definedName>
    <definedName name="QI">#REF!</definedName>
    <definedName name="QI_TI">#REF!</definedName>
    <definedName name="qm">#REF!</definedName>
    <definedName name="QMAX">#REF!</definedName>
    <definedName name="qmaxdesarenador">#REF!</definedName>
    <definedName name="QMAXDIARIO">#REF!</definedName>
    <definedName name="Qmed">#REF!</definedName>
    <definedName name="QMIN">#REF!</definedName>
    <definedName name="qmindesarenador">#REF!</definedName>
    <definedName name="QN" localSheetId="17">#REF!</definedName>
    <definedName name="QN">#REF!</definedName>
    <definedName name="QN_QI" localSheetId="17">#REF!</definedName>
    <definedName name="QN_QI">#REF!</definedName>
    <definedName name="QNS" localSheetId="17">#REF!</definedName>
    <definedName name="QNS">#REF!</definedName>
    <definedName name="QPROM">#REF!</definedName>
    <definedName name="QQ" localSheetId="17">#REF!</definedName>
    <definedName name="QQ">#REF!</definedName>
    <definedName name="qqq" localSheetId="17">#REF!</definedName>
    <definedName name="qqq">#REF!</definedName>
    <definedName name="QQQQQQQQQQQQQQ" localSheetId="17">#REF!</definedName>
    <definedName name="QQQQQQQQQQQQQQ">#REF!</definedName>
    <definedName name="qqqqqqqqqqqqqqqq" localSheetId="17">#REF!</definedName>
    <definedName name="qqqqqqqqqqqqqqqq">#REF!</definedName>
    <definedName name="qqqqqw" localSheetId="17" hidden="1">{"via1",#N/A,TRUE,"general";"via2",#N/A,TRUE,"general";"via3",#N/A,TRUE,"general"}</definedName>
    <definedName name="qqqqqw">#REF!</definedName>
    <definedName name="QRS" localSheetId="17">#REF!</definedName>
    <definedName name="QRS">#REF!</definedName>
    <definedName name="qsqw" localSheetId="17">#REF!</definedName>
    <definedName name="qsqw">#REF!</definedName>
    <definedName name="qswqdecdwe">#REF!</definedName>
    <definedName name="Quality_PvT" localSheetId="17">#REF!</definedName>
    <definedName name="Quality_PvT">#REF!</definedName>
    <definedName name="QualityF" localSheetId="17">#REF!</definedName>
    <definedName name="QualityF">#REF!</definedName>
    <definedName name="quantity" localSheetId="17">#REF!</definedName>
    <definedName name="quantity">#REF!</definedName>
    <definedName name="QUEBRADA_BOLONIA___FASE_II">#REF!</definedName>
    <definedName name="QUIMICOSTABLA1.3.1">#REF!</definedName>
    <definedName name="QUOTATE">#REF!</definedName>
    <definedName name="qw" localSheetId="17">#REF!</definedName>
    <definedName name="qw">#REF!</definedName>
    <definedName name="qwdas2" localSheetId="17" hidden="1">{"via1",#N/A,TRUE,"general";"via2",#N/A,TRUE,"general";"via3",#N/A,TRUE,"general"}</definedName>
    <definedName name="qwdas2">#REF!</definedName>
    <definedName name="QWE" localSheetId="17" hidden="1">#REF!</definedName>
    <definedName name="QWE">#REF!</definedName>
    <definedName name="QWEEF" localSheetId="4">IF(ISERROR(V_U),"",V_U)</definedName>
    <definedName name="QWEEF" localSheetId="16">IF(ISERROR(V_U),"",V_U)</definedName>
    <definedName name="QWEEF" localSheetId="15">IF(ISERROR(V_U),"",V_U)</definedName>
    <definedName name="QWEEF" localSheetId="17">IF(ISERROR(V_U),"",V_U)</definedName>
    <definedName name="QWEEF" localSheetId="2">IF(ISERROR(V_U),"",V_U)</definedName>
    <definedName name="QWEEF" localSheetId="1">IF(ISERROR(V_U),"",V_U)</definedName>
    <definedName name="QWEEF">IF(ISERROR(V_U),"",V_U)</definedName>
    <definedName name="qweqe" localSheetId="17" hidden="1">{"TAB1",#N/A,TRUE,"GENERAL";"TAB2",#N/A,TRUE,"GENERAL";"TAB3",#N/A,TRUE,"GENERAL";"TAB4",#N/A,TRUE,"GENERAL";"TAB5",#N/A,TRUE,"GENERAL"}</definedName>
    <definedName name="qweqe">#REF!</definedName>
    <definedName name="qwer" localSheetId="17">#REF!</definedName>
    <definedName name="qwer">#REF!</definedName>
    <definedName name="QWERTY">#REF!</definedName>
    <definedName name="QWEWEWE" localSheetId="4">Listado #REF!</definedName>
    <definedName name="QWEWEWE" localSheetId="16">Listado #REF!</definedName>
    <definedName name="QWEWEWE" localSheetId="15">Listado #REF!</definedName>
    <definedName name="QWEWEWE" localSheetId="17">Listado #REF!</definedName>
    <definedName name="QWEWEWE" localSheetId="2">Listado #REF!</definedName>
    <definedName name="QWEWEWE" localSheetId="1">Listado #REF!</definedName>
    <definedName name="QWEWEWE">Listado #REF!</definedName>
    <definedName name="qwqer">#REF!</definedName>
    <definedName name="qwqw" localSheetId="17">#REF!</definedName>
    <definedName name="qwqw">#REF!</definedName>
    <definedName name="qwqwas" localSheetId="17">#REF!</definedName>
    <definedName name="qwqwas">#REF!</definedName>
    <definedName name="qwqwqwj" localSheetId="17" hidden="1">{"TAB1",#N/A,TRUE,"GENERAL";"TAB2",#N/A,TRUE,"GENERAL";"TAB3",#N/A,TRUE,"GENERAL";"TAB4",#N/A,TRUE,"GENERAL";"TAB5",#N/A,TRUE,"GENERAL"}</definedName>
    <definedName name="qwqwqwj">#REF!</definedName>
    <definedName name="qww">#REF!</definedName>
    <definedName name="R.1" localSheetId="17">#REF!</definedName>
    <definedName name="R.1">#REF!</definedName>
    <definedName name="R.10" localSheetId="17">#REF!</definedName>
    <definedName name="R.10">#REF!</definedName>
    <definedName name="R.11" localSheetId="17">#REF!</definedName>
    <definedName name="R.11">#REF!</definedName>
    <definedName name="R.12" localSheetId="17">#REF!</definedName>
    <definedName name="R.12">#REF!</definedName>
    <definedName name="R.13" localSheetId="17">#REF!</definedName>
    <definedName name="R.13">#REF!</definedName>
    <definedName name="R.14" localSheetId="17">#REF!</definedName>
    <definedName name="R.14">#REF!</definedName>
    <definedName name="R.15" localSheetId="17">#REF!</definedName>
    <definedName name="R.15">#REF!</definedName>
    <definedName name="R.16" localSheetId="17">#REF!</definedName>
    <definedName name="R.16">#REF!</definedName>
    <definedName name="R.17" localSheetId="17">#REF!</definedName>
    <definedName name="R.17">#REF!</definedName>
    <definedName name="R.18" localSheetId="17">#REF!</definedName>
    <definedName name="R.18">#REF!</definedName>
    <definedName name="R.19" localSheetId="17">#REF!</definedName>
    <definedName name="R.19">#REF!</definedName>
    <definedName name="R.2" localSheetId="17">#REF!</definedName>
    <definedName name="R.2">#REF!</definedName>
    <definedName name="R.3" localSheetId="17">#REF!</definedName>
    <definedName name="R.3">#REF!</definedName>
    <definedName name="R.4" localSheetId="17">#REF!</definedName>
    <definedName name="R.4">#REF!</definedName>
    <definedName name="R.5" localSheetId="17">#REF!</definedName>
    <definedName name="R.5">#REF!</definedName>
    <definedName name="R.6" localSheetId="17">#REF!</definedName>
    <definedName name="R.6">#REF!</definedName>
    <definedName name="R.7" localSheetId="17">#REF!</definedName>
    <definedName name="R.7">#REF!</definedName>
    <definedName name="R.8" localSheetId="17">#REF!</definedName>
    <definedName name="R.8">#REF!</definedName>
    <definedName name="R.9" localSheetId="17">#REF!</definedName>
    <definedName name="R.9">#REF!</definedName>
    <definedName name="r.CashFlow" localSheetId="17" hidden="1">#REF!</definedName>
    <definedName name="r.CashFlow">#REF!</definedName>
    <definedName name="r.Leverage" localSheetId="17" hidden="1">#REF!</definedName>
    <definedName name="r.Leverage">#REF!</definedName>
    <definedName name="r.Liquidity" localSheetId="17" hidden="1">#REF!</definedName>
    <definedName name="r.Liquidity">#REF!</definedName>
    <definedName name="r.Market" localSheetId="17" hidden="1">#REF!</definedName>
    <definedName name="r.Market">#REF!</definedName>
    <definedName name="r.Profitability" localSheetId="17" hidden="1">#REF!</definedName>
    <definedName name="r.Profitability">#REF!</definedName>
    <definedName name="r.Summary" localSheetId="17" hidden="1">#REF!</definedName>
    <definedName name="r.Summary">#REF!</definedName>
    <definedName name="R_A">#REF!</definedName>
    <definedName name="R_U" localSheetId="4">IF(LG=2,IF(SCQ=0,"",SCQ/2),"")</definedName>
    <definedName name="R_U" localSheetId="16">IF(LG=2,IF(SCQ=0,"",SCQ/2),"")</definedName>
    <definedName name="R_U" localSheetId="15">IF(LG=2,IF(SCQ=0,"",SCQ/2),"")</definedName>
    <definedName name="R_U" localSheetId="17">IF(LG=2,IF(SCQ=0,"",SCQ/2),"")</definedName>
    <definedName name="R_U" localSheetId="2">IF(LG=2,IF(SCQ=0,"",SCQ/2),"")</definedName>
    <definedName name="R_U" localSheetId="1">IF(LG=2,IF(SCQ=0,"",SCQ/2),"")</definedName>
    <definedName name="R_U">IF(LG=2,IF(SCQ=0,"",SCQ/2),"")</definedName>
    <definedName name="Ra" localSheetId="17">#REF!</definedName>
    <definedName name="Ra">#REF!</definedName>
    <definedName name="radianes">#REF!</definedName>
    <definedName name="radios">#REF!</definedName>
    <definedName name="RAJON" localSheetId="17">#REF!</definedName>
    <definedName name="RAJON">#REF!</definedName>
    <definedName name="Rajón">#REF!</definedName>
    <definedName name="rampa">#REF!</definedName>
    <definedName name="ran">#REF!</definedName>
    <definedName name="Rana_o_canguro">#REF!</definedName>
    <definedName name="range1">#REF!</definedName>
    <definedName name="range2">#REF!</definedName>
    <definedName name="range3">#REF!</definedName>
    <definedName name="rango" localSheetId="17">#REF!</definedName>
    <definedName name="rango">#REF!</definedName>
    <definedName name="RangoItAlf">#REF!</definedName>
    <definedName name="RangoNombre1" localSheetId="17">#REF!</definedName>
    <definedName name="RangoNombre1">#REF!</definedName>
    <definedName name="ＲＡＲＯＡ" localSheetId="4">{"'下期集計（10.27迄・速報値）'!$Q$16"}</definedName>
    <definedName name="ＲＡＲＯＡ" localSheetId="16">{"'下期集計（10.27迄・速報値）'!$Q$16"}</definedName>
    <definedName name="ＲＡＲＯＡ" localSheetId="15">{"'下期集計（10.27迄・速報値）'!$Q$16"}</definedName>
    <definedName name="ＲＡＲＯＡ" localSheetId="17">{"'下期集計（10.27迄・速報値）'!$Q$16"}</definedName>
    <definedName name="ＲＡＲＯＡ" localSheetId="2">{"'下期集計（10.27迄・速報値）'!$Q$16"}</definedName>
    <definedName name="ＲＡＲＯＡ" localSheetId="1">{"'下期集計（10.27迄・速報値）'!$Q$16"}</definedName>
    <definedName name="ＲＡＲＯＡ">{"'下期集計（10.27迄・速報値）'!$Q$16"}</definedName>
    <definedName name="rata">#REF!</definedName>
    <definedName name="rate">#REF!</definedName>
    <definedName name="Rate1">#REF!</definedName>
    <definedName name="rate2">#REF!</definedName>
    <definedName name="rateinput">#REF!</definedName>
    <definedName name="ratio" localSheetId="17">#REF!</definedName>
    <definedName name="ratio">#REF!</definedName>
    <definedName name="Rb" localSheetId="17">#REF!</definedName>
    <definedName name="Rb">#REF!</definedName>
    <definedName name="Rd" localSheetId="17">#REF!</definedName>
    <definedName name="Rd">#REF!</definedName>
    <definedName name="RD_CP" localSheetId="17">#REF!</definedName>
    <definedName name="RD_CP">#REF!</definedName>
    <definedName name="RD_CP_VL" localSheetId="17">#REF!</definedName>
    <definedName name="RD_CP_VL">#REF!</definedName>
    <definedName name="RDN">#REF!</definedName>
    <definedName name="rds" localSheetId="17">#REF!</definedName>
    <definedName name="rds">#REF!</definedName>
    <definedName name="Re" localSheetId="17">#REF!</definedName>
    <definedName name="Re">#REF!</definedName>
    <definedName name="RE4NTA">#REF!</definedName>
    <definedName name="REAJUSTE">#REF!</definedName>
    <definedName name="REAJUSTES">#REF!</definedName>
    <definedName name="rec" localSheetId="17">#REF!</definedName>
    <definedName name="rec">#REF!</definedName>
    <definedName name="recaptrig">#REF!</definedName>
    <definedName name="RECEBO" localSheetId="17">#REF!</definedName>
    <definedName name="RECEBO">#REF!</definedName>
    <definedName name="Recorder">#REF!</definedName>
    <definedName name="RECUBRIM_ESP_ITEM">#REF!</definedName>
    <definedName name="recubrimientomuroverde">#REF!</definedName>
    <definedName name="Recurso">#REF!</definedName>
    <definedName name="RECURSOS" localSheetId="17">#REF!</definedName>
    <definedName name="Recursos">#REF!</definedName>
    <definedName name="recursos_general">#REF!</definedName>
    <definedName name="red" localSheetId="17">#REF!</definedName>
    <definedName name="RED">#REF!</definedName>
    <definedName name="REDESALCANTARILLADOTABLA1.2">#REF!</definedName>
    <definedName name="REDESALCANTARILLADOTABLA1.4">#REF!</definedName>
    <definedName name="REDESALCANTARILLADOTABLA1.5" localSheetId="17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OBLON">#REF!</definedName>
    <definedName name="Redondeo_Para_factores">#REF!</definedName>
    <definedName name="REDUCCION_3__x_2" localSheetId="17">#REF!</definedName>
    <definedName name="REDUCCION_3__x_2">#REF!</definedName>
    <definedName name="REDUCCION_4__x_3" localSheetId="17">#REF!</definedName>
    <definedName name="REDUCCION_4__x_3">#REF!</definedName>
    <definedName name="Reducer">#REF!</definedName>
    <definedName name="Reemplazo">#REF!</definedName>
    <definedName name="REERE">#REF!</definedName>
    <definedName name="REF" localSheetId="17">#REF!</definedName>
    <definedName name="REF">#REF!</definedName>
    <definedName name="REFERENCIAPROYECTOS">#REF!</definedName>
    <definedName name="REFMAR" localSheetId="17">#REF!</definedName>
    <definedName name="REFMAR">#REF!</definedName>
    <definedName name="REG" localSheetId="17">#REF!</definedName>
    <definedName name="REG">#REF!&gt;2.5</definedName>
    <definedName name="REGBT" localSheetId="17">#N/A</definedName>
    <definedName name="REGBT">#REF!</definedName>
    <definedName name="rege" localSheetId="17" hidden="1">{"TAB1",#N/A,TRUE,"GENERAL";"TAB2",#N/A,TRUE,"GENERAL";"TAB3",#N/A,TRUE,"GENERAL";"TAB4",#N/A,TRUE,"GENERAL";"TAB5",#N/A,TRUE,"GENERAL"}</definedName>
    <definedName name="rege">#REF!</definedName>
    <definedName name="regional" localSheetId="4">#REF!</definedName>
    <definedName name="regional" localSheetId="16">#REF!</definedName>
    <definedName name="regional" localSheetId="15">#REF!</definedName>
    <definedName name="regional" localSheetId="17">#REF!</definedName>
    <definedName name="regional" localSheetId="2">#REF!</definedName>
    <definedName name="regional" localSheetId="1">#REF!</definedName>
    <definedName name="regional">#REF!</definedName>
    <definedName name="regiones">#REF!</definedName>
    <definedName name="Registro" localSheetId="17">#REF!</definedName>
    <definedName name="REGISTRO">#REF!</definedName>
    <definedName name="Registro_50x50" localSheetId="17">#REF!</definedName>
    <definedName name="Registro_50x50">#REF!</definedName>
    <definedName name="regla">#REF!</definedName>
    <definedName name="REGRESA">#REF!</definedName>
    <definedName name="regresd" localSheetId="17" hidden="1">{"TAB1",#N/A,TRUE,"GENERAL";"TAB2",#N/A,TRUE,"GENERAL";"TAB3",#N/A,TRUE,"GENERAL";"TAB4",#N/A,TRUE,"GENERAL";"TAB5",#N/A,TRUE,"GENERAL"}</definedName>
    <definedName name="regresd">#REF!</definedName>
    <definedName name="regthio" localSheetId="17" hidden="1">{"TAB1",#N/A,TRUE,"GENERAL";"TAB2",#N/A,TRUE,"GENERAL";"TAB3",#N/A,TRUE,"GENERAL";"TAB4",#N/A,TRUE,"GENERAL";"TAB5",#N/A,TRUE,"GENERAL"}</definedName>
    <definedName name="regthio">#REF!</definedName>
    <definedName name="REGULAR" localSheetId="17">#REF!&gt;2.5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#REF!</definedName>
    <definedName name="REICIO_10">#NAME?</definedName>
    <definedName name="REICIO_3">#NAME?</definedName>
    <definedName name="REICIO_4">#NAME?</definedName>
    <definedName name="REICIO_5">#NAME?</definedName>
    <definedName name="REICIO_6">#NAME?</definedName>
    <definedName name="REICIO_7">#NAME?</definedName>
    <definedName name="REICIO_8">#NAME?</definedName>
    <definedName name="REICIO_9">#NAME?</definedName>
    <definedName name="Reimbursement">"Reembolso"</definedName>
    <definedName name="reinicio">#REF!</definedName>
    <definedName name="reinicio_10">#NAME?</definedName>
    <definedName name="reinicio_3">#NAME?</definedName>
    <definedName name="reinicio_4">#NAME?</definedName>
    <definedName name="reinicio_5">#NAME?</definedName>
    <definedName name="reinicio_6">#NAME?</definedName>
    <definedName name="reinicio_7">#NAME?</definedName>
    <definedName name="reinicio_8">#NAME?</definedName>
    <definedName name="reinicio_9">#NAME?</definedName>
    <definedName name="REJHE" localSheetId="17" hidden="1">{"via1",#N/A,TRUE,"general";"via2",#N/A,TRUE,"general";"via3",#N/A,TRUE,"general"}</definedName>
    <definedName name="REJHE">#REF!</definedName>
    <definedName name="Rejilla" localSheetId="17">#REF!</definedName>
    <definedName name="REJILLA">#REF!</definedName>
    <definedName name="Rejilla_Piso_2">#REF!</definedName>
    <definedName name="Rejilla_Piso_3">#REF!</definedName>
    <definedName name="REJISOS2TOT">#REF!</definedName>
    <definedName name="RELACUION">#REF!</definedName>
    <definedName name="Relés">#REF!</definedName>
    <definedName name="rell" localSheetId="17">#REF!</definedName>
    <definedName name="rell">#REF!</definedName>
    <definedName name="relle" localSheetId="17">#REF!</definedName>
    <definedName name="relle">#REF!</definedName>
    <definedName name="relleno" localSheetId="17">#REF!</definedName>
    <definedName name="RELLENO">#REF!</definedName>
    <definedName name="RELLENO_SELECCIONADO__INCL._SUMINISTRO_Y_COMPACTACION._" localSheetId="17">#REF!</definedName>
    <definedName name="RELLENO_SELECCIONADO__INCL._SUMINISTRO_Y_COMPACTACION._">#REF!</definedName>
    <definedName name="Rellenoajus">#REF!</definedName>
    <definedName name="rellenoajust">#REF!</definedName>
    <definedName name="RELLENOALUV">#REF!</definedName>
    <definedName name="rellenos">#REF!</definedName>
    <definedName name="RELLG">#REF!</definedName>
    <definedName name="RELLSELECC">#REF!</definedName>
    <definedName name="rellsitu">#REF!</definedName>
    <definedName name="REMATE">#REF!</definedName>
    <definedName name="remb">#REF!</definedName>
    <definedName name="rendimiento" localSheetId="17">#REF!</definedName>
    <definedName name="rendimiento">#REF!</definedName>
    <definedName name="RENT">#REF!</definedName>
    <definedName name="REP.PAV">#REF!</definedName>
    <definedName name="reparacion4" localSheetId="17">#REF!</definedName>
    <definedName name="reparacion4">#REF!</definedName>
    <definedName name="REPASO">#REF!</definedName>
    <definedName name="REPAY">#REF!</definedName>
    <definedName name="repello" localSheetId="17">#REF!</definedName>
    <definedName name="repello">#REF!</definedName>
    <definedName name="replanteo" localSheetId="17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relegal" localSheetId="17">#REF!</definedName>
    <definedName name="Reprelegal">#REF!</definedName>
    <definedName name="REPROGRAMACION">#REF!</definedName>
    <definedName name="req" localSheetId="17">#REF!</definedName>
    <definedName name="req">#REF!</definedName>
    <definedName name="Required_Delivery" localSheetId="17">#REF!</definedName>
    <definedName name="Required_Delivery">#REF!</definedName>
    <definedName name="rer" localSheetId="17" hidden="1">{"via1",#N/A,TRUE,"general";"via2",#N/A,TRUE,"general";"via3",#N/A,TRUE,"general"}</definedName>
    <definedName name="rer">#REF!</definedName>
    <definedName name="rererw" localSheetId="17" hidden="1">{"TAB1",#N/A,TRUE,"GENERAL";"TAB2",#N/A,TRUE,"GENERAL";"TAB3",#N/A,TRUE,"GENERAL";"TAB4",#N/A,TRUE,"GENERAL";"TAB5",#N/A,TRUE,"GENERAL"}</definedName>
    <definedName name="rererw">#REF!</definedName>
    <definedName name="rerg" localSheetId="17" hidden="1">{"TAB1",#N/A,TRUE,"GENERAL";"TAB2",#N/A,TRUE,"GENERAL";"TAB3",#N/A,TRUE,"GENERAL";"TAB4",#N/A,TRUE,"GENERAL";"TAB5",#N/A,TRUE,"GENERAL"}</definedName>
    <definedName name="rerg">#REF!</definedName>
    <definedName name="rerrrrw" localSheetId="17" hidden="1">{"TAB1",#N/A,TRUE,"GENERAL";"TAB2",#N/A,TRUE,"GENERAL";"TAB3",#N/A,TRUE,"GENERAL";"TAB4",#N/A,TRUE,"GENERAL";"TAB5",#N/A,TRUE,"GENERAL"}</definedName>
    <definedName name="rerrrrw">#REF!</definedName>
    <definedName name="RES" localSheetId="17">#REF!</definedName>
    <definedName name="RES">#REF!</definedName>
    <definedName name="Reserva" localSheetId="17">#REF!</definedName>
    <definedName name="Reserva">#REF!</definedName>
    <definedName name="residente" localSheetId="4">#REF!</definedName>
    <definedName name="residente" localSheetId="16">#REF!</definedName>
    <definedName name="residente" localSheetId="15">#REF!</definedName>
    <definedName name="residente" localSheetId="17">#REF!</definedName>
    <definedName name="residente" localSheetId="2">#REF!</definedName>
    <definedName name="residente" localSheetId="1">#REF!</definedName>
    <definedName name="residente">#REF!</definedName>
    <definedName name="Resistenciaconductor">#REF!</definedName>
    <definedName name="RESP" localSheetId="17">#REF!</definedName>
    <definedName name="RESP">#REF!</definedName>
    <definedName name="Responsable">#REF!</definedName>
    <definedName name="Responsible">#REF!</definedName>
    <definedName name="RESU" localSheetId="17">#REF!</definedName>
    <definedName name="RESU">#REF!</definedName>
    <definedName name="RESUEMN4">#REF!</definedName>
    <definedName name="RESUEMN4_2">#REF!</definedName>
    <definedName name="resul">#REF!</definedName>
    <definedName name="resultado">#REF!</definedName>
    <definedName name="RESUM" localSheetId="17">#REF!</definedName>
    <definedName name="RESUM">#REF!</definedName>
    <definedName name="resum2" localSheetId="17">#REF!</definedName>
    <definedName name="resum2">#REF!</definedName>
    <definedName name="RESUMEN" localSheetId="17">#N/A</definedName>
    <definedName name="RESUMEN">#REF!</definedName>
    <definedName name="RESUMEN_2">#REF!</definedName>
    <definedName name="RESUMEN1">#REF!</definedName>
    <definedName name="RESUMEN1_2">#REF!</definedName>
    <definedName name="RESUMEN2">#REF!</definedName>
    <definedName name="RESUMEN2_2">#REF!</definedName>
    <definedName name="RESUMEN3">#REF!</definedName>
    <definedName name="RESUMEN3_2">#REF!</definedName>
    <definedName name="RESUMEN5">#REF!</definedName>
    <definedName name="RESUMEN5_2">#REF!</definedName>
    <definedName name="RESUMENALCANTARILLADO" localSheetId="17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 localSheetId="17">#REF!</definedName>
    <definedName name="RESUMENMODELODEMANDA">#REF!</definedName>
    <definedName name="RESUMENOPTIMIZACIONACU">#REF!</definedName>
    <definedName name="RESUMENOPTIMIZACIONALC">#REF!</definedName>
    <definedName name="RET" localSheetId="17">#REF!</definedName>
    <definedName name="RET">#REF!</definedName>
    <definedName name="RETDT">#REF!</definedName>
    <definedName name="RETEFUENTE">#REF!</definedName>
    <definedName name="reten" localSheetId="17">#REF!</definedName>
    <definedName name="reten">#REF!</definedName>
    <definedName name="Retenc">#REF!</definedName>
    <definedName name="RETENCION">#REF!</definedName>
    <definedName name="RETIRO">#REF!</definedName>
    <definedName name="Retiro_disposición">#REF!</definedName>
    <definedName name="retiroarbol" localSheetId="17">#REF!</definedName>
    <definedName name="retiroarbol">#REF!</definedName>
    <definedName name="retirocorte" localSheetId="17">#REF!</definedName>
    <definedName name="retirocorte">#REF!</definedName>
    <definedName name="RETIROTOT">#REF!</definedName>
    <definedName name="RETIROV" localSheetId="17">#REF!</definedName>
    <definedName name="RETIROV">#REF!</definedName>
    <definedName name="Retma_AI_CPC">#REF!</definedName>
    <definedName name="Retma_AO_CPC">#REF!</definedName>
    <definedName name="Retma_DI_CPC">#REF!</definedName>
    <definedName name="Retma_DO_16">#REF!</definedName>
    <definedName name="Retma_PI_CPC">#REF!</definedName>
    <definedName name="Retma_SDO_8">#REF!</definedName>
    <definedName name="Retma_TC_16">#REF!</definedName>
    <definedName name="Retma_TC_32">#REF!</definedName>
    <definedName name="retr" localSheetId="17">#REF!</definedName>
    <definedName name="retr">#REF!</definedName>
    <definedName name="RETRASO" localSheetId="17">#REF!</definedName>
    <definedName name="RETRASO">#REF!</definedName>
    <definedName name="RETRO" localSheetId="17">#REF!</definedName>
    <definedName name="RETRO">#REF!</definedName>
    <definedName name="Retro_Komatzu_PC200_5_y__6">#REF!</definedName>
    <definedName name="Retro_Masey_Ferguson_HD_86">#REF!</definedName>
    <definedName name="RETROEXCAVADORA_DE_LLANTAS">#REF!</definedName>
    <definedName name="RETTRE" localSheetId="17" hidden="1">{"via1",#N/A,TRUE,"general";"via2",#N/A,TRUE,"general";"via3",#N/A,TRUE,"general"}</definedName>
    <definedName name="RETTRE">#REF!</definedName>
    <definedName name="Return">#REF!</definedName>
    <definedName name="RETURNS">#REF!</definedName>
    <definedName name="ReturnSTX">#REF!</definedName>
    <definedName name="rety" localSheetId="17" hidden="1">{"TAB1",#N/A,TRUE,"GENERAL";"TAB2",#N/A,TRUE,"GENERAL";"TAB3",#N/A,TRUE,"GENERAL";"TAB4",#N/A,TRUE,"GENERAL";"TAB5",#N/A,TRUE,"GENERAL"}</definedName>
    <definedName name="rety">#REF!</definedName>
    <definedName name="REVEST_ESP_ITEM">#REF!</definedName>
    <definedName name="REVISION">#REF!</definedName>
    <definedName name="Revisiones">#REF!</definedName>
    <definedName name="revoque">#REF!</definedName>
    <definedName name="rewfreg" localSheetId="17" hidden="1">{"via1",#N/A,TRUE,"general";"via2",#N/A,TRUE,"general";"via3",#N/A,TRUE,"general"}</definedName>
    <definedName name="rewfreg">#REF!</definedName>
    <definedName name="REWQ">#REF!</definedName>
    <definedName name="rewr" localSheetId="17" hidden="1">{"via1",#N/A,TRUE,"general";"via2",#N/A,TRUE,"general";"via3",#N/A,TRUE,"general"}</definedName>
    <definedName name="rewr">#REF!</definedName>
    <definedName name="REWWER" localSheetId="17" hidden="1">{"TAB1",#N/A,TRUE,"GENERAL";"TAB2",#N/A,TRUE,"GENERAL";"TAB3",#N/A,TRUE,"GENERAL";"TAB4",#N/A,TRUE,"GENERAL";"TAB5",#N/A,TRUE,"GENERAL"}</definedName>
    <definedName name="REWWER">#REF!</definedName>
    <definedName name="rey" localSheetId="17">#REF!</definedName>
    <definedName name="REY">#REF!</definedName>
    <definedName name="reyepoi" localSheetId="17" hidden="1">{"TAB1",#N/A,TRUE,"GENERAL";"TAB2",#N/A,TRUE,"GENERAL";"TAB3",#N/A,TRUE,"GENERAL";"TAB4",#N/A,TRUE,"GENERAL";"TAB5",#N/A,TRUE,"GENERAL"}</definedName>
    <definedName name="reyepoi">#REF!</definedName>
    <definedName name="reyety" localSheetId="17" hidden="1">{"via1",#N/A,TRUE,"general";"via2",#N/A,TRUE,"general";"via3",#N/A,TRUE,"general"}</definedName>
    <definedName name="reyety">#REF!</definedName>
    <definedName name="reyty" localSheetId="17" hidden="1">{"via1",#N/A,TRUE,"general";"via2",#N/A,TRUE,"general";"via3",#N/A,TRUE,"general"}</definedName>
    <definedName name="reyty">#REF!</definedName>
    <definedName name="reyyt" localSheetId="17" hidden="1">{"via1",#N/A,TRUE,"general";"via2",#N/A,TRUE,"general";"via3",#N/A,TRUE,"general"}</definedName>
    <definedName name="reyyt">#REF!</definedName>
    <definedName name="Rf" localSheetId="17">#REF!</definedName>
    <definedName name="Rf">#REF!</definedName>
    <definedName name="RFEMER">#REF!</definedName>
    <definedName name="rfg" localSheetId="4">{#N/A,#N/A,TRUE,"A"}</definedName>
    <definedName name="rfg" localSheetId="16">{#N/A,#N/A,TRUE,"A"}</definedName>
    <definedName name="rfg" localSheetId="15">{#N/A,#N/A,TRUE,"A"}</definedName>
    <definedName name="rfg" localSheetId="17">{#N/A,#N/A,TRUE,"A"}</definedName>
    <definedName name="rfg" localSheetId="2">{#N/A,#N/A,TRUE,"A"}</definedName>
    <definedName name="rfg" localSheetId="1">{#N/A,#N/A,TRUE,"A"}</definedName>
    <definedName name="rfg">{#N/A,#N/A,TRUE,"A"}</definedName>
    <definedName name="rfhnhjyu" localSheetId="17" hidden="1">{"TAB1",#N/A,TRUE,"GENERAL";"TAB2",#N/A,TRUE,"GENERAL";"TAB3",#N/A,TRUE,"GENERAL";"TAB4",#N/A,TRUE,"GENERAL";"TAB5",#N/A,TRUE,"GENERAL"}</definedName>
    <definedName name="rfhnhjyu">#REF!</definedName>
    <definedName name="rfref" localSheetId="17">#REF!</definedName>
    <definedName name="rfref">#REF!</definedName>
    <definedName name="rfrf" localSheetId="17" hidden="1">{"via1",#N/A,TRUE,"general";"via2",#N/A,TRUE,"general";"via3",#N/A,TRUE,"general"}</definedName>
    <definedName name="rfrf">#REF!</definedName>
    <definedName name="Rg" localSheetId="17">#REF!</definedName>
    <definedName name="Rg">#REF!</definedName>
    <definedName name="rge" localSheetId="17" hidden="1">{"via1",#N/A,TRUE,"general";"via2",#N/A,TRUE,"general";"via3",#N/A,TRUE,"general"}</definedName>
    <definedName name="rge">#REF!</definedName>
    <definedName name="rgegg" localSheetId="17" hidden="1">{"via1",#N/A,TRUE,"general";"via2",#N/A,TRUE,"general";"via3",#N/A,TRUE,"general"}</definedName>
    <definedName name="rgegg">#REF!</definedName>
    <definedName name="Rh" localSheetId="17">#REF!</definedName>
    <definedName name="Rh">#REF!</definedName>
    <definedName name="rhh" localSheetId="17" hidden="1">{"TAB1",#N/A,TRUE,"GENERAL";"TAB2",#N/A,TRUE,"GENERAL";"TAB3",#N/A,TRUE,"GENERAL";"TAB4",#N/A,TRUE,"GENERAL";"TAB5",#N/A,TRUE,"GENERAL"}</definedName>
    <definedName name="rhh">#REF!</definedName>
    <definedName name="rhrtd" localSheetId="17" hidden="1">{"TAB1",#N/A,TRUE,"GENERAL";"TAB2",#N/A,TRUE,"GENERAL";"TAB3",#N/A,TRUE,"GENERAL";"TAB4",#N/A,TRUE,"GENERAL";"TAB5",#N/A,TRUE,"GENERAL"}</definedName>
    <definedName name="rhrtd">#REF!</definedName>
    <definedName name="rhtry" localSheetId="17" hidden="1">{"TAB1",#N/A,TRUE,"GENERAL";"TAB2",#N/A,TRUE,"GENERAL";"TAB3",#N/A,TRUE,"GENERAL";"TAB4",#N/A,TRUE,"GENERAL";"TAB5",#N/A,TRUE,"GENERAL"}</definedName>
    <definedName name="rhtry">#REF!</definedName>
    <definedName name="Ri" localSheetId="17">#REF!</definedName>
    <definedName name="Ri">#REF!</definedName>
    <definedName name="RICARDO">#REF!,#REF!,#REF!,#REF!,#REF!,#REF!,#REF!,#REF!,#REF!</definedName>
    <definedName name="RICO">#REF!</definedName>
    <definedName name="rie">#REF!</definedName>
    <definedName name="RIEL">#REF!</definedName>
    <definedName name="RIELES">#REF!</definedName>
    <definedName name="Rieles_para_pavimento_0_15x0_20">#REF!</definedName>
    <definedName name="RIGA57">#REF!</definedName>
    <definedName name="RinconJumbo">#REF!</definedName>
    <definedName name="Ripio" localSheetId="17">#REF!</definedName>
    <definedName name="Ripio">#REF!</definedName>
    <definedName name="RiskInd">#REF!</definedName>
    <definedName name="RiskRanking">#REF!</definedName>
    <definedName name="rj" localSheetId="17" hidden="1">{"TAB1",#N/A,TRUE,"GENERAL";"TAB2",#N/A,TRUE,"GENERAL";"TAB3",#N/A,TRUE,"GENERAL";"TAB4",#N/A,TRUE,"GENERAL";"TAB5",#N/A,TRUE,"GENERAL"}</definedName>
    <definedName name="rj">#REF!</definedName>
    <definedName name="rjjth" localSheetId="17" hidden="1">{"TAB1",#N/A,TRUE,"GENERAL";"TAB2",#N/A,TRUE,"GENERAL";"TAB3",#N/A,TRUE,"GENERAL";"TAB4",#N/A,TRUE,"GENERAL";"TAB5",#N/A,TRUE,"GENERAL"}</definedName>
    <definedName name="rjjth">#REF!</definedName>
    <definedName name="rjy" localSheetId="17" hidden="1">{"via1",#N/A,TRUE,"general";"via2",#N/A,TRUE,"general";"via3",#N/A,TRUE,"general"}</definedName>
    <definedName name="rjy">#REF!</definedName>
    <definedName name="Rk" localSheetId="17">#REF!</definedName>
    <definedName name="Rk">#REF!</definedName>
    <definedName name="rkjyk" localSheetId="17" hidden="1">{"TAB1",#N/A,TRUE,"GENERAL";"TAB2",#N/A,TRUE,"GENERAL";"TAB3",#N/A,TRUE,"GENERAL";"TAB4",#N/A,TRUE,"GENERAL";"TAB5",#N/A,TRUE,"GENERAL"}</definedName>
    <definedName name="rkjyk">#REF!</definedName>
    <definedName name="rkru" localSheetId="17" hidden="1">{"via1",#N/A,TRUE,"general";"via2",#N/A,TRUE,"general";"via3",#N/A,TRUE,"general"}</definedName>
    <definedName name="rkru">#REF!</definedName>
    <definedName name="rky" localSheetId="17" hidden="1">{"TAB1",#N/A,TRUE,"GENERAL";"TAB2",#N/A,TRUE,"GENERAL";"TAB3",#N/A,TRUE,"GENERAL";"TAB4",#N/A,TRUE,"GENERAL";"TAB5",#N/A,TRUE,"GENERAL"}</definedName>
    <definedName name="rky">#REF!</definedName>
    <definedName name="rl" localSheetId="17">#REF!</definedName>
    <definedName name="rl">#REF!</definedName>
    <definedName name="RLIGA">#REF!</definedName>
    <definedName name="rlo" localSheetId="17">#REF!</definedName>
    <definedName name="rlo">#REF!</definedName>
    <definedName name="rm" localSheetId="17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 localSheetId="17">#REF!</definedName>
    <definedName name="RMCostOutput">#REF!</definedName>
    <definedName name="rmcPeriod">9501</definedName>
    <definedName name="Rmm" localSheetId="17">#REF!</definedName>
    <definedName name="Rmm">#REF!</definedName>
    <definedName name="Rn" localSheetId="17">#REF!</definedName>
    <definedName name="Rn">#REF!</definedName>
    <definedName name="rng1start">#REF!</definedName>
    <definedName name="rng2start">#REF!</definedName>
    <definedName name="rng3start">#REF!</definedName>
    <definedName name="rñ" localSheetId="17">#REF!</definedName>
    <definedName name="rñ">#REF!</definedName>
    <definedName name="Ro" localSheetId="17">#REF!</definedName>
    <definedName name="Ro">#REF!</definedName>
    <definedName name="RoA_N" localSheetId="17">#REF!</definedName>
    <definedName name="RoA_N">#REF!</definedName>
    <definedName name="ROCIO" localSheetId="17">#REF!</definedName>
    <definedName name="ROCIO">#REF!</definedName>
    <definedName name="rodaje" localSheetId="17">#REF!</definedName>
    <definedName name="rodaje">#REF!</definedName>
    <definedName name="ROE">#REF!</definedName>
    <definedName name="rolando" localSheetId="17">#REF!</definedName>
    <definedName name="rolando">#REF!</definedName>
    <definedName name="rollequity">#REF!</definedName>
    <definedName name="ROLLO_DE_PAPEL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ughness_Processed_BTAVTA_G_">#REF!</definedName>
    <definedName name="Roughness_Processed_VTABTA_g_">#REF!</definedName>
    <definedName name="Rows2Unhide" localSheetId="17" hidden="1">#REF!</definedName>
    <definedName name="Rows2Unhide">#REF!</definedName>
    <definedName name="Roy_price_sens">#REF!</definedName>
    <definedName name="Royal_Col_Nom">#REF!</definedName>
    <definedName name="royalphalumi">#REF!</definedName>
    <definedName name="Royalty_CDC_LLC" localSheetId="17">#REF!</definedName>
    <definedName name="Royalty_CDC_LLC">#REF!</definedName>
    <definedName name="Royalty_CZN_SA" localSheetId="17">#REF!</definedName>
    <definedName name="Royalty_CZN_SA">#REF!</definedName>
    <definedName name="Royalty_total" localSheetId="17">#REF!</definedName>
    <definedName name="Royalty_total">#REF!</definedName>
    <definedName name="Rp" localSheetId="17">#REF!</definedName>
    <definedName name="Rp">#REF!</definedName>
    <definedName name="Rq" localSheetId="17">#REF!</definedName>
    <definedName name="Rq">#REF!</definedName>
    <definedName name="rr" localSheetId="17">#REF!</definedName>
    <definedName name="rr">#REF!</definedName>
    <definedName name="rr_10">#NAME?</definedName>
    <definedName name="rr_3">#NAME?</definedName>
    <definedName name="rr_4">#NAME?</definedName>
    <definedName name="rr_5">#NAME?</definedName>
    <definedName name="rr_6">#NAME?</definedName>
    <definedName name="rr_7">#NAME?</definedName>
    <definedName name="rr_8">#NAME?</definedName>
    <definedName name="rr_9">#NAME?</definedName>
    <definedName name="rrer">#REF!</definedName>
    <definedName name="rrr" localSheetId="17" hidden="1">{"via1",#N/A,TRUE,"general";"via2",#N/A,TRUE,"general";"via3",#N/A,TRUE,"general"}</definedName>
    <definedName name="rrr">#REF!</definedName>
    <definedName name="rrrr" localSheetId="17">#REF!</definedName>
    <definedName name="rrrr">#REF!</definedName>
    <definedName name="rrrrrb" localSheetId="17" hidden="1">{"via1",#N/A,TRUE,"general";"via2",#N/A,TRUE,"general";"via3",#N/A,TRUE,"general"}</definedName>
    <definedName name="rrrrrb">#REF!</definedName>
    <definedName name="rrrrrrre" localSheetId="17" hidden="1">{"TAB1",#N/A,TRUE,"GENERAL";"TAB2",#N/A,TRUE,"GENERAL";"TAB3",#N/A,TRUE,"GENERAL";"TAB4",#N/A,TRUE,"GENERAL";"TAB5",#N/A,TRUE,"GENERAL"}</definedName>
    <definedName name="rrrrrrre">#REF!</definedName>
    <definedName name="rrrrrrrr" localSheetId="17">#REF!</definedName>
    <definedName name="rrrrrrrr">#REF!</definedName>
    <definedName name="RRRRRRRRRRRRRRRRRR">#REF!</definedName>
    <definedName name="rrrrrrrrrrrrrrrrrrrrrrrrrrrrrrrrrrrrrr">#REF!</definedName>
    <definedName name="rrrrt" localSheetId="17" hidden="1">{"via1",#N/A,TRUE,"general";"via2",#N/A,TRUE,"general";"via3",#N/A,TRUE,"general"}</definedName>
    <definedName name="rrrrt">#REF!</definedName>
    <definedName name="RRRTGTG">#REF!</definedName>
    <definedName name="Rs" localSheetId="17">#REF!</definedName>
    <definedName name="Rs">#REF!</definedName>
    <definedName name="rsadf">#REF!</definedName>
    <definedName name="rsdgsd5" localSheetId="17" hidden="1">{"TAB1",#N/A,TRUE,"GENERAL";"TAB2",#N/A,TRUE,"GENERAL";"TAB3",#N/A,TRUE,"GENERAL";"TAB4",#N/A,TRUE,"GENERAL";"TAB5",#N/A,TRUE,"GENERAL"}</definedName>
    <definedName name="rsdgsd5">#REF!</definedName>
    <definedName name="rt" localSheetId="17">#REF!</definedName>
    <definedName name="rt">#REF!</definedName>
    <definedName name="rte" localSheetId="17">#REF!</definedName>
    <definedName name="rte">#REF!</definedName>
    <definedName name="rteg" localSheetId="17" hidden="1">{"via1",#N/A,TRUE,"general";"via2",#N/A,TRUE,"general";"via3",#N/A,TRUE,"general"}</definedName>
    <definedName name="rteg">#REF!</definedName>
    <definedName name="rtert" localSheetId="17" hidden="1">{"TAB1",#N/A,TRUE,"GENERAL";"TAB2",#N/A,TRUE,"GENERAL";"TAB3",#N/A,TRUE,"GENERAL";"TAB4",#N/A,TRUE,"GENERAL";"TAB5",#N/A,TRUE,"GENERAL"}</definedName>
    <definedName name="rtert">#REF!</definedName>
    <definedName name="rtes" localSheetId="17" hidden="1">{"via1",#N/A,TRUE,"general";"via2",#N/A,TRUE,"general";"via3",#N/A,TRUE,"general"}</definedName>
    <definedName name="rtes">#REF!</definedName>
    <definedName name="rtewth" localSheetId="17" hidden="1">{"TAB1",#N/A,TRUE,"GENERAL";"TAB2",#N/A,TRUE,"GENERAL";"TAB3",#N/A,TRUE,"GENERAL";"TAB4",#N/A,TRUE,"GENERAL";"TAB5",#N/A,TRUE,"GENERAL"}</definedName>
    <definedName name="rtewth">#REF!</definedName>
    <definedName name="rthjtj" localSheetId="17" hidden="1">{"TAB1",#N/A,TRUE,"GENERAL";"TAB2",#N/A,TRUE,"GENERAL";"TAB3",#N/A,TRUE,"GENERAL";"TAB4",#N/A,TRUE,"GENERAL";"TAB5",#N/A,TRUE,"GENERAL"}</definedName>
    <definedName name="rthjtj">#REF!</definedName>
    <definedName name="rthrthg" localSheetId="17" hidden="1">{"via1",#N/A,TRUE,"general";"via2",#N/A,TRUE,"general";"via3",#N/A,TRUE,"general"}</definedName>
    <definedName name="rthrthg">#REF!</definedName>
    <definedName name="rthtrh" localSheetId="17" hidden="1">{"via1",#N/A,TRUE,"general";"via2",#N/A,TRUE,"general";"via3",#N/A,TRUE,"general"}</definedName>
    <definedName name="rthtrh">#REF!</definedName>
    <definedName name="rtkk" localSheetId="17" hidden="1">{"via1",#N/A,TRUE,"general";"via2",#N/A,TRUE,"general";"via3",#N/A,TRUE,"general"}</definedName>
    <definedName name="rtkk">#REF!</definedName>
    <definedName name="RTP_AI">#REF!</definedName>
    <definedName name="RTP_AO">#REF!</definedName>
    <definedName name="RTP_DI">#REF!</definedName>
    <definedName name="RTP_DO">#REF!</definedName>
    <definedName name="rtrtrwet">#REF!</definedName>
    <definedName name="rtrtwetewrter">#REF!</definedName>
    <definedName name="rttthy" localSheetId="17" hidden="1">{"via1",#N/A,TRUE,"general";"via2",#N/A,TRUE,"general";"via3",#N/A,TRUE,"general"}</definedName>
    <definedName name="rttthy">#REF!</definedName>
    <definedName name="rtu" localSheetId="17" hidden="1">{"via1",#N/A,TRUE,"general";"via2",#N/A,TRUE,"general";"via3",#N/A,TRUE,"general"}</definedName>
    <definedName name="rtu">#REF!</definedName>
    <definedName name="rtug" localSheetId="17" hidden="1">{"TAB1",#N/A,TRUE,"GENERAL";"TAB2",#N/A,TRUE,"GENERAL";"TAB3",#N/A,TRUE,"GENERAL";"TAB4",#N/A,TRUE,"GENERAL";"TAB5",#N/A,TRUE,"GENERAL"}</definedName>
    <definedName name="rtug">#REF!</definedName>
    <definedName name="rtugsd" localSheetId="17" hidden="1">{"TAB1",#N/A,TRUE,"GENERAL";"TAB2",#N/A,TRUE,"GENERAL";"TAB3",#N/A,TRUE,"GENERAL";"TAB4",#N/A,TRUE,"GENERAL";"TAB5",#N/A,TRUE,"GENERAL"}</definedName>
    <definedName name="rtugsd">#REF!</definedName>
    <definedName name="rturtu" localSheetId="17" hidden="1">{"via1",#N/A,TRUE,"general";"via2",#N/A,TRUE,"general";"via3",#N/A,TRUE,"general"}</definedName>
    <definedName name="rturtu">#REF!</definedName>
    <definedName name="rturu" localSheetId="17" hidden="1">{"via1",#N/A,TRUE,"general";"via2",#N/A,TRUE,"general";"via3",#N/A,TRUE,"general"}</definedName>
    <definedName name="rturu">#REF!</definedName>
    <definedName name="rtut" localSheetId="17" hidden="1">{"via1",#N/A,TRUE,"general";"via2",#N/A,TRUE,"general";"via3",#N/A,TRUE,"general"}</definedName>
    <definedName name="rtut">#REF!</definedName>
    <definedName name="rtutru" localSheetId="17" hidden="1">{"via1",#N/A,TRUE,"general";"via2",#N/A,TRUE,"general";"via3",#N/A,TRUE,"general"}</definedName>
    <definedName name="rtutru">#REF!</definedName>
    <definedName name="rtuy" localSheetId="17" hidden="1">{"via1",#N/A,TRUE,"general";"via2",#N/A,TRUE,"general";"via3",#N/A,TRUE,"general"}</definedName>
    <definedName name="rtuy">#REF!</definedName>
    <definedName name="rty" localSheetId="17">#REF!</definedName>
    <definedName name="rty">#REF!</definedName>
    <definedName name="RTYHJHERTH" localSheetId="17">#REF!</definedName>
    <definedName name="RTYHJHERTH">#REF!</definedName>
    <definedName name="rtyhr" localSheetId="17" hidden="1">{"TAB1",#N/A,TRUE,"GENERAL";"TAB2",#N/A,TRUE,"GENERAL";"TAB3",#N/A,TRUE,"GENERAL";"TAB4",#N/A,TRUE,"GENERAL";"TAB5",#N/A,TRUE,"GENERAL"}</definedName>
    <definedName name="rtyhr">#REF!</definedName>
    <definedName name="rtym" localSheetId="17" hidden="1">{"via1",#N/A,TRUE,"general";"via2",#N/A,TRUE,"general";"via3",#N/A,TRUE,"general"}</definedName>
    <definedName name="rtym">#REF!</definedName>
    <definedName name="rtyrey" localSheetId="17" hidden="1">{"TAB1",#N/A,TRUE,"GENERAL";"TAB2",#N/A,TRUE,"GENERAL";"TAB3",#N/A,TRUE,"GENERAL";"TAB4",#N/A,TRUE,"GENERAL";"TAB5",#N/A,TRUE,"GENERAL"}</definedName>
    <definedName name="rtyrey">#REF!</definedName>
    <definedName name="rtyrh" localSheetId="17" hidden="1">{"via1",#N/A,TRUE,"general";"via2",#N/A,TRUE,"general";"via3",#N/A,TRUE,"general"}</definedName>
    <definedName name="rtyrh">#REF!</definedName>
    <definedName name="RTYRTY" localSheetId="17" hidden="1">{"via1",#N/A,TRUE,"general";"via2",#N/A,TRUE,"general";"via3",#N/A,TRUE,"general"}</definedName>
    <definedName name="RTYRTY">#REF!</definedName>
    <definedName name="rtyt" localSheetId="17" hidden="1">{"TAB1",#N/A,TRUE,"GENERAL";"TAB2",#N/A,TRUE,"GENERAL";"TAB3",#N/A,TRUE,"GENERAL";"TAB4",#N/A,TRUE,"GENERAL";"TAB5",#N/A,TRUE,"GENERAL"}</definedName>
    <definedName name="rtyt">#REF!</definedName>
    <definedName name="rtytry" localSheetId="17" hidden="1">{"via1",#N/A,TRUE,"general";"via2",#N/A,TRUE,"general";"via3",#N/A,TRUE,"general"}</definedName>
    <definedName name="rtytry">#REF!</definedName>
    <definedName name="rueda">#REF!</definedName>
    <definedName name="ruru" localSheetId="17" hidden="1">{"TAB1",#N/A,TRUE,"GENERAL";"TAB2",#N/A,TRUE,"GENERAL";"TAB3",#N/A,TRUE,"GENERAL";"TAB4",#N/A,TRUE,"GENERAL";"TAB5",#N/A,TRUE,"GENERAL"}</definedName>
    <definedName name="ruru">#REF!</definedName>
    <definedName name="RUTA" localSheetId="17">#REF!</definedName>
    <definedName name="RUTA">#REF!</definedName>
    <definedName name="rutu" localSheetId="17" hidden="1">{"via1",#N/A,TRUE,"general";"via2",#N/A,TRUE,"general";"via3",#N/A,TRUE,"general"}</definedName>
    <definedName name="rutu">#REF!</definedName>
    <definedName name="Rv" localSheetId="17">#REF!</definedName>
    <definedName name="Rv">#REF!</definedName>
    <definedName name="RVS" localSheetId="17">#REF!</definedName>
    <definedName name="RVS">#REF!</definedName>
    <definedName name="RW">#REF!</definedName>
    <definedName name="RWE">#REF!</definedName>
    <definedName name="rwt" localSheetId="17" hidden="1">{"via1",#N/A,TRUE,"general";"via2",#N/A,TRUE,"general";"via3",#N/A,TRUE,"general"}</definedName>
    <definedName name="rwt">#REF!</definedName>
    <definedName name="Rx" localSheetId="17">#REF!</definedName>
    <definedName name="Rx">#REF!</definedName>
    <definedName name="ry" localSheetId="17">#REF!</definedName>
    <definedName name="ry">#REF!</definedName>
    <definedName name="ryeryb" localSheetId="17" hidden="1">{"TAB1",#N/A,TRUE,"GENERAL";"TAB2",#N/A,TRUE,"GENERAL";"TAB3",#N/A,TRUE,"GENERAL";"TAB4",#N/A,TRUE,"GENERAL";"TAB5",#N/A,TRUE,"GENERAL"}</definedName>
    <definedName name="ryeryb">#REF!</definedName>
    <definedName name="ryryrtyrty" localSheetId="4">Listado #REF!</definedName>
    <definedName name="ryryrtyrty" localSheetId="16">Listado #REF!</definedName>
    <definedName name="ryryrtyrty" localSheetId="15">Listado #REF!</definedName>
    <definedName name="ryryrtyrty" localSheetId="17">Listado #REF!</definedName>
    <definedName name="ryryrtyrty" localSheetId="2">Listado #REF!</definedName>
    <definedName name="ryryrtyrty" localSheetId="1">Listado #REF!</definedName>
    <definedName name="ryryrtyrty">Listado #REF!</definedName>
    <definedName name="ryrytry" localSheetId="4">Listado #REF!</definedName>
    <definedName name="ryrytry" localSheetId="16">Listado #REF!</definedName>
    <definedName name="ryrytry" localSheetId="15">Listado #REF!</definedName>
    <definedName name="ryrytry" localSheetId="17">Listado #REF!</definedName>
    <definedName name="ryrytry" localSheetId="2">Listado #REF!</definedName>
    <definedName name="ryrytry" localSheetId="1">Listado #REF!</definedName>
    <definedName name="ryrytry">Listado #REF!</definedName>
    <definedName name="rytrsdg" localSheetId="17" hidden="1">{"via1",#N/A,TRUE,"general";"via2",#N/A,TRUE,"general";"via3",#N/A,TRUE,"general"}</definedName>
    <definedName name="rytrsdg">#REF!</definedName>
    <definedName name="RYUKEDKYSTJR" localSheetId="17">#REF!</definedName>
    <definedName name="RYUKEDKYSTJR">#REF!</definedName>
    <definedName name="RYUKIRETYKIRTYU" localSheetId="17">#REF!</definedName>
    <definedName name="RYUKIRETYKIRTYU">#REF!</definedName>
    <definedName name="Rz" localSheetId="17">#REF!</definedName>
    <definedName name="Rz">#REF!</definedName>
    <definedName name="S" localSheetId="17">#REF!</definedName>
    <definedName name="S">#REF!</definedName>
    <definedName name="s_acces_alcantarillado">#REF!</definedName>
    <definedName name="SA" localSheetId="17">#REF!</definedName>
    <definedName name="Sa">#REF!</definedName>
    <definedName name="saa" localSheetId="17" hidden="1">{"via1",#N/A,TRUE,"general";"via2",#N/A,TRUE,"general";"via3",#N/A,TRUE,"general"}</definedName>
    <definedName name="saa">#REF!</definedName>
    <definedName name="Sabaneta">#REF!</definedName>
    <definedName name="sac">#REF!</definedName>
    <definedName name="sac1a">#REF!</definedName>
    <definedName name="saca">#REF!</definedName>
    <definedName name="SAD" localSheetId="17" hidden="1">{"via1",#N/A,TRUE,"general";"via2",#N/A,TRUE,"general";"via3",#N/A,TRUE,"general"}</definedName>
    <definedName name="SAD">#REF!</definedName>
    <definedName name="SADASDFSDF" localSheetId="17">#REF!</definedName>
    <definedName name="SADASDFSDF">#REF!</definedName>
    <definedName name="SADF" localSheetId="17" hidden="1">{"via1",#N/A,TRUE,"general";"via2",#N/A,TRUE,"general";"via3",#N/A,TRUE,"general"}</definedName>
    <definedName name="SADF">#REF!</definedName>
    <definedName name="sadff" localSheetId="17" hidden="1">{"TAB1",#N/A,TRUE,"GENERAL";"TAB2",#N/A,TRUE,"GENERAL";"TAB3",#N/A,TRUE,"GENERAL";"TAB4",#N/A,TRUE,"GENERAL";"TAB5",#N/A,TRUE,"GENERAL"}</definedName>
    <definedName name="sadff">#REF!</definedName>
    <definedName name="sadfo" localSheetId="17" hidden="1">{"via1",#N/A,TRUE,"general";"via2",#N/A,TRUE,"general";"via3",#N/A,TRUE,"general"}</definedName>
    <definedName name="sadfo">#REF!</definedName>
    <definedName name="safdp" localSheetId="17" hidden="1">{"TAB1",#N/A,TRUE,"GENERAL";"TAB2",#N/A,TRUE,"GENERAL";"TAB3",#N/A,TRUE,"GENERAL";"TAB4",#N/A,TRUE,"GENERAL";"TAB5",#N/A,TRUE,"GENERAL"}</definedName>
    <definedName name="safdp">#REF!</definedName>
    <definedName name="SAL">#REF!,#REF!,#REF!,#REF!,#REF!,#REF!,#REF!,#REF!,#REF!,#REF!,#REF!,#REF!,#REF!,#REF!,#REF!,#REF!,#REF!,#REF!,#REF!</definedName>
    <definedName name="Salario_minimo">#REF!</definedName>
    <definedName name="SalarioBase">#REF!</definedName>
    <definedName name="SalarioNominal">#REF!</definedName>
    <definedName name="Salarios" localSheetId="17">#N/A</definedName>
    <definedName name="Salarios">#REF!</definedName>
    <definedName name="Saldo_Capital" localSheetId="17">#REF!</definedName>
    <definedName name="Saldo_Capital">#REF!</definedName>
    <definedName name="sales">#REF!</definedName>
    <definedName name="SALID1">#REF!</definedName>
    <definedName name="SalMinimo">#REF!</definedName>
    <definedName name="saltoma">#REF!</definedName>
    <definedName name="salventil">#REF!</definedName>
    <definedName name="SANIB">#REF!</definedName>
    <definedName name="SANIBLA">#REF!</definedName>
    <definedName name="sanitario" localSheetId="17">#REF!</definedName>
    <definedName name="Sanitario">#REF!</definedName>
    <definedName name="SANITARIO_ECONOMICO">#REF!</definedName>
    <definedName name="SANITNOVATOT">#REF!</definedName>
    <definedName name="SANTILL">#REF!</definedName>
    <definedName name="SAO">#REF!</definedName>
    <definedName name="SAOG7" localSheetId="17">#REF!</definedName>
    <definedName name="SAOG7">#REF!</definedName>
    <definedName name="SAOG7OCTUBRE" localSheetId="17">#REF!</definedName>
    <definedName name="SAOG7OCTUBRE">#REF!</definedName>
    <definedName name="SAPBEXdnldView">"4X7PHJJ3EF70UJ33CI6YVQIOV"</definedName>
    <definedName name="SAPBEXsysID">"PBK"</definedName>
    <definedName name="SARDINEL">#REF!</definedName>
    <definedName name="SARDINELV" localSheetId="17">#REF!</definedName>
    <definedName name="SARDINELV">#REF!</definedName>
    <definedName name="sasa" localSheetId="17">#REF!</definedName>
    <definedName name="sasa">#REF!</definedName>
    <definedName name="sasdad">#REF!</definedName>
    <definedName name="SB" localSheetId="17">#REF!</definedName>
    <definedName name="Sb">#REF!</definedName>
    <definedName name="sbe" localSheetId="17">#REF!</definedName>
    <definedName name="sbe">#REF!</definedName>
    <definedName name="Sbf">#REF!</definedName>
    <definedName name="sbgfbgdr" localSheetId="17" hidden="1">{"via1",#N/A,TRUE,"general";"via2",#N/A,TRUE,"general";"via3",#N/A,TRUE,"general"}</definedName>
    <definedName name="sbgfbgdr">#REF!</definedName>
    <definedName name="sbrbasa">#REF!</definedName>
    <definedName name="SbtPpto" localSheetId="17">#REF!</definedName>
    <definedName name="SbtPpto">#REF!</definedName>
    <definedName name="SC" localSheetId="17">#REF!</definedName>
    <definedName name="sc">#REF!</definedName>
    <definedName name="scen_change">#REF!</definedName>
    <definedName name="scen_name1">"arial"</definedName>
    <definedName name="scen_num">1</definedName>
    <definedName name="scen_user1">"DIRECCION DE INFORMATICA"</definedName>
    <definedName name="scen_value1" localSheetId="4">{"SUMINISTRO E INSTALACIÓN CANALETAS L=7.50"}</definedName>
    <definedName name="scen_value1" localSheetId="16">{"SUMINISTRO E INSTALACIÓN CANALETAS L=7.50"}</definedName>
    <definedName name="scen_value1" localSheetId="15">{"SUMINISTRO E INSTALACIÓN CANALETAS L=7.50"}</definedName>
    <definedName name="scen_value1" localSheetId="17">{"SUMINISTRO E INSTALACIÓN CANALETAS L=7.50"}</definedName>
    <definedName name="scen_value1" localSheetId="2">{"SUMINISTRO E INSTALACIÓN CANALETAS L=7.50"}</definedName>
    <definedName name="scen_value1" localSheetId="1">{"SUMINISTRO E INSTALACIÓN CANALETAS L=7.50"}</definedName>
    <definedName name="scen_value1">{"SUMINISTRO E INSTALACIÓN CANALETAS L=7.50"}</definedName>
    <definedName name="scenario.1">#REF!</definedName>
    <definedName name="scenario.2">#REF!</definedName>
    <definedName name="scenario.3">#REF!</definedName>
    <definedName name="scenario.4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AE">#REF!</definedName>
    <definedName name="SCOBS">#REF!</definedName>
    <definedName name="SCOCI">#REF!</definedName>
    <definedName name="SCODS">#REF!</definedName>
    <definedName name="SCOG" localSheetId="4">{"'ADV&amp;DP'!$A$4:$C$25"}</definedName>
    <definedName name="SCOG" localSheetId="16">{"'ADV&amp;DP'!$A$4:$C$25"}</definedName>
    <definedName name="SCOG" localSheetId="15">{"'ADV&amp;DP'!$A$4:$C$25"}</definedName>
    <definedName name="SCOG" localSheetId="17">{"'ADV&amp;DP'!$A$4:$C$25"}</definedName>
    <definedName name="SCOG" localSheetId="2">{"'ADV&amp;DP'!$A$4:$C$25"}</definedName>
    <definedName name="SCOG" localSheetId="1">{"'ADV&amp;DP'!$A$4:$C$25"}</definedName>
    <definedName name="SCOG">{"'ADV&amp;DP'!$A$4:$C$25"}</definedName>
    <definedName name="SContLab" localSheetId="17">#REF!</definedName>
    <definedName name="SContLab">#REF!</definedName>
    <definedName name="SContParts" localSheetId="17">#REF!</definedName>
    <definedName name="SContParts">#REF!</definedName>
    <definedName name="SCOOS">#REF!</definedName>
    <definedName name="scope" localSheetId="17">#REF!</definedName>
    <definedName name="scope">#REF!</definedName>
    <definedName name="scope1">#REF!</definedName>
    <definedName name="SCORO">#REF!</definedName>
    <definedName name="SCQ">#REF!</definedName>
    <definedName name="sd" localSheetId="17">#REF!</definedName>
    <definedName name="sd">#REF!</definedName>
    <definedName name="SDad">#REF!</definedName>
    <definedName name="sdaf" localSheetId="17" hidden="1">{"via1",#N/A,TRUE,"general";"via2",#N/A,TRUE,"general";"via3",#N/A,TRUE,"general"}</definedName>
    <definedName name="sdaf">#REF!</definedName>
    <definedName name="sdas" localSheetId="17" hidden="1">{"via1",#N/A,TRUE,"general";"via2",#N/A,TRUE,"general";"via3",#N/A,TRUE,"general"}</definedName>
    <definedName name="sdas">#REF!</definedName>
    <definedName name="sdasdf" localSheetId="17" hidden="1">{"via1",#N/A,TRUE,"general";"via2",#N/A,TRUE,"general";"via3",#N/A,TRUE,"general"}</definedName>
    <definedName name="sdasdf">#REF!</definedName>
    <definedName name="SDCDSCT" localSheetId="17" hidden="1">{"TAB1",#N/A,TRUE,"GENERAL";"TAB2",#N/A,TRUE,"GENERAL";"TAB3",#N/A,TRUE,"GENERAL";"TAB4",#N/A,TRUE,"GENERAL";"TAB5",#N/A,TRUE,"GENERAL"}</definedName>
    <definedName name="SDCDSCT">#REF!</definedName>
    <definedName name="SDE" localSheetId="17">#REF!</definedName>
    <definedName name="SDE">#REF!</definedName>
    <definedName name="SDERG" localSheetId="4">IF([0]!LG=9,IF(ISERROR(#REF!),"",#REF!),"")</definedName>
    <definedName name="SDERG" localSheetId="16">IF([0]!LG=9,IF(ISERROR(#REF!),"",#REF!),"")</definedName>
    <definedName name="SDERG" localSheetId="15">IF([0]!LG=9,IF(ISERROR(#REF!),"",#REF!),"")</definedName>
    <definedName name="SDERG" localSheetId="17">IF([0]!LG=9,IF(ISERROR(#REF!),"",#REF!),"")</definedName>
    <definedName name="SDERG" localSheetId="2">IF([0]!LG=9,IF(ISERROR(#REF!),"",#REF!),"")</definedName>
    <definedName name="SDERG" localSheetId="1">IF(#REF!=9,IF(ISERROR(#REF!),"",#REF!),"")</definedName>
    <definedName name="SDERG">IF([0]!LG=9,IF(ISERROR(#REF!),"",#REF!),"")</definedName>
    <definedName name="sdf" localSheetId="17">#REF!</definedName>
    <definedName name="sdf">#REF!</definedName>
    <definedName name="sdfas">#REF!</definedName>
    <definedName name="sdfasdf">#REF!</definedName>
    <definedName name="SDFCE" localSheetId="17" hidden="1">{"TAB1",#N/A,TRUE,"GENERAL";"TAB2",#N/A,TRUE,"GENERAL";"TAB3",#N/A,TRUE,"GENERAL";"TAB4",#N/A,TRUE,"GENERAL";"TAB5",#N/A,TRUE,"GENERAL"}</definedName>
    <definedName name="SDFCE">#REF!</definedName>
    <definedName name="sdfd" localSheetId="17" hidden="1">{"via1",#N/A,TRUE,"general";"via2",#N/A,TRUE,"general";"via3",#N/A,TRUE,"general"}</definedName>
    <definedName name="sdfd">#REF!</definedName>
    <definedName name="sdfds" localSheetId="17" hidden="1">{"via1",#N/A,TRUE,"general";"via2",#N/A,TRUE,"general";"via3",#N/A,TRUE,"general"}</definedName>
    <definedName name="sdfds">#REF!</definedName>
    <definedName name="SDFDSO" localSheetId="17" hidden="1">{"via1",#N/A,TRUE,"general";"via2",#N/A,TRUE,"general";"via3",#N/A,TRUE,"general"}</definedName>
    <definedName name="SDFDSO">#REF!</definedName>
    <definedName name="sdfdstp" localSheetId="17" hidden="1">{"TAB1",#N/A,TRUE,"GENERAL";"TAB2",#N/A,TRUE,"GENERAL";"TAB3",#N/A,TRUE,"GENERAL";"TAB4",#N/A,TRUE,"GENERAL";"TAB5",#N/A,TRUE,"GENERAL"}</definedName>
    <definedName name="sdfdstp">#REF!</definedName>
    <definedName name="sdfdxf" localSheetId="17">#REF!</definedName>
    <definedName name="sdfdxf">#REF!</definedName>
    <definedName name="SDFEO" localSheetId="17" hidden="1">{"via1",#N/A,TRUE,"general";"via2",#N/A,TRUE,"general";"via3",#N/A,TRUE,"general"}</definedName>
    <definedName name="SDFEO">#REF!</definedName>
    <definedName name="sdfg" localSheetId="17" hidden="1">{"TAB1",#N/A,TRUE,"GENERAL";"TAB2",#N/A,TRUE,"GENERAL";"TAB3",#N/A,TRUE,"GENERAL";"TAB4",#N/A,TRUE,"GENERAL";"TAB5",#N/A,TRUE,"GENERAL"}</definedName>
    <definedName name="sdfg">#REF!</definedName>
    <definedName name="sdfgdsfk" localSheetId="17" hidden="1">{"via1",#N/A,TRUE,"general";"via2",#N/A,TRUE,"general";"via3",#N/A,TRUE,"general"}</definedName>
    <definedName name="sdfgdsfk">#REF!</definedName>
    <definedName name="sdfgsg" localSheetId="17" hidden="1">{"via1",#N/A,TRUE,"general";"via2",#N/A,TRUE,"general";"via3",#N/A,TRUE,"general"}</definedName>
    <definedName name="sdfgsg">#REF!</definedName>
    <definedName name="sdfhjfasdfjasj">#REF!</definedName>
    <definedName name="SDFLJK" localSheetId="17" hidden="1">{"TAB1",#N/A,TRUE,"GENERAL";"TAB2",#N/A,TRUE,"GENERAL";"TAB3",#N/A,TRUE,"GENERAL";"TAB4",#N/A,TRUE,"GENERAL";"TAB5",#N/A,TRUE,"GENERAL"}</definedName>
    <definedName name="SDFLJK">#REF!</definedName>
    <definedName name="sdfsd" localSheetId="17">#REF!</definedName>
    <definedName name="sdfsd">#REF!</definedName>
    <definedName name="sdfsd4" localSheetId="17" hidden="1">{"via1",#N/A,TRUE,"general";"via2",#N/A,TRUE,"general";"via3",#N/A,TRUE,"general"}</definedName>
    <definedName name="sdfsd4">#REF!</definedName>
    <definedName name="SDFSDF" localSheetId="17" hidden="1">{"TAB1",#N/A,TRUE,"GENERAL";"TAB2",#N/A,TRUE,"GENERAL";"TAB3",#N/A,TRUE,"GENERAL";"TAB4",#N/A,TRUE,"GENERAL";"TAB5",#N/A,TRUE,"GENERAL"}</definedName>
    <definedName name="SDFSDF">#REF!</definedName>
    <definedName name="sdfsdfb" localSheetId="17" hidden="1">{"via1",#N/A,TRUE,"general";"via2",#N/A,TRUE,"general";"via3",#N/A,TRUE,"general"}</definedName>
    <definedName name="sdfsdfb">#REF!</definedName>
    <definedName name="SDFSF" localSheetId="17" hidden="1">{"TAB1",#N/A,TRUE,"GENERAL";"TAB2",#N/A,TRUE,"GENERAL";"TAB3",#N/A,TRUE,"GENERAL";"TAB4",#N/A,TRUE,"GENERAL";"TAB5",#N/A,TRUE,"GENERAL"}</definedName>
    <definedName name="SDFSF">#REF!</definedName>
    <definedName name="sdfsv" localSheetId="17" hidden="1">{"TAB1",#N/A,TRUE,"GENERAL";"TAB2",#N/A,TRUE,"GENERAL";"TAB3",#N/A,TRUE,"GENERAL";"TAB4",#N/A,TRUE,"GENERAL";"TAB5",#N/A,TRUE,"GENERAL"}</definedName>
    <definedName name="sdfsv">#REF!</definedName>
    <definedName name="sdg">#REF!</definedName>
    <definedName name="sdgfd" localSheetId="17" hidden="1">{"TAB1",#N/A,TRUE,"GENERAL";"TAB2",#N/A,TRUE,"GENERAL";"TAB3",#N/A,TRUE,"GENERAL";"TAB4",#N/A,TRUE,"GENERAL";"TAB5",#N/A,TRUE,"GENERAL"}</definedName>
    <definedName name="sdgfd">#REF!</definedName>
    <definedName name="sdgfgp" localSheetId="17" hidden="1">{"via1",#N/A,TRUE,"general";"via2",#N/A,TRUE,"general";"via3",#N/A,TRUE,"general"}</definedName>
    <definedName name="sdgfgp">#REF!</definedName>
    <definedName name="sdgfiu" localSheetId="17" hidden="1">{"via1",#N/A,TRUE,"general";"via2",#N/A,TRUE,"general";"via3",#N/A,TRUE,"general"}</definedName>
    <definedName name="sdgfiu">#REF!</definedName>
    <definedName name="sdgsd" localSheetId="17" hidden="1">{"TAB1",#N/A,TRUE,"GENERAL";"TAB2",#N/A,TRUE,"GENERAL";"TAB3",#N/A,TRUE,"GENERAL";"TAB4",#N/A,TRUE,"GENERAL";"TAB5",#N/A,TRUE,"GENERAL"}</definedName>
    <definedName name="sdgsd">#REF!</definedName>
    <definedName name="sdgsg" localSheetId="17" hidden="1">{"via1",#N/A,TRUE,"general";"via2",#N/A,TRUE,"general";"via3",#N/A,TRUE,"general"}</definedName>
    <definedName name="sdgsg">#REF!</definedName>
    <definedName name="SDIKOM" localSheetId="17" hidden="1">{"TAB1",#N/A,TRUE,"GENERAL";"TAB2",#N/A,TRUE,"GENERAL";"TAB3",#N/A,TRUE,"GENERAL";"TAB4",#N/A,TRUE,"GENERAL";"TAB5",#N/A,TRUE,"GENERAL"}</definedName>
    <definedName name="SDIKOM">#REF!</definedName>
    <definedName name="sdjkgjidfnfjidnhfmhkfmh" localSheetId="4">Listado #REF!</definedName>
    <definedName name="sdjkgjidfnfjidnhfmhkfmh" localSheetId="16">Listado #REF!</definedName>
    <definedName name="sdjkgjidfnfjidnhfmhkfmh" localSheetId="15">Listado #REF!</definedName>
    <definedName name="sdjkgjidfnfjidnhfmhkfmh" localSheetId="17">Listado #REF!</definedName>
    <definedName name="sdjkgjidfnfjidnhfmhkfmh" localSheetId="2">Listado #REF!</definedName>
    <definedName name="sdjkgjidfnfjidnhfmhkfmh" localSheetId="1">Listado #REF!</definedName>
    <definedName name="sdjkgjidfnfjidnhfmhkfmh">Listado #REF!</definedName>
    <definedName name="sdjknsjdgnf" localSheetId="4">Listado #REF!</definedName>
    <definedName name="sdjknsjdgnf" localSheetId="16">Listado #REF!</definedName>
    <definedName name="sdjknsjdgnf" localSheetId="15">Listado #REF!</definedName>
    <definedName name="sdjknsjdgnf" localSheetId="17">Listado #REF!</definedName>
    <definedName name="sdjknsjdgnf" localSheetId="2">Listado #REF!</definedName>
    <definedName name="sdjknsjdgnf" localSheetId="1">Listado #REF!</definedName>
    <definedName name="sdjknsjdgnf">Listado #REF!</definedName>
    <definedName name="sdkgujgjdrjgklfgrlt" localSheetId="4">Listado #REF!</definedName>
    <definedName name="sdkgujgjdrjgklfgrlt" localSheetId="16">Listado #REF!</definedName>
    <definedName name="sdkgujgjdrjgklfgrlt" localSheetId="15">Listado #REF!</definedName>
    <definedName name="sdkgujgjdrjgklfgrlt" localSheetId="17">Listado #REF!</definedName>
    <definedName name="sdkgujgjdrjgklfgrlt" localSheetId="2">Listado #REF!</definedName>
    <definedName name="sdkgujgjdrjgklfgrlt" localSheetId="1">Listado #REF!</definedName>
    <definedName name="sdkgujgjdrjgklfgrlt">Listado #REF!</definedName>
    <definedName name="SDKJDJGNJDG" localSheetId="4">Listado #REF!</definedName>
    <definedName name="SDKJDJGNJDG" localSheetId="16">Listado #REF!</definedName>
    <definedName name="SDKJDJGNJDG" localSheetId="15">Listado #REF!</definedName>
    <definedName name="SDKJDJGNJDG" localSheetId="17">Listado #REF!</definedName>
    <definedName name="SDKJDJGNJDG" localSheetId="2">Listado #REF!</definedName>
    <definedName name="SDKJDJGNJDG" localSheetId="1">Listado #REF!</definedName>
    <definedName name="SDKJDJGNJDG">Listado #REF!</definedName>
    <definedName name="SdM_Model_v_4_01_PV_Foglio1_Elenca">#REF!</definedName>
    <definedName name="sdngdjfngjdfnfnhgh" localSheetId="4">Listado #REF!</definedName>
    <definedName name="sdngdjfngjdfnfnhgh" localSheetId="16">Listado #REF!</definedName>
    <definedName name="sdngdjfngjdfnfnhgh" localSheetId="15">Listado #REF!</definedName>
    <definedName name="sdngdjfngjdfnfnhgh" localSheetId="17">Listado #REF!</definedName>
    <definedName name="sdngdjfngjdfnfnhgh" localSheetId="2">Listado #REF!</definedName>
    <definedName name="sdngdjfngjdfnfnhgh" localSheetId="1">Listado #REF!</definedName>
    <definedName name="sdngdjfngjdfnfnhgh">Listado #REF!</definedName>
    <definedName name="SDRWERWER" localSheetId="4">Listado #REF!</definedName>
    <definedName name="SDRWERWER" localSheetId="16">Listado #REF!</definedName>
    <definedName name="SDRWERWER" localSheetId="15">Listado #REF!</definedName>
    <definedName name="SDRWERWER" localSheetId="17">Listado #REF!</definedName>
    <definedName name="SDRWERWER" localSheetId="2">Listado #REF!</definedName>
    <definedName name="SDRWERWER" localSheetId="1">Listado #REF!</definedName>
    <definedName name="SDRWERWER">Listado #REF!</definedName>
    <definedName name="sdsd" localSheetId="17">#REF!</definedName>
    <definedName name="sdsd">#REF!</definedName>
    <definedName name="SDSDD">#REF!</definedName>
    <definedName name="sdsdfh" localSheetId="17" hidden="1">{"via1",#N/A,TRUE,"general";"via2",#N/A,TRUE,"general";"via3",#N/A,TRUE,"general"}</definedName>
    <definedName name="sdsdfh">#REF!</definedName>
    <definedName name="sdvvsdvdvgdvfgdvfskl" localSheetId="4">Listado #REF!</definedName>
    <definedName name="sdvvsdvdvgdvfgdvfskl" localSheetId="16">Listado #REF!</definedName>
    <definedName name="sdvvsdvdvgdvfgdvfskl" localSheetId="15">Listado #REF!</definedName>
    <definedName name="sdvvsdvdvgdvfgdvfskl" localSheetId="17">Listado #REF!</definedName>
    <definedName name="sdvvsdvdvgdvfgdvfskl" localSheetId="2">Listado #REF!</definedName>
    <definedName name="sdvvsdvdvgdvfgdvfskl" localSheetId="1">Listado #REF!</definedName>
    <definedName name="sdvvsdvdvgdvfgdvfskl">Listado #REF!</definedName>
    <definedName name="SE" localSheetId="17">#REF!</definedName>
    <definedName name="Se">#REF!</definedName>
    <definedName name="seccion1">#REF!</definedName>
    <definedName name="seccion2">#REF!</definedName>
    <definedName name="SECTOR">#REF!</definedName>
    <definedName name="SegmentaciónDeDatos_03._Nombre_corredor">#REF!</definedName>
    <definedName name="SegmentaciónDeDatos_03._Nombre_corredor1">#REF!</definedName>
    <definedName name="SegmentaciónDeDatos_03._Nombre_corredor3">#REF!</definedName>
    <definedName name="SegmentaciónDeDatos_05._Nombre_tramo">#REF!</definedName>
    <definedName name="SegmentaciónDeDatos_05._Nombre_tramo1">#REF!</definedName>
    <definedName name="SegmentaciónDeDatos_05._Nombre_tramo3">#REF!</definedName>
    <definedName name="SegmentaciónDeDatos_07._Nombre_Sector">#REF!</definedName>
    <definedName name="SegmentaciónDeDatos_07._Nombre_Sector1">#REF!</definedName>
    <definedName name="SegmentaciónDeDatos_07._Nombre_Sector3">#REF!</definedName>
    <definedName name="SEGUE">#REF!</definedName>
    <definedName name="seguimiento">0.04</definedName>
    <definedName name="segundo">#REF!</definedName>
    <definedName name="Segundos">#REF!</definedName>
    <definedName name="Seguro" localSheetId="17">#REF!</definedName>
    <definedName name="Seguro">#REF!</definedName>
    <definedName name="SeguroCostos" localSheetId="17">#REF!</definedName>
    <definedName name="SeguroCostos">#REF!</definedName>
    <definedName name="selalternativas">#REF!</definedName>
    <definedName name="Selected_Year_Open_Volume">#REF!</definedName>
    <definedName name="Selector_voltimetro_7_posiciones">#REF!</definedName>
    <definedName name="Selectores">#REF!</definedName>
    <definedName name="sell">#REF!</definedName>
    <definedName name="Sellador_piso_granito">#REF!</definedName>
    <definedName name="SEM_DEL_MES" localSheetId="17">#REF!</definedName>
    <definedName name="SEM_DEL_MES">#REF!</definedName>
    <definedName name="SEMANA" localSheetId="17">#REF!</definedName>
    <definedName name="SEMANA">#REF!</definedName>
    <definedName name="Semanas_mes" localSheetId="17">#REF!</definedName>
    <definedName name="Semanas_mes">#REF!</definedName>
    <definedName name="semior">#REF!</definedName>
    <definedName name="SENAL_DE_PARE___SIGA">#REF!</definedName>
    <definedName name="SENAL_TIPO_SP_101__VIA_EN_CONSTRUCCION">#REF!</definedName>
    <definedName name="SENAL_TIPO_SP_38__OBREROS_EN_LA_VIA">#REF!</definedName>
    <definedName name="SENAL_TIPO_SR_30__AVISO_A_30_MTS">#REF!</definedName>
    <definedName name="sencount">1</definedName>
    <definedName name="senior">#REF!</definedName>
    <definedName name="SEÑALES">#REF!</definedName>
    <definedName name="Señales_APM">#REF!</definedName>
    <definedName name="Señales_APM_TC">#REF!</definedName>
    <definedName name="Señales_CPC">#REF!</definedName>
    <definedName name="Señales_CPC_TC">#REF!</definedName>
    <definedName name="Señales_Esp">#REF!</definedName>
    <definedName name="Señales_HW">#REF!</definedName>
    <definedName name="Señales_HW2">#REF!</definedName>
    <definedName name="Señales_HW2_TC">#REF!</definedName>
    <definedName name="Señales_LM">#REF!</definedName>
    <definedName name="SEÑALES_LM_TC">#REF!</definedName>
    <definedName name="Señales_Otros_Equipos">#REF!</definedName>
    <definedName name="SEÑALES_TC">#REF!</definedName>
    <definedName name="SEÑALIZACION">#REF!</definedName>
    <definedName name="Señalizacion_con_cinta">#REF!</definedName>
    <definedName name="SEÑP">#REF!</definedName>
    <definedName name="SEP" localSheetId="17">#REF!</definedName>
    <definedName name="SEP">#REF!</definedName>
    <definedName name="sep00" localSheetId="17">#REF!</definedName>
    <definedName name="sep00">#REF!</definedName>
    <definedName name="SEPARACIONPLACAS">#REF!</definedName>
    <definedName name="Sepjv2" localSheetId="17">#REF!</definedName>
    <definedName name="Sepjv2">#REF!</definedName>
    <definedName name="SepOct">#REF!</definedName>
    <definedName name="SepOct_C" localSheetId="17">#REF!</definedName>
    <definedName name="SepOct_C">#REF!</definedName>
    <definedName name="SEPT_25_09">#REF!</definedName>
    <definedName name="septdetail" localSheetId="17">#REF!</definedName>
    <definedName name="septdetail">#REF!</definedName>
    <definedName name="septico" localSheetId="17">#REF!</definedName>
    <definedName name="septico">#REF!</definedName>
    <definedName name="septtb" localSheetId="17">#REF!</definedName>
    <definedName name="septtb">#REF!</definedName>
    <definedName name="SequenceF" localSheetId="17">#REF!</definedName>
    <definedName name="SequenceF">#REF!</definedName>
    <definedName name="SERO">#REF!</definedName>
    <definedName name="SERO_10">#NAME?</definedName>
    <definedName name="SERO_3">#NAME?</definedName>
    <definedName name="SERO_4">#NAME?</definedName>
    <definedName name="SERO_5">#NAME?</definedName>
    <definedName name="SERO_6">#NAME?</definedName>
    <definedName name="SERO_7">#NAME?</definedName>
    <definedName name="SERO_8">#NAME?</definedName>
    <definedName name="SERO_9">#NAME?</definedName>
    <definedName name="servicioingreso" localSheetId="17">#REF!</definedName>
    <definedName name="servicioingreso">#REF!</definedName>
    <definedName name="ServicioSurentingExpress" localSheetId="17">#REF!</definedName>
    <definedName name="ServicioSurentingExpress">#REF!</definedName>
    <definedName name="servicioutilidad" localSheetId="17">#REF!</definedName>
    <definedName name="servicioutilidad">#REF!</definedName>
    <definedName name="ServicioVehSustituto" localSheetId="17">#REF!</definedName>
    <definedName name="ServicioVehSustituto">#REF!</definedName>
    <definedName name="SESENTA">#REF!,#REF!</definedName>
    <definedName name="SETENTA">#REF!,#REF!</definedName>
    <definedName name="setrj" localSheetId="17" hidden="1">{"via1",#N/A,TRUE,"general";"via2",#N/A,TRUE,"general";"via3",#N/A,TRUE,"general"}</definedName>
    <definedName name="setrj">#REF!</definedName>
    <definedName name="sett" localSheetId="17" hidden="1">{"via1",#N/A,TRUE,"general";"via2",#N/A,TRUE,"general";"via3",#N/A,TRUE,"general"}</definedName>
    <definedName name="sett">#REF!</definedName>
    <definedName name="SEVER" localSheetId="17">#REF!</definedName>
    <definedName name="SEVER">#REF!</definedName>
    <definedName name="SF" localSheetId="17">#REF!</definedName>
    <definedName name="Sf">#REF!</definedName>
    <definedName name="sfasf" localSheetId="17" hidden="1">{"TAB1",#N/A,TRUE,"GENERAL";"TAB2",#N/A,TRUE,"GENERAL";"TAB3",#N/A,TRUE,"GENERAL";"TAB4",#N/A,TRUE,"GENERAL";"TAB5",#N/A,TRUE,"GENERAL"}</definedName>
    <definedName name="sfasf">#REF!</definedName>
    <definedName name="SFD_5" localSheetId="17">#REF!</definedName>
    <definedName name="SFD_5">#REF!</definedName>
    <definedName name="SFF">#REF!</definedName>
    <definedName name="sfgasd" localSheetId="4">{0,0,0,0;0,0,0,0;0,0,0,0;0,0,0,0;0,0,0,0;0,0,0,0;0,0,2,0;2,3,3,0;FALSE,FALSE,FALSE,FALSE;TRUE,FALSE,TRUE,TRUE;FALSE,FALSE,TRUE,TRUE;FALSE,0,2.78134444564786E-308,4.45015196281921E-308;7.78776275135711E-308,1.33504516457612E-307,2.22507555776164E-307,3.56012157274209E-307}</definedName>
    <definedName name="sfgasd" localSheetId="16">{0,0,0,0;0,0,0,0;0,0,0,0;0,0,0,0;0,0,0,0;0,0,0,0;0,0,2,0;2,3,3,0;FALSE,FALSE,FALSE,FALSE;TRUE,FALSE,TRUE,TRUE;FALSE,FALSE,TRUE,TRUE;FALSE,0,2.78134444564786E-308,4.45015196281921E-308;7.78776275135711E-308,1.33504516457612E-307,2.22507555776164E-307,3.56012157274209E-307}</definedName>
    <definedName name="sfgasd" localSheetId="15">{0,0,0,0;0,0,0,0;0,0,0,0;0,0,0,0;0,0,0,0;0,0,0,0;0,0,2,0;2,3,3,0;FALSE,FALSE,FALSE,FALSE;TRUE,FALSE,TRUE,TRUE;FALSE,FALSE,TRUE,TRUE;FALSE,0,2.78134444564786E-308,4.45015196281921E-308;7.78776275135711E-308,1.33504516457612E-307,2.22507555776164E-307,3.56012157274209E-307}</definedName>
    <definedName name="sfgasd" localSheetId="17">{0,0,0,0;0,0,0,0;0,0,0,0;0,0,0,0;0,0,0,0;0,0,0,0;0,0,2,0;2,3,3,0;FALSE,FALSE,FALSE,FALSE;TRUE,FALSE,TRUE,TRUE;FALSE,FALSE,TRUE,TRUE;FALSE,0,2.78134444564786E-308,4.45015196281921E-308;7.78776275135711E-308,1.33504516457612E-307,2.22507555776164E-307,3.56012157274209E-307}</definedName>
    <definedName name="sfgasd" localSheetId="2">{0,0,0,0;0,0,0,0;0,0,0,0;0,0,0,0;0,0,0,0;0,0,0,0;0,0,2,0;2,3,3,0;FALSE,FALSE,FALSE,FALSE;TRUE,FALSE,TRUE,TRUE;FALSE,FALSE,TRUE,TRUE;FALSE,0,2.78134444564786E-308,4.45015196281921E-308;7.78776275135711E-308,1.33504516457612E-307,2.22507555776164E-307,3.56012157274209E-307}</definedName>
    <definedName name="sfgasd" localSheetId="1">{0,0,0,0;0,0,0,0;0,0,0,0;0,0,0,0;0,0,0,0;0,0,0,0;0,0,2,0;2,3,3,0;FALSE,FALSE,FALSE,FALSE;TRUE,FALSE,TRUE,TRUE;FALSE,FALSE,TRUE,TRUE;FALSE,0,2.78134444564786E-308,4.45015196281921E-308;7.78776275135711E-308,1.33504516457612E-307,2.22507555776164E-307,3.56012157274209E-307}</definedName>
    <definedName name="sfgasd">{0,0,0,0;0,0,0,0;0,0,0,0;0,0,0,0;0,0,0,0;0,0,0,0;0,0,2,0;2,3,3,0;FALSE,FALSE,FALSE,FALSE;TRUE,FALSE,TRUE,TRUE;FALSE,FALSE,TRUE,TRUE;FALSE,0,2.78134444564786E-308,4.45015196281921E-308;7.78776275135711E-308,1.33504516457612E-307,2.22507555776164E-307,3.56012157274209E-307}</definedName>
    <definedName name="SFHSGFH" localSheetId="17" hidden="1">{"TAB1",#N/A,TRUE,"GENERAL";"TAB2",#N/A,TRUE,"GENERAL";"TAB3",#N/A,TRUE,"GENERAL";"TAB4",#N/A,TRUE,"GENERAL";"TAB5",#N/A,TRUE,"GENERAL"}</definedName>
    <definedName name="SFHSGFH">#REF!</definedName>
    <definedName name="sfnlavplt">#REF!</definedName>
    <definedName name="sfsd" localSheetId="17" hidden="1">{"via1",#N/A,TRUE,"general";"via2",#N/A,TRUE,"general";"via3",#N/A,TRUE,"general"}</definedName>
    <definedName name="sfsd">#REF!</definedName>
    <definedName name="sfsdf" localSheetId="17" hidden="1">{"TAB1",#N/A,TRUE,"GENERAL";"TAB2",#N/A,TRUE,"GENERAL";"TAB3",#N/A,TRUE,"GENERAL";"TAB4",#N/A,TRUE,"GENERAL";"TAB5",#N/A,TRUE,"GENERAL"}</definedName>
    <definedName name="sfsdf">#REF!</definedName>
    <definedName name="sfsdferg" localSheetId="17" hidden="1">{"TAB1",#N/A,TRUE,"GENERAL";"TAB2",#N/A,TRUE,"GENERAL";"TAB3",#N/A,TRUE,"GENERAL";"TAB4",#N/A,TRUE,"GENERAL";"TAB5",#N/A,TRUE,"GENERAL"}</definedName>
    <definedName name="sfsdferg">#REF!</definedName>
    <definedName name="sfsdfs" localSheetId="17" hidden="1">{"TAB1",#N/A,TRUE,"GENERAL";"TAB2",#N/A,TRUE,"GENERAL";"TAB3",#N/A,TRUE,"GENERAL";"TAB4",#N/A,TRUE,"GENERAL";"TAB5",#N/A,TRUE,"GENERAL"}</definedName>
    <definedName name="sfsdfs">#REF!</definedName>
    <definedName name="SFSFS" localSheetId="4">Listado #REF!</definedName>
    <definedName name="SFSFS" localSheetId="16">Listado #REF!</definedName>
    <definedName name="SFSFS" localSheetId="15">Listado #REF!</definedName>
    <definedName name="SFSFS" localSheetId="17">Listado #REF!</definedName>
    <definedName name="SFSFS" localSheetId="2">Listado #REF!</definedName>
    <definedName name="SFSFS" localSheetId="1">Listado #REF!</definedName>
    <definedName name="SFSFS">Listado #REF!</definedName>
    <definedName name="Sg" localSheetId="17">#REF!</definedName>
    <definedName name="Sg">#REF!</definedName>
    <definedName name="sga">#REF!</definedName>
    <definedName name="SGET" localSheetId="17">#REF!</definedName>
    <definedName name="SGET">#REF!</definedName>
    <definedName name="SGI_V_INDICES_CIRCUITO_CAUSA" localSheetId="17">#REF!</definedName>
    <definedName name="SGI_V_INDICES_CIRCUITO_CAUSA">#REF!</definedName>
    <definedName name="Sh" localSheetId="17">#REF!</definedName>
    <definedName name="Sh">#REF!</definedName>
    <definedName name="Shadow_Tolls_paste">#REF!</definedName>
    <definedName name="Share" localSheetId="17">#REF!</definedName>
    <definedName name="Share">#REF!</definedName>
    <definedName name="SHARED_FORMULA_0">#REF!</definedName>
    <definedName name="SHARED_FORMULA_1">#REF!</definedName>
    <definedName name="SHARED_FORMULA_2">#REF!</definedName>
    <definedName name="SHARED_FORMULA_21" localSheetId="17">#N/A</definedName>
    <definedName name="SHARED_FORMULA_21">#REF!</definedName>
    <definedName name="SHARED_FORMULA_3">#REF!</definedName>
    <definedName name="SHARED_FORMULA_4">#REF!</definedName>
    <definedName name="SHARED_FORMULA_5">#REF!</definedName>
    <definedName name="SHARED_FORMULA_6">#REF!</definedName>
    <definedName name="ship_terms" localSheetId="17">#REF!</definedName>
    <definedName name="ship_terms">#REF!</definedName>
    <definedName name="SHIP_VIA" localSheetId="17">#REF!</definedName>
    <definedName name="SHIP_VIA">#REF!</definedName>
    <definedName name="Shovel_1" localSheetId="17">#REF!</definedName>
    <definedName name="Shovel_1">#REF!</definedName>
    <definedName name="Shovel_2" localSheetId="17">#REF!</definedName>
    <definedName name="Shovel_2">#REF!</definedName>
    <definedName name="Shovel_3" localSheetId="17">#REF!</definedName>
    <definedName name="Shovel_3">#REF!</definedName>
    <definedName name="Shovel_4" localSheetId="17">#REF!</definedName>
    <definedName name="Shovel_4">#REF!</definedName>
    <definedName name="Shovel_5" localSheetId="17">#REF!</definedName>
    <definedName name="Shovel_5">#REF!</definedName>
    <definedName name="show_all" localSheetId="17">#REF!</definedName>
    <definedName name="show_all">#REF!</definedName>
    <definedName name="si" localSheetId="17">#REF!</definedName>
    <definedName name="si">#REF!</definedName>
    <definedName name="SI_10">#NAME?</definedName>
    <definedName name="SI_3">#NAME?</definedName>
    <definedName name="SI_4">#NAME?</definedName>
    <definedName name="SI_5">#NAME?</definedName>
    <definedName name="SI_6">#NAME?</definedName>
    <definedName name="SI_7">#NAME?</definedName>
    <definedName name="SI_8">#NAME?</definedName>
    <definedName name="SI_9">#NAME?</definedName>
    <definedName name="SI_NO">#REF!</definedName>
    <definedName name="Sifón__PVC_2">#REF!</definedName>
    <definedName name="Sifón__PVC_3">#REF!</definedName>
    <definedName name="SIFON_180_2" localSheetId="17">#REF!</definedName>
    <definedName name="SIFON_180_2">#REF!</definedName>
    <definedName name="SIKA" localSheetId="17">#REF!</definedName>
    <definedName name="SIKA">#REF!</definedName>
    <definedName name="SIKA_1">#REF!</definedName>
    <definedName name="Sika_1__mortero">#REF!</definedName>
    <definedName name="SIKAD">#REF!</definedName>
    <definedName name="SIKADUR" localSheetId="17">#REF!</definedName>
    <definedName name="SIKADUR">#REF!</definedName>
    <definedName name="SIKAFILL">#REF!</definedName>
    <definedName name="sikaflex">#REF!</definedName>
    <definedName name="SIKAimpermeabilizante">#REF!</definedName>
    <definedName name="silla_y_250x110">#REF!</definedName>
    <definedName name="SILLA_YEE_160x110">#REF!</definedName>
    <definedName name="SILLA_YEE_160x160">#REF!</definedName>
    <definedName name="SILLA_YEE_200x110">#REF!</definedName>
    <definedName name="SILLA_YEE_200x160">#REF!</definedName>
    <definedName name="SILLA_YEE_24x160">#REF!</definedName>
    <definedName name="SILLA_YEE_250x110">#REF!</definedName>
    <definedName name="SILLA_YEE_250x160">#REF!</definedName>
    <definedName name="SILLA_YEE_27x160">#REF!</definedName>
    <definedName name="SILLA_YEE_315x110">#REF!</definedName>
    <definedName name="SILLA_YEE_315x160">#REF!</definedName>
    <definedName name="SILLA_YEE_355x110">#REF!</definedName>
    <definedName name="SILLA_YEE_355x160">#REF!</definedName>
    <definedName name="SILLA_YEE_400x160">#REF!</definedName>
    <definedName name="SILLA_YEE_450x160">#REF!</definedName>
    <definedName name="Sim_Model_Input_1">#REF!</definedName>
    <definedName name="Sim_Model_Input_4">#REF!</definedName>
    <definedName name="Sim_Model_Output_1">#REF!</definedName>
    <definedName name="Sin_nombre">#REF!</definedName>
    <definedName name="Sin_nombre_0">#REF!</definedName>
    <definedName name="Sinnombre">#REF!</definedName>
    <definedName name="Sinnombre___0">#REF!</definedName>
    <definedName name="sino">#REF!</definedName>
    <definedName name="SISISIS">#REF!</definedName>
    <definedName name="SISISIS_10">#NAME?</definedName>
    <definedName name="SISISIS_3">#NAME?</definedName>
    <definedName name="SISISIS_4">#NAME?</definedName>
    <definedName name="SISISIS_5">#NAME?</definedName>
    <definedName name="SISISIS_6">#NAME?</definedName>
    <definedName name="SISISIS_7">#NAME?</definedName>
    <definedName name="SISISIS_8">#NAME?</definedName>
    <definedName name="SISISIS_9">#NAME?</definedName>
    <definedName name="siste">#REF!</definedName>
    <definedName name="SistemasPlazos">1</definedName>
    <definedName name="SITE">#REF!</definedName>
    <definedName name="SITE1">#REF!</definedName>
    <definedName name="Sitio">#REF!</definedName>
    <definedName name="SJ">#REF!</definedName>
    <definedName name="sk" localSheetId="17">#REF!</definedName>
    <definedName name="sk">#REF!</definedName>
    <definedName name="skdjvnjsdnvjdnds" localSheetId="4">Listado #REF!</definedName>
    <definedName name="skdjvnjsdnvjdnds" localSheetId="16">Listado #REF!</definedName>
    <definedName name="skdjvnjsdnvjdnds" localSheetId="15">Listado #REF!</definedName>
    <definedName name="skdjvnjsdnvjdnds" localSheetId="17">Listado #REF!</definedName>
    <definedName name="skdjvnjsdnvjdnds" localSheetId="2">Listado #REF!</definedName>
    <definedName name="skdjvnjsdnvjdnds" localSheetId="1">Listado #REF!</definedName>
    <definedName name="skdjvnjsdnvjdnds">Listado #REF!</definedName>
    <definedName name="SL" localSheetId="17">#REF!</definedName>
    <definedName name="SL">#REF!</definedName>
    <definedName name="Slicer_Contact_Type">#REF!</definedName>
    <definedName name="SLPVC">#REF!</definedName>
    <definedName name="SLube" localSheetId="17">#REF!</definedName>
    <definedName name="SLube">#REF!</definedName>
    <definedName name="SM" localSheetId="17">#REF!</definedName>
    <definedName name="sm">#REF!</definedName>
    <definedName name="SMIN">#REF!</definedName>
    <definedName name="SMLMV_2020">#REF!</definedName>
    <definedName name="SMLV">#REF!</definedName>
    <definedName name="SMMLV">616027</definedName>
    <definedName name="SMT">#REF!</definedName>
    <definedName name="sn" localSheetId="17">#REF!</definedName>
    <definedName name="sn">#REF!</definedName>
    <definedName name="snw" localSheetId="17">#REF!</definedName>
    <definedName name="snw">#REF!</definedName>
    <definedName name="sñ" localSheetId="17">#REF!</definedName>
    <definedName name="sñ">#REF!</definedName>
    <definedName name="so" localSheetId="17">#REF!</definedName>
    <definedName name="so">#REF!</definedName>
    <definedName name="Soat" localSheetId="17">#REF!</definedName>
    <definedName name="Soat">#REF!</definedName>
    <definedName name="SoatCostos" localSheetId="17">#REF!</definedName>
    <definedName name="SoatCostos">#REF!</definedName>
    <definedName name="SOBRE2H" localSheetId="17">#REF!</definedName>
    <definedName name="SOBRE2H">#REF!</definedName>
    <definedName name="sobre4h">#REF!</definedName>
    <definedName name="SOBREANCHO">#REF!</definedName>
    <definedName name="SOBRECIMIEN20">#REF!</definedName>
    <definedName name="sobrecimiento" localSheetId="17">#REF!</definedName>
    <definedName name="sobrecimiento">#REF!</definedName>
    <definedName name="Sobrecimiento_ladrillo" localSheetId="17">#REF!</definedName>
    <definedName name="Sobrecimiento_ladrillo">#REF!</definedName>
    <definedName name="SOCIAL" localSheetId="17">#REF!</definedName>
    <definedName name="SOCIAL">#REF!</definedName>
    <definedName name="SOHaul" localSheetId="17">#REF!</definedName>
    <definedName name="SOHaul">#REF!</definedName>
    <definedName name="SOL" localSheetId="17">#REF!</definedName>
    <definedName name="SOL">#REF!</definedName>
    <definedName name="solad">#REF!</definedName>
    <definedName name="solado" localSheetId="17">#REF!</definedName>
    <definedName name="SOLADO">#REF!</definedName>
    <definedName name="soladov" localSheetId="17">#REF!</definedName>
    <definedName name="soladov">#REF!</definedName>
    <definedName name="SOLDA" localSheetId="17">#REF!</definedName>
    <definedName name="SOLDA">#REF!</definedName>
    <definedName name="Soldador" localSheetId="17">#REF!</definedName>
    <definedName name="Soldador">#REF!</definedName>
    <definedName name="Soldador_1A">#REF!</definedName>
    <definedName name="Soldadura" localSheetId="17">#REF!</definedName>
    <definedName name="SOLDADURA">#REF!</definedName>
    <definedName name="SOLDADURA_60.13_DE_1_8">#REF!</definedName>
    <definedName name="Soldadura_cawell">#REF!</definedName>
    <definedName name="Soldadura_electrica">#REF!</definedName>
    <definedName name="Soldadura_electrodo_1_8_E60_11">#REF!</definedName>
    <definedName name="SOLDADURA_PVC">#REF!</definedName>
    <definedName name="Soldadura_y_limpiador_PVC">#REF!</definedName>
    <definedName name="SOLDADURALIQ">#REF!</definedName>
    <definedName name="Solids.SG" localSheetId="17">#REF!</definedName>
    <definedName name="Solids.SG">#REF!</definedName>
    <definedName name="solo" localSheetId="17">#REF!</definedName>
    <definedName name="solo">#REF!</definedName>
    <definedName name="SOLPVC">#REF!</definedName>
    <definedName name="solver_adj">#REF!,#REF!,#REF!,#REF!,#REF!,#REF!,#REF!,#REF!,#REF!,#REF!,#REF!,#REF!,#REF!,#REF!,#REF!,#REF!,#REF!,#REF!,#REF!</definedName>
    <definedName name="solver_lin">0</definedName>
    <definedName name="solver_num">1</definedName>
    <definedName name="solver_oldadj1">19</definedName>
    <definedName name="solver_oldadj10">57.21</definedName>
    <definedName name="solver_oldadj11">28</definedName>
    <definedName name="solver_oldadj12">21.3</definedName>
    <definedName name="solver_oldadj13">64</definedName>
    <definedName name="solver_oldadj14">79</definedName>
    <definedName name="solver_oldadj15">85.55</definedName>
    <definedName name="solver_oldadj16">83</definedName>
    <definedName name="solver_oldadj17">125.04</definedName>
    <definedName name="solver_oldadj18">105</definedName>
    <definedName name="solver_oldadj19">600</definedName>
    <definedName name="solver_oldadj2">20</definedName>
    <definedName name="solver_oldadj20">107</definedName>
    <definedName name="solver_oldadj21">72</definedName>
    <definedName name="solver_oldadj22">112</definedName>
    <definedName name="solver_oldadj23">41.6</definedName>
    <definedName name="solver_oldadj3">134.06</definedName>
    <definedName name="solver_oldadj4">29.23</definedName>
    <definedName name="solver_oldadj5">21</definedName>
    <definedName name="solver_oldadj6">144.92</definedName>
    <definedName name="solver_oldadj7">22</definedName>
    <definedName name="solver_oldadj8">23</definedName>
    <definedName name="solver_oldadj9">74.373</definedName>
    <definedName name="solver_oldobj">23</definedName>
    <definedName name="solver_opt">#REF!</definedName>
    <definedName name="solver_rel1">2</definedName>
    <definedName name="solver_rhs1">23</definedName>
    <definedName name="solver_tmp">#REF!,#REF!,#REF!,#REF!,#REF!,#REF!,#REF!,#REF!,#REF!,#REF!,#REF!,#REF!,#REF!,#REF!,#REF!,#REF!,#REF!,#REF!,#REF!</definedName>
    <definedName name="solver_typ">3</definedName>
    <definedName name="solver_val">23</definedName>
    <definedName name="SOR">#REF!</definedName>
    <definedName name="SOSO" localSheetId="17" hidden="1">#REF!</definedName>
    <definedName name="SOSO">#REF!</definedName>
    <definedName name="SP">#REF!</definedName>
    <definedName name="Spanner_Auto_File">"F:\Proyectos\CEI\Tunja-Barbosa\tra2b.x2a"</definedName>
    <definedName name="Spanner_Auto_Select">#REF!</definedName>
    <definedName name="Spare">#REF!</definedName>
    <definedName name="spb">#REF!</definedName>
    <definedName name="spbadv">#REF!</definedName>
    <definedName name="sponsor">#REF!</definedName>
    <definedName name="spread" localSheetId="17">#REF!</definedName>
    <definedName name="spread">#REF!</definedName>
    <definedName name="SpreadDesctos" localSheetId="17">#REF!</definedName>
    <definedName name="SpreadDesctos">#REF!</definedName>
    <definedName name="SpreadFcro" localSheetId="17">#REF!</definedName>
    <definedName name="SpreadFcro">#REF!</definedName>
    <definedName name="SpreadServicios" localSheetId="17">#REF!</definedName>
    <definedName name="SpreadServicios">#REF!</definedName>
    <definedName name="Spreadsheet_name" localSheetId="17">#REF!</definedName>
    <definedName name="Spreadsheet_name">#REF!</definedName>
    <definedName name="SpreadTotal" localSheetId="17">#REF!</definedName>
    <definedName name="SpreadTotal">#REF!</definedName>
    <definedName name="sr" localSheetId="17">#REF!</definedName>
    <definedName name="sr">#REF!</definedName>
    <definedName name="SRandM" localSheetId="17">#REF!</definedName>
    <definedName name="SRandM">#REF!</definedName>
    <definedName name="Sria_Respon">#REF!</definedName>
    <definedName name="srwrwr" localSheetId="17" hidden="1">{"TAB1",#N/A,TRUE,"GENERAL";"TAB2",#N/A,TRUE,"GENERAL";"TAB3",#N/A,TRUE,"GENERAL";"TAB4",#N/A,TRUE,"GENERAL";"TAB5",#N/A,TRUE,"GENERAL"}</definedName>
    <definedName name="srwrwr">#REF!</definedName>
    <definedName name="SS" localSheetId="17" hidden="1">#REF!</definedName>
    <definedName name="SS">#REF!</definedName>
    <definedName name="ss___0">#REF!</definedName>
    <definedName name="ss___1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DSD" localSheetId="17">#REF!</definedName>
    <definedName name="SSDSD">#REF!</definedName>
    <definedName name="SSS" localSheetId="17">#REF!</definedName>
    <definedName name="SSS">#REF!</definedName>
    <definedName name="sss___0">#REF!</definedName>
    <definedName name="sss___1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DFFF1223445">#REF!</definedName>
    <definedName name="ssss" localSheetId="17">#REF!</definedName>
    <definedName name="ssss">#REF!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" localSheetId="17">#REF!</definedName>
    <definedName name="sssss">#REF!</definedName>
    <definedName name="sssss7" localSheetId="17" hidden="1">{"via1",#N/A,TRUE,"general";"via2",#N/A,TRUE,"general";"via3",#N/A,TRUE,"general"}</definedName>
    <definedName name="sssss7">#REF!</definedName>
    <definedName name="sssssa" localSheetId="17" hidden="1">{"TAB1",#N/A,TRUE,"GENERAL";"TAB2",#N/A,TRUE,"GENERAL";"TAB3",#N/A,TRUE,"GENERAL";"TAB4",#N/A,TRUE,"GENERAL";"TAB5",#N/A,TRUE,"GENERAL"}</definedName>
    <definedName name="sssssa">#REF!</definedName>
    <definedName name="ssssss">#REF!</definedName>
    <definedName name="SSSSSSS">#REF!</definedName>
    <definedName name="ssssssssss" localSheetId="17">#REF!</definedName>
    <definedName name="ssssssssss">#REF!</definedName>
    <definedName name="sssssssssss" localSheetId="17">#REF!</definedName>
    <definedName name="sssssssssss">#REF!</definedName>
    <definedName name="ssssssssssssssssssss" localSheetId="17">#REF!</definedName>
    <definedName name="ssssssssssssssssssss">#REF!</definedName>
    <definedName name="SSSSSSSSSSSSSSSSSSSSSSS">#REF!</definedName>
    <definedName name="sssssy" localSheetId="17" hidden="1">{"via1",#N/A,TRUE,"general";"via2",#N/A,TRUE,"general";"via3",#N/A,TRUE,"general"}</definedName>
    <definedName name="sssssy">#REF!</definedName>
    <definedName name="st" localSheetId="17">#REF!</definedName>
    <definedName name="st">#REF!</definedName>
    <definedName name="stampa">#REF!</definedName>
    <definedName name="Standby" localSheetId="17">#REF!</definedName>
    <definedName name="Standby">#REF!</definedName>
    <definedName name="StandbyCostos" localSheetId="17">#REF!</definedName>
    <definedName name="StandbyCostos">#REF!</definedName>
    <definedName name="start">#REF!</definedName>
    <definedName name="start_snam">#REF!</definedName>
    <definedName name="StartBid" localSheetId="17">#REF!</definedName>
    <definedName name="StartBid">#REF!</definedName>
    <definedName name="StartItems" localSheetId="17">#REF!</definedName>
    <definedName name="StartItems">#REF!</definedName>
    <definedName name="StartPeriod">#REF!</definedName>
    <definedName name="StartRates" localSheetId="17">#REF!</definedName>
    <definedName name="StartRates">#REF!</definedName>
    <definedName name="StartTags" localSheetId="17">#REF!</definedName>
    <definedName name="StartTags">#REF!</definedName>
    <definedName name="status">#REF!</definedName>
    <definedName name="statusofexecution" localSheetId="17">#REF!</definedName>
    <definedName name="statusofexecution">#REF!</definedName>
    <definedName name="stecn">#REF!</definedName>
    <definedName name="STEFAB" localSheetId="4" hidden="1">{#N/A,#N/A,TRUE,"INGENIERIA";#N/A,#N/A,TRUE,"COMPRAS";#N/A,#N/A,TRUE,"DIRECCION";#N/A,#N/A,TRUE,"RESUMEN"}</definedName>
    <definedName name="STEFAB" localSheetId="16" hidden="1">{#N/A,#N/A,TRUE,"INGENIERIA";#N/A,#N/A,TRUE,"COMPRAS";#N/A,#N/A,TRUE,"DIRECCION";#N/A,#N/A,TRUE,"RESUMEN"}</definedName>
    <definedName name="STEFAB" localSheetId="15" hidden="1">{#N/A,#N/A,TRUE,"INGENIERIA";#N/A,#N/A,TRUE,"COMPRAS";#N/A,#N/A,TRUE,"DIRECCION";#N/A,#N/A,TRUE,"RESUMEN"}</definedName>
    <definedName name="STEFAB" localSheetId="17" hidden="1">{#N/A,#N/A,TRUE,"INGENIERIA";#N/A,#N/A,TRUE,"COMPRAS";#N/A,#N/A,TRUE,"DIRECCION";#N/A,#N/A,TRUE,"RESUMEN"}</definedName>
    <definedName name="STEFAB" localSheetId="2" hidden="1">{#N/A,#N/A,TRUE,"INGENIERIA";#N/A,#N/A,TRUE,"COMPRAS";#N/A,#N/A,TRUE,"DIRECCION";#N/A,#N/A,TRUE,"RESUMEN"}</definedName>
    <definedName name="STEFAB" localSheetId="1" hidden="1">{#N/A,#N/A,TRUE,"INGENIERIA";#N/A,#N/A,TRUE,"COMPRAS";#N/A,#N/A,TRUE,"DIRECCION";#N/A,#N/A,TRUE,"RESUMEN"}</definedName>
    <definedName name="STEFAB" hidden="1">{#N/A,#N/A,TRUE,"INGENIERIA";#N/A,#N/A,TRUE,"COMPRAS";#N/A,#N/A,TRUE,"DIRECCION";#N/A,#N/A,TRUE,"RESUMEN"}</definedName>
    <definedName name="step">#REF!</definedName>
    <definedName name="step2">#REF!</definedName>
    <definedName name="STOCK_CODE" localSheetId="17">#REF!</definedName>
    <definedName name="STOCK_CODE">#REF!</definedName>
    <definedName name="stock_oreganal" localSheetId="17">#REF!</definedName>
    <definedName name="stock_oreganal">#REF!</definedName>
    <definedName name="STOCZZZ">#REF!</definedName>
    <definedName name="StorageTank_Height" localSheetId="17">#REF!</definedName>
    <definedName name="StorageTank_Height">#REF!</definedName>
    <definedName name="StorageTank_Radius" localSheetId="17">#REF!</definedName>
    <definedName name="StorageTank_Radius">#REF!</definedName>
    <definedName name="StorageTank_TotalVolume" localSheetId="17">#REF!</definedName>
    <definedName name="StorageTank_TotalVolume">#REF!</definedName>
    <definedName name="StorageTank1_DryTonnes" localSheetId="17">#REF!</definedName>
    <definedName name="StorageTank1_DryTonnes">#REF!</definedName>
    <definedName name="StorageTank1_SlurryVolume" localSheetId="17">#REF!</definedName>
    <definedName name="StorageTank1_SlurryVolume">#REF!</definedName>
    <definedName name="StorageTank2_DryTonnes" localSheetId="17">#REF!</definedName>
    <definedName name="StorageTank2_DryTonnes">#REF!</definedName>
    <definedName name="StorageTank2_SlurryVolume" localSheetId="17">#REF!</definedName>
    <definedName name="StorageTank2_SlurryVolume">#REF!</definedName>
    <definedName name="StorageTank3_DryTonnes" localSheetId="17">#REF!</definedName>
    <definedName name="StorageTank3_DryTonnes">#REF!</definedName>
    <definedName name="StorageTank3_SlurryVolume" localSheetId="17">#REF!</definedName>
    <definedName name="StorageTank3_SlurryVolume">#REF!</definedName>
    <definedName name="StorageTank4_DryTonnes" localSheetId="17">#REF!</definedName>
    <definedName name="StorageTank4_DryTonnes">#REF!</definedName>
    <definedName name="StorageTank4_SlurryVolume" localSheetId="17">#REF!</definedName>
    <definedName name="StorageTank4_SlurryVolume">#REF!</definedName>
    <definedName name="STRANSPORTE">#REF!</definedName>
    <definedName name="StrBaseIncremCanon" localSheetId="17">#REF!</definedName>
    <definedName name="StrBaseIncremCanon">#REF!</definedName>
    <definedName name="StrBaseReliquidacion" localSheetId="17">#REF!</definedName>
    <definedName name="StrBaseReliquidacion">#REF!</definedName>
    <definedName name="StrClienDescontarIVA" localSheetId="17">#REF!</definedName>
    <definedName name="StrClienDescontarIVA">#REF!</definedName>
    <definedName name="StrCliente" localSheetId="17">#REF!</definedName>
    <definedName name="StrCliente">#REF!</definedName>
    <definedName name="StrClienTributaRentaPresun" localSheetId="17">#REF!</definedName>
    <definedName name="StrClienTributaRentaPresun">#REF!</definedName>
    <definedName name="strDescAccesorios" localSheetId="17">#REF!</definedName>
    <definedName name="strDescAccesorios">#REF!</definedName>
    <definedName name="strDescPlanSeguro" localSheetId="17">#REF!</definedName>
    <definedName name="strDescPlanSeguro">#REF!</definedName>
    <definedName name="strEstado" localSheetId="17">#REF!</definedName>
    <definedName name="strEstado">#REF!</definedName>
    <definedName name="StrFrecPago" localSheetId="17">#REF!</definedName>
    <definedName name="StrFrecPago">#REF!</definedName>
    <definedName name="StrFrecReliquidacion" localSheetId="17">#REF!</definedName>
    <definedName name="StrFrecReliquidacion">#REF!</definedName>
    <definedName name="StrGerenteCuenta" localSheetId="17">#REF!</definedName>
    <definedName name="StrGerenteCuenta">#REF!</definedName>
    <definedName name="StrImpDosXMil" localSheetId="17">#REF!</definedName>
    <definedName name="StrImpDosXMil">#REF!</definedName>
    <definedName name="StrMarcaVehicModelo" localSheetId="17">#REF!</definedName>
    <definedName name="StrMarcaVehicModelo">#REF!</definedName>
    <definedName name="StrMarcaVehícModelo" localSheetId="17">#REF!</definedName>
    <definedName name="StrMarcaVehícModelo">#REF!</definedName>
    <definedName name="StrModalidadCanon" localSheetId="17">#REF!</definedName>
    <definedName name="StrModalidadCanon">#REF!</definedName>
    <definedName name="StrModalidadPago" localSheetId="17">#REF!</definedName>
    <definedName name="StrModalidadPago">#REF!</definedName>
    <definedName name="strNomVariable1" localSheetId="17">#REF!</definedName>
    <definedName name="strNomVariable1">#REF!</definedName>
    <definedName name="strNomVariable2" localSheetId="17">#REF!</definedName>
    <definedName name="strNomVariable2">#REF!</definedName>
    <definedName name="strNomVariable3" localSheetId="17">#REF!</definedName>
    <definedName name="strNomVariable3">#REF!</definedName>
    <definedName name="StrNumeroCotizacion" localSheetId="17">#REF!</definedName>
    <definedName name="StrNumeroCotizacion">#REF!</definedName>
    <definedName name="StrNumeroCotización" localSheetId="17">#REF!</definedName>
    <definedName name="StrNumeroCotización">#REF!</definedName>
    <definedName name="strPlaca" localSheetId="17">#REF!</definedName>
    <definedName name="strPlaca">#REF!</definedName>
    <definedName name="StrRentBack" localSheetId="17">#REF!</definedName>
    <definedName name="StrRentBack">#REF!</definedName>
    <definedName name="strTipoCliente" localSheetId="17">#REF!</definedName>
    <definedName name="strTipoCliente">#REF!</definedName>
    <definedName name="StrTipoContrato" localSheetId="17">#REF!</definedName>
    <definedName name="StrTipoContrato">#REF!</definedName>
    <definedName name="Structure" localSheetId="17">#REF!</definedName>
    <definedName name="Structure">#REF!</definedName>
    <definedName name="stt" localSheetId="17" hidden="1">{"via1",#N/A,TRUE,"general";"via2",#N/A,TRUE,"general";"via3",#N/A,TRUE,"general"}</definedName>
    <definedName name="stt">#REF!</definedName>
    <definedName name="Stub" localSheetId="17" hidden="1">#REF!</definedName>
    <definedName name="Stub">#REF!</definedName>
    <definedName name="Stub_Header1" localSheetId="17" hidden="1">#REF!</definedName>
    <definedName name="Stub_Header1">#REF!</definedName>
    <definedName name="Stub_Header2" localSheetId="17" hidden="1">#REF!</definedName>
    <definedName name="Stub_Header2">#REF!</definedName>
    <definedName name="Stub_Header3" localSheetId="17" hidden="1">#REF!</definedName>
    <definedName name="Stub_Header3">#REF!</definedName>
    <definedName name="STyre" localSheetId="17">#REF!</definedName>
    <definedName name="STyre">#REF!</definedName>
    <definedName name="SU">#REF!</definedName>
    <definedName name="SUBA" localSheetId="17">#REF!</definedName>
    <definedName name="SUBA">#REF!</definedName>
    <definedName name="SUBBASE" localSheetId="17">#REF!</definedName>
    <definedName name="SUBBASE">#REF!</definedName>
    <definedName name="Subentro">#REF!</definedName>
    <definedName name="SUBESTACIONES" localSheetId="17">#REF!</definedName>
    <definedName name="SUBESTACIONES">#REF!</definedName>
    <definedName name="SUBPRODUCTOS" localSheetId="17">#REF!</definedName>
    <definedName name="SUBPRODUCTOS">#REF!</definedName>
    <definedName name="subprograma">#REF!</definedName>
    <definedName name="subregiones">#REF!</definedName>
    <definedName name="SUBT11202302000">#REF!</definedName>
    <definedName name="SUBT11211302310">#REF!</definedName>
    <definedName name="SUBT11331346120">#REF!</definedName>
    <definedName name="SUBT21202302000">#REF!</definedName>
    <definedName name="SUBT21211302310">#REF!</definedName>
    <definedName name="SUBT21331346120">#REF!</definedName>
    <definedName name="SUBT31211302310">#REF!</definedName>
    <definedName name="SUBT31331346120">#REF!</definedName>
    <definedName name="SUBT41202302000">#REF!</definedName>
    <definedName name="SUBTIPOACC" localSheetId="17">#REF!</definedName>
    <definedName name="SUBTIPOACC">#REF!</definedName>
    <definedName name="SubtipoAccesorio" localSheetId="17">#REF!</definedName>
    <definedName name="SubtipoAccesorio">#REF!</definedName>
    <definedName name="SUBTOTAL" localSheetId="17">#REF!</definedName>
    <definedName name="SUBTOTAL">#REF!</definedName>
    <definedName name="SUBTOTAL_PRESTACIONES_SOCIALES">#REF!</definedName>
    <definedName name="SUBTOTALMAT" localSheetId="17">#REF!</definedName>
    <definedName name="SUBTOTALMAT">#REF!</definedName>
    <definedName name="SUELDOS">#REF!</definedName>
    <definedName name="SUELO">#REF!</definedName>
    <definedName name="SUELO2">#REF!</definedName>
    <definedName name="SUJETADORES_PARA_CABLE_DE_3_8">#REF!</definedName>
    <definedName name="sum" localSheetId="17">#REF!</definedName>
    <definedName name="Sum">#REF!</definedName>
    <definedName name="SUM31211302310">#REF!</definedName>
    <definedName name="suma">#REF!</definedName>
    <definedName name="sumideros">#REF!</definedName>
    <definedName name="SUMIN">#REF!</definedName>
    <definedName name="SUMINISTRO">#REF!</definedName>
    <definedName name="suministro_concretos">#REF!</definedName>
    <definedName name="Suministro_e_instalacion_de_tubería__de_Φ8___en_acero_al_carbono__en_tramos_de_6_metros_roscada_con_uniones_del_mismo_material">#REF!</definedName>
    <definedName name="suministro_tuberías">#REF!</definedName>
    <definedName name="SUMINISTROS">#REF!</definedName>
    <definedName name="Summary">#REF!</definedName>
    <definedName name="Super_T">#REF!</definedName>
    <definedName name="SUPERCEL" localSheetId="17">#REF!</definedName>
    <definedName name="SUPERCEL">#REF!</definedName>
    <definedName name="Supercel_Inc.Estruct.">#REF!</definedName>
    <definedName name="Superficie">#REF!</definedName>
    <definedName name="supert">#REF!</definedName>
    <definedName name="Supervía" localSheetId="4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16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15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17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2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1">{#N/A,#N/A,TRUE,"0001";#N/A,#N/A,TRUE,"0002";#N/A,#N/A,TRUE,"0003";#N/A,#N/A,TRUE,"0004";#N/A,#N/A,TRUE,"0005";#N/A,#N/A,TRUE,"0006";#N/A,#N/A,TRUE,"0007";#N/A,#N/A,TRUE,"0008";#N/A,#N/A,TRUE,"0009";#N/A,#N/A,TRUE,"0010"}</definedName>
    <definedName name="Supervía">{#N/A,#N/A,TRUE,"0001";#N/A,#N/A,TRUE,"0002";#N/A,#N/A,TRUE,"0003";#N/A,#N/A,TRUE,"0004";#N/A,#N/A,TRUE,"0005";#N/A,#N/A,TRUE,"0006";#N/A,#N/A,TRUE,"0007";#N/A,#N/A,TRUE,"0008";#N/A,#N/A,TRUE,"0009";#N/A,#N/A,TRUE,"0010"}</definedName>
    <definedName name="supervision" localSheetId="17">#REF!</definedName>
    <definedName name="supervision">#REF!</definedName>
    <definedName name="Supportfacilities">#REF!</definedName>
    <definedName name="SupportFleet" localSheetId="17">#REF!</definedName>
    <definedName name="SupportFleet">#REF!</definedName>
    <definedName name="SupportOpCost" localSheetId="17">#REF!</definedName>
    <definedName name="SupportOpCost">#REF!</definedName>
    <definedName name="SupportRepl" localSheetId="17">#REF!</definedName>
    <definedName name="SupportRepl">#REF!</definedName>
    <definedName name="sw">#REF!</definedName>
    <definedName name="swssdecs" localSheetId="17">#REF!</definedName>
    <definedName name="swssdecs">#REF!</definedName>
    <definedName name="swsw" localSheetId="17" hidden="1">{"via1",#N/A,TRUE,"general";"via2",#N/A,TRUE,"general";"via3",#N/A,TRUE,"general"}</definedName>
    <definedName name="swsw">#REF!</definedName>
    <definedName name="swsw3" localSheetId="17" hidden="1">{"TAB1",#N/A,TRUE,"GENERAL";"TAB2",#N/A,TRUE,"GENERAL";"TAB3",#N/A,TRUE,"GENERAL";"TAB4",#N/A,TRUE,"GENERAL";"TAB5",#N/A,TRUE,"GENERAL"}</definedName>
    <definedName name="swsw3">#REF!</definedName>
    <definedName name="sxqx">#REF!</definedName>
    <definedName name="sysqty">#REF!</definedName>
    <definedName name="SZX">#REF!</definedName>
    <definedName name="T" localSheetId="17">#REF!</definedName>
    <definedName name="t">#REF!</definedName>
    <definedName name="T.1" localSheetId="17">#REF!</definedName>
    <definedName name="T.1">#REF!</definedName>
    <definedName name="T.1_POZ">#REF!</definedName>
    <definedName name="T.10" localSheetId="17">#REF!</definedName>
    <definedName name="T.10">#REF!</definedName>
    <definedName name="T.11" localSheetId="17">#REF!</definedName>
    <definedName name="T.11">#REF!</definedName>
    <definedName name="T.12" localSheetId="17">#REF!</definedName>
    <definedName name="T.12">#REF!</definedName>
    <definedName name="T.13" localSheetId="17">#REF!</definedName>
    <definedName name="T.13">#REF!</definedName>
    <definedName name="T.14" localSheetId="17">#REF!</definedName>
    <definedName name="T.14">#REF!</definedName>
    <definedName name="T.15" localSheetId="17">#REF!</definedName>
    <definedName name="T.15">#REF!</definedName>
    <definedName name="T.16" localSheetId="17">#REF!</definedName>
    <definedName name="T.16">#REF!</definedName>
    <definedName name="T.17" localSheetId="17">#REF!</definedName>
    <definedName name="T.17">#REF!</definedName>
    <definedName name="T.2" localSheetId="17">#REF!</definedName>
    <definedName name="T.2">#REF!</definedName>
    <definedName name="T.3" localSheetId="17">#REF!</definedName>
    <definedName name="T.3">#REF!</definedName>
    <definedName name="T.4" localSheetId="17">#REF!</definedName>
    <definedName name="T.4">#REF!</definedName>
    <definedName name="T.5" localSheetId="17">#REF!</definedName>
    <definedName name="T.5">#REF!</definedName>
    <definedName name="T.6" localSheetId="17">#REF!</definedName>
    <definedName name="T.6">#REF!</definedName>
    <definedName name="T.7" localSheetId="17">#REF!</definedName>
    <definedName name="T.7">#REF!</definedName>
    <definedName name="T.8" localSheetId="17">#REF!</definedName>
    <definedName name="T.8">#REF!</definedName>
    <definedName name="T.9" localSheetId="17">#REF!</definedName>
    <definedName name="T.9">#REF!</definedName>
    <definedName name="T.VIA">#REF!</definedName>
    <definedName name="T___2_.3_FC_2.2">#REF!</definedName>
    <definedName name="t1.pvc">#REF!</definedName>
    <definedName name="T1_">#REF!</definedName>
    <definedName name="T1__2_FC1_5">#REF!</definedName>
    <definedName name="T1__2_FC1_9">#REF!</definedName>
    <definedName name="T1__3__2_FC1_9">#REF!</definedName>
    <definedName name="T1_FC_1.5">#REF!</definedName>
    <definedName name="T1_FC_1.5__.2">#REF!</definedName>
    <definedName name="T1_FC_1.9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POZO">#REF!</definedName>
    <definedName name="T2_RAS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42JH">#REF!</definedName>
    <definedName name="T43JH">#REF!</definedName>
    <definedName name="T44JH">#REF!</definedName>
    <definedName name="t5t5" localSheetId="17" hidden="1">{"TAB1",#N/A,TRUE,"GENERAL";"TAB2",#N/A,TRUE,"GENERAL";"TAB3",#N/A,TRUE,"GENERAL";"TAB4",#N/A,TRUE,"GENERAL";"TAB5",#N/A,TRUE,"GENERAL"}</definedName>
    <definedName name="t5t5">#REF!</definedName>
    <definedName name="T62JH">#REF!</definedName>
    <definedName name="T63JH">#REF!</definedName>
    <definedName name="T64JH">#REF!</definedName>
    <definedName name="T66JH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A" localSheetId="17">#REF!</definedName>
    <definedName name="Ta">#REF!</definedName>
    <definedName name="TAB">#REF!</definedName>
    <definedName name="Tab_Elec">#REF!</definedName>
    <definedName name="Tab_Expense">#REF!</definedName>
    <definedName name="Tab_Process">#REF!</definedName>
    <definedName name="Tab_Respons">#REF!</definedName>
    <definedName name="TabBL" localSheetId="17">#REF!</definedName>
    <definedName name="TabBL">#REF!</definedName>
    <definedName name="TabCIM" localSheetId="17">#REF!</definedName>
    <definedName name="TabCIM">#REF!</definedName>
    <definedName name="TABL_COM">#REF!</definedName>
    <definedName name="TABL_EX">#REF!</definedName>
    <definedName name="TABL_JSD">#REF!</definedName>
    <definedName name="TABL_PRFD">#REF!</definedName>
    <definedName name="TABL_SSN">#REF!</definedName>
    <definedName name="TABLA" localSheetId="4">#REF!</definedName>
    <definedName name="TABLA" localSheetId="16">#REF!</definedName>
    <definedName name="TABLA" localSheetId="15">#REF!</definedName>
    <definedName name="TABLA" localSheetId="17">#REF!</definedName>
    <definedName name="TABLA" localSheetId="2">#REF!</definedName>
    <definedName name="TABLA" localSheetId="1">#REF!</definedName>
    <definedName name="TABLA">#REF!</definedName>
    <definedName name="TABLA_3m_x_0_3m">#REF!</definedName>
    <definedName name="TABLA_CMI">#REF!</definedName>
    <definedName name="TABLA_DE_CARACOLI" localSheetId="17">#REF!</definedName>
    <definedName name="TABLA_DE_CARACOLI">#REF!</definedName>
    <definedName name="TABLA_DE_CONTENIDO__A1" localSheetId="17">#REF!</definedName>
    <definedName name="TABLA_DE_CONTENIDO__A1">#REF!</definedName>
    <definedName name="Tabla_en_madera">#REF!</definedName>
    <definedName name="TABLA_RN">#REF!</definedName>
    <definedName name="TABLA1" localSheetId="17">#REF!</definedName>
    <definedName name="TABLA1">#REF!</definedName>
    <definedName name="TABLA1.12">#REF!</definedName>
    <definedName name="TABLA1.2.2">#REF!</definedName>
    <definedName name="tabla2" localSheetId="17">#REF!</definedName>
    <definedName name="tabla2">#REF!</definedName>
    <definedName name="tablaDeDTFS" localSheetId="17">#REF!</definedName>
    <definedName name="tablaDeDTFS">#REF!</definedName>
    <definedName name="TablaR" localSheetId="17">#REF!</definedName>
    <definedName name="TablaR">#REF!</definedName>
    <definedName name="TABLERO_4_CIRCUITOS">#REF!</definedName>
    <definedName name="Tablero_de_12_circuitos">#REF!</definedName>
    <definedName name="Tablero_de_2_circuitos">#REF!</definedName>
    <definedName name="Tablero_de_24_circutos_trsifasico">#REF!</definedName>
    <definedName name="TABLERO_DE_DESVIO">#REF!</definedName>
    <definedName name="Tablero_trifásico_12_circuitos">#REF!</definedName>
    <definedName name="tablero2">#REF!</definedName>
    <definedName name="TABLEROACRIL">#REF!</definedName>
    <definedName name="TABLETA">#REF!</definedName>
    <definedName name="tablilla" localSheetId="17">#REF!</definedName>
    <definedName name="tablilla">#REF!</definedName>
    <definedName name="TABLON">#REF!</definedName>
    <definedName name="Tablon_gres">#REF!</definedName>
    <definedName name="tablonx">#REF!</definedName>
    <definedName name="TabPE" localSheetId="17">#REF!</definedName>
    <definedName name="TabPE">#REF!</definedName>
    <definedName name="TabPVC" localSheetId="17">#REF!</definedName>
    <definedName name="TabPVC">#REF!</definedName>
    <definedName name="TACDetail">#REF!</definedName>
    <definedName name="tachas" localSheetId="17">#REF!</definedName>
    <definedName name="tachas">#REF!</definedName>
    <definedName name="TACHeading">#REF!</definedName>
    <definedName name="tachrs">#REF!</definedName>
    <definedName name="taclrula">#REF!</definedName>
    <definedName name="TACOM">#REF!</definedName>
    <definedName name="TACOM1">#REF!</definedName>
    <definedName name="TACOR">#REF!</definedName>
    <definedName name="TagBid1" localSheetId="17">#REF!</definedName>
    <definedName name="TagBid1">#REF!</definedName>
    <definedName name="tagbid1ext" localSheetId="17">#REF!</definedName>
    <definedName name="tagbid1ext">#REF!</definedName>
    <definedName name="tagbid1UnevalCost" localSheetId="17">#REF!</definedName>
    <definedName name="tagbid1UnevalCost">#REF!</definedName>
    <definedName name="tagbid1unit" localSheetId="17">#REF!</definedName>
    <definedName name="tagbid1unit">#REF!</definedName>
    <definedName name="TagBid2" localSheetId="17">#REF!</definedName>
    <definedName name="TagBid2">#REF!</definedName>
    <definedName name="tagbid2ext" localSheetId="17">#REF!</definedName>
    <definedName name="tagbid2ext">#REF!</definedName>
    <definedName name="tagbid2UnEvalCost" localSheetId="17">#REF!</definedName>
    <definedName name="tagbid2UnEvalCost">#REF!</definedName>
    <definedName name="tagbid2unit" localSheetId="17">#REF!</definedName>
    <definedName name="tagbid2unit">#REF!</definedName>
    <definedName name="TagBid3" localSheetId="17">#REF!</definedName>
    <definedName name="TagBid3">#REF!</definedName>
    <definedName name="tagbid3ext" localSheetId="17">#REF!</definedName>
    <definedName name="tagbid3ext">#REF!</definedName>
    <definedName name="tagBid3UnevalCost" localSheetId="17">#REF!</definedName>
    <definedName name="tagBid3UnevalCost">#REF!</definedName>
    <definedName name="tagbid3unit" localSheetId="17">#REF!</definedName>
    <definedName name="tagbid3unit">#REF!</definedName>
    <definedName name="TagBid4" localSheetId="17">#REF!</definedName>
    <definedName name="TagBid4">#REF!</definedName>
    <definedName name="tagbid4ext" localSheetId="17">#REF!</definedName>
    <definedName name="tagbid4ext">#REF!</definedName>
    <definedName name="tagBid4UnEvalCost" localSheetId="17">#REF!</definedName>
    <definedName name="tagBid4UnEvalCost">#REF!</definedName>
    <definedName name="tagbid4unit" localSheetId="17">#REF!</definedName>
    <definedName name="tagbid4unit">#REF!</definedName>
    <definedName name="TagBidRange" localSheetId="17">#REF!</definedName>
    <definedName name="TagBidRange">#REF!</definedName>
    <definedName name="TagCurrency_conversion_factor" localSheetId="17">#REF!</definedName>
    <definedName name="TagCurrency_conversion_factor">#REF!</definedName>
    <definedName name="TagDescription" localSheetId="17">#REF!</definedName>
    <definedName name="TagDescription">#REF!</definedName>
    <definedName name="tagid" localSheetId="17">#REF!</definedName>
    <definedName name="tagid">#REF!</definedName>
    <definedName name="TagLineNo" localSheetId="17">#REF!</definedName>
    <definedName name="TagLineNo">#REF!</definedName>
    <definedName name="TagList.EndDate" localSheetId="17">#REF!</definedName>
    <definedName name="TagList.EndDate">#REF!</definedName>
    <definedName name="TagList.StartDate" localSheetId="17">#REF!</definedName>
    <definedName name="TagList.StartDate">#REF!</definedName>
    <definedName name="TagQuantity" localSheetId="17">#REF!</definedName>
    <definedName name="TagQuantity">#REF!</definedName>
    <definedName name="TagRefer" localSheetId="17">#REF!</definedName>
    <definedName name="TagRefer">#REF!</definedName>
    <definedName name="tagunit" localSheetId="17">#REF!</definedName>
    <definedName name="tagunit">#REF!</definedName>
    <definedName name="Tanq">#REF!</definedName>
    <definedName name="TANQUE" localSheetId="17">#REF!</definedName>
    <definedName name="TANQUE">#REF!</definedName>
    <definedName name="Tanque_asbt_cemt_de_1.000_ltrs">#REF!</definedName>
    <definedName name="TANQUEELEVATOT">#REF!</definedName>
    <definedName name="TANQUES" localSheetId="17">#REF!</definedName>
    <definedName name="TANQUES">#REF!</definedName>
    <definedName name="TANQUES4.1" localSheetId="17">#REF!</definedName>
    <definedName name="TANQUES4.1">#REF!</definedName>
    <definedName name="TAPA">#REF!</definedName>
    <definedName name="TAPA_ALCANTARILLA_ARO_Y_CONTRAARO">#REF!</definedName>
    <definedName name="TAPA_HF" localSheetId="17">#REF!</definedName>
    <definedName name="TAPA_HF">#REF!</definedName>
    <definedName name="Tapa_tipo_intemperie">#REF!</definedName>
    <definedName name="TAPAM">#REF!</definedName>
    <definedName name="TAPON_2__P.V.C" localSheetId="17">#REF!</definedName>
    <definedName name="TAPON_2__P.V.C">#REF!</definedName>
    <definedName name="Tapon_Pres._1">#REF!</definedName>
    <definedName name="Tapon_Pres._1_2">#REF!</definedName>
    <definedName name="Tapon_Pres._3_4">#REF!</definedName>
    <definedName name="tarifa">#REF!</definedName>
    <definedName name="TARIFA_CONSUMO_ALCANTARILLADO">#REF!</definedName>
    <definedName name="TARIFA_DE_ALQUILER">#REF!</definedName>
    <definedName name="TARIFA_H_M">#REF!</definedName>
    <definedName name="Tarifa_km3">#REF!</definedName>
    <definedName name="TARIFA_POR_CONSUMO">#REF!</definedName>
    <definedName name="TARIFAS" localSheetId="17">#REF!</definedName>
    <definedName name="TARIFAS">#REF!</definedName>
    <definedName name="TARIFAS_4">#REF!</definedName>
    <definedName name="TARIFAS_7">#REF!</definedName>
    <definedName name="TARIFAS_SUBSIDIOS" localSheetId="17">#REF!</definedName>
    <definedName name="TARIFAS_SUBSIDIOS">#REF!</definedName>
    <definedName name="TARIFAS1" localSheetId="17">#REF!</definedName>
    <definedName name="TARIFAS1">#REF!</definedName>
    <definedName name="TariffaSubito">#REF!</definedName>
    <definedName name="TASA">#REF!</definedName>
    <definedName name="Tasa_Efectiva_Mensual_Fondeo" localSheetId="17">#REF!</definedName>
    <definedName name="Tasa_Efectiva_Mensual_Fondeo">#REF!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asso_inter_annuale">#REF!</definedName>
    <definedName name="TAX">#REF!</definedName>
    <definedName name="Tax_Rate_Col">#REF!</definedName>
    <definedName name="taxdep">#REF!</definedName>
    <definedName name="Taxpb" localSheetId="17" hidden="1">#REF!</definedName>
    <definedName name="Taxpb">#REF!</definedName>
    <definedName name="TB" localSheetId="17">#REF!</definedName>
    <definedName name="tb">#REF!</definedName>
    <definedName name="TBCUR">#REF!</definedName>
    <definedName name="tblfrmlt">#REF!</definedName>
    <definedName name="TBMAYINT" localSheetId="17">#REF!</definedName>
    <definedName name="TBMAYINT">#REF!</definedName>
    <definedName name="tbpvc4">#REF!</definedName>
    <definedName name="tbres" localSheetId="17">#REF!</definedName>
    <definedName name="tbres">#REF!</definedName>
    <definedName name="TBV1A" localSheetId="17">#REF!</definedName>
    <definedName name="TBV1A">#REF!</definedName>
    <definedName name="TC" localSheetId="17">#REF!</definedName>
    <definedName name="Tc">#REF!</definedName>
    <definedName name="tcase">#REF!</definedName>
    <definedName name="Tconst">#REF!</definedName>
    <definedName name="Tconstr">#REF!</definedName>
    <definedName name="Td" localSheetId="17">#REF!</definedName>
    <definedName name="Td">#REF!</definedName>
    <definedName name="tdep">#REF!</definedName>
    <definedName name="tdy" localSheetId="17" hidden="1">{"TAB1",#N/A,TRUE,"GENERAL";"TAB2",#N/A,TRUE,"GENERAL";"TAB3",#N/A,TRUE,"GENERAL";"TAB4",#N/A,TRUE,"GENERAL";"TAB5",#N/A,TRUE,"GENERAL"}</definedName>
    <definedName name="tdy">#REF!</definedName>
    <definedName name="TE" localSheetId="17">#REF!</definedName>
    <definedName name="Te">#REF!</definedName>
    <definedName name="Tec_Adesivo">#REF!</definedName>
    <definedName name="TechAccept" localSheetId="17">#REF!</definedName>
    <definedName name="TechAccept">#REF!</definedName>
    <definedName name="TECN" localSheetId="4">DATE(YEAR([0]!Loan_Start),MONTH([0]!Loan_Start)+Payment_Number,DAY([0]!Loan_Start))</definedName>
    <definedName name="TECN" localSheetId="16">DATE(YEAR([0]!Loan_Start),MONTH([0]!Loan_Start)+Payment_Number,DAY([0]!Loan_Start))</definedName>
    <definedName name="TECN" localSheetId="15">DATE(YEAR([0]!Loan_Start),MONTH([0]!Loan_Start)+Payment_Number,DAY([0]!Loan_Start))</definedName>
    <definedName name="TECN" localSheetId="17">DATE(YEAR([0]!Loan_Start),MONTH([0]!Loan_Start)+Payment_Number,DAY([0]!Loan_Start))</definedName>
    <definedName name="TECN" localSheetId="2">DATE(YEAR([0]!Loan_Start),MONTH([0]!Loan_Start)+Payment_Number,DAY([0]!Loan_Start))</definedName>
    <definedName name="TECN" localSheetId="1">DATE(YEAR(#REF!),MONTH(#REF!)+Payment_Number,DAY(#REF!))</definedName>
    <definedName name="TECN">DATE(YEAR([0]!Loan_Start),MONTH([0]!Loan_Start)+Payment_Number,DAY([0]!Loan_Start))</definedName>
    <definedName name="Tecnico" localSheetId="17">#REF!</definedName>
    <definedName name="Tecnico">#REF!</definedName>
    <definedName name="TECNOLOGO">#REF!</definedName>
    <definedName name="tecpro06" localSheetId="17">#REF!</definedName>
    <definedName name="tecpro06">#REF!</definedName>
    <definedName name="TEE_2_____2____P.V.C" localSheetId="17">#REF!</definedName>
    <definedName name="TEE_2_____2____P.V.C">#REF!</definedName>
    <definedName name="TEE_3____3____2____P.V.C" localSheetId="17">#REF!</definedName>
    <definedName name="TEE_3____3____2____P.V.C">#REF!</definedName>
    <definedName name="TEE_3____3____2____P.V.C_UM" localSheetId="17">#REF!</definedName>
    <definedName name="TEE_3____3____2____P.V.C_UM">#REF!</definedName>
    <definedName name="TEE_3____3____3____P.V.C" localSheetId="17">#REF!</definedName>
    <definedName name="TEE_3____3____3____P.V.C">#REF!</definedName>
    <definedName name="TEE_3__x_3__B_x_B" localSheetId="17">#REF!</definedName>
    <definedName name="TEE_3__x_3__B_x_B">#REF!</definedName>
    <definedName name="TEE_4____4____4____P.V.C_UM" localSheetId="17">#REF!</definedName>
    <definedName name="TEE_4____4____4____P.V.C_UM">#REF!</definedName>
    <definedName name="Tee_Pres._1">#REF!</definedName>
    <definedName name="Tee_Pres.1_2">#REF!</definedName>
    <definedName name="Tee_Pres.3_4">#REF!</definedName>
    <definedName name="Tee_Sanit._2">#REF!</definedName>
    <definedName name="Tee_Sanit._3">#REF!</definedName>
    <definedName name="Tee_Sanit._4">#REF!</definedName>
    <definedName name="Tee_Sanit._6">#REF!</definedName>
    <definedName name="TEFLON" localSheetId="17">#REF!</definedName>
    <definedName name="TEFLON">#REF!</definedName>
    <definedName name="Teja_aluminio">#REF!</definedName>
    <definedName name="Teja_asbt_cemt_N__10_Inc._Acces.">#REF!</definedName>
    <definedName name="Teja_asbt_cemt_N__4_Inc._Acces.">#REF!</definedName>
    <definedName name="Teja_asbt_cemt_N__5_Inc._Acces.">#REF!</definedName>
    <definedName name="Teja_asbt_cemt_N__6_Inc._Acces.">#REF!</definedName>
    <definedName name="Teja_asbt_cemt_N__8_Inc._Acces.">#REF!</definedName>
    <definedName name="Teja_metalica_arquitectonica_trapez__0_73_3_66">#REF!</definedName>
    <definedName name="TEJA_N_6">#REF!</definedName>
    <definedName name="TEJA_ONDULADA_P7_N_8">#REF!</definedName>
    <definedName name="Teja_Termoacustica_techmet_50_mm_cal_28x28_mm">#REF!</definedName>
    <definedName name="Teja_thermoacustica">#REF!</definedName>
    <definedName name="TEJA6">#REF!</definedName>
    <definedName name="TEJAB">#REF!</definedName>
    <definedName name="TEJAJ">#REF!</definedName>
    <definedName name="TELAV">#REF!</definedName>
    <definedName name="Teléfono" localSheetId="17">#REF!</definedName>
    <definedName name="Teléfono">#REF!</definedName>
    <definedName name="TELEP">#REF!</definedName>
    <definedName name="temp">#REF!</definedName>
    <definedName name="TEMP2">#REF!</definedName>
    <definedName name="TEPRADER">#REF!</definedName>
    <definedName name="TEPRADER_2">#REF!</definedName>
    <definedName name="TER">#REF!</definedName>
    <definedName name="TERM">#REF!</definedName>
    <definedName name="term_cf">#REF!</definedName>
    <definedName name="term_eq">#REF!</definedName>
    <definedName name="Term_loan">#REF!</definedName>
    <definedName name="TERMINADORA" localSheetId="17">#REF!</definedName>
    <definedName name="TERMINADORA">#REF!</definedName>
    <definedName name="TÉRMINOS">#REF!</definedName>
    <definedName name="TermLoan_Commitment">#REF!</definedName>
    <definedName name="TermLoan_Spread">#REF!</definedName>
    <definedName name="TERRENNO">#REF!</definedName>
    <definedName name="TERRENNO_2">#REF!</definedName>
    <definedName name="TERRENO">#REF!</definedName>
    <definedName name="TERRENO_2">#REF!</definedName>
    <definedName name="TesSumHeading">#REF!</definedName>
    <definedName name="test" localSheetId="17">#REF!</definedName>
    <definedName name="test">#REF!</definedName>
    <definedName name="TEST0">#REF!</definedName>
    <definedName name="TestAdd">"Test RefersTo1"</definedName>
    <definedName name="TESTHKEY">#REF!</definedName>
    <definedName name="TESTKEYS">#REF!</definedName>
    <definedName name="TESTVKEY">#REF!</definedName>
    <definedName name="tewst" localSheetId="17" hidden="1">{"TAB1",#N/A,TRUE,"GENERAL";"TAB2",#N/A,TRUE,"GENERAL";"TAB3",#N/A,TRUE,"GENERAL";"TAB4",#N/A,TRUE,"GENERAL";"TAB5",#N/A,TRUE,"GENERAL"}</definedName>
    <definedName name="tewst">#REF!</definedName>
    <definedName name="TexSumDetail">#REF!</definedName>
    <definedName name="TexSumHeading">#REF!</definedName>
    <definedName name="textoprohibidop">#REF!</definedName>
    <definedName name="teyo">#REF!</definedName>
    <definedName name="teytrh" localSheetId="17" hidden="1">{"via1",#N/A,TRUE,"general";"via2",#N/A,TRUE,"general";"via3",#N/A,TRUE,"general"}</definedName>
    <definedName name="teytrh">#REF!</definedName>
    <definedName name="Tf" localSheetId="17">#REF!</definedName>
    <definedName name="Tf">#REF!</definedName>
    <definedName name="Tg" localSheetId="17">#REF!</definedName>
    <definedName name="Tg">#REF!</definedName>
    <definedName name="TGALV">#REF!</definedName>
    <definedName name="TgtCurr">#REF!</definedName>
    <definedName name="TgtCurrentScenario">#REF!</definedName>
    <definedName name="TgtEnterpriseValue">#REF!</definedName>
    <definedName name="TgtEquityValue">#REF!</definedName>
    <definedName name="TgtLFY">#REF!</definedName>
    <definedName name="TgtMTR">#REF!</definedName>
    <definedName name="TgtName">#REF!</definedName>
    <definedName name="TgtNetDebt">#REF!</definedName>
    <definedName name="TgtOptionsToConvert">#REF!</definedName>
    <definedName name="TgtSharesOS">#REF!</definedName>
    <definedName name="th" localSheetId="17">#REF!</definedName>
    <definedName name="th">#REF!</definedName>
    <definedName name="TH10J">#REF!</definedName>
    <definedName name="thdh" localSheetId="17" hidden="1">{"TAB1",#N/A,TRUE,"GENERAL";"TAB2",#N/A,TRUE,"GENERAL";"TAB3",#N/A,TRUE,"GENERAL";"TAB4",#N/A,TRUE,"GENERAL";"TAB5",#N/A,TRUE,"GENERAL"}</definedName>
    <definedName name="thdh">#REF!</definedName>
    <definedName name="THF6JH">#REF!</definedName>
    <definedName name="THF6RO">#REF!</definedName>
    <definedName name="THF8JH">#REF!</definedName>
    <definedName name="Thincapcal">#REF!</definedName>
    <definedName name="Thincapval">#REF!</definedName>
    <definedName name="Thinner">#REF!</definedName>
    <definedName name="thtj" localSheetId="17" hidden="1">{"via1",#N/A,TRUE,"general";"via2",#N/A,TRUE,"general";"via3",#N/A,TRUE,"general"}</definedName>
    <definedName name="thtj">#REF!</definedName>
    <definedName name="Ti" localSheetId="17">#REF!</definedName>
    <definedName name="Ti">#REF!</definedName>
    <definedName name="Ticker">#REF!</definedName>
    <definedName name="TIEMPO">#REF!</definedName>
    <definedName name="Timbre_chicharra_120v">#REF!</definedName>
    <definedName name="Time_inputs">#REF!</definedName>
    <definedName name="TIPO" localSheetId="17">#REF!</definedName>
    <definedName name="TIPO">#REF!</definedName>
    <definedName name="Tipo_Cimentación">#REF!</definedName>
    <definedName name="TIPO_DE_ALCANTARILLADO">#REF!</definedName>
    <definedName name="TIPO_DE_BASE">#REF!</definedName>
    <definedName name="TIPO_DE_BASE___0">#REF!</definedName>
    <definedName name="TIPO_DE_BASE___1">#REF!</definedName>
    <definedName name="TIPO_DE_BASE___2">#REF!</definedName>
    <definedName name="TIPO_DE_BASE___3">#REF!</definedName>
    <definedName name="TIPO_DE_BASE___4">#REF!</definedName>
    <definedName name="tipo_pintura" localSheetId="17">#REF!</definedName>
    <definedName name="tipo_pintura">#REF!</definedName>
    <definedName name="Tipo_Via">#REF!</definedName>
    <definedName name="TipoCosteo" localSheetId="17">#REF!</definedName>
    <definedName name="TipoCosteo">#REF!</definedName>
    <definedName name="TipoCosteoNivelRiesgo" localSheetId="17">#REF!</definedName>
    <definedName name="TipoCosteoNivelRiesgo">#REF!</definedName>
    <definedName name="TipodeFasar">#REF!</definedName>
    <definedName name="tipos_entidad">#REF!</definedName>
    <definedName name="tipos_falla">#REF!</definedName>
    <definedName name="TiposCampamentos" localSheetId="17">#REF!</definedName>
    <definedName name="TiposCampamentos">#REF!</definedName>
    <definedName name="TiposEnsayos" localSheetId="17">#REF!</definedName>
    <definedName name="TiposEnsayos">#REF!</definedName>
    <definedName name="TiposEquipos" localSheetId="17">#REF!</definedName>
    <definedName name="TiposEquipos">#REF!</definedName>
    <definedName name="TiposOficina" localSheetId="17">#REF!</definedName>
    <definedName name="TiposOficina">#REF!</definedName>
    <definedName name="TiposPersonalProfesional" localSheetId="17">#REF!</definedName>
    <definedName name="TiposPersonalProfesional">#REF!</definedName>
    <definedName name="TiposPersonalTecnico" localSheetId="17">#REF!</definedName>
    <definedName name="TiposPersonalTecnico">#REF!</definedName>
    <definedName name="tipov" localSheetId="17">#REF!</definedName>
    <definedName name="tipov">#REF!</definedName>
    <definedName name="TIR">#REF!</definedName>
    <definedName name="TIRSOCIOS">#REF!</definedName>
    <definedName name="TIRSOCIOS_2">#REF!</definedName>
    <definedName name="TIT" localSheetId="17">#REF!</definedName>
    <definedName name="TIT">#REF!</definedName>
    <definedName name="titi">#REF!</definedName>
    <definedName name="Titlepb" localSheetId="17" hidden="1">#REF!</definedName>
    <definedName name="Titlepb">#REF!</definedName>
    <definedName name="TITO">#REF!</definedName>
    <definedName name="TITOF">#REF!</definedName>
    <definedName name="TITU" localSheetId="17">#REF!</definedName>
    <definedName name="TITU">#REF!</definedName>
    <definedName name="titu2">#REF!</definedName>
    <definedName name="TITULO" localSheetId="17">#REF!</definedName>
    <definedName name="TITULO">#REF!</definedName>
    <definedName name="TITULO1">#REF!</definedName>
    <definedName name="TITULOANALISISUNITARIOS">#REF!</definedName>
    <definedName name="TITULOPRESUPUESTO">#REF!</definedName>
    <definedName name="TITULOS">#REF!</definedName>
    <definedName name="Titulos_a_imprimir" localSheetId="17">#REF!</definedName>
    <definedName name="Titulos_a_imprimir">#REF!</definedName>
    <definedName name="_xlnm.Print_Titles" localSheetId="0">'ACTA ADICIONAL OBRA '!$1:$20</definedName>
    <definedName name="_xlnm.Print_Titles" localSheetId="21">Ambiental!$1:$27</definedName>
    <definedName name="_xlnm.Print_Titles" localSheetId="20">'Puente Cra.19'!$1:$27</definedName>
    <definedName name="_xlnm.Print_Titles" localSheetId="19">'Puente Cra.4ta'!$1:$26</definedName>
    <definedName name="_xlnm.Print_Titles" localSheetId="18">'Puente Cra.5ta'!$1:$26</definedName>
    <definedName name="_xlnm.Print_Titles">#N/A</definedName>
    <definedName name="Títulos_a_imprimir_IM" localSheetId="17">#REF!</definedName>
    <definedName name="Títulos_a_imprimir_IM">#REF!</definedName>
    <definedName name="tj" localSheetId="17">#REF!</definedName>
    <definedName name="tj">#REF!</definedName>
    <definedName name="TJK" localSheetId="17">#REF!</definedName>
    <definedName name="TJK">#REF!</definedName>
    <definedName name="Tk" localSheetId="17">#REF!</definedName>
    <definedName name="Tk">#REF!</definedName>
    <definedName name="tk_tub">#REF!</definedName>
    <definedName name="TL" localSheetId="17">#REF!</definedName>
    <definedName name="tl">#REF!</definedName>
    <definedName name="Tll" localSheetId="17">#REF!</definedName>
    <definedName name="Tll">#REF!</definedName>
    <definedName name="Tm" localSheetId="17">#REF!</definedName>
    <definedName name="Tm">#REF!</definedName>
    <definedName name="TMANHOLE">#REF!</definedName>
    <definedName name="tn" localSheetId="17">#REF!</definedName>
    <definedName name="tn">#REF!</definedName>
    <definedName name="TNOV10">#REF!</definedName>
    <definedName name="TNOV12">#REF!</definedName>
    <definedName name="TNOV14">#REF!</definedName>
    <definedName name="TNOV16">#REF!</definedName>
    <definedName name="TNOV18">#REF!</definedName>
    <definedName name="TNOV20">#REF!</definedName>
    <definedName name="TNOV4">#REF!</definedName>
    <definedName name="TNOV6">#REF!</definedName>
    <definedName name="TNOV8">#REF!</definedName>
    <definedName name="Tñ" localSheetId="17">#REF!</definedName>
    <definedName name="Tñ">#REF!</definedName>
    <definedName name="To" localSheetId="17">#REF!</definedName>
    <definedName name="To">#REF!</definedName>
    <definedName name="TODAHOJA">#REF!</definedName>
    <definedName name="TODOANA">#REF!</definedName>
    <definedName name="TODOINSU">#REF!</definedName>
    <definedName name="TODOITEM">#REF!</definedName>
    <definedName name="TodosInsumos">#REF!</definedName>
    <definedName name="Tolls_copy">#REF!</definedName>
    <definedName name="Tolls_paste">#REF!</definedName>
    <definedName name="toma">#REF!</definedName>
    <definedName name="Toma_Ambia_para_muro">#REF!</definedName>
    <definedName name="Toma_corriente_dobles_polo_tierra">#REF!</definedName>
    <definedName name="Toma_doble_P_T_Levinton">#REF!</definedName>
    <definedName name="Toma_trifilar">#REF!</definedName>
    <definedName name="TOMA_Y_ROTURA_DE_CILINDROS_EN_LABORATORIO">#REF!</definedName>
    <definedName name="Tomacorriente_Doble">#REF!</definedName>
    <definedName name="Ton_Kg">#REF!</definedName>
    <definedName name="top">#REF!</definedName>
    <definedName name="topellantas">#REF!</definedName>
    <definedName name="TOPO" localSheetId="17">#REF!</definedName>
    <definedName name="TOPO">#REF!</definedName>
    <definedName name="Topografo" localSheetId="17">#REF!</definedName>
    <definedName name="Topografo">#REF!</definedName>
    <definedName name="topp">#REF!</definedName>
    <definedName name="TORNI">#REF!</definedName>
    <definedName name="TORNILLO_3" localSheetId="17">#REF!</definedName>
    <definedName name="TORNILLO_3">#REF!</definedName>
    <definedName name="TORNILLO_PARA_ESTRUCTURAS_7_X_7_16">#REF!</definedName>
    <definedName name="TORNILLO_PARA_LAMINAS_6_X_1">#REF!</definedName>
    <definedName name="TORNILLOS">#REF!</definedName>
    <definedName name="TORNILLOS_2.5" localSheetId="17">#REF!</definedName>
    <definedName name="TORNILLOS_2.5">#REF!</definedName>
    <definedName name="Tornillos_grado_5">#REF!</definedName>
    <definedName name="tortas" localSheetId="17" hidden="1">{"TAB1",#N/A,TRUE,"GENERAL";"TAB2",#N/A,TRUE,"GENERAL";"TAB3",#N/A,TRUE,"GENERAL";"TAB4",#N/A,TRUE,"GENERAL";"TAB5",#N/A,TRUE,"GENERAL"}</definedName>
    <definedName name="tortas">#REF!</definedName>
    <definedName name="tortas2" localSheetId="17" hidden="1">{"via1",#N/A,TRUE,"general";"via2",#N/A,TRUE,"general";"via3",#N/A,TRUE,"general"}</definedName>
    <definedName name="tortas2">#REF!</definedName>
    <definedName name="TOT" localSheetId="17">#REF!</definedName>
    <definedName name="TOT">#REF!</definedName>
    <definedName name="Tot_acc">#REF!</definedName>
    <definedName name="Tot_acc_esp">#REF!</definedName>
    <definedName name="Tot_acc_ST">#REF!</definedName>
    <definedName name="Tot_Act01" localSheetId="17">#REF!</definedName>
    <definedName name="Tot_Act01">#REF!</definedName>
    <definedName name="Tot_Act02" localSheetId="17">#REF!</definedName>
    <definedName name="Tot_Act02">#REF!</definedName>
    <definedName name="Tot_Act03" localSheetId="17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Gab_Esp">#REF!</definedName>
    <definedName name="Tot_Gab_LCN">#REF!</definedName>
    <definedName name="Tot_GabST_BP">#REF!</definedName>
    <definedName name="Tot_GabST_SBP">#REF!</definedName>
    <definedName name="Tot_Ops_Ins">#REF!</definedName>
    <definedName name="TOTAL" localSheetId="17">#REF!</definedName>
    <definedName name="TOTAL">#REF!</definedName>
    <definedName name="Total.AC">#REF!</definedName>
    <definedName name="Total.Carp">#REF!</definedName>
    <definedName name="Total.HB">#REF!</definedName>
    <definedName name="TOTAL_CIVIL" localSheetId="17">#REF!</definedName>
    <definedName name="TOTAL_CIVIL">#REF!</definedName>
    <definedName name="TOTAL_E20">#REF!</definedName>
    <definedName name="TOTAL_ELECTRICO" localSheetId="17">#REF!</definedName>
    <definedName name="TOTAL_ELECTRICO">#REF!</definedName>
    <definedName name="Total_Gab_APM">#REF!</definedName>
    <definedName name="Total_Gab_Cons_etc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Kilometro_típico_aereo_11.4_kV" localSheetId="17">#REF!</definedName>
    <definedName name="Total_Kilometro_típico_aereo_11.4_kV">#REF!</definedName>
    <definedName name="Total_Kilometro_típico_aereo_34.5_kV" localSheetId="17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4">Scheduled_Payment+Extra_Payment</definedName>
    <definedName name="Total_Payment" localSheetId="16">Scheduled_Payment+Extra_Payment</definedName>
    <definedName name="Total_Payment" localSheetId="15">Scheduled_Payment+Extra_Payment</definedName>
    <definedName name="Total_Payment" localSheetId="17">Scheduled_Payment+Extra_Payment</definedName>
    <definedName name="Total_Payment" localSheetId="2">Scheduled_Payment+Extra_Payment</definedName>
    <definedName name="Total_Payment" localSheetId="1">Scheduled_Payment+Extra_Payment</definedName>
    <definedName name="Total_Payment">Scheduled_Payment+Extra_Payment</definedName>
    <definedName name="Total_Proyecto">#REF!</definedName>
    <definedName name="TOTAL_SERVICIOS" localSheetId="17">#REF!</definedName>
    <definedName name="TOTAL_SERVICIOS">#REF!</definedName>
    <definedName name="Total_SourcesFunds">#REF!</definedName>
    <definedName name="Total_UsesFund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 localSheetId="17">#REF!</definedName>
    <definedName name="TotalBidCost">#REF!</definedName>
    <definedName name="TotalCalidad" localSheetId="17">#REF!</definedName>
    <definedName name="TotalCalidad">#REF!</definedName>
    <definedName name="TotalCam" localSheetId="17">#REF!</definedName>
    <definedName name="TotalCam">#REF!</definedName>
    <definedName name="TotalContratoConIva" localSheetId="17">#REF!</definedName>
    <definedName name="TotalContratoConIva">#REF!</definedName>
    <definedName name="TotalContratoSinIVA" localSheetId="17">#REF!</definedName>
    <definedName name="TotalContratoSinIVA">#REF!</definedName>
    <definedName name="TotalCost" localSheetId="17">#REF!</definedName>
    <definedName name="TotalCost">#REF!</definedName>
    <definedName name="TotalCostosDirectos" localSheetId="17">#REF!</definedName>
    <definedName name="TotalCostosDirectos">#REF!</definedName>
    <definedName name="TotalEns" localSheetId="17">#REF!</definedName>
    <definedName name="TotalEns">#REF!</definedName>
    <definedName name="TotalEqu" localSheetId="17">#REF!</definedName>
    <definedName name="TotalEqu">#REF!</definedName>
    <definedName name="totales" localSheetId="17">#REF!</definedName>
    <definedName name="totales">#REF!</definedName>
    <definedName name="TotalImpuestosObra" localSheetId="17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 localSheetId="17">#REF!</definedName>
    <definedName name="TotalItemsCost">#REF!</definedName>
    <definedName name="TOTALITEN1.2.4">#REF!</definedName>
    <definedName name="TotalNoFacturable" localSheetId="17">#REF!</definedName>
    <definedName name="TotalNoFacturable">#REF!</definedName>
    <definedName name="TotalOfi" localSheetId="17">#REF!</definedName>
    <definedName name="TotalOfi">#REF!</definedName>
    <definedName name="TotalOpti" localSheetId="17">#REF!</definedName>
    <definedName name="TotalOpti">#REF!</definedName>
    <definedName name="TOTALOPTIM" localSheetId="17">#REF!</definedName>
    <definedName name="TOTALOPTIM">#REF!</definedName>
    <definedName name="TOTALOPTIMIZACION" localSheetId="17">#REF!</definedName>
    <definedName name="TOTALOPTIMIZACION">#REF!</definedName>
    <definedName name="TotalPaginaPersonal" localSheetId="17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 localSheetId="17">#REF!</definedName>
    <definedName name="TotalPickedCost">#REF!</definedName>
    <definedName name="TotalPro" localSheetId="17">#REF!</definedName>
    <definedName name="TotalPro">#REF!</definedName>
    <definedName name="TOTALREPOS" localSheetId="17">#REF!</definedName>
    <definedName name="TOTALREPOS">#REF!</definedName>
    <definedName name="TOTALREPOSICION" localSheetId="17">#REF!</definedName>
    <definedName name="TOTALREPOSICION">#REF!</definedName>
    <definedName name="Totalrevenues">#REF!</definedName>
    <definedName name="TotalTec" localSheetId="17">#REF!</definedName>
    <definedName name="TotalTec">#REF!</definedName>
    <definedName name="TotalTram" localSheetId="17">#REF!</definedName>
    <definedName name="TotalTram">#REF!</definedName>
    <definedName name="TotalVia" localSheetId="17">#REF!</definedName>
    <definedName name="TotalVia">#REF!</definedName>
    <definedName name="TotEquipos1.1.3" localSheetId="17">#REF!</definedName>
    <definedName name="TotEquipos1.1.3">#REF!</definedName>
    <definedName name="TotEquipos1.2.2.10" localSheetId="17">#REF!</definedName>
    <definedName name="TotEquipos1.2.2.10">#REF!</definedName>
    <definedName name="TotEquipos1.2.2.11" localSheetId="17">#REF!</definedName>
    <definedName name="TotEquipos1.2.2.11">#REF!</definedName>
    <definedName name="TotEquipos1.2.2.3" localSheetId="17">#REF!</definedName>
    <definedName name="TotEquipos1.2.2.3">#REF!</definedName>
    <definedName name="TotEquipos1.2.2.4" localSheetId="17">#REF!</definedName>
    <definedName name="TotEquipos1.2.2.4">#REF!</definedName>
    <definedName name="TotEquipos1.2.2.5" localSheetId="17">#REF!</definedName>
    <definedName name="TotEquipos1.2.2.5">#REF!</definedName>
    <definedName name="TotEquipos1.2.2.6" localSheetId="17">#REF!</definedName>
    <definedName name="TotEquipos1.2.2.6">#REF!</definedName>
    <definedName name="TotEquipos1.2.2.7" localSheetId="17">#REF!</definedName>
    <definedName name="TotEquipos1.2.2.7">#REF!</definedName>
    <definedName name="TotEquipos1.2.2.8" localSheetId="17">#REF!</definedName>
    <definedName name="TotEquipos1.2.2.8">#REF!</definedName>
    <definedName name="TotEquipos1.2.2.9" localSheetId="17">#REF!</definedName>
    <definedName name="TotEquipos1.2.2.9">#REF!</definedName>
    <definedName name="TotEquipos1.2.3.1" localSheetId="17">#REF!</definedName>
    <definedName name="TotEquipos1.2.3.1">#REF!</definedName>
    <definedName name="TotEquipos1.2.3.3" localSheetId="17">#REF!</definedName>
    <definedName name="TotEquipos1.2.3.3">#REF!</definedName>
    <definedName name="TotEquipos1.2.3.4" localSheetId="17">#REF!</definedName>
    <definedName name="TotEquipos1.2.3.4">#REF!</definedName>
    <definedName name="TotEquipos1.3.2" localSheetId="17">#REF!</definedName>
    <definedName name="TotEquipos1.3.2">#REF!</definedName>
    <definedName name="TotManodeobra1.1.3" localSheetId="17">#REF!</definedName>
    <definedName name="TotManodeobra1.1.3">#REF!</definedName>
    <definedName name="TotManodeobra1.2.2.10" localSheetId="17">#REF!</definedName>
    <definedName name="TotManodeobra1.2.2.10">#REF!</definedName>
    <definedName name="TotManodeobra1.2.2.11" localSheetId="17">#REF!</definedName>
    <definedName name="TotManodeobra1.2.2.11">#REF!</definedName>
    <definedName name="TotManodeobra1.2.2.3" localSheetId="17">#REF!</definedName>
    <definedName name="TotManodeobra1.2.2.3">#REF!</definedName>
    <definedName name="TotManodeobra1.2.2.4" localSheetId="17">#REF!</definedName>
    <definedName name="TotManodeobra1.2.2.4">#REF!</definedName>
    <definedName name="TotManodeobra1.2.2.5" localSheetId="17">#REF!</definedName>
    <definedName name="TotManodeobra1.2.2.5">#REF!</definedName>
    <definedName name="TotManodeobra1.2.2.6" localSheetId="17">#REF!</definedName>
    <definedName name="TotManodeobra1.2.2.6">#REF!</definedName>
    <definedName name="TotManodeobra1.2.2.7" localSheetId="17">#REF!</definedName>
    <definedName name="TotManodeobra1.2.2.7">#REF!</definedName>
    <definedName name="TotManodeobra1.2.2.8" localSheetId="17">#REF!</definedName>
    <definedName name="TotManodeobra1.2.2.8">#REF!</definedName>
    <definedName name="TotManodeobra1.2.2.9" localSheetId="17">#REF!</definedName>
    <definedName name="TotManodeobra1.2.2.9">#REF!</definedName>
    <definedName name="TotManodeobra1.2.3.1" localSheetId="17">#REF!</definedName>
    <definedName name="TotManodeobra1.2.3.1">#REF!</definedName>
    <definedName name="TotManodeobra1.2.3.3" localSheetId="17">#REF!</definedName>
    <definedName name="TotManodeobra1.2.3.3">#REF!</definedName>
    <definedName name="TotManodeobra1.2.3.4" localSheetId="17">#REF!</definedName>
    <definedName name="TotManodeobra1.2.3.4">#REF!</definedName>
    <definedName name="TotManodeobra1.3.2" localSheetId="17">#REF!</definedName>
    <definedName name="TotManodeobra1.3.2">#REF!</definedName>
    <definedName name="TotMateriales1.1.3" localSheetId="17">#REF!</definedName>
    <definedName name="TotMateriales1.1.3">#REF!</definedName>
    <definedName name="TotMateriales1.2.2.10" localSheetId="17">#REF!</definedName>
    <definedName name="TotMateriales1.2.2.10">#REF!</definedName>
    <definedName name="TotMateriales1.2.2.11" localSheetId="17">#REF!</definedName>
    <definedName name="TotMateriales1.2.2.11">#REF!</definedName>
    <definedName name="TotMateriales1.2.2.3" localSheetId="17">#REF!</definedName>
    <definedName name="TotMateriales1.2.2.3">#REF!</definedName>
    <definedName name="TotMateriales1.2.2.4" localSheetId="17">#REF!</definedName>
    <definedName name="TotMateriales1.2.2.4">#REF!</definedName>
    <definedName name="TotMateriales1.2.2.5" localSheetId="17">#REF!</definedName>
    <definedName name="TotMateriales1.2.2.5">#REF!</definedName>
    <definedName name="TotMateriales1.2.2.6" localSheetId="17">#REF!</definedName>
    <definedName name="TotMateriales1.2.2.6">#REF!</definedName>
    <definedName name="TotMateriales1.2.2.7" localSheetId="17">#REF!</definedName>
    <definedName name="TotMateriales1.2.2.7">#REF!</definedName>
    <definedName name="TotMateriales1.2.2.8" localSheetId="17">#REF!</definedName>
    <definedName name="TotMateriales1.2.2.8">#REF!</definedName>
    <definedName name="TotMateriales1.2.2.9" localSheetId="17">#REF!</definedName>
    <definedName name="TotMateriales1.2.2.9">#REF!</definedName>
    <definedName name="TotMateriales1.2.3.1" localSheetId="17">#REF!</definedName>
    <definedName name="TotMateriales1.2.3.1">#REF!</definedName>
    <definedName name="TotMateriales1.2.3.3" localSheetId="17">#REF!</definedName>
    <definedName name="TotMateriales1.2.3.3">#REF!</definedName>
    <definedName name="TotMateriales1.2.3.4" localSheetId="17">#REF!</definedName>
    <definedName name="TotMateriales1.2.3.4">#REF!</definedName>
    <definedName name="TotMateriales1.3.2" localSheetId="17">#REF!</definedName>
    <definedName name="TotMateriales1.3.2">#REF!</definedName>
    <definedName name="TOTMTPAV" localSheetId="17">#REF!</definedName>
    <definedName name="TOTMTPAV">#REF!</definedName>
    <definedName name="TotTransportes1.1.3" localSheetId="17">#REF!</definedName>
    <definedName name="TotTransportes1.1.3">#REF!</definedName>
    <definedName name="TotTransportes1.2.2.10" localSheetId="17">#REF!</definedName>
    <definedName name="TotTransportes1.2.2.10">#REF!</definedName>
    <definedName name="TotTransportes1.2.2.11" localSheetId="17">#REF!</definedName>
    <definedName name="TotTransportes1.2.2.11">#REF!</definedName>
    <definedName name="TotTransportes1.2.2.3" localSheetId="17">#REF!</definedName>
    <definedName name="TotTransportes1.2.2.3">#REF!</definedName>
    <definedName name="TotTransportes1.2.2.4" localSheetId="17">#REF!</definedName>
    <definedName name="TotTransportes1.2.2.4">#REF!</definedName>
    <definedName name="TotTransportes1.2.2.5" localSheetId="17">#REF!</definedName>
    <definedName name="TotTransportes1.2.2.5">#REF!</definedName>
    <definedName name="TotTransportes1.2.2.6" localSheetId="17">#REF!</definedName>
    <definedName name="TotTransportes1.2.2.6">#REF!</definedName>
    <definedName name="TotTransportes1.2.2.7" localSheetId="17">#REF!</definedName>
    <definedName name="TotTransportes1.2.2.7">#REF!</definedName>
    <definedName name="TotTransportes1.2.2.8" localSheetId="17">#REF!</definedName>
    <definedName name="TotTransportes1.2.2.8">#REF!</definedName>
    <definedName name="TotTransportes1.2.2.9" localSheetId="17">#REF!</definedName>
    <definedName name="TotTransportes1.2.2.9">#REF!</definedName>
    <definedName name="TotTransportes1.2.3.1" localSheetId="17">#REF!</definedName>
    <definedName name="TotTransportes1.2.3.1">#REF!</definedName>
    <definedName name="TotTransportes1.2.3.3" localSheetId="17">#REF!</definedName>
    <definedName name="TotTransportes1.2.3.3">#REF!</definedName>
    <definedName name="TotTransportes1.2.3.4" localSheetId="17">#REF!</definedName>
    <definedName name="TotTransportes1.2.3.4">#REF!</definedName>
    <definedName name="TotTransportes1.3.2" localSheetId="17">#REF!</definedName>
    <definedName name="TotTransportes1.3.2">#REF!</definedName>
    <definedName name="Tp" localSheetId="17">#REF!</definedName>
    <definedName name="Tp">#REF!</definedName>
    <definedName name="Tp_entre_Tl_J8">#REF!</definedName>
    <definedName name="tpadvopts">#REF!</definedName>
    <definedName name="tpadvval">#REF!</definedName>
    <definedName name="tpbarc">#REF!</definedName>
    <definedName name="tpbaseopts">#REF!</definedName>
    <definedName name="tpbaseval">#REF!</definedName>
    <definedName name="tpbsw">#REF!</definedName>
    <definedName name="tphbks">#REF!</definedName>
    <definedName name="tphc1">#REF!</definedName>
    <definedName name="tphc2">#REF!</definedName>
    <definedName name="tphd">#REF!</definedName>
    <definedName name="tphdocs">#REF!</definedName>
    <definedName name="tphs1">#REF!</definedName>
    <definedName name="tphs2">#REF!</definedName>
    <definedName name="tpopts">#REF!</definedName>
    <definedName name="Tprev">#REF!</definedName>
    <definedName name="tpsadvlist">#REF!</definedName>
    <definedName name="tpsbaselist">#REF!</definedName>
    <definedName name="tpscheck">#REF!</definedName>
    <definedName name="tpsiam">#REF!</definedName>
    <definedName name="tpslist">#REF!</definedName>
    <definedName name="tpsstdlist">#REF!</definedName>
    <definedName name="tpstdopts">#REF!</definedName>
    <definedName name="tpstdval">#REF!</definedName>
    <definedName name="tpte" localSheetId="17">#REF!</definedName>
    <definedName name="tpte">#REF!</definedName>
    <definedName name="tptee" localSheetId="17">#REF!</definedName>
    <definedName name="tptee">#REF!</definedName>
    <definedName name="TPVCME">#REF!</definedName>
    <definedName name="TPVCP1">#REF!</definedName>
    <definedName name="TPVCS3">#REF!</definedName>
    <definedName name="TPVCS4">#REF!</definedName>
    <definedName name="Tq" localSheetId="17">#REF!</definedName>
    <definedName name="Tq">#REF!</definedName>
    <definedName name="Tr" localSheetId="17">#REF!</definedName>
    <definedName name="tr">#REF!</definedName>
    <definedName name="TRAB">#REF!</definedName>
    <definedName name="TRABAJADORES">#REF!</definedName>
    <definedName name="TRABAJO" localSheetId="17">#REF!</definedName>
    <definedName name="TRABAJO">#REF!</definedName>
    <definedName name="TRAFO" localSheetId="17">#N/A</definedName>
    <definedName name="TRAFO">#REF!</definedName>
    <definedName name="Tramite" localSheetId="17">#REF!</definedName>
    <definedName name="Tramite">#REF!</definedName>
    <definedName name="Tramites" localSheetId="17">#REF!</definedName>
    <definedName name="Tramites">#REF!</definedName>
    <definedName name="TramitesCostos" localSheetId="17">#REF!</definedName>
    <definedName name="TramitesCostos">#REF!</definedName>
    <definedName name="TRAMO" localSheetId="17">#REF!</definedName>
    <definedName name="TRAMO">#REF!</definedName>
    <definedName name="tramo2">#REF!</definedName>
    <definedName name="tramo3">#REF!</definedName>
    <definedName name="tramos" localSheetId="17">#REF!</definedName>
    <definedName name="tramos">#REF!</definedName>
    <definedName name="TRAMPAGRASA">#REF!</definedName>
    <definedName name="TRANA">#REF!</definedName>
    <definedName name="TRANAG">#REF!</definedName>
    <definedName name="TRANAR">#REF!</definedName>
    <definedName name="TRANS">#REF!</definedName>
    <definedName name="transfer">#REF!</definedName>
    <definedName name="Transfer_Price">#REF!</definedName>
    <definedName name="transfer1">#REF!</definedName>
    <definedName name="Transformador_intensidad_400_5A">#REF!</definedName>
    <definedName name="TRANSP">#REF!</definedName>
    <definedName name="TRANSPORI" localSheetId="4">{#N/A,#N/A,TRUE,"INGENIERIA";#N/A,#N/A,TRUE,"COMPRAS";#N/A,#N/A,TRUE,"DIRECCION";#N/A,#N/A,TRUE,"RESUMEN"}</definedName>
    <definedName name="TRANSPORI" localSheetId="16">{#N/A,#N/A,TRUE,"INGENIERIA";#N/A,#N/A,TRUE,"COMPRAS";#N/A,#N/A,TRUE,"DIRECCION";#N/A,#N/A,TRUE,"RESUMEN"}</definedName>
    <definedName name="TRANSPORI" localSheetId="15">{#N/A,#N/A,TRUE,"INGENIERIA";#N/A,#N/A,TRUE,"COMPRAS";#N/A,#N/A,TRUE,"DIRECCION";#N/A,#N/A,TRUE,"RESUMEN"}</definedName>
    <definedName name="TRANSPORI" localSheetId="17" hidden="1">{#N/A,#N/A,TRUE,"INGENIERIA";#N/A,#N/A,TRUE,"COMPRAS";#N/A,#N/A,TRUE,"DIRECCION";#N/A,#N/A,TRUE,"RESUMEN"}</definedName>
    <definedName name="TRANSPORI" localSheetId="2">{#N/A,#N/A,TRUE,"INGENIERIA";#N/A,#N/A,TRUE,"COMPRAS";#N/A,#N/A,TRUE,"DIRECCION";#N/A,#N/A,TRUE,"RESUMEN"}</definedName>
    <definedName name="TRANSPORI" localSheetId="1">{#N/A,#N/A,TRUE,"INGENIERIA";#N/A,#N/A,TRUE,"COMPRAS";#N/A,#N/A,TRUE,"DIRECCION";#N/A,#N/A,TRUE,"RESUMEN"}</definedName>
    <definedName name="TRANSPORI">{#N/A,#N/A,TRUE,"INGENIERIA";#N/A,#N/A,TRUE,"COMPRAS";#N/A,#N/A,TRUE,"DIRECCION";#N/A,#N/A,TRUE,"RESUMEN"}</definedName>
    <definedName name="TRANSPORTE" localSheetId="4">{#N/A,#N/A,TRUE,"INGENIERIA";#N/A,#N/A,TRUE,"COMPRAS";#N/A,#N/A,TRUE,"DIRECCION";#N/A,#N/A,TRUE,"RESUMEN"}</definedName>
    <definedName name="TRANSPORTE" localSheetId="16">{#N/A,#N/A,TRUE,"INGENIERIA";#N/A,#N/A,TRUE,"COMPRAS";#N/A,#N/A,TRUE,"DIRECCION";#N/A,#N/A,TRUE,"RESUMEN"}</definedName>
    <definedName name="TRANSPORTE" localSheetId="15">{#N/A,#N/A,TRUE,"INGENIERIA";#N/A,#N/A,TRUE,"COMPRAS";#N/A,#N/A,TRUE,"DIRECCION";#N/A,#N/A,TRUE,"RESUMEN"}</definedName>
    <definedName name="Transporte" localSheetId="17">#REF!</definedName>
    <definedName name="TRANSPORTE" localSheetId="2">{#N/A,#N/A,TRUE,"INGENIERIA";#N/A,#N/A,TRUE,"COMPRAS";#N/A,#N/A,TRUE,"DIRECCION";#N/A,#N/A,TRUE,"RESUMEN"}</definedName>
    <definedName name="TRANSPORTE" localSheetId="1">{#N/A,#N/A,TRUE,"INGENIERIA";#N/A,#N/A,TRUE,"COMPRAS";#N/A,#N/A,TRUE,"DIRECCION";#N/A,#N/A,TRUE,"RESUMEN"}</definedName>
    <definedName name="TRANSPORTE">{#N/A,#N/A,TRUE,"INGENIERIA";#N/A,#N/A,TRUE,"COMPRAS";#N/A,#N/A,TRUE,"DIRECCION";#N/A,#N/A,TRUE,"RESUMEN"}</definedName>
    <definedName name="TRANSPORTE_ARENA">#REF!</definedName>
    <definedName name="TRANSPORTE_DE_CARGA_EN_ZONA_URBANA._INCLUYE_CARGUE_Y_DECARGUE">#REF!</definedName>
    <definedName name="TRANSPORTE_DE_CARGA_POR_AGUA__RIO_SINU">#REF!</definedName>
    <definedName name="TRANSPORTE_DE_CEMENTO">#REF!</definedName>
    <definedName name="TRANSPORTE_DE_MATERIALES_EN_VEHICULO_EJE_TANDEN_DE_ESTACA">#REF!</definedName>
    <definedName name="TRANSPORTE_DE_TRITURADO">#REF!</definedName>
    <definedName name="Transporte_material">#REF!</definedName>
    <definedName name="TRANSPORTE2">#REF!</definedName>
    <definedName name="transtub">#REF!</definedName>
    <definedName name="TRAT">#REF!</definedName>
    <definedName name="Trazado" localSheetId="17">#REF!</definedName>
    <definedName name="Trazado">#REF!</definedName>
    <definedName name="TRD">#REF!</definedName>
    <definedName name="TREINTA">#REF!,#REF!</definedName>
    <definedName name="trest" localSheetId="17" hidden="1">{"TAB1",#N/A,TRUE,"GENERAL";"TAB2",#N/A,TRUE,"GENERAL";"TAB3",#N/A,TRUE,"GENERAL";"TAB4",#N/A,TRUE,"GENERAL";"TAB5",#N/A,TRUE,"GENERAL"}</definedName>
    <definedName name="trest">#REF!</definedName>
    <definedName name="tret" localSheetId="17" hidden="1">{"TAB1",#N/A,TRUE,"GENERAL";"TAB2",#N/A,TRUE,"GENERAL";"TAB3",#N/A,TRUE,"GENERAL";"TAB4",#N/A,TRUE,"GENERAL";"TAB5",#N/A,TRUE,"GENERAL"}</definedName>
    <definedName name="tret">#REF!</definedName>
    <definedName name="trh" localSheetId="17" hidden="1">{"via1",#N/A,TRUE,"general";"via2",#N/A,TRUE,"general";"via3",#N/A,TRUE,"general"}</definedName>
    <definedName name="trh">#REF!</definedName>
    <definedName name="trhfh" localSheetId="17" hidden="1">{"via1",#N/A,TRUE,"general";"via2",#N/A,TRUE,"general";"via3",#N/A,TRUE,"general"}</definedName>
    <definedName name="trhfh">#REF!</definedName>
    <definedName name="TRIANG">#REF!</definedName>
    <definedName name="trig1">#REF!</definedName>
    <definedName name="trig2">#REF!</definedName>
    <definedName name="trig3">#REF!</definedName>
    <definedName name="trig4">#REF!</definedName>
    <definedName name="trig5">#REF!</definedName>
    <definedName name="trimestre1">#REF!</definedName>
    <definedName name="TRIPLEX" localSheetId="17">#REF!</definedName>
    <definedName name="TRIPLEX">#REF!</definedName>
    <definedName name="Triplex_lamina_4mm">#REF!</definedName>
    <definedName name="TRITM">#REF!</definedName>
    <definedName name="TRITU">#REF!</definedName>
    <definedName name="TRITURADO" localSheetId="17">#REF!</definedName>
    <definedName name="TRITURADO">#REF!</definedName>
    <definedName name="TRITURADO_PILCUAN">#REF!</definedName>
    <definedName name="trjfgjh" localSheetId="17" hidden="1">{"via1",#N/A,TRUE,"general";"via2",#N/A,TRUE,"general";"via3",#N/A,TRUE,"general"}</definedName>
    <definedName name="trjfgjh">#REF!</definedName>
    <definedName name="TRM" localSheetId="17">#REF!</definedName>
    <definedName name="TRM">#REF!</definedName>
    <definedName name="trncode">#REF!</definedName>
    <definedName name="Troughing">#REF!</definedName>
    <definedName name="TroughingSTX">#REF!</definedName>
    <definedName name="tru" localSheetId="17" hidden="1">{"via1",#N/A,TRUE,"general";"via2",#N/A,TRUE,"general";"via3",#N/A,TRUE,"general"}</definedName>
    <definedName name="tru">#REF!</definedName>
    <definedName name="truds" localSheetId="17" hidden="1">{"via1",#N/A,TRUE,"general";"via2",#N/A,TRUE,"general";"via3",#N/A,TRUE,"general"}</definedName>
    <definedName name="truds">#REF!</definedName>
    <definedName name="trutu" localSheetId="17" hidden="1">{"via1",#N/A,TRUE,"general";"via2",#N/A,TRUE,"general";"via3",#N/A,TRUE,"general"}</definedName>
    <definedName name="trutu">#REF!</definedName>
    <definedName name="trydfg" localSheetId="17" hidden="1">{"via1",#N/A,TRUE,"general";"via2",#N/A,TRUE,"general";"via3",#N/A,TRUE,"general"}</definedName>
    <definedName name="trydfg">#REF!</definedName>
    <definedName name="trydtrygf" localSheetId="17" hidden="1">{"via1",#N/A,TRUE,"general";"via2",#N/A,TRUE,"general";"via3",#N/A,TRUE,"general"}</definedName>
    <definedName name="trydtrygf">#REF!</definedName>
    <definedName name="tryery" localSheetId="17" hidden="1">{"TAB1",#N/A,TRUE,"GENERAL";"TAB2",#N/A,TRUE,"GENERAL";"TAB3",#N/A,TRUE,"GENERAL";"TAB4",#N/A,TRUE,"GENERAL";"TAB5",#N/A,TRUE,"GENERAL"}</definedName>
    <definedName name="tryery">#REF!</definedName>
    <definedName name="tryi6" localSheetId="17" hidden="1">{"TAB1",#N/A,TRUE,"GENERAL";"TAB2",#N/A,TRUE,"GENERAL";"TAB3",#N/A,TRUE,"GENERAL";"TAB4",#N/A,TRUE,"GENERAL";"TAB5",#N/A,TRUE,"GENERAL"}</definedName>
    <definedName name="tryi6">#REF!</definedName>
    <definedName name="tryrth" localSheetId="17" hidden="1">{"via1",#N/A,TRUE,"general";"via2",#N/A,TRUE,"general";"via3",#N/A,TRUE,"general"}</definedName>
    <definedName name="tryrth">#REF!</definedName>
    <definedName name="TRYRWTY">#REF!</definedName>
    <definedName name="Ts" localSheetId="17">#REF!</definedName>
    <definedName name="Ts">#REF!</definedName>
    <definedName name="TSENIOR">#REF!</definedName>
    <definedName name="tsert" localSheetId="17" hidden="1">{"TAB1",#N/A,TRUE,"GENERAL";"TAB2",#N/A,TRUE,"GENERAL";"TAB3",#N/A,TRUE,"GENERAL";"TAB4",#N/A,TRUE,"GENERAL";"TAB5",#N/A,TRUE,"GENERAL"}</definedName>
    <definedName name="tsert">#REF!</definedName>
    <definedName name="TT" localSheetId="17">#REF!</definedName>
    <definedName name="TT">#REF!</definedName>
    <definedName name="TTA" localSheetId="17">#REF!</definedName>
    <definedName name="TTA">#REF!</definedName>
    <definedName name="TTB" localSheetId="17">#REF!</definedName>
    <definedName name="TTB">#REF!</definedName>
    <definedName name="TTC" localSheetId="17">#REF!</definedName>
    <definedName name="TTC">#REF!</definedName>
    <definedName name="ttcase">#REF!</definedName>
    <definedName name="TtCD">#REF!</definedName>
    <definedName name="TTCostOutput" localSheetId="17">#REF!</definedName>
    <definedName name="TTCostOutput">#REF!</definedName>
    <definedName name="TTE" localSheetId="17">#REF!</definedName>
    <definedName name="TTE">#REF!</definedName>
    <definedName name="TTL" localSheetId="17">#REF!</definedName>
    <definedName name="TTL">#REF!</definedName>
    <definedName name="TtlCD" localSheetId="17">#REF!</definedName>
    <definedName name="TtlCD">#REF!</definedName>
    <definedName name="TtlCDCronog">#REF!</definedName>
    <definedName name="TTR" localSheetId="17" hidden="1">{"via1",#N/A,TRUE,"general";"via2",#N/A,TRUE,"general";"via3",#N/A,TRUE,"general"}</definedName>
    <definedName name="TTR">#REF!</definedName>
    <definedName name="ttrff" localSheetId="17" hidden="1">{"via1",#N/A,TRUE,"general";"via2",#N/A,TRUE,"general";"via3",#N/A,TRUE,"general"}</definedName>
    <definedName name="ttrff">#REF!</definedName>
    <definedName name="TTT" localSheetId="17">#REF!</definedName>
    <definedName name="ttt">#REF!</definedName>
    <definedName name="TTTT" localSheetId="17">#REF!</definedName>
    <definedName name="TTTT">#REF!</definedName>
    <definedName name="tttt7" localSheetId="17" hidden="1">{"via1",#N/A,TRUE,"general";"via2",#N/A,TRUE,"general";"via3",#N/A,TRUE,"general"}</definedName>
    <definedName name="tttt7">#REF!</definedName>
    <definedName name="tttthy" localSheetId="17" hidden="1">{"TAB1",#N/A,TRUE,"GENERAL";"TAB2",#N/A,TRUE,"GENERAL";"TAB3",#N/A,TRUE,"GENERAL";"TAB4",#N/A,TRUE,"GENERAL";"TAB5",#N/A,TRUE,"GENERAL"}</definedName>
    <definedName name="tttthy">#REF!</definedName>
    <definedName name="ttttr" localSheetId="17" hidden="1">{"via1",#N/A,TRUE,"general";"via2",#N/A,TRUE,"general";"via3",#N/A,TRUE,"general"}</definedName>
    <definedName name="ttttr">#REF!</definedName>
    <definedName name="ttttt" localSheetId="17" hidden="1">{"TAB1",#N/A,TRUE,"GENERAL";"TAB2",#N/A,TRUE,"GENERAL";"TAB3",#N/A,TRUE,"GENERAL";"TAB4",#N/A,TRUE,"GENERAL";"TAB5",#N/A,TRUE,"GENERAL"}</definedName>
    <definedName name="ttttt">#REF!</definedName>
    <definedName name="TTTTTT">#REF!</definedName>
    <definedName name="TTTTTTTT" localSheetId="17">#REF!</definedName>
    <definedName name="TTTTTTTT">#REF!</definedName>
    <definedName name="TU" localSheetId="17">#REF!</definedName>
    <definedName name="tu">#REF!</definedName>
    <definedName name="TUAC12">#REF!</definedName>
    <definedName name="TUB" localSheetId="17">#REF!</definedName>
    <definedName name="tub">#REF!</definedName>
    <definedName name="TUB._ACC_3__Bx_B_SCH_40" localSheetId="17">#REF!</definedName>
    <definedName name="TUB._ACC_3__Bx_B_SCH_40">#REF!</definedName>
    <definedName name="TUB8AC">#REF!</definedName>
    <definedName name="TUBER">#REF!</definedName>
    <definedName name="tuberia">#REF!</definedName>
    <definedName name="Tuberia_1_2_pvc">#REF!</definedName>
    <definedName name="Tuberia_Conduit_1_2">#REF!</definedName>
    <definedName name="Tuberia_Conduit_1_EMT">#REF!</definedName>
    <definedName name="Tuberia_conduit_PVC_1_2">#REF!</definedName>
    <definedName name="Tuberia_conduit_PVC_3_4">#REF!</definedName>
    <definedName name="Tuberia_gres_6" localSheetId="17">#REF!</definedName>
    <definedName name="Tuberia_gres_6">#REF!</definedName>
    <definedName name="TUBERIA_P.V.C_RDE_9" localSheetId="17">#REF!</definedName>
    <definedName name="TUBERIA_P.V.C_RDE_9">#REF!</definedName>
    <definedName name="TUBERIA_P.V.C_UM_RDE_41____2" localSheetId="17">#REF!</definedName>
    <definedName name="TUBERIA_P.V.C_UM_RDE_41____2">#REF!</definedName>
    <definedName name="TUBERIA_P.V.C_UM_RDE_41____3" localSheetId="17">#REF!</definedName>
    <definedName name="TUBERIA_P.V.C_UM_RDE_41____3">#REF!</definedName>
    <definedName name="Tubería_Pres._1">#REF!</definedName>
    <definedName name="Tubería_Pres._1_2">#REF!</definedName>
    <definedName name="Tubería_Pres._3_4">#REF!</definedName>
    <definedName name="Tuberia_presion_1" localSheetId="17">#REF!</definedName>
    <definedName name="Tuberia_presion_1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sanit._PVC_2">#REF!</definedName>
    <definedName name="Tuberia_sanit._PVC_3">#REF!</definedName>
    <definedName name="Tuberia_sanit._PVC_4">#REF!</definedName>
    <definedName name="Tuberia_sanit._PVC_6">#REF!</definedName>
    <definedName name="Tuberia_sanita_4" localSheetId="17">#REF!</definedName>
    <definedName name="Tuberia_sanita_4">#REF!</definedName>
    <definedName name="Tuberia_ventilacion_4">#REF!</definedName>
    <definedName name="tuberia3" localSheetId="17">#REF!</definedName>
    <definedName name="tuberia3">#REF!</definedName>
    <definedName name="TUBERIAS" localSheetId="17">#REF!</definedName>
    <definedName name="TUBERIAS">#REF!</definedName>
    <definedName name="TUBLLUV4">#REF!</definedName>
    <definedName name="TUBLLUVIA1.5TOT">#REF!</definedName>
    <definedName name="TUBLLUVIA4TOTAL">#REF!</definedName>
    <definedName name="TUBNE">#REF!</definedName>
    <definedName name="TUBO" localSheetId="17">#REF!</definedName>
    <definedName name="TUBO">#REF!</definedName>
    <definedName name="TUBO_1_2" localSheetId="17">#REF!</definedName>
    <definedName name="TUBO_1_2">#REF!</definedName>
    <definedName name="TUBO_1_2__HG" localSheetId="17">#REF!</definedName>
    <definedName name="TUBO_1_2__HG">#REF!</definedName>
    <definedName name="TUBO_1_2_PVC">#REF!</definedName>
    <definedName name="TUBO_2_SANITARIO">#REF!</definedName>
    <definedName name="TUBO_3_4_PVC">#REF!</definedName>
    <definedName name="TUBO_4_SANITARIO">#REF!</definedName>
    <definedName name="TUBO_8_SA">#REF!</definedName>
    <definedName name="Tubo_conduit_pvc_1">#REF!</definedName>
    <definedName name="Tubo_E.M.T._Ø_1">#REF!</definedName>
    <definedName name="Tubo_E_M_T__Ø_1">#REF!</definedName>
    <definedName name="Tubo_galvanizado_2">#REF!</definedName>
    <definedName name="Tubo_pvc_1">#REF!</definedName>
    <definedName name="Tubo_pvc_2">#REF!</definedName>
    <definedName name="TUBO6">#REF!</definedName>
    <definedName name="TUBO8">#REF!</definedName>
    <definedName name="tubohg2">#REF!</definedName>
    <definedName name="TUBPRE1_2TOT">#REF!</definedName>
    <definedName name="TUBPRE3_4TOT">#REF!</definedName>
    <definedName name="TUBS2">#REF!</definedName>
    <definedName name="TUBS3">#REF!</definedName>
    <definedName name="TUBS4">#REF!</definedName>
    <definedName name="TUBS6">#REF!</definedName>
    <definedName name="TUBSANIT2">#REF!</definedName>
    <definedName name="TUBSANIT2TOTAL">#REF!</definedName>
    <definedName name="TUBSANIT4">#REF!</definedName>
    <definedName name="TUBSANIT4TOTAL">#REF!</definedName>
    <definedName name="tubskedd3.5">#REF!</definedName>
    <definedName name="TUKYRLTU.IR" localSheetId="17">#REF!</definedName>
    <definedName name="TUKYRLTU.IR">#REF!</definedName>
    <definedName name="TUPI">#N/A</definedName>
    <definedName name="tur" localSheetId="17" hidden="1">{"TAB1",#N/A,TRUE,"GENERAL";"TAB2",#N/A,TRUE,"GENERAL";"TAB3",#N/A,TRUE,"GENERAL";"TAB4",#N/A,TRUE,"GENERAL";"TAB5",#N/A,TRUE,"GENERAL"}</definedName>
    <definedName name="tur">#REF!</definedName>
    <definedName name="turbiedad">#REF!</definedName>
    <definedName name="turu" localSheetId="17" hidden="1">{"TAB1",#N/A,TRUE,"GENERAL";"TAB2",#N/A,TRUE,"GENERAL";"TAB3",#N/A,TRUE,"GENERAL";"TAB4",#N/A,TRUE,"GENERAL";"TAB5",#N/A,TRUE,"GENERAL"}</definedName>
    <definedName name="turu">#REF!</definedName>
    <definedName name="Tus">#REF!</definedName>
    <definedName name="TUUYT">#REF!</definedName>
    <definedName name="tuya">#REF!</definedName>
    <definedName name="Tw" localSheetId="17">#REF!</definedName>
    <definedName name="Tw">#REF!</definedName>
    <definedName name="twer" localSheetId="17" hidden="1">{"TAB1",#N/A,TRUE,"GENERAL";"TAB2",#N/A,TRUE,"GENERAL";"TAB3",#N/A,TRUE,"GENERAL";"TAB4",#N/A,TRUE,"GENERAL";"TAB5",#N/A,TRUE,"GENERAL"}</definedName>
    <definedName name="twer">#REF!</definedName>
    <definedName name="twet" localSheetId="17" hidden="1">{"TAB1",#N/A,TRUE,"GENERAL";"TAB2",#N/A,TRUE,"GENERAL";"TAB3",#N/A,TRUE,"GENERAL";"TAB4",#N/A,TRUE,"GENERAL";"TAB5",#N/A,TRUE,"GENERAL"}</definedName>
    <definedName name="twet">#REF!</definedName>
    <definedName name="Tx" localSheetId="17">#REF!</definedName>
    <definedName name="Tx">#REF!</definedName>
    <definedName name="TY" localSheetId="17">#REF!</definedName>
    <definedName name="ty">#REF!</definedName>
    <definedName name="tyery" localSheetId="17" hidden="1">{"via1",#N/A,TRUE,"general";"via2",#N/A,TRUE,"general";"via3",#N/A,TRUE,"general"}</definedName>
    <definedName name="tyery">#REF!</definedName>
    <definedName name="tyh" localSheetId="4">{#N/A,#N/A,TRUE,"A"}</definedName>
    <definedName name="tyh" localSheetId="16">{#N/A,#N/A,TRUE,"A"}</definedName>
    <definedName name="tyh" localSheetId="15">{#N/A,#N/A,TRUE,"A"}</definedName>
    <definedName name="tyh" localSheetId="17">{#N/A,#N/A,TRUE,"A"}</definedName>
    <definedName name="tyh" localSheetId="2">{#N/A,#N/A,TRUE,"A"}</definedName>
    <definedName name="tyh" localSheetId="1">{#N/A,#N/A,TRUE,"A"}</definedName>
    <definedName name="tyh">{#N/A,#N/A,TRUE,"A"}</definedName>
    <definedName name="tyj" localSheetId="17" hidden="1">{"TAB1",#N/A,TRUE,"GENERAL";"TAB2",#N/A,TRUE,"GENERAL";"TAB3",#N/A,TRUE,"GENERAL";"TAB4",#N/A,TRUE,"GENERAL";"TAB5",#N/A,TRUE,"GENERAL"}</definedName>
    <definedName name="tyj">#REF!</definedName>
    <definedName name="tyjtyj" localSheetId="17" hidden="1">{"TAB1",#N/A,TRUE,"GENERAL";"TAB2",#N/A,TRUE,"GENERAL";"TAB3",#N/A,TRUE,"GENERAL";"TAB4",#N/A,TRUE,"GENERAL";"TAB5",#N/A,TRUE,"GENERAL"}</definedName>
    <definedName name="tyjtyj">#REF!</definedName>
    <definedName name="tyjytjuyjuy" localSheetId="17" hidden="1">{"TAB1",#N/A,TRUE,"GENERAL";"TAB2",#N/A,TRUE,"GENERAL";"TAB3",#N/A,TRUE,"GENERAL";"TAB4",#N/A,TRUE,"GENERAL";"TAB5",#N/A,TRUE,"GENERAL"}</definedName>
    <definedName name="tyjytjuyjuy">#REF!</definedName>
    <definedName name="tyk" localSheetId="17" hidden="1">{"via1",#N/A,TRUE,"general";"via2",#N/A,TRUE,"general";"via3",#N/A,TRUE,"general"}</definedName>
    <definedName name="tyk">#REF!</definedName>
    <definedName name="tym" localSheetId="17" hidden="1">{"via1",#N/A,TRUE,"general";"via2",#N/A,TRUE,"general";"via3",#N/A,TRUE,"general"}</definedName>
    <definedName name="tym">#REF!</definedName>
    <definedName name="TYPE" localSheetId="17">#REF!</definedName>
    <definedName name="TYPE">#REF!</definedName>
    <definedName name="typeofcommittment" localSheetId="17">#REF!</definedName>
    <definedName name="typeofcommittment">#REF!</definedName>
    <definedName name="tyr" localSheetId="17" hidden="1">{"via1",#N/A,TRUE,"general";"via2",#N/A,TRUE,"general";"via3",#N/A,TRUE,"general"}</definedName>
    <definedName name="tyr">#REF!</definedName>
    <definedName name="tytfy" localSheetId="17">#REF!</definedName>
    <definedName name="tytfy">#REF!</definedName>
    <definedName name="tytgfhgfh" localSheetId="17" hidden="1">{"TAB1",#N/A,TRUE,"GENERAL";"TAB2",#N/A,TRUE,"GENERAL";"TAB3",#N/A,TRUE,"GENERAL";"TAB4",#N/A,TRUE,"GENERAL";"TAB5",#N/A,TRUE,"GENERAL"}</definedName>
    <definedName name="tytgfhgfh">#REF!</definedName>
    <definedName name="TYTRY">#REF!</definedName>
    <definedName name="tyty" localSheetId="17" hidden="1">{"TAB1",#N/A,TRUE,"GENERAL";"TAB2",#N/A,TRUE,"GENERAL";"TAB3",#N/A,TRUE,"GENERAL";"TAB4",#N/A,TRUE,"GENERAL";"TAB5",#N/A,TRUE,"GENERAL"}</definedName>
    <definedName name="tyty">#REF!</definedName>
    <definedName name="tyu" localSheetId="17">#REF!</definedName>
    <definedName name="tyu">#REF!</definedName>
    <definedName name="TYUIYI" localSheetId="17" hidden="1">{"TAB1",#N/A,TRUE,"GENERAL";"TAB2",#N/A,TRUE,"GENERAL";"TAB3",#N/A,TRUE,"GENERAL";"TAB4",#N/A,TRUE,"GENERAL";"TAB5",#N/A,TRUE,"GENERAL"}</definedName>
    <definedName name="TYUIYI">#REF!</definedName>
    <definedName name="tyujh" localSheetId="17" hidden="1">{"TAB1",#N/A,TRUE,"GENERAL";"TAB2",#N/A,TRUE,"GENERAL";"TAB3",#N/A,TRUE,"GENERAL";"TAB4",#N/A,TRUE,"GENERAL";"TAB5",#N/A,TRUE,"GENERAL"}</definedName>
    <definedName name="tyujh">#REF!</definedName>
    <definedName name="tyutrututy" localSheetId="4">Listado #REF!</definedName>
    <definedName name="tyutrututy" localSheetId="16">Listado #REF!</definedName>
    <definedName name="tyutrututy" localSheetId="15">Listado #REF!</definedName>
    <definedName name="tyutrututy" localSheetId="17">Listado #REF!</definedName>
    <definedName name="tyutrututy" localSheetId="2">Listado #REF!</definedName>
    <definedName name="tyutrututy" localSheetId="1">Listado #REF!</definedName>
    <definedName name="tyutrututy">Listado #REF!</definedName>
    <definedName name="tyuty" localSheetId="17" hidden="1">{"TAB1",#N/A,TRUE,"GENERAL";"TAB2",#N/A,TRUE,"GENERAL";"TAB3",#N/A,TRUE,"GENERAL";"TAB4",#N/A,TRUE,"GENERAL";"TAB5",#N/A,TRUE,"GENERAL"}</definedName>
    <definedName name="tyuty">#REF!</definedName>
    <definedName name="tyutyu" localSheetId="17" hidden="1">{"via1",#N/A,TRUE,"general";"via2",#N/A,TRUE,"general";"via3",#N/A,TRUE,"general"}</definedName>
    <definedName name="tyutyu">#REF!</definedName>
    <definedName name="tyxg" localSheetId="17" hidden="1">{"via1",#N/A,TRUE,"general";"via2",#N/A,TRUE,"general";"via3",#N/A,TRUE,"general"}</definedName>
    <definedName name="tyxg">#REF!</definedName>
    <definedName name="Tz" localSheetId="17">#REF!</definedName>
    <definedName name="Tz">#REF!</definedName>
    <definedName name="U" localSheetId="17">#REF!</definedName>
    <definedName name="U">#REF!</definedName>
    <definedName name="U_0001">#REF!</definedName>
    <definedName name="U_0002">#REF!</definedName>
    <definedName name="U_0003">#REF!</definedName>
    <definedName name="U_0004">#REF!</definedName>
    <definedName name="U_0005">#REF!</definedName>
    <definedName name="U_0006">#REF!</definedName>
    <definedName name="U_0007">#REF!</definedName>
    <definedName name="U_0008">#REF!</definedName>
    <definedName name="U_0009">#REF!</definedName>
    <definedName name="U_0010">#REF!</definedName>
    <definedName name="U_0011">#REF!</definedName>
    <definedName name="U_0012">#REF!</definedName>
    <definedName name="U_0013">#REF!</definedName>
    <definedName name="U_0014">#REF!</definedName>
    <definedName name="U_0015">#REF!</definedName>
    <definedName name="U_0016">#REF!</definedName>
    <definedName name="U_0017">#REF!</definedName>
    <definedName name="U_0018">#REF!</definedName>
    <definedName name="U_0019">#REF!</definedName>
    <definedName name="U_0020">#REF!</definedName>
    <definedName name="U_0021">#REF!</definedName>
    <definedName name="U_0022">#REF!</definedName>
    <definedName name="U_0023">#REF!</definedName>
    <definedName name="U_0024">#REF!</definedName>
    <definedName name="U_0025">#REF!</definedName>
    <definedName name="U_0026">#REF!</definedName>
    <definedName name="U_0027">#REF!</definedName>
    <definedName name="U_0028">#REF!</definedName>
    <definedName name="U_0029">#REF!</definedName>
    <definedName name="U_0030">#REF!</definedName>
    <definedName name="U_0031">#REF!</definedName>
    <definedName name="U_0032">#REF!</definedName>
    <definedName name="U_0033">#REF!</definedName>
    <definedName name="U_0034">#REF!</definedName>
    <definedName name="U_0035">#REF!</definedName>
    <definedName name="U_0036">#REF!</definedName>
    <definedName name="U_0037">#REF!</definedName>
    <definedName name="U_0038">#REF!</definedName>
    <definedName name="U_0039">#REF!</definedName>
    <definedName name="U_0040">#REF!</definedName>
    <definedName name="U_0041">#REF!</definedName>
    <definedName name="U_0042">#REF!</definedName>
    <definedName name="U_0043">#REF!</definedName>
    <definedName name="U_0044">#REF!</definedName>
    <definedName name="U_0045">#REF!</definedName>
    <definedName name="U_0046">#REF!</definedName>
    <definedName name="U_0047">#REF!</definedName>
    <definedName name="U_0048">#REF!</definedName>
    <definedName name="U_0049">#REF!</definedName>
    <definedName name="U_0050">#REF!</definedName>
    <definedName name="U_0051">#REF!</definedName>
    <definedName name="U_0052">#REF!</definedName>
    <definedName name="U_0053">#REF!</definedName>
    <definedName name="U_0054">#REF!</definedName>
    <definedName name="U_0055">#REF!</definedName>
    <definedName name="U_0056">#REF!</definedName>
    <definedName name="U_0057">#REF!</definedName>
    <definedName name="U_0058">#REF!</definedName>
    <definedName name="U_0059">#REF!</definedName>
    <definedName name="U_0060">#REF!</definedName>
    <definedName name="U_0061">#REF!</definedName>
    <definedName name="U_0062">#REF!</definedName>
    <definedName name="U_0063">#REF!</definedName>
    <definedName name="U_0064">#REF!</definedName>
    <definedName name="U_0065">#REF!</definedName>
    <definedName name="U_0066">#REF!</definedName>
    <definedName name="U_0067">#REF!</definedName>
    <definedName name="U_0068">#REF!</definedName>
    <definedName name="U_0069">#REF!</definedName>
    <definedName name="U_0070">#REF!</definedName>
    <definedName name="U_0071">#REF!</definedName>
    <definedName name="U_0072">#REF!</definedName>
    <definedName name="U_0073">#REF!</definedName>
    <definedName name="U_0074">#REF!</definedName>
    <definedName name="U_0075">#REF!</definedName>
    <definedName name="U_0076">#REF!</definedName>
    <definedName name="U_0077">#REF!</definedName>
    <definedName name="U_0078">#REF!</definedName>
    <definedName name="U_0079">#REF!</definedName>
    <definedName name="U_0080">#REF!</definedName>
    <definedName name="U_0081">#REF!</definedName>
    <definedName name="U_0082">#REF!</definedName>
    <definedName name="U_0083">#REF!</definedName>
    <definedName name="U_0084">#REF!</definedName>
    <definedName name="U_0085">#REF!</definedName>
    <definedName name="U_0086">#REF!</definedName>
    <definedName name="U_0087">#REF!</definedName>
    <definedName name="U_0088">#REF!</definedName>
    <definedName name="U_0089">#REF!</definedName>
    <definedName name="U_0090">#REF!</definedName>
    <definedName name="U_0091">#REF!</definedName>
    <definedName name="U_0092">#REF!</definedName>
    <definedName name="U_0093">#REF!</definedName>
    <definedName name="U_0094">#REF!</definedName>
    <definedName name="U_0095">#REF!</definedName>
    <definedName name="U_0096">#REF!</definedName>
    <definedName name="U_0097">#REF!</definedName>
    <definedName name="U_0098">#REF!</definedName>
    <definedName name="U_0099">#REF!</definedName>
    <definedName name="U_0100">#REF!</definedName>
    <definedName name="U_0101">#REF!</definedName>
    <definedName name="U_0102">#REF!</definedName>
    <definedName name="U_0103">#REF!</definedName>
    <definedName name="U_0104">#REF!</definedName>
    <definedName name="U_0105">#REF!</definedName>
    <definedName name="U_0106">#REF!</definedName>
    <definedName name="U_0107">#REF!</definedName>
    <definedName name="U_0108">#REF!</definedName>
    <definedName name="U_0109">#REF!</definedName>
    <definedName name="U_0110">#REF!</definedName>
    <definedName name="U_0111">#REF!</definedName>
    <definedName name="U_0112">#REF!</definedName>
    <definedName name="U_0113">#REF!</definedName>
    <definedName name="U_0114">#REF!</definedName>
    <definedName name="U_0115">#REF!</definedName>
    <definedName name="U_0116">#REF!</definedName>
    <definedName name="U_0117">#REF!</definedName>
    <definedName name="U_0118">#REF!</definedName>
    <definedName name="U_0119">#REF!</definedName>
    <definedName name="U_0120">#REF!</definedName>
    <definedName name="U_0121">#REF!</definedName>
    <definedName name="U_0122">#REF!</definedName>
    <definedName name="U_0123">#REF!</definedName>
    <definedName name="U_0124">#REF!</definedName>
    <definedName name="U_0125">#REF!</definedName>
    <definedName name="U_0126">#REF!</definedName>
    <definedName name="U_0127">#REF!</definedName>
    <definedName name="U_0128">#REF!</definedName>
    <definedName name="U_0129">#REF!</definedName>
    <definedName name="U_0130">#REF!</definedName>
    <definedName name="U_0131">#REF!</definedName>
    <definedName name="U_0132">#REF!</definedName>
    <definedName name="U_0133">#REF!</definedName>
    <definedName name="U_0134">#REF!</definedName>
    <definedName name="U_0135">#REF!</definedName>
    <definedName name="U_0136">#REF!</definedName>
    <definedName name="U_0137">#REF!</definedName>
    <definedName name="U_0138">#REF!</definedName>
    <definedName name="U_0139">#REF!</definedName>
    <definedName name="U_0140">#REF!</definedName>
    <definedName name="U_0141">#REF!</definedName>
    <definedName name="U_0142">#REF!</definedName>
    <definedName name="U_0143">#REF!</definedName>
    <definedName name="U_0144">#REF!</definedName>
    <definedName name="U_0145">#REF!</definedName>
    <definedName name="U_0146">#REF!</definedName>
    <definedName name="U_0147">#REF!</definedName>
    <definedName name="U_0148">#REF!</definedName>
    <definedName name="U_0149">#REF!</definedName>
    <definedName name="U_0150">#REF!</definedName>
    <definedName name="U_0151">#REF!</definedName>
    <definedName name="U_0152">#REF!</definedName>
    <definedName name="U_0153">#REF!</definedName>
    <definedName name="U_0154">#REF!</definedName>
    <definedName name="U_0155">#REF!</definedName>
    <definedName name="U_0156">#REF!</definedName>
    <definedName name="U_0157">#REF!</definedName>
    <definedName name="U_0158">#REF!</definedName>
    <definedName name="U_0159">#REF!</definedName>
    <definedName name="U_0160">#REF!</definedName>
    <definedName name="U_0161">#REF!</definedName>
    <definedName name="U_0162">#REF!</definedName>
    <definedName name="U_0163">#REF!</definedName>
    <definedName name="U_0164">#REF!</definedName>
    <definedName name="U_0165">#REF!</definedName>
    <definedName name="U_0166">#REF!</definedName>
    <definedName name="U_0167">#REF!</definedName>
    <definedName name="U_0168">#REF!</definedName>
    <definedName name="U_0169">#REF!</definedName>
    <definedName name="U_0170">#REF!</definedName>
    <definedName name="U_0171">#REF!</definedName>
    <definedName name="U_0172">#REF!</definedName>
    <definedName name="U_0173">#REF!</definedName>
    <definedName name="U_0174">#REF!</definedName>
    <definedName name="U_0175">#REF!</definedName>
    <definedName name="U_0176">#REF!</definedName>
    <definedName name="U_0177">#REF!</definedName>
    <definedName name="U_0178">#REF!</definedName>
    <definedName name="U_0179">#REF!</definedName>
    <definedName name="U_0180">#REF!</definedName>
    <definedName name="U_0181">#REF!</definedName>
    <definedName name="U_0183">#REF!</definedName>
    <definedName name="U_0184">#REF!</definedName>
    <definedName name="U_0185">#REF!</definedName>
    <definedName name="U_0187">#REF!</definedName>
    <definedName name="U_0189">#REF!</definedName>
    <definedName name="U_0190">#REF!</definedName>
    <definedName name="U_0191">#REF!</definedName>
    <definedName name="U_0192">#REF!</definedName>
    <definedName name="U_0193">#REF!</definedName>
    <definedName name="U_0194">#REF!</definedName>
    <definedName name="U_0196">#REF!</definedName>
    <definedName name="U_0197">#REF!</definedName>
    <definedName name="U_0198">#REF!</definedName>
    <definedName name="U_0199">#REF!</definedName>
    <definedName name="U_0200">#REF!</definedName>
    <definedName name="U_0201">#REF!</definedName>
    <definedName name="U_0202">#REF!</definedName>
    <definedName name="U_0203">#REF!</definedName>
    <definedName name="U_0204">#REF!</definedName>
    <definedName name="U_0205">#REF!</definedName>
    <definedName name="U_0206">#REF!</definedName>
    <definedName name="U_0207">#REF!</definedName>
    <definedName name="U_0208">#REF!</definedName>
    <definedName name="U_0209">#REF!</definedName>
    <definedName name="U_0210">#REF!</definedName>
    <definedName name="U_0211">#REF!</definedName>
    <definedName name="U_0212">#REF!</definedName>
    <definedName name="U_0213">#REF!</definedName>
    <definedName name="U_0214">#REF!</definedName>
    <definedName name="U_0215">#REF!</definedName>
    <definedName name="U_0216">#REF!</definedName>
    <definedName name="U_0217">#REF!</definedName>
    <definedName name="U_0218">#REF!</definedName>
    <definedName name="U_0219">#REF!</definedName>
    <definedName name="U_0220">#REF!</definedName>
    <definedName name="U_0221">#REF!</definedName>
    <definedName name="U_0222">#REF!</definedName>
    <definedName name="U_0223">#REF!</definedName>
    <definedName name="U_0224">#REF!</definedName>
    <definedName name="U_0225">#REF!</definedName>
    <definedName name="U_0226">#REF!</definedName>
    <definedName name="U_0227">#REF!</definedName>
    <definedName name="U_0228">#REF!</definedName>
    <definedName name="U_0229">#REF!</definedName>
    <definedName name="U_0230">#REF!</definedName>
    <definedName name="U_0231">#REF!</definedName>
    <definedName name="U_0232">#REF!</definedName>
    <definedName name="U_0233">#REF!</definedName>
    <definedName name="U_0234">#REF!</definedName>
    <definedName name="U_0235">#REF!</definedName>
    <definedName name="U_0236">#REF!</definedName>
    <definedName name="U_0237">#REF!</definedName>
    <definedName name="U_0238">#REF!</definedName>
    <definedName name="U_0239">#REF!</definedName>
    <definedName name="U_0240">#REF!</definedName>
    <definedName name="U_0241">#REF!</definedName>
    <definedName name="U_0242">#REF!</definedName>
    <definedName name="U_0243">#REF!</definedName>
    <definedName name="U_0244">#REF!</definedName>
    <definedName name="U_0245">#REF!</definedName>
    <definedName name="U_0246">#REF!</definedName>
    <definedName name="U_0247">#REF!</definedName>
    <definedName name="U_0248">#REF!</definedName>
    <definedName name="U_0249">#REF!</definedName>
    <definedName name="U_0250">#REF!</definedName>
    <definedName name="U_0251">#REF!</definedName>
    <definedName name="U_0252">#REF!</definedName>
    <definedName name="U_0253">#REF!</definedName>
    <definedName name="U_0254">#REF!</definedName>
    <definedName name="U_0255">#REF!</definedName>
    <definedName name="U_0256">#REF!</definedName>
    <definedName name="U_0257">#REF!</definedName>
    <definedName name="U_0258">#REF!</definedName>
    <definedName name="U_0259">#REF!</definedName>
    <definedName name="U_0260">#REF!</definedName>
    <definedName name="U_0261">#REF!</definedName>
    <definedName name="U_0262">#REF!</definedName>
    <definedName name="U_0263">#REF!</definedName>
    <definedName name="U_0264">#REF!</definedName>
    <definedName name="U_0265">#REF!</definedName>
    <definedName name="U_0266">#REF!</definedName>
    <definedName name="U_0267">#REF!</definedName>
    <definedName name="U_0268">#REF!</definedName>
    <definedName name="U_0269">#REF!</definedName>
    <definedName name="U_0270">#REF!</definedName>
    <definedName name="u_TEMPORAL_VILLAREAL">#REF!</definedName>
    <definedName name="U_Z" localSheetId="17">#REF!</definedName>
    <definedName name="U_Z">#REF!</definedName>
    <definedName name="u3u" localSheetId="17" hidden="1">{"TAB1",#N/A,TRUE,"GENERAL";"TAB2",#N/A,TRUE,"GENERAL";"TAB3",#N/A,TRUE,"GENERAL";"TAB4",#N/A,TRUE,"GENERAL";"TAB5",#N/A,TRUE,"GENERAL"}</definedName>
    <definedName name="u3u">#REF!</definedName>
    <definedName name="u7u7" localSheetId="17" hidden="1">{"TAB1",#N/A,TRUE,"GENERAL";"TAB2",#N/A,TRUE,"GENERAL";"TAB3",#N/A,TRUE,"GENERAL";"TAB4",#N/A,TRUE,"GENERAL";"TAB5",#N/A,TRUE,"GENERAL"}</definedName>
    <definedName name="u7u7">#REF!</definedName>
    <definedName name="Ua" localSheetId="17">#REF!</definedName>
    <definedName name="Ua">#REF!</definedName>
    <definedName name="UALU">#REF!</definedName>
    <definedName name="Ub" localSheetId="17">#REF!</definedName>
    <definedName name="Ub">#REF!</definedName>
    <definedName name="Ubic">#REF!</definedName>
    <definedName name="Ubicación" localSheetId="17">#REF!</definedName>
    <definedName name="Ubicación">#REF!</definedName>
    <definedName name="Uc" localSheetId="17">#REF!</definedName>
    <definedName name="Uc">#REF!</definedName>
    <definedName name="Ud" localSheetId="17">#REF!</definedName>
    <definedName name="Ud">#REF!</definedName>
    <definedName name="Ue" localSheetId="17">#REF!</definedName>
    <definedName name="Ue">#REF!</definedName>
    <definedName name="uencat" localSheetId="17">#REF!</definedName>
    <definedName name="uencat">#REF!</definedName>
    <definedName name="Uf" localSheetId="17">#REF!</definedName>
    <definedName name="Uf">#REF!</definedName>
    <definedName name="UFInanzas">#REF!</definedName>
    <definedName name="Ug" localSheetId="17">#REF!</definedName>
    <definedName name="Ug">#REF!</definedName>
    <definedName name="UGEquipData" localSheetId="17">#REF!</definedName>
    <definedName name="UGEquipData">#REF!</definedName>
    <definedName name="Uh" localSheetId="17">#REF!</definedName>
    <definedName name="Uh">#REF!</definedName>
    <definedName name="ui" localSheetId="17">#REF!</definedName>
    <definedName name="UI">#REF!</definedName>
    <definedName name="uijhj" localSheetId="17" hidden="1">{"via1",#N/A,TRUE,"general";"via2",#N/A,TRUE,"general";"via3",#N/A,TRUE,"general"}</definedName>
    <definedName name="uijhj">#REF!</definedName>
    <definedName name="uio" localSheetId="17" hidden="1">{"TAB1",#N/A,TRUE,"GENERAL";"TAB2",#N/A,TRUE,"GENERAL";"TAB3",#N/A,TRUE,"GENERAL";"TAB4",#N/A,TRUE,"GENERAL";"TAB5",#N/A,TRUE,"GENERAL"}</definedName>
    <definedName name="uio">#REF!</definedName>
    <definedName name="uiou" localSheetId="17" hidden="1">{"TAB1",#N/A,TRUE,"GENERAL";"TAB2",#N/A,TRUE,"GENERAL";"TAB3",#N/A,TRUE,"GENERAL";"TAB4",#N/A,TRUE,"GENERAL";"TAB5",#N/A,TRUE,"GENERAL"}</definedName>
    <definedName name="uiou">#REF!</definedName>
    <definedName name="uir" localSheetId="17" hidden="1">{"via1",#N/A,TRUE,"general";"via2",#N/A,TRUE,"general";"via3",#N/A,TRUE,"general"}</definedName>
    <definedName name="uir">#REF!</definedName>
    <definedName name="uituii" localSheetId="17" hidden="1">{"TAB1",#N/A,TRUE,"GENERAL";"TAB2",#N/A,TRUE,"GENERAL";"TAB3",#N/A,TRUE,"GENERAL";"TAB4",#N/A,TRUE,"GENERAL";"TAB5",#N/A,TRUE,"GENERAL"}</definedName>
    <definedName name="uituii">#REF!</definedName>
    <definedName name="uityjj" localSheetId="17" hidden="1">{"via1",#N/A,TRUE,"general";"via2",#N/A,TRUE,"general";"via3",#N/A,TRUE,"general"}</definedName>
    <definedName name="uityjj">#REF!</definedName>
    <definedName name="uiufgj" localSheetId="17" hidden="1">{"TAB1",#N/A,TRUE,"GENERAL";"TAB2",#N/A,TRUE,"GENERAL";"TAB3",#N/A,TRUE,"GENERAL";"TAB4",#N/A,TRUE,"GENERAL";"TAB5",#N/A,TRUE,"GENERAL"}</definedName>
    <definedName name="uiufgj">#REF!</definedName>
    <definedName name="UIUYI" localSheetId="17" hidden="1">{"TAB1",#N/A,TRUE,"GENERAL";"TAB2",#N/A,TRUE,"GENERAL";"TAB3",#N/A,TRUE,"GENERAL";"TAB4",#N/A,TRUE,"GENERAL";"TAB5",#N/A,TRUE,"GENERAL"}</definedName>
    <definedName name="UIUYI">#REF!</definedName>
    <definedName name="Uj" localSheetId="17">#REF!</definedName>
    <definedName name="Uj">#REF!</definedName>
    <definedName name="ujyyu" localSheetId="17">#REF!</definedName>
    <definedName name="ujyyu">#REF!</definedName>
    <definedName name="Uk" localSheetId="17">#REF!</definedName>
    <definedName name="Uk">#REF!</definedName>
    <definedName name="ul">#REF!</definedName>
    <definedName name="Ull" localSheetId="17">#REF!</definedName>
    <definedName name="Ull">#REF!</definedName>
    <definedName name="UM" localSheetId="17">#REF!</definedName>
    <definedName name="Um">#REF!</definedName>
    <definedName name="UMina">#REF!</definedName>
    <definedName name="Un" localSheetId="17">#REF!</definedName>
    <definedName name="Un">#REF!</definedName>
    <definedName name="Un.">#REF!</definedName>
    <definedName name="UN_APU" localSheetId="17">IF(LEN(#REF!)=2,"",IF(#REF!="","",IF(ISERROR(SEARCH("-",#REF!,3)),VLOOKUP(#REF!,#REF!,3,0),VLOOKUP(#REF!,#REF!,3,FALSE))))</definedName>
    <definedName name="UN_APU">IF(LEN(#REF!)=2,"",IF(#REF!="","",IF(ISERROR(SEARCH("-",#REF!,3)),VLOOKUP(#REF!,#REF!,3,0),VLOOKUP(#REF!,#REF!,3,FALSE))))</definedName>
    <definedName name="UN_AUX" localSheetId="17">IF(#REF!="","",VLOOKUP(#REF!,#REF!,3,FALSE))</definedName>
    <definedName name="UN_AUX">IF(#REF!="","",VLOOKUP(#REF!,#REF!,3,FALSE))</definedName>
    <definedName name="una_H">#REF!</definedName>
    <definedName name="UNCLASS">#REF!</definedName>
    <definedName name="UNDS">#REF!</definedName>
    <definedName name="UNID">#REF!</definedName>
    <definedName name="unidad" localSheetId="17">#REF!</definedName>
    <definedName name="Unidad">#REF!</definedName>
    <definedName name="Unidad_Base">#REF!</definedName>
    <definedName name="UNIDAD1" localSheetId="17">#REF!</definedName>
    <definedName name="UNIDAD1">#REF!</definedName>
    <definedName name="UNIDAD521">#REF!</definedName>
    <definedName name="Unidades" localSheetId="17">#REF!</definedName>
    <definedName name="Unidades">#REF!</definedName>
    <definedName name="Unidades_Insumos_Apu">#REF!</definedName>
    <definedName name="unidadsanitaria">#REF!</definedName>
    <definedName name="UNIF">#REF!</definedName>
    <definedName name="unifadddel">#REF!</definedName>
    <definedName name="unifaddel">#REF!</definedName>
    <definedName name="unifaddel1">#REF!</definedName>
    <definedName name="unifaddel2">#REF!</definedName>
    <definedName name="unifadvlist">#REF!</definedName>
    <definedName name="unifadvopts">#REF!</definedName>
    <definedName name="unifadvval">#REF!</definedName>
    <definedName name="unifarea2">#REF!</definedName>
    <definedName name="unifba">#REF!</definedName>
    <definedName name="unifcheck">#REF!</definedName>
    <definedName name="uniflist">#REF!</definedName>
    <definedName name="unifman">#REF!</definedName>
    <definedName name="unifman1">#REF!</definedName>
    <definedName name="unifman2">#REF!</definedName>
    <definedName name="unifmedia">#REF!</definedName>
    <definedName name="unifopts">#REF!</definedName>
    <definedName name="unifpurdocs">#REF!</definedName>
    <definedName name="unifstdlist">#REF!</definedName>
    <definedName name="unifstdopts">#REF!</definedName>
    <definedName name="unifstdval">#REF!</definedName>
    <definedName name="uniftot">#REF!</definedName>
    <definedName name="unifunclass">#REF!</definedName>
    <definedName name="unifupdset">#REF!</definedName>
    <definedName name="unifupgset">#REF!</definedName>
    <definedName name="unifupprset">#REF!</definedName>
    <definedName name="UNION_2_SA">#REF!</definedName>
    <definedName name="UNION_3_4_PRESION">#REF!</definedName>
    <definedName name="UNION_4_SA">#REF!</definedName>
    <definedName name="UNION_DE_MECANICA_2" localSheetId="17">#REF!</definedName>
    <definedName name="UNION_DE_MECANICA_2">#REF!</definedName>
    <definedName name="UNION_DE_MECANICA_3" localSheetId="17">#REF!</definedName>
    <definedName name="UNION_DE_MECANICA_3">#REF!</definedName>
    <definedName name="UNION_DE_MECANICA_4" localSheetId="17">#REF!</definedName>
    <definedName name="UNION_DE_MECANICA_4">#REF!</definedName>
    <definedName name="UNION_DE_REPARACION_2__P.V.C" localSheetId="17">#REF!</definedName>
    <definedName name="UNION_DE_REPARACION_2__P.V.C">#REF!</definedName>
    <definedName name="UNION_DE_REPARACION_3" localSheetId="17">#REF!</definedName>
    <definedName name="UNION_DE_REPARACION_3">#REF!</definedName>
    <definedName name="UNION_DE_REPARACION_3__P.V.C" localSheetId="17">#REF!</definedName>
    <definedName name="UNION_DE_REPARACION_3__P.V.C">#REF!</definedName>
    <definedName name="UNION_DE_REPARACION_4" localSheetId="17">#REF!</definedName>
    <definedName name="UNION_DE_REPARACION_4">#REF!</definedName>
    <definedName name="UNION_P.V.C_1_2" localSheetId="17">#REF!</definedName>
    <definedName name="UNION_P.V.C_1_2">#REF!</definedName>
    <definedName name="Union_Pres.._1">#REF!</definedName>
    <definedName name="Union_Pres._1_2">#REF!</definedName>
    <definedName name="Union_Pres._3_4">#REF!</definedName>
    <definedName name="Union_Sanit._2">#REF!</definedName>
    <definedName name="Union_Sanit._3">#REF!</definedName>
    <definedName name="Union_Sanit._4">#REF!</definedName>
    <definedName name="Union_Sanit._6">#REF!</definedName>
    <definedName name="UNION_TEMPORAL">#REF!</definedName>
    <definedName name="UNION_Z" localSheetId="17">#REF!</definedName>
    <definedName name="UNION_Z">#REF!</definedName>
    <definedName name="Unit" localSheetId="17" hidden="1">#REF!</definedName>
    <definedName name="Unit">#REF!</definedName>
    <definedName name="UNITARIO">#REF!</definedName>
    <definedName name="Unitarios" localSheetId="17">#REF!</definedName>
    <definedName name="unitarios">#REF!</definedName>
    <definedName name="units">#REF!</definedName>
    <definedName name="uno">#REF!</definedName>
    <definedName name="Uñ" localSheetId="17">#REF!</definedName>
    <definedName name="Uñ">#REF!</definedName>
    <definedName name="Uo" localSheetId="17">#REF!</definedName>
    <definedName name="Uo">#REF!</definedName>
    <definedName name="UOUIV" localSheetId="17" hidden="1">{"TAB1",#N/A,TRUE,"GENERAL";"TAB2",#N/A,TRUE,"GENERAL";"TAB3",#N/A,TRUE,"GENERAL";"TAB4",#N/A,TRUE,"GENERAL";"TAB5",#N/A,TRUE,"GENERAL"}</definedName>
    <definedName name="UOUIV">#REF!</definedName>
    <definedName name="Up" localSheetId="17">#REF!</definedName>
    <definedName name="Up">#REF!</definedName>
    <definedName name="updset">#REF!</definedName>
    <definedName name="upgset">#REF!</definedName>
    <definedName name="UPlanta">#REF!</definedName>
    <definedName name="upprset">#REF!</definedName>
    <definedName name="Uq" localSheetId="17">#REF!</definedName>
    <definedName name="Uq">#REF!</definedName>
    <definedName name="Ur" localSheetId="17">#REF!</definedName>
    <definedName name="Ur">#REF!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BANISMO">#REF!</definedName>
    <definedName name="URBANISMO1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iel">#REF!</definedName>
    <definedName name="uryur" localSheetId="17" hidden="1">{"TAB1",#N/A,TRUE,"GENERAL";"TAB2",#N/A,TRUE,"GENERAL";"TAB3",#N/A,TRUE,"GENERAL";"TAB4",#N/A,TRUE,"GENERAL";"TAB5",#N/A,TRUE,"GENERAL"}</definedName>
    <definedName name="uryur">#REF!</definedName>
    <definedName name="US" localSheetId="17">#REF!</definedName>
    <definedName name="US">#REF!</definedName>
    <definedName name="USBS">#REF!</definedName>
    <definedName name="USd" localSheetId="17">#REF!</definedName>
    <definedName name="USd">#REF!</definedName>
    <definedName name="USDM">#REF!</definedName>
    <definedName name="USr" localSheetId="17">#REF!</definedName>
    <definedName name="USr">#REF!</definedName>
    <definedName name="UsTexDetail">#REF!</definedName>
    <definedName name="UsTexHeading">#REF!</definedName>
    <definedName name="ut" localSheetId="17">#REF!</definedName>
    <definedName name="ut">#REF!</definedName>
    <definedName name="Ut_Un" localSheetId="17">#REF!</definedName>
    <definedName name="Ut_Un">#REF!</definedName>
    <definedName name="UTIL" localSheetId="17">8%</definedName>
    <definedName name="UTIL">8%</definedName>
    <definedName name="UTILIDAD" localSheetId="17">#REF!</definedName>
    <definedName name="UTILIDAD">#REF!</definedName>
    <definedName name="UTILIDAD_MATERIAL_AA">#REF!</definedName>
    <definedName name="UtilidadMensual" localSheetId="17">#REF!</definedName>
    <definedName name="UtilidadMensual">#REF!</definedName>
    <definedName name="UtilidadObra" localSheetId="17">#REF!</definedName>
    <definedName name="UtilidadObra">#REF!</definedName>
    <definedName name="UTL">#REF!</definedName>
    <definedName name="UTMAR" localSheetId="17">#REF!</definedName>
    <definedName name="UTMAR">#REF!</definedName>
    <definedName name="UU" localSheetId="17">#N/A</definedName>
    <definedName name="uu">#REF!</definedName>
    <definedName name="uuarrrrarrarrararar" localSheetId="17">#REF!</definedName>
    <definedName name="uuarrrrarrarrararar">#REF!</definedName>
    <definedName name="uuu" localSheetId="17" hidden="1">{"TAB1",#N/A,TRUE,"GENERAL";"TAB2",#N/A,TRUE,"GENERAL";"TAB3",#N/A,TRUE,"GENERAL";"TAB4",#N/A,TRUE,"GENERAL";"TAB5",#N/A,TRUE,"GENERAL"}</definedName>
    <definedName name="uuu">#REF!</definedName>
    <definedName name="UUUAJJAJAJAJAJ" localSheetId="17">#REF!</definedName>
    <definedName name="UUUAJJAJAJAJAJ">#REF!</definedName>
    <definedName name="uuuu" localSheetId="17" hidden="1">#REF!</definedName>
    <definedName name="uuuu">#REF!</definedName>
    <definedName name="uuuuo" localSheetId="17" hidden="1">{"TAB1",#N/A,TRUE,"GENERAL";"TAB2",#N/A,TRUE,"GENERAL";"TAB3",#N/A,TRUE,"GENERAL";"TAB4",#N/A,TRUE,"GENERAL";"TAB5",#N/A,TRUE,"GENERAL"}</definedName>
    <definedName name="uuuuo">#REF!</definedName>
    <definedName name="UUUUTTTTTTTAAA" localSheetId="17">#REF!</definedName>
    <definedName name="UUUUTTTTTTTAAA">#REF!</definedName>
    <definedName name="UUUUU" localSheetId="17" hidden="1">#REF!</definedName>
    <definedName name="UUUUU" hidden="1">#REF!</definedName>
    <definedName name="UUUUUAUATATTATA" localSheetId="17">#REF!</definedName>
    <definedName name="UUUUUAUATATTATA">#REF!</definedName>
    <definedName name="uuuuuj" localSheetId="17" hidden="1">{"via1",#N/A,TRUE,"general";"via2",#N/A,TRUE,"general";"via3",#N/A,TRUE,"general"}</definedName>
    <definedName name="uuuuuj">#REF!</definedName>
    <definedName name="uuuuutiyt" localSheetId="17">#REF!</definedName>
    <definedName name="uuuuutiyt">#REF!</definedName>
    <definedName name="uuuuuu" localSheetId="17">#REF!</definedName>
    <definedName name="uuuuuu">#REF!</definedName>
    <definedName name="UUUUUUUUUTTTTTTTTTTTTTDDDDDDDDDDDD" localSheetId="17">#REF!</definedName>
    <definedName name="UUUUUUUUUTTTTTTTTTTTTTDDDDDDDDDDDD">#REF!</definedName>
    <definedName name="uuuuuuuuuu" localSheetId="17">#REF!</definedName>
    <definedName name="uuuuuuuuuu">#REF!</definedName>
    <definedName name="uuuuuuuuuuuuuuuu" localSheetId="17">#REF!</definedName>
    <definedName name="uuuuuuuuuuuuuuuu">#REF!</definedName>
    <definedName name="Uv" localSheetId="17">#REF!</definedName>
    <definedName name="Uv">#REF!</definedName>
    <definedName name="UVT_2012">#REF!</definedName>
    <definedName name="Uw" localSheetId="17">#REF!</definedName>
    <definedName name="Uw">#REF!</definedName>
    <definedName name="uwkap" localSheetId="17" hidden="1">{"TAB1",#N/A,TRUE,"GENERAL";"TAB2",#N/A,TRUE,"GENERAL";"TAB3",#N/A,TRUE,"GENERAL";"TAB4",#N/A,TRUE,"GENERAL";"TAB5",#N/A,TRUE,"GENERAL"}</definedName>
    <definedName name="uwkap">#REF!</definedName>
    <definedName name="UWS">#REF!</definedName>
    <definedName name="uxd" localSheetId="17">#REF!</definedName>
    <definedName name="uxd">#REF!</definedName>
    <definedName name="UxS">#REF!</definedName>
    <definedName name="uy" localSheetId="17">#REF!</definedName>
    <definedName name="uy">#REF!</definedName>
    <definedName name="uyiyiy" localSheetId="17" hidden="1">{"TAB1",#N/A,TRUE,"GENERAL";"TAB2",#N/A,TRUE,"GENERAL";"TAB3",#N/A,TRUE,"GENERAL";"TAB4",#N/A,TRUE,"GENERAL";"TAB5",#N/A,TRUE,"GENERAL"}</definedName>
    <definedName name="uyiyiy">#REF!</definedName>
    <definedName name="uykk">#REF!</definedName>
    <definedName name="uytu" localSheetId="17" hidden="1">{"TAB1",#N/A,TRUE,"GENERAL";"TAB2",#N/A,TRUE,"GENERAL";"TAB3",#N/A,TRUE,"GENERAL";"TAB4",#N/A,TRUE,"GENERAL";"TAB5",#N/A,TRUE,"GENERAL"}</definedName>
    <definedName name="uytu">#REF!</definedName>
    <definedName name="UYU" localSheetId="17">#REF!</definedName>
    <definedName name="UYU">#REF!</definedName>
    <definedName name="uyur" localSheetId="17" hidden="1">{"via1",#N/A,TRUE,"general";"via2",#N/A,TRUE,"general";"via3",#N/A,TRUE,"general"}</definedName>
    <definedName name="uyur">#REF!</definedName>
    <definedName name="Uz" localSheetId="17">#REF!</definedName>
    <definedName name="Uz">#REF!</definedName>
    <definedName name="v" localSheetId="17">#REF!</definedName>
    <definedName name="v">#REF!</definedName>
    <definedName name="V.M.CV1_Moisture" localSheetId="17">#REF!</definedName>
    <definedName name="V.M.CV1_Moisture">#REF!</definedName>
    <definedName name="V.M.CV2_Al" localSheetId="17">#REF!</definedName>
    <definedName name="V.M.CV2_Al">#REF!</definedName>
    <definedName name="V.M.CV2_Co" localSheetId="17">#REF!</definedName>
    <definedName name="V.M.CV2_Co">#REF!</definedName>
    <definedName name="V.M.CV2_DryTonnes" localSheetId="17">#REF!</definedName>
    <definedName name="V.M.CV2_DryTonnes">#REF!</definedName>
    <definedName name="V.M.CV2_dtph" localSheetId="17">#REF!</definedName>
    <definedName name="V.M.CV2_dtph">#REF!</definedName>
    <definedName name="V.M.CV2_Fe" localSheetId="17">#REF!</definedName>
    <definedName name="V.M.CV2_Fe">#REF!</definedName>
    <definedName name="V.M.CV2_Mg" localSheetId="17">#REF!</definedName>
    <definedName name="V.M.CV2_Mg">#REF!</definedName>
    <definedName name="V.M.CV2_Ni" localSheetId="17">#REF!</definedName>
    <definedName name="V.M.CV2_Ni">#REF!</definedName>
    <definedName name="V.M.CV2_Si" localSheetId="17">#REF!</definedName>
    <definedName name="V.M.CV2_Si">#REF!</definedName>
    <definedName name="V.M.Mill_Availability" localSheetId="17">#REF!</definedName>
    <definedName name="V.M.Mill_Availability">#REF!</definedName>
    <definedName name="V.M.Mill_Downtime" localSheetId="17">#REF!</definedName>
    <definedName name="V.M.Mill_Downtime">#REF!</definedName>
    <definedName name="V.M.Mill_DryTonnes" localSheetId="17">#REF!</definedName>
    <definedName name="V.M.Mill_DryTonnes">#REF!</definedName>
    <definedName name="V.M.Mill_DryTph" localSheetId="17">#REF!</definedName>
    <definedName name="V.M.Mill_DryTph">#REF!</definedName>
    <definedName name="V.M.Mill_PowerDraw" localSheetId="17">#REF!</definedName>
    <definedName name="V.M.Mill_PowerDraw">#REF!</definedName>
    <definedName name="V.M.Mill_PowerDrawPerTonne" localSheetId="17">#REF!</definedName>
    <definedName name="V.M.Mill_PowerDrawPerTonne">#REF!</definedName>
    <definedName name="V.M.Mill_Uptime" localSheetId="17">#REF!</definedName>
    <definedName name="V.M.Mill_Uptime">#REF!</definedName>
    <definedName name="V.M.Mill_Utilization" localSheetId="17">#REF!</definedName>
    <definedName name="V.M.Mill_Utilization">#REF!</definedName>
    <definedName name="V.M.Mill_WetTonnes" localSheetId="17">#REF!</definedName>
    <definedName name="V.M.Mill_WetTonnes">#REF!</definedName>
    <definedName name="V.M.Mill_WetTph" localSheetId="17">#REF!</definedName>
    <definedName name="V.M.Mill_WetTph">#REF!</definedName>
    <definedName name="V.M.MillFeed_Al" localSheetId="17">#REF!</definedName>
    <definedName name="V.M.MillFeed_Al">#REF!</definedName>
    <definedName name="V.M.MillFeed_Co" localSheetId="17">#REF!</definedName>
    <definedName name="V.M.MillFeed_Co">#REF!</definedName>
    <definedName name="V.M.MillFeed_Fe" localSheetId="17">#REF!</definedName>
    <definedName name="V.M.MillFeed_Fe">#REF!</definedName>
    <definedName name="V.M.MillFeed_Mg" localSheetId="17">#REF!</definedName>
    <definedName name="V.M.MillFeed_Mg">#REF!</definedName>
    <definedName name="V.M.MillFeed_Ni" localSheetId="17">#REF!</definedName>
    <definedName name="V.M.MillFeed_Ni">#REF!</definedName>
    <definedName name="V.M.MillFeed_Si" localSheetId="17">#REF!</definedName>
    <definedName name="V.M.MillFeed_Si">#REF!</definedName>
    <definedName name="V.M.MillH2O_Head" localSheetId="17">#REF!</definedName>
    <definedName name="V.M.MillH2O_Head">#REF!</definedName>
    <definedName name="V.M.MillH2O_Screen" localSheetId="17">#REF!</definedName>
    <definedName name="V.M.MillH2O_Screen">#REF!</definedName>
    <definedName name="V.M.MillH2O_Total" localSheetId="17">#REF!</definedName>
    <definedName name="V.M.MillH2O_Total">#REF!</definedName>
    <definedName name="V.M.OreToStorage_Al" localSheetId="17">#REF!</definedName>
    <definedName name="V.M.OreToStorage_Al">#REF!</definedName>
    <definedName name="V.M.OreToStorage_Co" localSheetId="17">#REF!</definedName>
    <definedName name="V.M.OreToStorage_Co">#REF!</definedName>
    <definedName name="V.M.OreToStorage_DryTonnes" localSheetId="17">#REF!</definedName>
    <definedName name="V.M.OreToStorage_DryTonnes">#REF!</definedName>
    <definedName name="V.M.OreToStorage_DryTph" localSheetId="17">#REF!</definedName>
    <definedName name="V.M.OreToStorage_DryTph">#REF!</definedName>
    <definedName name="V.M.OreToStorage_Fe" localSheetId="17">#REF!</definedName>
    <definedName name="V.M.OreToStorage_Fe">#REF!</definedName>
    <definedName name="V.M.OreToStorage_Mg" localSheetId="17">#REF!</definedName>
    <definedName name="V.M.OreToStorage_Mg">#REF!</definedName>
    <definedName name="V.M.OreToStorage_Ni" localSheetId="17">#REF!</definedName>
    <definedName name="V.M.OreToStorage_Ni">#REF!</definedName>
    <definedName name="V.M.OreToStorage_PulpDensity" localSheetId="17">#REF!</definedName>
    <definedName name="V.M.OreToStorage_PulpDensity">#REF!</definedName>
    <definedName name="V.M.OreToStorage_PulpYieldStress" localSheetId="17">#REF!</definedName>
    <definedName name="V.M.OreToStorage_PulpYieldStress">#REF!</definedName>
    <definedName name="V.M.OreToStorage_Si" localSheetId="17">#REF!</definedName>
    <definedName name="V.M.OreToStorage_Si">#REF!</definedName>
    <definedName name="V.M.OreToStorage_Volume" localSheetId="17">#REF!</definedName>
    <definedName name="V.M.OreToStorage_Volume">#REF!</definedName>
    <definedName name="V.M.OreToStorage_VolumePerHr" localSheetId="17">#REF!</definedName>
    <definedName name="V.M.OreToStorage_VolumePerHr">#REF!</definedName>
    <definedName name="V.Y.CV1_Moisture" localSheetId="17">#REF!</definedName>
    <definedName name="V.Y.CV1_Moisture">#REF!</definedName>
    <definedName name="V.Y.CV2_Al" localSheetId="17">#REF!</definedName>
    <definedName name="V.Y.CV2_Al">#REF!</definedName>
    <definedName name="V.Y.CV2_Co" localSheetId="17">#REF!</definedName>
    <definedName name="V.Y.CV2_Co">#REF!</definedName>
    <definedName name="V.Y.CV2_DryTonnes" localSheetId="17">#REF!</definedName>
    <definedName name="V.Y.CV2_DryTonnes">#REF!</definedName>
    <definedName name="V.Y.CV2_dtph" localSheetId="17">#REF!</definedName>
    <definedName name="V.Y.CV2_dtph">#REF!</definedName>
    <definedName name="V.Y.CV2_Fe" localSheetId="17">#REF!</definedName>
    <definedName name="V.Y.CV2_Fe">#REF!</definedName>
    <definedName name="V.Y.CV2_Mg" localSheetId="17">#REF!</definedName>
    <definedName name="V.Y.CV2_Mg">#REF!</definedName>
    <definedName name="V.Y.CV2_Ni" localSheetId="17">#REF!</definedName>
    <definedName name="V.Y.CV2_Ni">#REF!</definedName>
    <definedName name="V.Y.CV2_Si" localSheetId="17">#REF!</definedName>
    <definedName name="V.Y.CV2_Si">#REF!</definedName>
    <definedName name="V.Y.Mill_Availability" localSheetId="17">#REF!</definedName>
    <definedName name="V.Y.Mill_Availability">#REF!</definedName>
    <definedName name="V.Y.Mill_Downtime" localSheetId="17">#REF!</definedName>
    <definedName name="V.Y.Mill_Downtime">#REF!</definedName>
    <definedName name="V.Y.Mill_DryTonnes" localSheetId="17">#REF!</definedName>
    <definedName name="V.Y.Mill_DryTonnes">#REF!</definedName>
    <definedName name="V.Y.Mill_DryTph" localSheetId="17">#REF!</definedName>
    <definedName name="V.Y.Mill_DryTph">#REF!</definedName>
    <definedName name="V.Y.Mill_PowerDraw" localSheetId="17">#REF!</definedName>
    <definedName name="V.Y.Mill_PowerDraw">#REF!</definedName>
    <definedName name="V.Y.Mill_PowerDrawPerTonne" localSheetId="17">#REF!</definedName>
    <definedName name="V.Y.Mill_PowerDrawPerTonne">#REF!</definedName>
    <definedName name="V.Y.Mill_Uptime" localSheetId="17">#REF!</definedName>
    <definedName name="V.Y.Mill_Uptime">#REF!</definedName>
    <definedName name="V.Y.Mill_Utilization" localSheetId="17">#REF!</definedName>
    <definedName name="V.Y.Mill_Utilization">#REF!</definedName>
    <definedName name="V.Y.Mill_WetTonnes" localSheetId="17">#REF!</definedName>
    <definedName name="V.Y.Mill_WetTonnes">#REF!</definedName>
    <definedName name="V.Y.Mill_WetTph" localSheetId="17">#REF!</definedName>
    <definedName name="V.Y.Mill_WetTph">#REF!</definedName>
    <definedName name="V.Y.MillFeed_Al" localSheetId="17">#REF!</definedName>
    <definedName name="V.Y.MillFeed_Al">#REF!</definedName>
    <definedName name="V.Y.MillFeed_Co" localSheetId="17">#REF!</definedName>
    <definedName name="V.Y.MillFeed_Co">#REF!</definedName>
    <definedName name="V.Y.MillFeed_Fe" localSheetId="17">#REF!</definedName>
    <definedName name="V.Y.MillFeed_Fe">#REF!</definedName>
    <definedName name="V.Y.MillFeed_Mg" localSheetId="17">#REF!</definedName>
    <definedName name="V.Y.MillFeed_Mg">#REF!</definedName>
    <definedName name="V.Y.MillFeed_Ni" localSheetId="17">#REF!</definedName>
    <definedName name="V.Y.MillFeed_Ni">#REF!</definedName>
    <definedName name="V.Y.MillFeed_Si" localSheetId="17">#REF!</definedName>
    <definedName name="V.Y.MillFeed_Si">#REF!</definedName>
    <definedName name="V.Y.MillH2O_Head" localSheetId="17">#REF!</definedName>
    <definedName name="V.Y.MillH2O_Head">#REF!</definedName>
    <definedName name="V.Y.MillH2O_Screen" localSheetId="17">#REF!</definedName>
    <definedName name="V.Y.MillH2O_Screen">#REF!</definedName>
    <definedName name="V.Y.MillH2O_Total" localSheetId="17">#REF!</definedName>
    <definedName name="V.Y.MillH2O_Total">#REF!</definedName>
    <definedName name="V.Y.OreToStorage_Al" localSheetId="17">#REF!</definedName>
    <definedName name="V.Y.OreToStorage_Al">#REF!</definedName>
    <definedName name="V.Y.OreToStorage_Co" localSheetId="17">#REF!</definedName>
    <definedName name="V.Y.OreToStorage_Co">#REF!</definedName>
    <definedName name="V.Y.OreToStorage_DryTonnes" localSheetId="17">#REF!</definedName>
    <definedName name="V.Y.OreToStorage_DryTonnes">#REF!</definedName>
    <definedName name="V.Y.OreToStorage_DryTph" localSheetId="17">#REF!</definedName>
    <definedName name="V.Y.OreToStorage_DryTph">#REF!</definedName>
    <definedName name="V.Y.OreToStorage_Fe" localSheetId="17">#REF!</definedName>
    <definedName name="V.Y.OreToStorage_Fe">#REF!</definedName>
    <definedName name="V.Y.OreToStorage_Mg" localSheetId="17">#REF!</definedName>
    <definedName name="V.Y.OreToStorage_Mg">#REF!</definedName>
    <definedName name="V.Y.OreToStorage_Ni" localSheetId="17">#REF!</definedName>
    <definedName name="V.Y.OreToStorage_Ni">#REF!</definedName>
    <definedName name="V.Y.OreToStorage_PulpDensity" localSheetId="17">#REF!</definedName>
    <definedName name="V.Y.OreToStorage_PulpDensity">#REF!</definedName>
    <definedName name="V.Y.OreToStorage_PulpYieldStress" localSheetId="17">#REF!</definedName>
    <definedName name="V.Y.OreToStorage_PulpYieldStress">#REF!</definedName>
    <definedName name="V.Y.OreToStorage_Si" localSheetId="17">#REF!</definedName>
    <definedName name="V.Y.OreToStorage_Si">#REF!</definedName>
    <definedName name="V.Y.OreToStorage_Volume" localSheetId="17">#REF!</definedName>
    <definedName name="V.Y.OreToStorage_Volume">#REF!</definedName>
    <definedName name="V.Y.OreToStorage_VolumePerHr" localSheetId="17">#REF!</definedName>
    <definedName name="V.Y.OreToStorage_VolumePerHr">#REF!</definedName>
    <definedName name="VA" localSheetId="17">#REF!</definedName>
    <definedName name="Va">#REF!</definedName>
    <definedName name="vacio">#REF!</definedName>
    <definedName name="VACON">#REF!</definedName>
    <definedName name="VAL">#REF!</definedName>
    <definedName name="VAL_100PE_S1" localSheetId="17">#REF!</definedName>
    <definedName name="VAL_100PE_S1">#REF!</definedName>
    <definedName name="VAL_100PE_S2" localSheetId="17">#REF!</definedName>
    <definedName name="VAL_100PE_S2">#REF!</definedName>
    <definedName name="VAL_100PE_S3" localSheetId="17">#REF!</definedName>
    <definedName name="VAL_100PE_S3">#REF!</definedName>
    <definedName name="VAL_100PE_S4" localSheetId="17">#REF!</definedName>
    <definedName name="VAL_100PE_S4">#REF!</definedName>
    <definedName name="VAL_100PE_S5" localSheetId="17">#REF!</definedName>
    <definedName name="VAL_100PE_S5">#REF!</definedName>
    <definedName name="VAL_100PE_S6" localSheetId="17">#REF!</definedName>
    <definedName name="VAL_100PE_S6">#REF!</definedName>
    <definedName name="Val_iniz_LB">#REF!</definedName>
    <definedName name="VAL150PE_S1" localSheetId="17">#REF!</definedName>
    <definedName name="VAL150PE_S1">#REF!</definedName>
    <definedName name="VAL150PE_S2" localSheetId="17">#REF!</definedName>
    <definedName name="VAL150PE_S2">#REF!</definedName>
    <definedName name="VAL150PE_S3" localSheetId="17">#REF!</definedName>
    <definedName name="VAL150PE_S3">#REF!</definedName>
    <definedName name="VAL150PE_S4" localSheetId="17">#REF!</definedName>
    <definedName name="VAL150PE_S4">#REF!</definedName>
    <definedName name="VAL150PE_S5" localSheetId="17">#REF!</definedName>
    <definedName name="VAL150PE_S5">#REF!</definedName>
    <definedName name="VAL150PE_S6" localSheetId="17">#REF!</definedName>
    <definedName name="VAL150PE_S6">#REF!</definedName>
    <definedName name="VAL200PE_S1" localSheetId="17">#REF!</definedName>
    <definedName name="VAL200PE_S1">#REF!</definedName>
    <definedName name="VAL200PE_S2" localSheetId="17">#REF!</definedName>
    <definedName name="VAL200PE_S2">#REF!</definedName>
    <definedName name="VAL200PE_S3" localSheetId="17">#REF!</definedName>
    <definedName name="VAL200PE_S3">#REF!</definedName>
    <definedName name="VAL200PE_S4" localSheetId="17">#REF!</definedName>
    <definedName name="VAL200PE_S4">#REF!</definedName>
    <definedName name="VAL200PE_S5" localSheetId="17">#REF!</definedName>
    <definedName name="VAL200PE_S5">#REF!</definedName>
    <definedName name="VAL200PE_S6" localSheetId="17">#REF!</definedName>
    <definedName name="VAL200PE_S6">#REF!</definedName>
    <definedName name="VAL250PE_S1" localSheetId="17">#REF!</definedName>
    <definedName name="VAL250PE_S1">#REF!</definedName>
    <definedName name="VAL250PE_S2" localSheetId="17">#REF!</definedName>
    <definedName name="VAL250PE_S2">#REF!</definedName>
    <definedName name="VAL250PE_S3" localSheetId="17">#REF!</definedName>
    <definedName name="VAL250PE_S3">#REF!</definedName>
    <definedName name="VAL250PE_S4" localSheetId="17">#REF!</definedName>
    <definedName name="VAL250PE_S4">#REF!</definedName>
    <definedName name="VAL250PE_S5" localSheetId="17">#REF!</definedName>
    <definedName name="VAL250PE_S5">#REF!</definedName>
    <definedName name="VAL250PE_S6" localSheetId="17">#REF!</definedName>
    <definedName name="VAL250PE_S6">#REF!</definedName>
    <definedName name="VAL300HD_S1" localSheetId="17">#REF!</definedName>
    <definedName name="VAL300HD_S1">#REF!</definedName>
    <definedName name="VAL300HD_S2" localSheetId="17">#REF!</definedName>
    <definedName name="VAL300HD_S2">#REF!</definedName>
    <definedName name="VAL300HD_S3" localSheetId="17">#REF!</definedName>
    <definedName name="VAL300HD_S3">#REF!</definedName>
    <definedName name="VAL300HD_S4" localSheetId="17">#REF!</definedName>
    <definedName name="VAL300HD_S4">#REF!</definedName>
    <definedName name="VAL300HD_S5" localSheetId="17">#REF!</definedName>
    <definedName name="VAL300HD_S5">#REF!</definedName>
    <definedName name="VAL300HD_S6" localSheetId="17">#REF!</definedName>
    <definedName name="VAL300HD_S6">#REF!</definedName>
    <definedName name="VAL300PVC_S1" localSheetId="17">#REF!</definedName>
    <definedName name="VAL300PVC_S1">#REF!</definedName>
    <definedName name="VAL300PVC_S2" localSheetId="17">#REF!</definedName>
    <definedName name="VAL300PVC_S2">#REF!</definedName>
    <definedName name="VAL300PVC_S3" localSheetId="17">#REF!</definedName>
    <definedName name="VAL300PVC_S3">#REF!</definedName>
    <definedName name="VAL300PVC_S4" localSheetId="17">#REF!</definedName>
    <definedName name="VAL300PVC_S4">#REF!</definedName>
    <definedName name="VAL300PVC_S5" localSheetId="17">#REF!</definedName>
    <definedName name="VAL300PVC_S5">#REF!</definedName>
    <definedName name="VAL300PVC_S6" localSheetId="17">#REF!</definedName>
    <definedName name="VAL300PVC_S6">#REF!</definedName>
    <definedName name="VAL80PE_S1" localSheetId="17">#REF!</definedName>
    <definedName name="VAL80PE_S1">#REF!</definedName>
    <definedName name="VAL80PE_S2" localSheetId="17">#REF!</definedName>
    <definedName name="VAL80PE_S2">#REF!</definedName>
    <definedName name="VAL80PE_S3" localSheetId="17">#REF!</definedName>
    <definedName name="VAL80PE_S3">#REF!</definedName>
    <definedName name="VAL80PE_S4" localSheetId="17">#REF!</definedName>
    <definedName name="VAL80PE_S4">#REF!</definedName>
    <definedName name="VAL80PE_S5" localSheetId="17">#REF!</definedName>
    <definedName name="VAL80PE_S5">#REF!</definedName>
    <definedName name="VAL80PE_S6" localSheetId="17">#REF!</definedName>
    <definedName name="VAL80PE_S6">#REF!</definedName>
    <definedName name="valcal">#REF!</definedName>
    <definedName name="VALDES">#REF!</definedName>
    <definedName name="valhati">#REF!</definedName>
    <definedName name="VALIDACION">#REF!</definedName>
    <definedName name="VALLA_2_3_MTS_CON_3_CERCHAS" localSheetId="17">#REF!</definedName>
    <definedName name="VALLA_2_3_MTS_CON_3_CERCHAS">#REF!</definedName>
    <definedName name="VALMA3">#REF!</definedName>
    <definedName name="VALMA4">#REF!</definedName>
    <definedName name="VALNG">#REF!</definedName>
    <definedName name="Valor" localSheetId="17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APU">OFFSET(#REF!,0,0,COUNTA(#REF!)-1,1)</definedName>
    <definedName name="VALOR_CMI">#REF!</definedName>
    <definedName name="VALOR_CMI_ALCANTARILLADO">#REF!</definedName>
    <definedName name="valor_consumibles" localSheetId="17">#REF!</definedName>
    <definedName name="valor_consumibles">#REF!</definedName>
    <definedName name="valor_cuadrilla" localSheetId="17">#REF!</definedName>
    <definedName name="valor_cuadrilla">#REF!</definedName>
    <definedName name="valor_equipos" localSheetId="17">#REF!</definedName>
    <definedName name="valor_equipos">#REF!</definedName>
    <definedName name="valor_nomina1" localSheetId="17">#REF!</definedName>
    <definedName name="valor_nomina1">#REF!</definedName>
    <definedName name="valor_nomina2" localSheetId="17">#REF!</definedName>
    <definedName name="valor_nomina2">#REF!</definedName>
    <definedName name="valor_nomina3" localSheetId="17">#REF!</definedName>
    <definedName name="valor_nomina3">#REF!</definedName>
    <definedName name="VALOR_SALARIO_MINIMO_ACTUAL">#REF!</definedName>
    <definedName name="Valor_Total">#REF!</definedName>
    <definedName name="valor1" localSheetId="17">#REF!</definedName>
    <definedName name="valor1">#REF!</definedName>
    <definedName name="valor2" localSheetId="17">#REF!</definedName>
    <definedName name="valor2">#REF!</definedName>
    <definedName name="VALOR3" localSheetId="17">#REF!</definedName>
    <definedName name="VALOR3">#REF!</definedName>
    <definedName name="Valoracion" localSheetId="17">#REF!</definedName>
    <definedName name="Valoracion">#REF!</definedName>
    <definedName name="VALORACIÓN" localSheetId="17">#REF!</definedName>
    <definedName name="VALORACIÓN">#REF!</definedName>
    <definedName name="VALORACION_ACTIVOS_ACUEDUCTO">#REF!</definedName>
    <definedName name="VALORACION_ACTIVOS_ALCANTAR.">#REF!</definedName>
    <definedName name="valorcal" localSheetId="17">#REF!</definedName>
    <definedName name="valorcal">#REF!</definedName>
    <definedName name="valoreattuale">#REF!</definedName>
    <definedName name="Valorepm1" localSheetId="17">#REF!,#REF!,#REF!</definedName>
    <definedName name="Valorepm1">#REF!,#REF!,#REF!</definedName>
    <definedName name="VALORES">#REF!</definedName>
    <definedName name="VALORESAA">#REF!</definedName>
    <definedName name="ValoresCanon" localSheetId="17">#REF!</definedName>
    <definedName name="ValoresCanon">#REF!</definedName>
    <definedName name="ValoresIva" localSheetId="17">#REF!</definedName>
    <definedName name="ValoresIva">#REF!</definedName>
    <definedName name="ValorFuturoFcro" localSheetId="17">#REF!</definedName>
    <definedName name="ValorFuturoFcro">#REF!</definedName>
    <definedName name="ValorImpuestoTimbre" localSheetId="17">#REF!</definedName>
    <definedName name="ValorImpuestoTimbre">#REF!</definedName>
    <definedName name="ValorTot" localSheetId="17">#REF!</definedName>
    <definedName name="ValorTot">#REF!</definedName>
    <definedName name="ValorTotConsultoria" localSheetId="17">#REF!</definedName>
    <definedName name="ValorTotConsultoria">#REF!</definedName>
    <definedName name="Values_Entered" localSheetId="4">IF(Loan_Amount*Interest_Rate*Loan_Years*Loan_Start&gt;0,1,0)</definedName>
    <definedName name="Values_Entered" localSheetId="16">IF(Loan_Amount*Interest_Rate*Loan_Years*Loan_Start&gt;0,1,0)</definedName>
    <definedName name="Values_Entered" localSheetId="15">IF(Loan_Amount*Interest_Rate*Loan_Years*Loan_Start&gt;0,1,0)</definedName>
    <definedName name="Values_Entered" localSheetId="17">IF([0]!Loan_Amount*FP!Interest_Rate*[0]!Loan_Years*[0]!Loan_Start&gt;0,1,0)</definedName>
    <definedName name="Values_Entered" localSheetId="2">IF(Loan_Amount*Interest_Rate*Loan_Years*Loan_Start&gt;0,1,0)</definedName>
    <definedName name="Values_Entered" localSheetId="1">IF(Loan_Amount*Interest_Rate*Loan_Years*Loan_Start&gt;0,1,0)</definedName>
    <definedName name="Values_Entered">IF(Loan_Amount*Interest_Rate*Loan_Years*Loan_Start&gt;0,1,0)</definedName>
    <definedName name="VALVULA_DE_COMPUERTA_2__SELLO_ELASTICO_Y_VNA_CON_CUADRANTE" localSheetId="17">#REF!</definedName>
    <definedName name="VALVULA_DE_COMPUERTA_2__SELLO_ELASTICO_Y_VNA_CON_CUADRANTE">#REF!</definedName>
    <definedName name="VALVULA_DE_COMPUERTA_3__BxB_CON_RUEDA_MECANICA" localSheetId="17">#REF!</definedName>
    <definedName name="VALVULA_DE_COMPUERTA_3__BxB_CON_RUEDA_MECANICA">#REF!</definedName>
    <definedName name="VALVULA_DE_COMPUERTA_3__SELLO_ELASTICO_Y_VNA_CON_CUADRANTE" localSheetId="17">#REF!</definedName>
    <definedName name="VALVULA_DE_COMPUERTA_3__SELLO_ELASTICO_Y_VNA_CON_CUADRANTE">#REF!</definedName>
    <definedName name="VALVULA_DE_COMPUERTA_4__SELLO_ELASTICO_Y_VNA_CON_CUADRANTE" localSheetId="17">#REF!</definedName>
    <definedName name="VALVULA_DE_COMPUERTA_4__SELLO_ELASTICO_Y_VNA_CON_CUADRANTE">#REF!</definedName>
    <definedName name="VALVULA_DE_NO_RETORNO_CHEQUE__3__PARA_TRABAJAR_HORIZONTALMENTE_B_x_B" localSheetId="17">#REF!</definedName>
    <definedName name="VALVULA_DE_NO_RETORNO_CHEQUE__3__PARA_TRABAJAR_HORIZONTALMENTE_B_x_B">#REF!</definedName>
    <definedName name="VALVULA_DE_NO_RETORNO_CHEQUE__4__PARA_TRABAJAR_HORIZONTALMENTE_B_x_B" localSheetId="17">#REF!</definedName>
    <definedName name="VALVULA_DE_NO_RETORNO_CHEQUE__4__PARA_TRABAJAR_HORIZONTALMENTE_B_x_B">#REF!</definedName>
    <definedName name="VAML">#REF!</definedName>
    <definedName name="VANOSCRA113">#REF!</definedName>
    <definedName name="VANOSCRA140">#REF!</definedName>
    <definedName name="VANOSCRA163">#REF!</definedName>
    <definedName name="VANOSCRA90">#REF!</definedName>
    <definedName name="Var" localSheetId="17">#REF!</definedName>
    <definedName name="Var">#REF!</definedName>
    <definedName name="VARACORR">#REF!</definedName>
    <definedName name="VarEquip" localSheetId="17">#REF!</definedName>
    <definedName name="VarEquip">#REF!</definedName>
    <definedName name="varetilla2x2">#REF!</definedName>
    <definedName name="variacion" localSheetId="17">#REF!</definedName>
    <definedName name="variacion">#REF!</definedName>
    <definedName name="Varilla_cooperwell_24">#REF!</definedName>
    <definedName name="Varilla_de_3_4_x_3_4_de_aluminio">#REF!</definedName>
    <definedName name="Varilla_de_couperwell">#REF!</definedName>
    <definedName name="varillamedia12">#REF!</definedName>
    <definedName name="Varios" localSheetId="17">#REF!</definedName>
    <definedName name="Varios">#REF!</definedName>
    <definedName name="Varios2" localSheetId="17">#REF!</definedName>
    <definedName name="Varios2">#REF!</definedName>
    <definedName name="Varistores">#REF!</definedName>
    <definedName name="VarRange" localSheetId="17">#REF!</definedName>
    <definedName name="VarRange">#REF!</definedName>
    <definedName name="VAT" localSheetId="17">#REF!</definedName>
    <definedName name="VAT">#REF!</definedName>
    <definedName name="VAT_Commitment">#REF!</definedName>
    <definedName name="VAT_Spread">#REF!</definedName>
    <definedName name="vaton" localSheetId="17">#REF!</definedName>
    <definedName name="vaton">#REF!</definedName>
    <definedName name="vb" localSheetId="17">#REF!</definedName>
    <definedName name="vb">#REF!</definedName>
    <definedName name="VBAdvanced.VB_Branch_Example">#REF!</definedName>
    <definedName name="VBAdvanced.VB_GetWindowsDirectory">#REF!</definedName>
    <definedName name="vbn" localSheetId="4">{#N/A,#N/A,TRUE,"A"}</definedName>
    <definedName name="vbn" localSheetId="16">{#N/A,#N/A,TRUE,"A"}</definedName>
    <definedName name="vbn" localSheetId="15">{#N/A,#N/A,TRUE,"A"}</definedName>
    <definedName name="vbn" localSheetId="17">{#N/A,#N/A,TRUE,"A"}</definedName>
    <definedName name="vbn" localSheetId="2">{#N/A,#N/A,TRUE,"A"}</definedName>
    <definedName name="vbn" localSheetId="1">{#N/A,#N/A,TRUE,"A"}</definedName>
    <definedName name="vbn">{#N/A,#N/A,TRUE,"A"}</definedName>
    <definedName name="VBNVBN">#REF!</definedName>
    <definedName name="vbvbvbvb" localSheetId="17" hidden="1">{"TAB1",#N/A,TRUE,"GENERAL";"TAB2",#N/A,TRUE,"GENERAL";"TAB3",#N/A,TRUE,"GENERAL";"TAB4",#N/A,TRUE,"GENERAL";"TAB5",#N/A,TRUE,"GENERAL"}</definedName>
    <definedName name="vbvbvbvb">#REF!</definedName>
    <definedName name="vc" localSheetId="17">#REF!</definedName>
    <definedName name="vc">#REF!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#REF!</definedName>
    <definedName name="VCELA2">#REF!</definedName>
    <definedName name="VCELA3">#REF!</definedName>
    <definedName name="VCELA4">#REF!</definedName>
    <definedName name="VCELA6">#REF!</definedName>
    <definedName name="vck" localSheetId="17">#REF!</definedName>
    <definedName name="vck">#REF!</definedName>
    <definedName name="vd" localSheetId="17">#REF!</definedName>
    <definedName name="vd">#REF!</definedName>
    <definedName name="VDDF">#REF!</definedName>
    <definedName name="vdfvuio" localSheetId="17" hidden="1">{"via1",#N/A,TRUE,"general";"via2",#N/A,TRUE,"general";"via3",#N/A,TRUE,"general"}</definedName>
    <definedName name="vdfvuio">#REF!</definedName>
    <definedName name="vDiastólica">#REF!</definedName>
    <definedName name="vdsvnj" localSheetId="17" hidden="1">{"via1",#N/A,TRUE,"general";"via2",#N/A,TRUE,"general";"via3",#N/A,TRUE,"general"}</definedName>
    <definedName name="vdsvnj">#REF!</definedName>
    <definedName name="VE" localSheetId="17">#REF!</definedName>
    <definedName name="Ve">#REF!</definedName>
    <definedName name="VEINTE">#REF!,#REF!</definedName>
    <definedName name="velosidadhorizontal">#REF!</definedName>
    <definedName name="VENDOR_ID" localSheetId="17">#REF!</definedName>
    <definedName name="VENDOR_ID">#REF!</definedName>
    <definedName name="Vendor_name" localSheetId="17">#REF!</definedName>
    <definedName name="Vendor_name">#REF!</definedName>
    <definedName name="vendor_name2" localSheetId="17">#REF!</definedName>
    <definedName name="vendor_name2">#REF!</definedName>
    <definedName name="VENT100_S1" localSheetId="17">#REF!</definedName>
    <definedName name="VENT100_S1">#REF!</definedName>
    <definedName name="VENT100_S2" localSheetId="17">#REF!</definedName>
    <definedName name="VENT100_S2">#REF!</definedName>
    <definedName name="VENT100_S3" localSheetId="17">#REF!</definedName>
    <definedName name="VENT100_S3">#REF!</definedName>
    <definedName name="VENT100_S4" localSheetId="17">#REF!</definedName>
    <definedName name="VENT100_S4">#REF!</definedName>
    <definedName name="VENT100_S5" localSheetId="17">#REF!</definedName>
    <definedName name="VENT100_S5">#REF!</definedName>
    <definedName name="VENT100_S6" localSheetId="17">#REF!</definedName>
    <definedName name="VENT100_S6">#REF!</definedName>
    <definedName name="VentaAiu">#REF!</definedName>
    <definedName name="Ventana_de_aluminio">#REF!</definedName>
    <definedName name="ventana1">#REF!</definedName>
    <definedName name="VENTANAS" localSheetId="17">#REF!</definedName>
    <definedName name="VENTANAS">#REF!</definedName>
    <definedName name="VENTANAS_A">#REF!</definedName>
    <definedName name="VENTANAS_B">#REF!</definedName>
    <definedName name="VENTANAS_C">#REF!</definedName>
    <definedName name="VENTANAS_ITEM">#REF!</definedName>
    <definedName name="Ventanas_RIS">#REF!</definedName>
    <definedName name="VENTANATOT">#REF!</definedName>
    <definedName name="Ventanería_en_aluminio">#REF!</definedName>
    <definedName name="VENTI">#REF!</definedName>
    <definedName name="Ventilador_de_muro">#REF!</definedName>
    <definedName name="Ventilador_de_techo">#REF!</definedName>
    <definedName name="VENTOSAS_PARA_INSTALACION_EN_TUBERIA_DE_3" localSheetId="17">#REF!</definedName>
    <definedName name="VENTOSAS_PARA_INSTALACION_EN_TUBERIA_DE_3">#REF!</definedName>
    <definedName name="Verifier" localSheetId="17">#REF!</definedName>
    <definedName name="Verifier">#REF!</definedName>
    <definedName name="VERSION">#REF!</definedName>
    <definedName name="Version4OK" localSheetId="4">{"Datos de las Curvas",#N/A,TRUE,"TABLA-CALCULOS"}</definedName>
    <definedName name="Version4OK" localSheetId="16">{"Datos de las Curvas",#N/A,TRUE,"TABLA-CALCULOS"}</definedName>
    <definedName name="Version4OK" localSheetId="15">{"Datos de las Curvas",#N/A,TRUE,"TABLA-CALCULOS"}</definedName>
    <definedName name="Version4OK" localSheetId="17">{"Datos de las Curvas",#N/A,TRUE,"TABLA-CALCULOS"}</definedName>
    <definedName name="Version4OK" localSheetId="2">{"Datos de las Curvas",#N/A,TRUE,"TABLA-CALCULOS"}</definedName>
    <definedName name="Version4OK" localSheetId="1">{"Datos de las Curvas",#N/A,TRUE,"TABLA-CALCULOS"}</definedName>
    <definedName name="Version4OK">{"Datos de las Curvas",#N/A,TRUE,"TABLA-CALCULOS"}</definedName>
    <definedName name="Vf" localSheetId="17">#REF!</definedName>
    <definedName name="Vf">#REF!</definedName>
    <definedName name="vfbgnhyt" localSheetId="17" hidden="1">{"via1",#N/A,TRUE,"general";"via2",#N/A,TRUE,"general";"via3",#N/A,TRUE,"general"}</definedName>
    <definedName name="vfbgnhyt">#REF!</definedName>
    <definedName name="VFDFV">#REF!</definedName>
    <definedName name="vFechaHora">#REF!</definedName>
    <definedName name="VFFV">#REF!</definedName>
    <definedName name="vfggchbh" localSheetId="17">#REF!</definedName>
    <definedName name="vfggchbh">#REF!</definedName>
    <definedName name="vfgtfgvfgv" localSheetId="17">#REF!</definedName>
    <definedName name="vfgtfgvfgv">#REF!</definedName>
    <definedName name="vfn" localSheetId="17">#REF!</definedName>
    <definedName name="vfn">#REF!</definedName>
    <definedName name="vfvdv" localSheetId="17" hidden="1">{"TAB1",#N/A,TRUE,"GENERAL";"TAB2",#N/A,TRUE,"GENERAL";"TAB3",#N/A,TRUE,"GENERAL";"TAB4",#N/A,TRUE,"GENERAL";"TAB5",#N/A,TRUE,"GENERAL"}</definedName>
    <definedName name="vfvdv">#REF!</definedName>
    <definedName name="vfvf" localSheetId="17" hidden="1">{"TAB1",#N/A,TRUE,"GENERAL";"TAB2",#N/A,TRUE,"GENERAL";"TAB3",#N/A,TRUE,"GENERAL";"TAB4",#N/A,TRUE,"GENERAL";"TAB5",#N/A,TRUE,"GENERAL"}</definedName>
    <definedName name="vfvf">#REF!</definedName>
    <definedName name="vg" localSheetId="17">#REF!</definedName>
    <definedName name="vg">#REF!</definedName>
    <definedName name="Vh" localSheetId="17">#REF!</definedName>
    <definedName name="Vh">#REF!</definedName>
    <definedName name="VI" localSheetId="17">#REF!</definedName>
    <definedName name="VI">#REF!</definedName>
    <definedName name="via" localSheetId="4">{"via1",#N/A,TRUE,"general";"via2",#N/A,TRUE,"general";"via3",#N/A,TRUE,"general"}</definedName>
    <definedName name="via" localSheetId="16">{"via1",#N/A,TRUE,"general";"via2",#N/A,TRUE,"general";"via3",#N/A,TRUE,"general"}</definedName>
    <definedName name="via" localSheetId="15">{"via1",#N/A,TRUE,"general";"via2",#N/A,TRUE,"general";"via3",#N/A,TRUE,"general"}</definedName>
    <definedName name="via" localSheetId="17" hidden="1">{"via1",#N/A,TRUE,"general";"via2",#N/A,TRUE,"general";"via3",#N/A,TRUE,"general"}</definedName>
    <definedName name="via" localSheetId="2">{"via1",#N/A,TRUE,"general";"via2",#N/A,TRUE,"general";"via3",#N/A,TRUE,"general"}</definedName>
    <definedName name="via" localSheetId="1">{"via1",#N/A,TRUE,"general";"via2",#N/A,TRUE,"general";"via3",#N/A,TRUE,"general"}</definedName>
    <definedName name="via">{"via1",#N/A,TRUE,"general";"via2",#N/A,TRUE,"general";"via3",#N/A,TRUE,"general"}</definedName>
    <definedName name="VIAJE">#REF!</definedName>
    <definedName name="VIAJE1">#REF!</definedName>
    <definedName name="Viajes" localSheetId="17">#REF!</definedName>
    <definedName name="Viajes">#REF!</definedName>
    <definedName name="VIAS" localSheetId="17">#REF!</definedName>
    <definedName name="vias">#REF!</definedName>
    <definedName name="VIASPATIOS">#REF!</definedName>
    <definedName name="Viáticos">#REF!</definedName>
    <definedName name="VIBGA">#REF!</definedName>
    <definedName name="vibr">#REF!</definedName>
    <definedName name="VIBRA" localSheetId="17">#REF!</definedName>
    <definedName name="VIBRA">#REF!</definedName>
    <definedName name="Vibraconcre">#REF!</definedName>
    <definedName name="VIBRADOR" localSheetId="17">#REF!</definedName>
    <definedName name="VIBRADOR">#REF!</definedName>
    <definedName name="VIBRADOR_CONCRETO">#REF!</definedName>
    <definedName name="Vibrador_de_concreto">#REF!</definedName>
    <definedName name="Vibrador_electrico">#REF!</definedName>
    <definedName name="Vibrador_para_concreto_Semco">#REF!</definedName>
    <definedName name="VIBRCOM">#REF!</definedName>
    <definedName name="VIBRE">#REF!</definedName>
    <definedName name="VIBRO" localSheetId="17">#REF!</definedName>
    <definedName name="VIBRO">#REF!</definedName>
    <definedName name="vibrocompactador">#REF!</definedName>
    <definedName name="Vibrocompactador_IngersollRandSD70D">#REF!</definedName>
    <definedName name="Vibrocompactador_IngersollRandSX17">#REF!</definedName>
    <definedName name="VIBROCOMPACTADOR_TIPO_CANGURO_CON_OPERADOR">#REF!</definedName>
    <definedName name="VIBROCOMPACTADOR_TIPO_RANA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dCop">#REF!</definedName>
    <definedName name="VIDRI">#REF!</definedName>
    <definedName name="Vidrio_5mm">#REF!</definedName>
    <definedName name="VIDRIO4" localSheetId="17">#REF!</definedName>
    <definedName name="VIDRIO4">#REF!</definedName>
    <definedName name="VidrioTemplado">#REF!</definedName>
    <definedName name="Viga_amarre30x30" localSheetId="17">#REF!</definedName>
    <definedName name="Viga_amarre30x30">#REF!</definedName>
    <definedName name="Viga_cajón_220_x80_cal_14">#REF!</definedName>
    <definedName name="Viga_sobremuro10x20" localSheetId="17">#REF!</definedName>
    <definedName name="Viga_sobremuro10x20">#REF!</definedName>
    <definedName name="vigaanden">#REF!</definedName>
    <definedName name="VIGACI">#REF!</definedName>
    <definedName name="vigacmto">#REF!</definedName>
    <definedName name="vigas">#REF!</definedName>
    <definedName name="VIGASUPERIOR">#REF!</definedName>
    <definedName name="VIGAT30X30">#REF!</definedName>
    <definedName name="VIGAT45X30">#REF!</definedName>
    <definedName name="vigsup10x20">#REF!</definedName>
    <definedName name="villa">#REF!</definedName>
    <definedName name="VINILO" localSheetId="17">#REF!</definedName>
    <definedName name="VINILO">#REF!</definedName>
    <definedName name="Vinilo_tipo_1">#REF!</definedName>
    <definedName name="VINILOTOT">#REF!</definedName>
    <definedName name="viscosidad" localSheetId="17">#REF!</definedName>
    <definedName name="viscosidad">#REF!</definedName>
    <definedName name="Visor_de_puerta">#REF!</definedName>
    <definedName name="vivienda1">#REF!</definedName>
    <definedName name="VIVIENDAS2">#REF!</definedName>
    <definedName name="VJ" localSheetId="17">#REF!,#REF!,#REF!,#REF!,#REF!,#REF!,#REF!</definedName>
    <definedName name="VJ">#REF!,#REF!,#REF!,#REF!,#REF!,#REF!,#REF!</definedName>
    <definedName name="vjkgvif" localSheetId="4">OFFSET([0]!Full_Print,0,0,'APU ITEMS ADICIONALES'!Last_Row)</definedName>
    <definedName name="vjkgvif" localSheetId="16">OFFSET([0]!Full_Print,0,0,'CUADRILLAS '!Last_Row)</definedName>
    <definedName name="vjkgvif" localSheetId="15">OFFSET([0]!Full_Print,0,0,'CUADRILLAS '!Last_Row)</definedName>
    <definedName name="vjkgvif" localSheetId="17">OFFSET([0]!Full_Print,0,0,'CUADRILLAS '!Last_Row)</definedName>
    <definedName name="vjkgvif" localSheetId="2">OFFSET([0]!Full_Print,0,0,'M.C ITEMS ADICIONALES'!Last_Row)</definedName>
    <definedName name="vjkgvif" localSheetId="1">OFFSET(#REF!,0,0,'M.C PPTO ORIGINAL'!Last_Row)</definedName>
    <definedName name="vjkgvif">OFFSET([0]!Full_Print,0,0,[0]!Last_Row)</definedName>
    <definedName name="vk" localSheetId="17" hidden="1">{"via1",#N/A,TRUE,"general";"via2",#N/A,TRUE,"general";"via3",#N/A,TRUE,"general"}</definedName>
    <definedName name="vk">#REF!</definedName>
    <definedName name="vm" localSheetId="17">#REF!</definedName>
    <definedName name="vm">#REF!</definedName>
    <definedName name="Vmin">#REF!</definedName>
    <definedName name="VNBVN">#REF!</definedName>
    <definedName name="vnbvxb" localSheetId="17" hidden="1">{"via1",#N/A,TRUE,"general";"via2",#N/A,TRUE,"general";"via3",#N/A,TRUE,"general"}</definedName>
    <definedName name="vnbvxb">#REF!</definedName>
    <definedName name="VNVBN" localSheetId="17" hidden="1">{"TAB1",#N/A,TRUE,"GENERAL";"TAB2",#N/A,TRUE,"GENERAL";"TAB3",#N/A,TRUE,"GENERAL";"TAB4",#N/A,TRUE,"GENERAL";"TAB5",#N/A,TRUE,"GENERAL"}</definedName>
    <definedName name="VNVBN">#REF!</definedName>
    <definedName name="VNXBN">#REF!</definedName>
    <definedName name="Vo">#REF!</definedName>
    <definedName name="vol">#REF!</definedName>
    <definedName name="VOL.">#REF!</definedName>
    <definedName name="VOL._TOT.">#REF!</definedName>
    <definedName name="VOL_">#REF!</definedName>
    <definedName name="VOL____0">#REF!</definedName>
    <definedName name="VOL____1">#REF!</definedName>
    <definedName name="VOL____2">#REF!</definedName>
    <definedName name="VOL____3">#REF!</definedName>
    <definedName name="VOL__TOT_">#REF!</definedName>
    <definedName name="VOL__TOT____0">#REF!</definedName>
    <definedName name="VOL__TOT____1">#REF!</definedName>
    <definedName name="VOL__TOT____2">#REF!</definedName>
    <definedName name="VOL__TOT____3">#REF!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CIM" localSheetId="17">#REF!</definedName>
    <definedName name="VolCIM">#REF!</definedName>
    <definedName name="Volco">#REF!</definedName>
    <definedName name="VolPE" localSheetId="17">#REF!</definedName>
    <definedName name="VolPE">#REF!</definedName>
    <definedName name="VolPVC" localSheetId="17">#REF!</definedName>
    <definedName name="VolPVC">#REF!</definedName>
    <definedName name="VOLQUET">#REF!</definedName>
    <definedName name="VOLQUETA" localSheetId="17">#REF!</definedName>
    <definedName name="VOLQUETA">#REF!</definedName>
    <definedName name="VOLQUETA_5_m3_INCLUYE_TRANSPORTE">#REF!</definedName>
    <definedName name="Volqueta_C70_6M3">#REF!</definedName>
    <definedName name="Volqueta_Kamaz_10M3">#REF!</definedName>
    <definedName name="VolTanqu">#REF!</definedName>
    <definedName name="Voltimetro_de_0_250v">#REF!</definedName>
    <definedName name="volumenarena">#REF!</definedName>
    <definedName name="VOLUMENDIARIO">#REF!</definedName>
    <definedName name="VPD">#REF!</definedName>
    <definedName name="VPDACUE" localSheetId="17">#REF!</definedName>
    <definedName name="VPDACUE">#REF!</definedName>
    <definedName name="VPI">#REF!</definedName>
    <definedName name="VPNIngresos" localSheetId="17">#REF!</definedName>
    <definedName name="VPNIngresos">#REF!</definedName>
    <definedName name="VPNSurenting" localSheetId="17">#REF!</definedName>
    <definedName name="VPNSurenting">#REF!</definedName>
    <definedName name="VPVC2">#REF!</definedName>
    <definedName name="VR.">#REF!</definedName>
    <definedName name="VR_CON_IVA">#REF!*(1+#REF!)</definedName>
    <definedName name="vr_equipos" localSheetId="17">#REF!</definedName>
    <definedName name="vr_equipos">#REF!</definedName>
    <definedName name="VR_SIN_IVA" localSheetId="17">VLOOKUP(#REF!,#REF!,6,FALSE)</definedName>
    <definedName name="VR_SIN_IVA">VLOOKUP(#REF!,#REF!,6,FALSE)</definedName>
    <definedName name="VR_TOT" localSheetId="4">IF(LG=2,IF(SCQ=0,"",SCQ/2),"")</definedName>
    <definedName name="VR_TOT" localSheetId="16">IF(LG=2,IF(SCQ=0,"",SCQ/2),"")</definedName>
    <definedName name="VR_TOT" localSheetId="15">IF(LG=2,IF(SCQ=0,"",SCQ/2),"")</definedName>
    <definedName name="VR_TOT" localSheetId="17">IF([0]!LG=2,IF([0]!SCQ=0,"",[0]!SCQ/2),"")</definedName>
    <definedName name="VR_TOT" localSheetId="2">IF(LG=2,IF(SCQ=0,"",SCQ/2),"")</definedName>
    <definedName name="VR_TOT" localSheetId="1">IF(LG=2,IF(SCQ=0,"",SCQ/2),"")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 localSheetId="4">IF(ISERROR(V_U),"",V_U)</definedName>
    <definedName name="VR_UN" localSheetId="16">IF(ISERROR(V_U),"",V_U)</definedName>
    <definedName name="VR_UN" localSheetId="15">IF(ISERROR(V_U),"",V_U)</definedName>
    <definedName name="VR_UN" localSheetId="17">IF(ISERROR(V_U),"",V_U)</definedName>
    <definedName name="VR_UN" localSheetId="2">IF(ISERROR(V_U),"",V_U)</definedName>
    <definedName name="VR_UN" localSheetId="1">IF(ISERROR(V_U),"",V_U)</definedName>
    <definedName name="VR_UN">IF(ISERROR(V_U),"",V_U)</definedName>
    <definedName name="VR_UN_APU" localSheetId="17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17">IF(#REF!="","",VLOOKUP(#REF!,#REF!,4,0))</definedName>
    <definedName name="VR_UN_AUX">IF(#REF!="","",VLOOKUP(#REF!,#REF!,4,0))</definedName>
    <definedName name="VR_UN_PPTO" localSheetId="17">IF(LEN(#REF!)=9,VLOOKUP(#REF!,#REF!,6,FALSE),"")</definedName>
    <definedName name="VR_UN_PPTO">IF(LEN(#REF!)=9,VLOOKUP(#REF!,#REF!,6,FALSE),"")</definedName>
    <definedName name="VRA">#REF!</definedName>
    <definedName name="vRitmo">#REF!</definedName>
    <definedName name="VrMeta">#REF!</definedName>
    <definedName name="VRT">#REF!</definedName>
    <definedName name="VRTT">#REF!</definedName>
    <definedName name="VRTTL">#REF!</definedName>
    <definedName name="VRTTLPPTO" localSheetId="17">#REF!</definedName>
    <definedName name="VRTTLPPTO">#REF!</definedName>
    <definedName name="VRTTLUNDS">#REF!</definedName>
    <definedName name="Vs">#REF!</definedName>
    <definedName name="VSCanonTotal" localSheetId="17">#REF!</definedName>
    <definedName name="VSCanonTotal">#REF!</definedName>
    <definedName name="vsdfj" localSheetId="17" hidden="1">{"via1",#N/A,TRUE,"general";"via2",#N/A,TRUE,"general";"via3",#N/A,TRUE,"general"}</definedName>
    <definedName name="vsdfj">#REF!</definedName>
    <definedName name="vSistólica">#REF!</definedName>
    <definedName name="VSPunRentabilidad" localSheetId="17">#REF!</definedName>
    <definedName name="VSPunRentabilidad">#REF!</definedName>
    <definedName name="VSTablaDTF" localSheetId="17">#REF!</definedName>
    <definedName name="VSTablaDTF">#REF!</definedName>
    <definedName name="VSTablaDTFDatos" localSheetId="17">#REF!</definedName>
    <definedName name="VSTablaDTFDatos">#REF!</definedName>
    <definedName name="VSUtilidadMensual" localSheetId="17">#REF!</definedName>
    <definedName name="VSUtilidadMensual">#REF!</definedName>
    <definedName name="VSVariablesRenting" localSheetId="17">#REF!</definedName>
    <definedName name="VSVariablesRenting">#REF!</definedName>
    <definedName name="vt" localSheetId="17" hidden="1">{"via1",#N/A,TRUE,"general";"via2",#N/A,TRUE,"general";"via3",#N/A,TRUE,"general"}</definedName>
    <definedName name="vt">#REF!</definedName>
    <definedName name="VTAPTOS">#REF!</definedName>
    <definedName name="VTAPTOS_2">#REF!</definedName>
    <definedName name="VTOTAL" localSheetId="17">#REF!</definedName>
    <definedName name="VTOTAL">#REF!</definedName>
    <definedName name="vv" localSheetId="17">#REF!</definedName>
    <definedName name="vv">#REF!</definedName>
    <definedName name="vvcxv" localSheetId="17" hidden="1">{"TAB1",#N/A,TRUE,"GENERAL";"TAB2",#N/A,TRUE,"GENERAL";"TAB3",#N/A,TRUE,"GENERAL";"TAB4",#N/A,TRUE,"GENERAL";"TAB5",#N/A,TRUE,"GENERAL"}</definedName>
    <definedName name="vvcxv">#REF!</definedName>
    <definedName name="VVV" localSheetId="17">#REF!</definedName>
    <definedName name="VVV">#REF!</definedName>
    <definedName name="vvvvt" localSheetId="17" hidden="1">{"via1",#N/A,TRUE,"general";"via2",#N/A,TRUE,"general";"via3",#N/A,TRUE,"general"}</definedName>
    <definedName name="vvvvt">#REF!</definedName>
    <definedName name="vvvvvvf" localSheetId="17" hidden="1">{"via1",#N/A,TRUE,"general";"via2",#N/A,TRUE,"general";"via3",#N/A,TRUE,"general"}</definedName>
    <definedName name="vvvvvvf">#REF!</definedName>
    <definedName name="VVVVVVV">#REF!</definedName>
    <definedName name="VVVVVVVVVVVVVVVVVVVVVVVVVVVVVVVVVVVVVVVVVVVVVVVVVVV">#REF!</definedName>
    <definedName name="vy" localSheetId="17" hidden="1">{"TAB1",#N/A,TRUE,"GENERAL";"TAB2",#N/A,TRUE,"GENERAL";"TAB3",#N/A,TRUE,"GENERAL";"TAB4",#N/A,TRUE,"GENERAL";"TAB5",#N/A,TRUE,"GENERAL"}</definedName>
    <definedName name="vy">#REF!</definedName>
    <definedName name="w" localSheetId="17" hidden="1">#REF!</definedName>
    <definedName name="w">#REF!</definedName>
    <definedName name="w2w2w" localSheetId="17" hidden="1">{"via1",#N/A,TRUE,"general";"via2",#N/A,TRUE,"general";"via3",#N/A,TRUE,"general"}</definedName>
    <definedName name="w2w2w">#REF!</definedName>
    <definedName name="W3E">#REF!</definedName>
    <definedName name="WAC">#REF!</definedName>
    <definedName name="WACC">#REF!</definedName>
    <definedName name="WAER4YTSDTGFYWUETYJ" localSheetId="17">#REF!</definedName>
    <definedName name="WAER4YTSDTGFYWUETYJ">#REF!</definedName>
    <definedName name="Waste_DB" localSheetId="17">#REF!</definedName>
    <definedName name="Waste_DB">#REF!</definedName>
    <definedName name="Waste1" localSheetId="17">#REF!</definedName>
    <definedName name="Waste1">#REF!</definedName>
    <definedName name="Waste2" localSheetId="17">#REF!</definedName>
    <definedName name="Waste2">#REF!</definedName>
    <definedName name="Waste3" localSheetId="17">#REF!</definedName>
    <definedName name="Waste3">#REF!</definedName>
    <definedName name="Waste4" localSheetId="17">#REF!</definedName>
    <definedName name="Waste4">#REF!</definedName>
    <definedName name="WasteFleet" localSheetId="17">#REF!</definedName>
    <definedName name="WasteFleet">#REF!</definedName>
    <definedName name="WasteLoad" localSheetId="17">#REF!</definedName>
    <definedName name="WasteLoad">#REF!</definedName>
    <definedName name="WasteOpCost" localSheetId="17">#REF!</definedName>
    <definedName name="WasteOpCost">#REF!</definedName>
    <definedName name="WasteOverCap" localSheetId="17">#REF!</definedName>
    <definedName name="WasteOverCap">#REF!</definedName>
    <definedName name="WasteRepl" localSheetId="17">#REF!</definedName>
    <definedName name="WasteRepl">#REF!</definedName>
    <definedName name="WasteUtil" localSheetId="17">#REF!</definedName>
    <definedName name="WasteUtil">#REF!</definedName>
    <definedName name="waydown">#REF!</definedName>
    <definedName name="waydown1">#REF!</definedName>
    <definedName name="wcint">#REF!</definedName>
    <definedName name="WCmaximum_amount">#REF!</definedName>
    <definedName name="WContLab" localSheetId="17">#REF!</definedName>
    <definedName name="WContLab">#REF!</definedName>
    <definedName name="WContParts" localSheetId="17">#REF!</definedName>
    <definedName name="WContParts">#REF!</definedName>
    <definedName name="WDBIFG">#REF!</definedName>
    <definedName name="WDFSDF">#REF!</definedName>
    <definedName name="we" localSheetId="17">#REF!</definedName>
    <definedName name="we">#REF!</definedName>
    <definedName name="WEFWE">#REF!</definedName>
    <definedName name="weight" localSheetId="17">#REF!</definedName>
    <definedName name="weight">#REF!</definedName>
    <definedName name="WEIGHT_UNIT" localSheetId="17">#REF!</definedName>
    <definedName name="WEIGHT_UNIT">#REF!</definedName>
    <definedName name="WER">#REF!</definedName>
    <definedName name="werdfg">#REF!</definedName>
    <definedName name="WERE342" localSheetId="4">IF([0]!LG=9,#REF!,"")</definedName>
    <definedName name="WERE342" localSheetId="16">IF([0]!LG=9,#REF!,"")</definedName>
    <definedName name="WERE342" localSheetId="15">IF([0]!LG=9,#REF!,"")</definedName>
    <definedName name="WERE342" localSheetId="17">IF([0]!LG=9,#REF!,"")</definedName>
    <definedName name="WERE342" localSheetId="2">IF([0]!LG=9,#REF!,"")</definedName>
    <definedName name="WERE342" localSheetId="1">IF(#REF!=9,#REF!,"")</definedName>
    <definedName name="WERE342">IF([0]!LG=9,#REF!,"")</definedName>
    <definedName name="werew" localSheetId="17" hidden="1">{"TAB1",#N/A,TRUE,"GENERAL";"TAB2",#N/A,TRUE,"GENERAL";"TAB3",#N/A,TRUE,"GENERAL";"TAB4",#N/A,TRUE,"GENERAL";"TAB5",#N/A,TRUE,"GENERAL"}</definedName>
    <definedName name="werew">#REF!</definedName>
    <definedName name="WEREWR" localSheetId="17" hidden="1">{"via1",#N/A,TRUE,"general";"via2",#N/A,TRUE,"general";"via3",#N/A,TRUE,"general"}</definedName>
    <definedName name="WEREWR">#REF!</definedName>
    <definedName name="werfdsf" localSheetId="17" hidden="1">{"TAB1",#N/A,TRUE,"GENERAL";"TAB2",#N/A,TRUE,"GENERAL";"TAB3",#N/A,TRUE,"GENERAL";"TAB4",#N/A,TRUE,"GENERAL";"TAB5",#N/A,TRUE,"GENERAL"}</definedName>
    <definedName name="werfdsf">#REF!</definedName>
    <definedName name="werh" localSheetId="17" hidden="1">{"via1",#N/A,TRUE,"general";"via2",#N/A,TRUE,"general";"via3",#N/A,TRUE,"general"}</definedName>
    <definedName name="werh">#REF!</definedName>
    <definedName name="wersfdfrguyo" localSheetId="17" hidden="1">{"via1",#N/A,TRUE,"general";"via2",#N/A,TRUE,"general";"via3",#N/A,TRUE,"general"}</definedName>
    <definedName name="wersfdfrguyo">#REF!</definedName>
    <definedName name="werwr" localSheetId="17" hidden="1">{"via1",#N/A,TRUE,"general";"via2",#N/A,TRUE,"general";"via3",#N/A,TRUE,"general"}</definedName>
    <definedName name="werwr">#REF!</definedName>
    <definedName name="WERWVN" localSheetId="17" hidden="1">{"TAB1",#N/A,TRUE,"GENERAL";"TAB2",#N/A,TRUE,"GENERAL";"TAB3",#N/A,TRUE,"GENERAL";"TAB4",#N/A,TRUE,"GENERAL";"TAB5",#N/A,TRUE,"GENERAL"}</definedName>
    <definedName name="WERWVN">#REF!</definedName>
    <definedName name="wetrew" localSheetId="17" hidden="1">{"via1",#N/A,TRUE,"general";"via2",#N/A,TRUE,"general";"via3",#N/A,TRUE,"general"}</definedName>
    <definedName name="wetrew">#REF!</definedName>
    <definedName name="wettt" localSheetId="17" hidden="1">{"via1",#N/A,TRUE,"general";"via2",#N/A,TRUE,"general";"via3",#N/A,TRUE,"general"}</definedName>
    <definedName name="wettt">#REF!</definedName>
    <definedName name="wetwetet" localSheetId="4">Listado #REF!</definedName>
    <definedName name="wetwetet" localSheetId="16">Listado #REF!</definedName>
    <definedName name="wetwetet" localSheetId="15">Listado #REF!</definedName>
    <definedName name="wetwetet" localSheetId="17">Listado #REF!</definedName>
    <definedName name="wetwetet" localSheetId="2">Listado #REF!</definedName>
    <definedName name="wetwetet" localSheetId="1">Listado #REF!</definedName>
    <definedName name="wetwetet">Listado #REF!</definedName>
    <definedName name="wetwretd" localSheetId="17" hidden="1">{"via1",#N/A,TRUE,"general";"via2",#N/A,TRUE,"general";"via3",#N/A,TRUE,"general"}</definedName>
    <definedName name="wetwretd">#REF!</definedName>
    <definedName name="wew" localSheetId="17" hidden="1">{"via1",#N/A,TRUE,"general";"via2",#N/A,TRUE,"general";"via3",#N/A,TRUE,"general"}</definedName>
    <definedName name="wew">#REF!</definedName>
    <definedName name="wffag" localSheetId="17" hidden="1">{"via1",#N/A,TRUE,"general";"via2",#N/A,TRUE,"general";"via3",#N/A,TRUE,"general"}</definedName>
    <definedName name="wffag">#REF!</definedName>
    <definedName name="WGET" localSheetId="17">#REF!</definedName>
    <definedName name="WGET">#REF!</definedName>
    <definedName name="WILLI">#REF!</definedName>
    <definedName name="WILSON">#REF!</definedName>
    <definedName name="Wire">#REF!</definedName>
    <definedName name="wj" localSheetId="17">#REF!</definedName>
    <definedName name="wj">#REF!</definedName>
    <definedName name="wl" localSheetId="17">#REF!</definedName>
    <definedName name="wl">#REF!</definedName>
    <definedName name="WLube" localSheetId="17">#REF!</definedName>
    <definedName name="WLube">#REF!</definedName>
    <definedName name="WOHaul" localSheetId="17">#REF!</definedName>
    <definedName name="WOHaul">#REF!</definedName>
    <definedName name="Workers">#REF!</definedName>
    <definedName name="WorkingCapital_Commitment">#REF!</definedName>
    <definedName name="WorkingCapital_Spread">#REF!</definedName>
    <definedName name="WorksheetSubTotal" localSheetId="17">#REF!</definedName>
    <definedName name="WorksheetSubTotal">#REF!</definedName>
    <definedName name="WorksheetTotal" localSheetId="17">#REF!</definedName>
    <definedName name="WorksheetTotal">#REF!</definedName>
    <definedName name="WQ">#REF!</definedName>
    <definedName name="WQEEWQ" localSheetId="17" hidden="1">{"TAB1",#N/A,TRUE,"GENERAL";"TAB2",#N/A,TRUE,"GENERAL";"TAB3",#N/A,TRUE,"GENERAL";"TAB4",#N/A,TRUE,"GENERAL";"TAB5",#N/A,TRUE,"GENERAL"}</definedName>
    <definedName name="WQEEWQ">#REF!</definedName>
    <definedName name="wqw" localSheetId="17" hidden="1">#REF!</definedName>
    <definedName name="wqw">#REF!</definedName>
    <definedName name="WQWW">#REF!</definedName>
    <definedName name="WRandM" localSheetId="17">#REF!</definedName>
    <definedName name="WRandM">#REF!</definedName>
    <definedName name="wrn.???." localSheetId="4">{"DCF-???",#N/A,TRUE,"???";"FS-???",#N/A,TRUE,"?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}</definedName>
    <definedName name="wrn.???." localSheetId="16">{"DCF-???",#N/A,TRUE,"???";"FS-???",#N/A,TRUE,"?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}</definedName>
    <definedName name="wrn.???." localSheetId="15">{"DCF-???",#N/A,TRUE,"???";"FS-???",#N/A,TRUE,"?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}</definedName>
    <definedName name="wrn.???." localSheetId="17">{"DCF-???",#N/A,TRUE,"???";"FS-???",#N/A,TRUE,"?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}</definedName>
    <definedName name="wrn.???." localSheetId="2">{"DCF-???",#N/A,TRUE,"???";"FS-???",#N/A,TRUE,"?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}</definedName>
    <definedName name="wrn.???." localSheetId="1">{"DCF-???",#N/A,TRUE,"???";"FS-???",#N/A,TRUE,"?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}</definedName>
    <definedName name="wrn.???.">{"DCF-???",#N/A,TRUE,"???";"FS-???",#N/A,TRUE,"?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}</definedName>
    <definedName name="wrn.Aging._.and._.Trend._.Analysis." localSheetId="4">{#N/A,#N/A,FALSE,"Aging Summary";#N/A,#N/A,FALSE,"Ratio Analysis";#N/A,#N/A,FALSE,"Test 120 Day Accts";#N/A,#N/A,FALSE,"Tickmarks"}</definedName>
    <definedName name="wrn.Aging._.and._.Trend._.Analysis." localSheetId="16">{#N/A,#N/A,FALSE,"Aging Summary";#N/A,#N/A,FALSE,"Ratio Analysis";#N/A,#N/A,FALSE,"Test 120 Day Accts";#N/A,#N/A,FALSE,"Tickmarks"}</definedName>
    <definedName name="wrn.Aging._.and._.Trend._.Analysis." localSheetId="15">{#N/A,#N/A,FALSE,"Aging Summary";#N/A,#N/A,FALSE,"Ratio Analysis";#N/A,#N/A,FALSE,"Test 120 Day Accts";#N/A,#N/A,FALSE,"Tickmarks"}</definedName>
    <definedName name="wrn.Aging._.and._.Trend._.Analysis." localSheetId="17">{#N/A,#N/A,FALSE,"Aging Summary";#N/A,#N/A,FALSE,"Ratio Analysis";#N/A,#N/A,FALSE,"Test 120 Day Accts";#N/A,#N/A,FALSE,"Tickmarks"}</definedName>
    <definedName name="wrn.Aging._.and._.Trend._.Analysis." localSheetId="2">{#N/A,#N/A,FALSE,"Aging Summary";#N/A,#N/A,FALSE,"Ratio Analysis";#N/A,#N/A,FALSE,"Test 120 Day Accts";#N/A,#N/A,FALSE,"Tickmarks"}</definedName>
    <definedName name="wrn.Aging._.and._.Trend._.Analysis." localSheetId="1">{#N/A,#N/A,FALSE,"Aging Summary";#N/A,#N/A,FALSE,"Ratio Analysis";#N/A,#N/A,FALSE,"Test 120 Day Accts";#N/A,#N/A,FALSE,"Tickmarks"}</definedName>
    <definedName name="wrn.Aging._.and._.Trend._.Analysis.">{#N/A,#N/A,FALSE,"Aging Summary";#N/A,#N/A,FALSE,"Ratio Analysis";#N/A,#N/A,FALSE,"Test 120 Day Accts";#N/A,#N/A,FALSE,"Tickmarks"}</definedName>
    <definedName name="wrn.All._.Sheets." localSheetId="4">{#N/A,#N/A,FALSE,"1997 WW (Short)";#N/A,#N/A,FALSE,"1997 RF Mfg";#N/A,#N/A,FALSE,"Ancillary-CSM";#N/A,#N/A,FALSE,"1997 Service"}</definedName>
    <definedName name="wrn.All._.Sheets." localSheetId="16">{#N/A,#N/A,FALSE,"1997 WW (Short)";#N/A,#N/A,FALSE,"1997 RF Mfg";#N/A,#N/A,FALSE,"Ancillary-CSM";#N/A,#N/A,FALSE,"1997 Service"}</definedName>
    <definedName name="wrn.All._.Sheets." localSheetId="15">{#N/A,#N/A,FALSE,"1997 WW (Short)";#N/A,#N/A,FALSE,"1997 RF Mfg";#N/A,#N/A,FALSE,"Ancillary-CSM";#N/A,#N/A,FALSE,"1997 Service"}</definedName>
    <definedName name="wrn.All._.Sheets." localSheetId="17">{#N/A,#N/A,FALSE,"1997 WW (Short)";#N/A,#N/A,FALSE,"1997 RF Mfg";#N/A,#N/A,FALSE,"Ancillary-CSM";#N/A,#N/A,FALSE,"1997 Service"}</definedName>
    <definedName name="wrn.All._.Sheets." localSheetId="2">{#N/A,#N/A,FALSE,"1997 WW (Short)";#N/A,#N/A,FALSE,"1997 RF Mfg";#N/A,#N/A,FALSE,"Ancillary-CSM";#N/A,#N/A,FALSE,"1997 Service"}</definedName>
    <definedName name="wrn.All._.Sheets." localSheetId="1">{#N/A,#N/A,FALSE,"1997 WW (Short)";#N/A,#N/A,FALSE,"1997 RF Mfg";#N/A,#N/A,FALSE,"Ancillary-CSM";#N/A,#N/A,FALSE,"1997 Service"}</definedName>
    <definedName name="wrn.All._.Sheets.">{#N/A,#N/A,FALSE,"1997 WW (Short)";#N/A,#N/A,FALSE,"1997 RF Mfg";#N/A,#N/A,FALSE,"Ancillary-CSM";#N/A,#N/A,FALSE,"1997 Service"}</definedName>
    <definedName name="wrn.Analisi._.completa." localSheetId="4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 localSheetId="16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 localSheetId="15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 localSheetId="17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 localSheetId="2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 localSheetId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r." localSheetId="17" hidden="1">{#N/A,#N/A,TRUE,"CODIGO DEPENDENCIA"}</definedName>
    <definedName name="wrn.ar.">#REF!</definedName>
    <definedName name="wrn.AR._.Meeting._.Schedules." localSheetId="4">{#N/A,#N/A,FALSE,"Quarterly Analysis";#N/A,#N/A,FALSE,"Sys Perf Issues $";#N/A,#N/A,FALSE,"Holdbacks";#N/A,#N/A,FALSE,"Extended Terms";#N/A,#N/A,FALSE,"Delinquent";#N/A,#N/A,FALSE,"China";#N/A,#N/A,FALSE,"Hong Kong";#N/A,#N/A,FALSE,"Korea";#N/A,#N/A,FALSE,"SE Asia";#N/A,#N/A,FALSE,"Overview";#N/A,#N/A,FALSE,"N.A. Action Plan";#N/A,#N/A,FALSE,"Pmt Terms";#N/A,#N/A,FALSE,"S.A. Action Plan";#N/A,#N/A,FALSE,"Çhina Del. Detail"}</definedName>
    <definedName name="wrn.AR._.Meeting._.Schedules." localSheetId="16">{#N/A,#N/A,FALSE,"Quarterly Analysis";#N/A,#N/A,FALSE,"Sys Perf Issues $";#N/A,#N/A,FALSE,"Holdbacks";#N/A,#N/A,FALSE,"Extended Terms";#N/A,#N/A,FALSE,"Delinquent";#N/A,#N/A,FALSE,"China";#N/A,#N/A,FALSE,"Hong Kong";#N/A,#N/A,FALSE,"Korea";#N/A,#N/A,FALSE,"SE Asia";#N/A,#N/A,FALSE,"Overview";#N/A,#N/A,FALSE,"N.A. Action Plan";#N/A,#N/A,FALSE,"Pmt Terms";#N/A,#N/A,FALSE,"S.A. Action Plan";#N/A,#N/A,FALSE,"Çhina Del. Detail"}</definedName>
    <definedName name="wrn.AR._.Meeting._.Schedules." localSheetId="15">{#N/A,#N/A,FALSE,"Quarterly Analysis";#N/A,#N/A,FALSE,"Sys Perf Issues $";#N/A,#N/A,FALSE,"Holdbacks";#N/A,#N/A,FALSE,"Extended Terms";#N/A,#N/A,FALSE,"Delinquent";#N/A,#N/A,FALSE,"China";#N/A,#N/A,FALSE,"Hong Kong";#N/A,#N/A,FALSE,"Korea";#N/A,#N/A,FALSE,"SE Asia";#N/A,#N/A,FALSE,"Overview";#N/A,#N/A,FALSE,"N.A. Action Plan";#N/A,#N/A,FALSE,"Pmt Terms";#N/A,#N/A,FALSE,"S.A. Action Plan";#N/A,#N/A,FALSE,"Çhina Del. Detail"}</definedName>
    <definedName name="wrn.AR._.Meeting._.Schedules." localSheetId="17">{#N/A,#N/A,FALSE,"Quarterly Analysis";#N/A,#N/A,FALSE,"Sys Perf Issues $";#N/A,#N/A,FALSE,"Holdbacks";#N/A,#N/A,FALSE,"Extended Terms";#N/A,#N/A,FALSE,"Delinquent";#N/A,#N/A,FALSE,"China";#N/A,#N/A,FALSE,"Hong Kong";#N/A,#N/A,FALSE,"Korea";#N/A,#N/A,FALSE,"SE Asia";#N/A,#N/A,FALSE,"Overview";#N/A,#N/A,FALSE,"N.A. Action Plan";#N/A,#N/A,FALSE,"Pmt Terms";#N/A,#N/A,FALSE,"S.A. Action Plan";#N/A,#N/A,FALSE,"Çhina Del. Detail"}</definedName>
    <definedName name="wrn.AR._.Meeting._.Schedules." localSheetId="2">{#N/A,#N/A,FALSE,"Quarterly Analysis";#N/A,#N/A,FALSE,"Sys Perf Issues $";#N/A,#N/A,FALSE,"Holdbacks";#N/A,#N/A,FALSE,"Extended Terms";#N/A,#N/A,FALSE,"Delinquent";#N/A,#N/A,FALSE,"China";#N/A,#N/A,FALSE,"Hong Kong";#N/A,#N/A,FALSE,"Korea";#N/A,#N/A,FALSE,"SE Asia";#N/A,#N/A,FALSE,"Overview";#N/A,#N/A,FALSE,"N.A. Action Plan";#N/A,#N/A,FALSE,"Pmt Terms";#N/A,#N/A,FALSE,"S.A. Action Plan";#N/A,#N/A,FALSE,"Çhina Del. Detail"}</definedName>
    <definedName name="wrn.AR._.Meeting._.Schedules." localSheetId="1">{#N/A,#N/A,FALSE,"Quarterly Analysis";#N/A,#N/A,FALSE,"Sys Perf Issues $";#N/A,#N/A,FALSE,"Holdbacks";#N/A,#N/A,FALSE,"Extended Terms";#N/A,#N/A,FALSE,"Delinquent";#N/A,#N/A,FALSE,"China";#N/A,#N/A,FALSE,"Hong Kong";#N/A,#N/A,FALSE,"Korea";#N/A,#N/A,FALSE,"SE Asia";#N/A,#N/A,FALSE,"Overview";#N/A,#N/A,FALSE,"N.A. Action Plan";#N/A,#N/A,FALSE,"Pmt Terms";#N/A,#N/A,FALSE,"S.A. Action Plan";#N/A,#N/A,FALSE,"Çhina Del. Detail"}</definedName>
    <definedName name="wrn.AR._.Meeting._.Schedules.">{#N/A,#N/A,FALSE,"Quarterly Analysis";#N/A,#N/A,FALSE,"Sys Perf Issues $";#N/A,#N/A,FALSE,"Holdbacks";#N/A,#N/A,FALSE,"Extended Terms";#N/A,#N/A,FALSE,"Delinquent";#N/A,#N/A,FALSE,"China";#N/A,#N/A,FALSE,"Hong Kong";#N/A,#N/A,FALSE,"Korea";#N/A,#N/A,FALSE,"SE Asia";#N/A,#N/A,FALSE,"Overview";#N/A,#N/A,FALSE,"N.A. Action Plan";#N/A,#N/A,FALSE,"Pmt Terms";#N/A,#N/A,FALSE,"S.A. Action Plan";#N/A,#N/A,FALSE,"Çhina Del. Detail"}</definedName>
    <definedName name="wrn.Asia." localSheetId="4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16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15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17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2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IPG._.All._.Sheets." localSheetId="4">{#N/A,#N/A,FALSE,"Cover";#N/A,#N/A,FALSE,"Commentary";#N/A,#N/A,FALSE,"key ind";#N/A,#N/A,FALSE,"CIG RSB";#N/A,#N/A,FALSE,"4-up charts p.1";#N/A,#N/A,FALSE,"4-up charts p.2";#N/A,#N/A,FALSE,"Q1 Markets";#N/A,#N/A,FALSE,"Annual Mkts";#N/A,#N/A,FALSE," rate of ? qtr";#N/A,#N/A,FALSE,"Detail Rel rate of ? ";#N/A,#N/A,FALSE,"Q1 Products";#N/A,#N/A,FALSE,"Annual Products";#N/A,#N/A,FALSE,"SMUG";#N/A,#N/A,FALSE,"IDL Budgets";#N/A,#N/A,FALSE,"HC Trend";#N/A,#N/A,FALSE,"Functional HC ";#N/A,#N/A,FALSE,"Capital Expd";#N/A,#N/A,FALSE,"Capital CO";#N/A,#N/A,FALSE,"Inventory"}</definedName>
    <definedName name="wrn.CIPG._.All._.Sheets." localSheetId="16">{#N/A,#N/A,FALSE,"Cover";#N/A,#N/A,FALSE,"Commentary";#N/A,#N/A,FALSE,"key ind";#N/A,#N/A,FALSE,"CIG RSB";#N/A,#N/A,FALSE,"4-up charts p.1";#N/A,#N/A,FALSE,"4-up charts p.2";#N/A,#N/A,FALSE,"Q1 Markets";#N/A,#N/A,FALSE,"Annual Mkts";#N/A,#N/A,FALSE," rate of ? qtr";#N/A,#N/A,FALSE,"Detail Rel rate of ? ";#N/A,#N/A,FALSE,"Q1 Products";#N/A,#N/A,FALSE,"Annual Products";#N/A,#N/A,FALSE,"SMUG";#N/A,#N/A,FALSE,"IDL Budgets";#N/A,#N/A,FALSE,"HC Trend";#N/A,#N/A,FALSE,"Functional HC ";#N/A,#N/A,FALSE,"Capital Expd";#N/A,#N/A,FALSE,"Capital CO";#N/A,#N/A,FALSE,"Inventory"}</definedName>
    <definedName name="wrn.CIPG._.All._.Sheets." localSheetId="15">{#N/A,#N/A,FALSE,"Cover";#N/A,#N/A,FALSE,"Commentary";#N/A,#N/A,FALSE,"key ind";#N/A,#N/A,FALSE,"CIG RSB";#N/A,#N/A,FALSE,"4-up charts p.1";#N/A,#N/A,FALSE,"4-up charts p.2";#N/A,#N/A,FALSE,"Q1 Markets";#N/A,#N/A,FALSE,"Annual Mkts";#N/A,#N/A,FALSE," rate of ? qtr";#N/A,#N/A,FALSE,"Detail Rel rate of ? ";#N/A,#N/A,FALSE,"Q1 Products";#N/A,#N/A,FALSE,"Annual Products";#N/A,#N/A,FALSE,"SMUG";#N/A,#N/A,FALSE,"IDL Budgets";#N/A,#N/A,FALSE,"HC Trend";#N/A,#N/A,FALSE,"Functional HC ";#N/A,#N/A,FALSE,"Capital Expd";#N/A,#N/A,FALSE,"Capital CO";#N/A,#N/A,FALSE,"Inventory"}</definedName>
    <definedName name="wrn.CIPG._.All._.Sheets." localSheetId="17">{#N/A,#N/A,FALSE,"Cover";#N/A,#N/A,FALSE,"Commentary";#N/A,#N/A,FALSE,"key ind";#N/A,#N/A,FALSE,"CIG RSB";#N/A,#N/A,FALSE,"4-up charts p.1";#N/A,#N/A,FALSE,"4-up charts p.2";#N/A,#N/A,FALSE,"Q1 Markets";#N/A,#N/A,FALSE,"Annual Mkts";#N/A,#N/A,FALSE," rate of ? qtr";#N/A,#N/A,FALSE,"Detail Rel rate of ? ";#N/A,#N/A,FALSE,"Q1 Products";#N/A,#N/A,FALSE,"Annual Products";#N/A,#N/A,FALSE,"SMUG";#N/A,#N/A,FALSE,"IDL Budgets";#N/A,#N/A,FALSE,"HC Trend";#N/A,#N/A,FALSE,"Functional HC ";#N/A,#N/A,FALSE,"Capital Expd";#N/A,#N/A,FALSE,"Capital CO";#N/A,#N/A,FALSE,"Inventory"}</definedName>
    <definedName name="wrn.CIPG._.All._.Sheets." localSheetId="2">{#N/A,#N/A,FALSE,"Cover";#N/A,#N/A,FALSE,"Commentary";#N/A,#N/A,FALSE,"key ind";#N/A,#N/A,FALSE,"CIG RSB";#N/A,#N/A,FALSE,"4-up charts p.1";#N/A,#N/A,FALSE,"4-up charts p.2";#N/A,#N/A,FALSE,"Q1 Markets";#N/A,#N/A,FALSE,"Annual Mkts";#N/A,#N/A,FALSE," rate of ? qtr";#N/A,#N/A,FALSE,"Detail Rel rate of ? ";#N/A,#N/A,FALSE,"Q1 Products";#N/A,#N/A,FALSE,"Annual Products";#N/A,#N/A,FALSE,"SMUG";#N/A,#N/A,FALSE,"IDL Budgets";#N/A,#N/A,FALSE,"HC Trend";#N/A,#N/A,FALSE,"Functional HC ";#N/A,#N/A,FALSE,"Capital Expd";#N/A,#N/A,FALSE,"Capital CO";#N/A,#N/A,FALSE,"Inventory"}</definedName>
    <definedName name="wrn.CIPG._.All._.Sheets." localSheetId="1">{#N/A,#N/A,FALSE,"Cover";#N/A,#N/A,FALSE,"Commentary";#N/A,#N/A,FALSE,"key ind";#N/A,#N/A,FALSE,"CIG RSB";#N/A,#N/A,FALSE,"4-up charts p.1";#N/A,#N/A,FALSE,"4-up charts p.2";#N/A,#N/A,FALSE,"Q1 Markets";#N/A,#N/A,FALSE,"Annual Mkts";#N/A,#N/A,FALSE," rate of ? qtr";#N/A,#N/A,FALSE,"Detail Rel rate of ? ";#N/A,#N/A,FALSE,"Q1 Products";#N/A,#N/A,FALSE,"Annual Products";#N/A,#N/A,FALSE,"SMUG";#N/A,#N/A,FALSE,"IDL Budgets";#N/A,#N/A,FALSE,"HC Trend";#N/A,#N/A,FALSE,"Functional HC ";#N/A,#N/A,FALSE,"Capital Expd";#N/A,#N/A,FALSE,"Capital CO";#N/A,#N/A,FALSE,"Inventory"}</definedName>
    <definedName name="wrn.CIPG._.All._.Sheets.">{#N/A,#N/A,FALSE,"Cover";#N/A,#N/A,FALSE,"Commentary";#N/A,#N/A,FALSE,"key ind";#N/A,#N/A,FALSE,"CIG RSB";#N/A,#N/A,FALSE,"4-up charts p.1";#N/A,#N/A,FALSE,"4-up charts p.2";#N/A,#N/A,FALSE,"Q1 Markets";#N/A,#N/A,FALSE,"Annual Mkts";#N/A,#N/A,FALSE," rate of ? qtr";#N/A,#N/A,FALSE,"Detail Rel rate of ? ";#N/A,#N/A,FALSE,"Q1 Products";#N/A,#N/A,FALSE,"Annual Products";#N/A,#N/A,FALSE,"SMUG";#N/A,#N/A,FALSE,"IDL Budgets";#N/A,#N/A,FALSE,"HC Trend";#N/A,#N/A,FALSE,"Functional HC ";#N/A,#N/A,FALSE,"Capital Expd";#N/A,#N/A,FALSE,"Capital CO";#N/A,#N/A,FALSE,"Inventory"}</definedName>
    <definedName name="wrn.CIPG._.Black._.and._.White." localSheetId="4">{#N/A,#N/A,FALSE,"Cover";#N/A,#N/A,FALSE,"Commentary";#N/A,#N/A,FALSE,"key ind";#N/A,#N/A,FALSE,"CIG RSB";#N/A,#N/A,FALSE,"Q1 Markets";#N/A,#N/A,FALSE,"Annual Mkts";#N/A,#N/A,FALSE,"Q1 Products";#N/A,#N/A,FALSE,"Annual Products";#N/A,#N/A,FALSE,"SMUG";#N/A,#N/A,FALSE,"IDL Budgets";#N/A,#N/A,FALSE,"HC Trend";#N/A,#N/A,FALSE,"Functional HC ";#N/A,#N/A,FALSE,"Capital Expd";#N/A,#N/A,FALSE,"Capital CO"}</definedName>
    <definedName name="wrn.CIPG._.Black._.and._.White." localSheetId="16">{#N/A,#N/A,FALSE,"Cover";#N/A,#N/A,FALSE,"Commentary";#N/A,#N/A,FALSE,"key ind";#N/A,#N/A,FALSE,"CIG RSB";#N/A,#N/A,FALSE,"Q1 Markets";#N/A,#N/A,FALSE,"Annual Mkts";#N/A,#N/A,FALSE,"Q1 Products";#N/A,#N/A,FALSE,"Annual Products";#N/A,#N/A,FALSE,"SMUG";#N/A,#N/A,FALSE,"IDL Budgets";#N/A,#N/A,FALSE,"HC Trend";#N/A,#N/A,FALSE,"Functional HC ";#N/A,#N/A,FALSE,"Capital Expd";#N/A,#N/A,FALSE,"Capital CO"}</definedName>
    <definedName name="wrn.CIPG._.Black._.and._.White." localSheetId="15">{#N/A,#N/A,FALSE,"Cover";#N/A,#N/A,FALSE,"Commentary";#N/A,#N/A,FALSE,"key ind";#N/A,#N/A,FALSE,"CIG RSB";#N/A,#N/A,FALSE,"Q1 Markets";#N/A,#N/A,FALSE,"Annual Mkts";#N/A,#N/A,FALSE,"Q1 Products";#N/A,#N/A,FALSE,"Annual Products";#N/A,#N/A,FALSE,"SMUG";#N/A,#N/A,FALSE,"IDL Budgets";#N/A,#N/A,FALSE,"HC Trend";#N/A,#N/A,FALSE,"Functional HC ";#N/A,#N/A,FALSE,"Capital Expd";#N/A,#N/A,FALSE,"Capital CO"}</definedName>
    <definedName name="wrn.CIPG._.Black._.and._.White." localSheetId="17">{#N/A,#N/A,FALSE,"Cover";#N/A,#N/A,FALSE,"Commentary";#N/A,#N/A,FALSE,"key ind";#N/A,#N/A,FALSE,"CIG RSB";#N/A,#N/A,FALSE,"Q1 Markets";#N/A,#N/A,FALSE,"Annual Mkts";#N/A,#N/A,FALSE,"Q1 Products";#N/A,#N/A,FALSE,"Annual Products";#N/A,#N/A,FALSE,"SMUG";#N/A,#N/A,FALSE,"IDL Budgets";#N/A,#N/A,FALSE,"HC Trend";#N/A,#N/A,FALSE,"Functional HC ";#N/A,#N/A,FALSE,"Capital Expd";#N/A,#N/A,FALSE,"Capital CO"}</definedName>
    <definedName name="wrn.CIPG._.Black._.and._.White." localSheetId="2">{#N/A,#N/A,FALSE,"Cover";#N/A,#N/A,FALSE,"Commentary";#N/A,#N/A,FALSE,"key ind";#N/A,#N/A,FALSE,"CIG RSB";#N/A,#N/A,FALSE,"Q1 Markets";#N/A,#N/A,FALSE,"Annual Mkts";#N/A,#N/A,FALSE,"Q1 Products";#N/A,#N/A,FALSE,"Annual Products";#N/A,#N/A,FALSE,"SMUG";#N/A,#N/A,FALSE,"IDL Budgets";#N/A,#N/A,FALSE,"HC Trend";#N/A,#N/A,FALSE,"Functional HC ";#N/A,#N/A,FALSE,"Capital Expd";#N/A,#N/A,FALSE,"Capital CO"}</definedName>
    <definedName name="wrn.CIPG._.Black._.and._.White." localSheetId="1">{#N/A,#N/A,FALSE,"Cover";#N/A,#N/A,FALSE,"Commentary";#N/A,#N/A,FALSE,"key ind";#N/A,#N/A,FALSE,"CIG RSB";#N/A,#N/A,FALSE,"Q1 Markets";#N/A,#N/A,FALSE,"Annual Mkts";#N/A,#N/A,FALSE,"Q1 Products";#N/A,#N/A,FALSE,"Annual Products";#N/A,#N/A,FALSE,"SMUG";#N/A,#N/A,FALSE,"IDL Budgets";#N/A,#N/A,FALSE,"HC Trend";#N/A,#N/A,FALSE,"Functional HC ";#N/A,#N/A,FALSE,"Capital Expd";#N/A,#N/A,FALSE,"Capital CO"}</definedName>
    <definedName name="wrn.CIPG._.Black._.and._.White.">{#N/A,#N/A,FALSE,"Cover";#N/A,#N/A,FALSE,"Commentary";#N/A,#N/A,FALSE,"key ind";#N/A,#N/A,FALSE,"CIG RSB";#N/A,#N/A,FALSE,"Q1 Markets";#N/A,#N/A,FALSE,"Annual Mkts";#N/A,#N/A,FALSE,"Q1 Products";#N/A,#N/A,FALSE,"Annual Products";#N/A,#N/A,FALSE,"SMUG";#N/A,#N/A,FALSE,"IDL Budgets";#N/A,#N/A,FALSE,"HC Trend";#N/A,#N/A,FALSE,"Functional HC ";#N/A,#N/A,FALSE,"Capital Expd";#N/A,#N/A,FALSE,"Capital CO"}</definedName>
    <definedName name="wrn.CIPG._.Color._.Charts." localSheetId="4">{#N/A,#N/A,FALSE,"4-up charts p.1";#N/A,#N/A,FALSE,"4-up charts p.2";#N/A,#N/A,FALSE," rate of ? qtr";#N/A,#N/A,FALSE,"Detail Rel rate of ? ";#N/A,#N/A,FALSE,"Inventory"}</definedName>
    <definedName name="wrn.CIPG._.Color._.Charts." localSheetId="16">{#N/A,#N/A,FALSE,"4-up charts p.1";#N/A,#N/A,FALSE,"4-up charts p.2";#N/A,#N/A,FALSE," rate of ? qtr";#N/A,#N/A,FALSE,"Detail Rel rate of ? ";#N/A,#N/A,FALSE,"Inventory"}</definedName>
    <definedName name="wrn.CIPG._.Color._.Charts." localSheetId="15">{#N/A,#N/A,FALSE,"4-up charts p.1";#N/A,#N/A,FALSE,"4-up charts p.2";#N/A,#N/A,FALSE," rate of ? qtr";#N/A,#N/A,FALSE,"Detail Rel rate of ? ";#N/A,#N/A,FALSE,"Inventory"}</definedName>
    <definedName name="wrn.CIPG._.Color._.Charts." localSheetId="17">{#N/A,#N/A,FALSE,"4-up charts p.1";#N/A,#N/A,FALSE,"4-up charts p.2";#N/A,#N/A,FALSE," rate of ? qtr";#N/A,#N/A,FALSE,"Detail Rel rate of ? ";#N/A,#N/A,FALSE,"Inventory"}</definedName>
    <definedName name="wrn.CIPG._.Color._.Charts." localSheetId="2">{#N/A,#N/A,FALSE,"4-up charts p.1";#N/A,#N/A,FALSE,"4-up charts p.2";#N/A,#N/A,FALSE," rate of ? qtr";#N/A,#N/A,FALSE,"Detail Rel rate of ? ";#N/A,#N/A,FALSE,"Inventory"}</definedName>
    <definedName name="wrn.CIPG._.Color._.Charts." localSheetId="1">{#N/A,#N/A,FALSE,"4-up charts p.1";#N/A,#N/A,FALSE,"4-up charts p.2";#N/A,#N/A,FALSE," rate of ? qtr";#N/A,#N/A,FALSE,"Detail Rel rate of ? ";#N/A,#N/A,FALSE,"Inventory"}</definedName>
    <definedName name="wrn.CIPG._.Color._.Charts.">{#N/A,#N/A,FALSE,"4-up charts p.1";#N/A,#N/A,FALSE,"4-up charts p.2";#N/A,#N/A,FALSE," rate of ? qtr";#N/A,#N/A,FALSE,"Detail Rel rate of ? ";#N/A,#N/A,FALSE,"Inventory"}</definedName>
    <definedName name="wrn.Cover." localSheetId="4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16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15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17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2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localSheetId="4">{#N/A,#N/A,TRUE,"Main Issues";#N/A,#N/A,TRUE,"Income statement ($)"}</definedName>
    <definedName name="wrn.Danilo." localSheetId="16">{#N/A,#N/A,TRUE,"Main Issues";#N/A,#N/A,TRUE,"Income statement ($)"}</definedName>
    <definedName name="wrn.Danilo." localSheetId="15">{#N/A,#N/A,TRUE,"Main Issues";#N/A,#N/A,TRUE,"Income statement ($)"}</definedName>
    <definedName name="wrn.Danilo." localSheetId="17">{#N/A,#N/A,TRUE,"Main Issues";#N/A,#N/A,TRUE,"Income statement ($)"}</definedName>
    <definedName name="wrn.Danilo." localSheetId="2">{#N/A,#N/A,TRUE,"Main Issues";#N/A,#N/A,TRUE,"Income statement ($)"}</definedName>
    <definedName name="wrn.Danilo." localSheetId="1">{#N/A,#N/A,TRUE,"Main Issues";#N/A,#N/A,TRUE,"Income statement ($)"}</definedName>
    <definedName name="wrn.Danilo.">{#N/A,#N/A,TRUE,"Main Issues";#N/A,#N/A,TRUE,"Income statement ($)"}</definedName>
    <definedName name="wrn.DCF????." localSheetId="4">{"DCF-???",#N/A,TRUE,"???";"DCF-??",#N/A,TRUE,"??";"DCF-??",#N/A,TRUE,"??";"DCF-??",#N/A,TRUE,"??";"DCF-??",#N/A,TRUE,"??";"DCF-??",#N/A,TRUE,"??";"DCF-??",#N/A,TRUE,"??";"DCF-??",#N/A,TRUE,"??";"DCF-??",#N/A,TRUE,"??"}</definedName>
    <definedName name="wrn.DCF????." localSheetId="16">{"DCF-???",#N/A,TRUE,"???";"DCF-??",#N/A,TRUE,"??";"DCF-??",#N/A,TRUE,"??";"DCF-??",#N/A,TRUE,"??";"DCF-??",#N/A,TRUE,"??";"DCF-??",#N/A,TRUE,"??";"DCF-??",#N/A,TRUE,"??";"DCF-??",#N/A,TRUE,"??";"DCF-??",#N/A,TRUE,"??"}</definedName>
    <definedName name="wrn.DCF????." localSheetId="15">{"DCF-???",#N/A,TRUE,"???";"DCF-??",#N/A,TRUE,"??";"DCF-??",#N/A,TRUE,"??";"DCF-??",#N/A,TRUE,"??";"DCF-??",#N/A,TRUE,"??";"DCF-??",#N/A,TRUE,"??";"DCF-??",#N/A,TRUE,"??";"DCF-??",#N/A,TRUE,"??";"DCF-??",#N/A,TRUE,"??"}</definedName>
    <definedName name="wrn.DCF????." localSheetId="17">{"DCF-???",#N/A,TRUE,"???";"DCF-??",#N/A,TRUE,"??";"DCF-??",#N/A,TRUE,"??";"DCF-??",#N/A,TRUE,"??";"DCF-??",#N/A,TRUE,"??";"DCF-??",#N/A,TRUE,"??";"DCF-??",#N/A,TRUE,"??";"DCF-??",#N/A,TRUE,"??";"DCF-??",#N/A,TRUE,"??"}</definedName>
    <definedName name="wrn.DCF????." localSheetId="2">{"DCF-???",#N/A,TRUE,"???";"DCF-??",#N/A,TRUE,"??";"DCF-??",#N/A,TRUE,"??";"DCF-??",#N/A,TRUE,"??";"DCF-??",#N/A,TRUE,"??";"DCF-??",#N/A,TRUE,"??";"DCF-??",#N/A,TRUE,"??";"DCF-??",#N/A,TRUE,"??";"DCF-??",#N/A,TRUE,"??"}</definedName>
    <definedName name="wrn.DCF????." localSheetId="1">{"DCF-???",#N/A,TRUE,"???";"DCF-??",#N/A,TRUE,"??";"DCF-??",#N/A,TRUE,"??";"DCF-??",#N/A,TRUE,"??";"DCF-??",#N/A,TRUE,"??";"DCF-??",#N/A,TRUE,"??";"DCF-??",#N/A,TRUE,"??";"DCF-??",#N/A,TRUE,"??";"DCF-??",#N/A,TRUE,"??"}</definedName>
    <definedName name="wrn.DCF????.">{"DCF-???",#N/A,TRUE,"???";"DCF-??",#N/A,TRUE,"??";"DCF-??",#N/A,TRUE,"??";"DCF-??",#N/A,TRUE,"??";"DCF-??",#N/A,TRUE,"??";"DCF-??",#N/A,TRUE,"??";"DCF-??",#N/A,TRUE,"??";"DCF-??",#N/A,TRUE,"??";"DCF-??",#N/A,TRUE,"??"}</definedName>
    <definedName name="wrn.DCF一括印刷." localSheetId="4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wrn.DCF一括印刷." localSheetId="16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wrn.DCF一括印刷." localSheetId="15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wrn.DCF一括印刷." localSheetId="17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wrn.DCF一括印刷." localSheetId="2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wrn.DCF一括印刷." localSheetId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wrn.DCF一括印刷.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wrn.EAN2." localSheetId="4">{#N/A,#N/A,TRUE,"A"}</definedName>
    <definedName name="wrn.EAN2." localSheetId="16">{#N/A,#N/A,TRUE,"A"}</definedName>
    <definedName name="wrn.EAN2." localSheetId="15">{#N/A,#N/A,TRUE,"A"}</definedName>
    <definedName name="wrn.EAN2." localSheetId="17">{#N/A,#N/A,TRUE,"A"}</definedName>
    <definedName name="wrn.EAN2." localSheetId="2">{#N/A,#N/A,TRUE,"A"}</definedName>
    <definedName name="wrn.EAN2." localSheetId="1">{#N/A,#N/A,TRUE,"A"}</definedName>
    <definedName name="wrn.EAN2.">{#N/A,#N/A,TRUE,"A"}</definedName>
    <definedName name="wrn.EAN3" localSheetId="4">{#N/A,#N/A,TRUE,"A"}</definedName>
    <definedName name="wrn.EAN3" localSheetId="16">{#N/A,#N/A,TRUE,"A"}</definedName>
    <definedName name="wrn.EAN3" localSheetId="15">{#N/A,#N/A,TRUE,"A"}</definedName>
    <definedName name="wrn.EAN3" localSheetId="17">{#N/A,#N/A,TRUE,"A"}</definedName>
    <definedName name="wrn.EAN3" localSheetId="2">{#N/A,#N/A,TRUE,"A"}</definedName>
    <definedName name="wrn.EAN3" localSheetId="1">{#N/A,#N/A,TRUE,"A"}</definedName>
    <definedName name="wrn.EAN3">{#N/A,#N/A,TRUE,"A"}</definedName>
    <definedName name="wrn.ESTADO._.REHABILITACION." localSheetId="4">{"PRES REHAB ARM-PER POR ITEMS  KM A KM",#N/A,TRUE,"Rehabilitacion Arm-Per"}</definedName>
    <definedName name="wrn.ESTADO._.REHABILITACION." localSheetId="16">{"PRES REHAB ARM-PER POR ITEMS  KM A KM",#N/A,TRUE,"Rehabilitacion Arm-Per"}</definedName>
    <definedName name="wrn.ESTADO._.REHABILITACION." localSheetId="15">{"PRES REHAB ARM-PER POR ITEMS  KM A KM",#N/A,TRUE,"Rehabilitacion Arm-Per"}</definedName>
    <definedName name="wrn.ESTADO._.REHABILITACION." localSheetId="17" hidden="1">{"PRES REHAB ARM-PER POR ITEMS  KM A KM",#N/A,TRUE,"Rehabilitacion Arm-Per"}</definedName>
    <definedName name="wrn.ESTADO._.REHABILITACION." localSheetId="2">{"PRES REHAB ARM-PER POR ITEMS  KM A KM",#N/A,TRUE,"Rehabilitacion Arm-Per"}</definedName>
    <definedName name="wrn.ESTADO._.REHABILITACION." localSheetId="1">{"PRES REHAB ARM-PER POR ITEMS  KM A KM",#N/A,TRUE,"Rehabilitacion Arm-Per"}</definedName>
    <definedName name="wrn.ESTADO._.REHABILITACION.">{"PRES REHAB ARM-PER POR ITEMS  KM A KM",#N/A,TRUE,"Rehabilitacion Arm-Per"}</definedName>
    <definedName name="wrn.Europe." localSheetId="4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16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15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17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2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localSheetId="4">{"FCB_ALL",#N/A,FALSE,"FCB"}</definedName>
    <definedName name="wrn.fcb2" localSheetId="16">{"FCB_ALL",#N/A,FALSE,"FCB"}</definedName>
    <definedName name="wrn.fcb2" localSheetId="15">{"FCB_ALL",#N/A,FALSE,"FCB"}</definedName>
    <definedName name="wrn.fcb2" localSheetId="17">{"FCB_ALL",#N/A,FALSE,"FCB"}</definedName>
    <definedName name="wrn.fcb2" localSheetId="2">{"FCB_ALL",#N/A,FALSE,"FCB"}</definedName>
    <definedName name="wrn.fcb2" localSheetId="1">{"FCB_ALL",#N/A,FALSE,"FCB"}</definedName>
    <definedName name="wrn.fcb2">{"FCB_ALL",#N/A,FALSE,"FCB"}</definedName>
    <definedName name="wrn.Financial._.Statements." localSheetId="4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16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15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17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2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localSheetId="4">{#N/A,#N/A,TRUE,"5 year"}</definedName>
    <definedName name="wrn.five." localSheetId="16">{#N/A,#N/A,TRUE,"5 year"}</definedName>
    <definedName name="wrn.five." localSheetId="15">{#N/A,#N/A,TRUE,"5 year"}</definedName>
    <definedName name="wrn.five." localSheetId="17">{#N/A,#N/A,TRUE,"5 year"}</definedName>
    <definedName name="wrn.five." localSheetId="2">{#N/A,#N/A,TRUE,"5 year"}</definedName>
    <definedName name="wrn.five." localSheetId="1">{#N/A,#N/A,TRUE,"5 year"}</definedName>
    <definedName name="wrn.five.">{#N/A,#N/A,TRUE,"5 year"}</definedName>
    <definedName name="wrn.fixed._.assets." localSheetId="4">{#N/A,#N/A,TRUE,"fixed assets"}</definedName>
    <definedName name="wrn.fixed._.assets." localSheetId="16">{#N/A,#N/A,TRUE,"fixed assets"}</definedName>
    <definedName name="wrn.fixed._.assets." localSheetId="15">{#N/A,#N/A,TRUE,"fixed assets"}</definedName>
    <definedName name="wrn.fixed._.assets." localSheetId="17">{#N/A,#N/A,TRUE,"fixed assets"}</definedName>
    <definedName name="wrn.fixed._.assets." localSheetId="2">{#N/A,#N/A,TRUE,"fixed assets"}</definedName>
    <definedName name="wrn.fixed._.assets." localSheetId="1">{#N/A,#N/A,TRUE,"fixed assets"}</definedName>
    <definedName name="wrn.fixed._.assets.">{#N/A,#N/A,TRUE,"fixed assets"}</definedName>
    <definedName name="wrn.FORMATOS." localSheetId="4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6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5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4">{"VIA1",#N/A,TRUE,"formul";"VIA2",#N/A,TRUE,"formul";"VIA3",#N/A,TRUE,"formul"}</definedName>
    <definedName name="wrn.formu." localSheetId="16">{"VIA1",#N/A,TRUE,"formul";"VIA2",#N/A,TRUE,"formul";"VIA3",#N/A,TRUE,"formul"}</definedName>
    <definedName name="wrn.formu." localSheetId="15">{"VIA1",#N/A,TRUE,"formul";"VIA2",#N/A,TRUE,"formul";"VIA3",#N/A,TRUE,"formul"}</definedName>
    <definedName name="wrn.formu." localSheetId="17">{"VIA1",#N/A,TRUE,"formul";"VIA2",#N/A,TRUE,"formul";"VIA3",#N/A,TRUE,"formul"}</definedName>
    <definedName name="wrn.formu." localSheetId="2">{"VIA1",#N/A,TRUE,"formul";"VIA2",#N/A,TRUE,"formul";"VIA3",#N/A,TRUE,"formul"}</definedName>
    <definedName name="wrn.formu." localSheetId="1">{"VIA1",#N/A,TRUE,"formul";"VIA2",#N/A,TRUE,"formul";"VIA3",#N/A,TRUE,"formul"}</definedName>
    <definedName name="wrn.formu.">{"VIA1",#N/A,TRUE,"formul";"VIA2",#N/A,TRUE,"formul";"VIA3",#N/A,TRUE,"formul"}</definedName>
    <definedName name="wrn.FS????." localSheetId="4">{"FS-???",#N/A,TRUE,"???";"FS-??",#N/A,TRUE,"??";"FS-??",#N/A,TRUE,"??";"FS-??",#N/A,TRUE,"??";"FS-??",#N/A,TRUE,"??";"FS-??",#N/A,TRUE,"??";"FS-??",#N/A,TRUE,"??";"FS-??",#N/A,TRUE,"??";"FS-??",#N/A,TRUE,"??"}</definedName>
    <definedName name="wrn.FS????." localSheetId="16">{"FS-???",#N/A,TRUE,"???";"FS-??",#N/A,TRUE,"??";"FS-??",#N/A,TRUE,"??";"FS-??",#N/A,TRUE,"??";"FS-??",#N/A,TRUE,"??";"FS-??",#N/A,TRUE,"??";"FS-??",#N/A,TRUE,"??";"FS-??",#N/A,TRUE,"??";"FS-??",#N/A,TRUE,"??"}</definedName>
    <definedName name="wrn.FS????." localSheetId="15">{"FS-???",#N/A,TRUE,"???";"FS-??",#N/A,TRUE,"??";"FS-??",#N/A,TRUE,"??";"FS-??",#N/A,TRUE,"??";"FS-??",#N/A,TRUE,"??";"FS-??",#N/A,TRUE,"??";"FS-??",#N/A,TRUE,"??";"FS-??",#N/A,TRUE,"??";"FS-??",#N/A,TRUE,"??"}</definedName>
    <definedName name="wrn.FS????." localSheetId="17">{"FS-???",#N/A,TRUE,"???";"FS-??",#N/A,TRUE,"??";"FS-??",#N/A,TRUE,"??";"FS-??",#N/A,TRUE,"??";"FS-??",#N/A,TRUE,"??";"FS-??",#N/A,TRUE,"??";"FS-??",#N/A,TRUE,"??";"FS-??",#N/A,TRUE,"??";"FS-??",#N/A,TRUE,"??"}</definedName>
    <definedName name="wrn.FS????." localSheetId="2">{"FS-???",#N/A,TRUE,"???";"FS-??",#N/A,TRUE,"??";"FS-??",#N/A,TRUE,"??";"FS-??",#N/A,TRUE,"??";"FS-??",#N/A,TRUE,"??";"FS-??",#N/A,TRUE,"??";"FS-??",#N/A,TRUE,"??";"FS-??",#N/A,TRUE,"??";"FS-??",#N/A,TRUE,"??"}</definedName>
    <definedName name="wrn.FS????." localSheetId="1">{"FS-???",#N/A,TRUE,"???";"FS-??",#N/A,TRUE,"??";"FS-??",#N/A,TRUE,"??";"FS-??",#N/A,TRUE,"??";"FS-??",#N/A,TRUE,"??";"FS-??",#N/A,TRUE,"??";"FS-??",#N/A,TRUE,"??";"FS-??",#N/A,TRUE,"??";"FS-??",#N/A,TRUE,"??"}</definedName>
    <definedName name="wrn.FS????.">{"FS-???",#N/A,TRUE,"???";"FS-??",#N/A,TRUE,"??";"FS-??",#N/A,TRUE,"??";"FS-??",#N/A,TRUE,"??";"FS-??",#N/A,TRUE,"??";"FS-??",#N/A,TRUE,"??";"FS-??",#N/A,TRUE,"??";"FS-??",#N/A,TRUE,"??";"FS-??",#N/A,TRUE,"??"}</definedName>
    <definedName name="wrn.FS一括印刷." localSheetId="4">{"FS-北海道",#N/A,TRUE,"北海道";"FS-東北",#N/A,TRUE,"東北";"FS-東海",#N/A,TRUE,"東海";"FS-北陸",#N/A,TRUE,"北陸";"FS-関西",#N/A,TRUE,"関西";"FS-中国",#N/A,TRUE,"中国";"FS-四国",#N/A,TRUE,"四国";"FS-九州",#N/A,TRUE,"九州";"FS-連結",#N/A,TRUE,"連結"}</definedName>
    <definedName name="wrn.FS一括印刷." localSheetId="16">{"FS-北海道",#N/A,TRUE,"北海道";"FS-東北",#N/A,TRUE,"東北";"FS-東海",#N/A,TRUE,"東海";"FS-北陸",#N/A,TRUE,"北陸";"FS-関西",#N/A,TRUE,"関西";"FS-中国",#N/A,TRUE,"中国";"FS-四国",#N/A,TRUE,"四国";"FS-九州",#N/A,TRUE,"九州";"FS-連結",#N/A,TRUE,"連結"}</definedName>
    <definedName name="wrn.FS一括印刷." localSheetId="15">{"FS-北海道",#N/A,TRUE,"北海道";"FS-東北",#N/A,TRUE,"東北";"FS-東海",#N/A,TRUE,"東海";"FS-北陸",#N/A,TRUE,"北陸";"FS-関西",#N/A,TRUE,"関西";"FS-中国",#N/A,TRUE,"中国";"FS-四国",#N/A,TRUE,"四国";"FS-九州",#N/A,TRUE,"九州";"FS-連結",#N/A,TRUE,"連結"}</definedName>
    <definedName name="wrn.FS一括印刷." localSheetId="17">{"FS-北海道",#N/A,TRUE,"北海道";"FS-東北",#N/A,TRUE,"東北";"FS-東海",#N/A,TRUE,"東海";"FS-北陸",#N/A,TRUE,"北陸";"FS-関西",#N/A,TRUE,"関西";"FS-中国",#N/A,TRUE,"中国";"FS-四国",#N/A,TRUE,"四国";"FS-九州",#N/A,TRUE,"九州";"FS-連結",#N/A,TRUE,"連結"}</definedName>
    <definedName name="wrn.FS一括印刷." localSheetId="2">{"FS-北海道",#N/A,TRUE,"北海道";"FS-東北",#N/A,TRUE,"東北";"FS-東海",#N/A,TRUE,"東海";"FS-北陸",#N/A,TRUE,"北陸";"FS-関西",#N/A,TRUE,"関西";"FS-中国",#N/A,TRUE,"中国";"FS-四国",#N/A,TRUE,"四国";"FS-九州",#N/A,TRUE,"九州";"FS-連結",#N/A,TRUE,"連結"}</definedName>
    <definedName name="wrn.FS一括印刷." localSheetId="1">{"FS-北海道",#N/A,TRUE,"北海道";"FS-東北",#N/A,TRUE,"東北";"FS-東海",#N/A,TRUE,"東海";"FS-北陸",#N/A,TRUE,"北陸";"FS-関西",#N/A,TRUE,"関西";"FS-中国",#N/A,TRUE,"中国";"FS-四国",#N/A,TRUE,"四国";"FS-九州",#N/A,TRUE,"九州";"FS-連結",#N/A,TRUE,"連結"}</definedName>
    <definedName name="wrn.FS一括印刷.">{"FS-北海道",#N/A,TRUE,"北海道";"FS-東北",#N/A,TRUE,"東北";"FS-東海",#N/A,TRUE,"東海";"FS-北陸",#N/A,TRUE,"北陸";"FS-関西",#N/A,TRUE,"関西";"FS-中国",#N/A,TRUE,"中国";"FS-四国",#N/A,TRUE,"四国";"FS-九州",#N/A,TRUE,"九州";"FS-連結",#N/A,TRUE,"連結"}</definedName>
    <definedName name="wrn.FUll._.Model." localSheetId="4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16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15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17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2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17" hidden="1">{"TAB1",#N/A,TRUE,"GENERAL";"TAB2",#N/A,TRUE,"GENERAL";"TAB3",#N/A,TRUE,"GENERAL";"TAB4",#N/A,TRUE,"GENERAL";"TAB5",#N/A,TRUE,"GENERAL"}</definedName>
    <definedName name="wrn.GENERAL.">#REF!</definedName>
    <definedName name="wrn.GERENCIA." localSheetId="4">{#N/A,#N/A,TRUE,"INGENIERIA";#N/A,#N/A,TRUE,"COMPRAS";#N/A,#N/A,TRUE,"DIRECCION";#N/A,#N/A,TRUE,"RESUMEN"}</definedName>
    <definedName name="wrn.GERENCIA." localSheetId="16">{#N/A,#N/A,TRUE,"INGENIERIA";#N/A,#N/A,TRUE,"COMPRAS";#N/A,#N/A,TRUE,"DIRECCION";#N/A,#N/A,TRUE,"RESUMEN"}</definedName>
    <definedName name="wrn.GERENCIA." localSheetId="15">{#N/A,#N/A,TRUE,"INGENIERIA";#N/A,#N/A,TRUE,"COMPRAS";#N/A,#N/A,TRUE,"DIRECCION";#N/A,#N/A,TRUE,"RESUMEN"}</definedName>
    <definedName name="wrn.GERENCIA." localSheetId="17" hidden="1">{#N/A,#N/A,TRUE,"INGENIERIA";#N/A,#N/A,TRUE,"COMPRAS";#N/A,#N/A,TRUE,"DIRECCION";#N/A,#N/A,TRUE,"RESUMEN"}</definedName>
    <definedName name="wrn.GERENCIA." localSheetId="2">{#N/A,#N/A,TRUE,"INGENIERIA";#N/A,#N/A,TRUE,"COMPRAS";#N/A,#N/A,TRUE,"DIRECCION";#N/A,#N/A,TRUE,"RESUMEN"}</definedName>
    <definedName name="wrn.GERENCIA." localSheetId="1">{#N/A,#N/A,TRUE,"INGENIERIA";#N/A,#N/A,TRUE,"COMPRAS";#N/A,#N/A,TRUE,"DIRECCION";#N/A,#N/A,TRUE,"RESUMEN"}</definedName>
    <definedName name="wrn.GERENCIA.">{#N/A,#N/A,TRUE,"INGENIERIA";#N/A,#N/A,TRUE,"COMPRAS";#N/A,#N/A,TRUE,"DIRECCION";#N/A,#N/A,TRUE,"RESUMEN"}</definedName>
    <definedName name="wrn.IMPRESION." localSheetId="4">{"IMPRESION",#N/A,FALSE,"pequeño"}</definedName>
    <definedName name="wrn.IMPRESION." localSheetId="16">{"IMPRESION",#N/A,FALSE,"pequeño"}</definedName>
    <definedName name="wrn.IMPRESION." localSheetId="15">{"IMPRESION",#N/A,FALSE,"pequeño"}</definedName>
    <definedName name="wrn.IMPRESION." localSheetId="17">{"IMPRESION",#N/A,FALSE,"pequeño"}</definedName>
    <definedName name="wrn.IMPRESION." localSheetId="2">{"IMPRESION",#N/A,FALSE,"pequeño"}</definedName>
    <definedName name="wrn.IMPRESION." localSheetId="1">{"IMPRESION",#N/A,FALSE,"pequeño"}</definedName>
    <definedName name="wrn.IMPRESION.">{"IMPRESION",#N/A,FALSE,"pequeño"}</definedName>
    <definedName name="wrn.Impresion._.Datos._.de._.las._.Curvas." localSheetId="4">{"Datos de las Curvas",#N/A,TRUE,"TABLA-CALCULOS"}</definedName>
    <definedName name="wrn.Impresion._.Datos._.de._.las._.Curvas." localSheetId="16">{"Datos de las Curvas",#N/A,TRUE,"TABLA-CALCULOS"}</definedName>
    <definedName name="wrn.Impresion._.Datos._.de._.las._.Curvas." localSheetId="15">{"Datos de las Curvas",#N/A,TRUE,"TABLA-CALCULOS"}</definedName>
    <definedName name="wrn.Impresion._.Datos._.de._.las._.Curvas." localSheetId="17">{"Datos de las Curvas",#N/A,TRUE,"TABLA-CALCULOS"}</definedName>
    <definedName name="wrn.Impresion._.Datos._.de._.las._.Curvas." localSheetId="2">{"Datos de las Curvas",#N/A,TRUE,"TABLA-CALCULOS"}</definedName>
    <definedName name="wrn.Impresion._.Datos._.de._.las._.Curvas." localSheetId="1">{"Datos de las Curvas",#N/A,TRUE,"TABLA-CALCULOS"}</definedName>
    <definedName name="wrn.Impresion._.Datos._.de._.las._.Curvas.">{"Datos de las Curvas",#N/A,TRUE,"TABLA-CALCULOS"}</definedName>
    <definedName name="wrn.LL0004A." localSheetId="4" hidden="1">{#N/A,#N/A,FALSE,"List. Tie-in's Rev. A Diesel";#N/A,#N/A,FALSE,"List. Tie-in's Rev. A Gasolina";#N/A,#N/A,FALSE,"List. Tie-in's Rev. A Crudo";#N/A,#N/A,FALSE,"List. Tie-in's Rev. A Fuel Oil"}</definedName>
    <definedName name="wrn.LL0004A." localSheetId="16" hidden="1">{#N/A,#N/A,FALSE,"List. Tie-in's Rev. A Diesel";#N/A,#N/A,FALSE,"List. Tie-in's Rev. A Gasolina";#N/A,#N/A,FALSE,"List. Tie-in's Rev. A Crudo";#N/A,#N/A,FALSE,"List. Tie-in's Rev. A Fuel Oil"}</definedName>
    <definedName name="wrn.LL0004A." localSheetId="15" hidden="1">{#N/A,#N/A,FALSE,"List. Tie-in's Rev. A Diesel";#N/A,#N/A,FALSE,"List. Tie-in's Rev. A Gasolina";#N/A,#N/A,FALSE,"List. Tie-in's Rev. A Crudo";#N/A,#N/A,FALSE,"List. Tie-in's Rev. A Fuel Oil"}</definedName>
    <definedName name="wrn.LL0004A." localSheetId="17" hidden="1">{#N/A,#N/A,FALSE,"List. Tie-in's Rev. A Diesel";#N/A,#N/A,FALSE,"List. Tie-in's Rev. A Gasolina";#N/A,#N/A,FALSE,"List. Tie-in's Rev. A Crudo";#N/A,#N/A,FALSE,"List. Tie-in's Rev. A Fuel Oil"}</definedName>
    <definedName name="wrn.LL0004A." localSheetId="2" hidden="1">{#N/A,#N/A,FALSE,"List. Tie-in's Rev. A Diesel";#N/A,#N/A,FALSE,"List. Tie-in's Rev. A Gasolina";#N/A,#N/A,FALSE,"List. Tie-in's Rev. A Crudo";#N/A,#N/A,FALSE,"List. Tie-in's Rev. A Fuel Oil"}</definedName>
    <definedName name="wrn.LL0004A." localSheetId="1" hidden="1">{#N/A,#N/A,FALSE,"List. Tie-in's Rev. A Diesel";#N/A,#N/A,FALSE,"List. Tie-in's Rev. A Gasolina";#N/A,#N/A,FALSE,"List. Tie-in's Rev. A Crudo";#N/A,#N/A,FALSE,"List. Tie-in's Rev. A Fuel Oil"}</definedName>
    <definedName name="wrn.LL0004A." hidden="1">{#N/A,#N/A,FALSE,"List. Tie-in's Rev. A Diesel";#N/A,#N/A,FALSE,"List. Tie-in's Rev. A Gasolina";#N/A,#N/A,FALSE,"List. Tie-in's Rev. A Crudo";#N/A,#N/A,FALSE,"List. Tie-in's Rev. A Fuel Oil"}</definedName>
    <definedName name="wrn.Modello." localSheetId="4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localSheetId="16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localSheetId="15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localSheetId="17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localSheetId="2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localSheetId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BRASC." localSheetId="4">{"AURES1",#N/A,FALSE,"GENERAL";"AURES2",#N/A,FALSE,"GENERAL";"AURES3",#N/A,FALSE,"GENERAL";"AURES4",#N/A,FALSE,"GENERAL";"AURES5",#N/A,FALSE,"GENERAL";"AURES6",#N/A,FALSE,"GENERAL";"AURES7",#N/A,FALSE,"GENERAL"}</definedName>
    <definedName name="wrn.OBRASC." localSheetId="16">{"AURES1",#N/A,FALSE,"GENERAL";"AURES2",#N/A,FALSE,"GENERAL";"AURES3",#N/A,FALSE,"GENERAL";"AURES4",#N/A,FALSE,"GENERAL";"AURES5",#N/A,FALSE,"GENERAL";"AURES6",#N/A,FALSE,"GENERAL";"AURES7",#N/A,FALSE,"GENERAL"}</definedName>
    <definedName name="wrn.OBRASC." localSheetId="15">{"AURES1",#N/A,FALSE,"GENERAL";"AURES2",#N/A,FALSE,"GENERAL";"AURES3",#N/A,FALSE,"GENERAL";"AURES4",#N/A,FALSE,"GENERAL";"AURES5",#N/A,FALSE,"GENERAL";"AURES6",#N/A,FALSE,"GENERAL";"AURES7",#N/A,FALSE,"GENERAL"}</definedName>
    <definedName name="wrn.OBRASC." localSheetId="17">{"AURES1",#N/A,FALSE,"GENERAL";"AURES2",#N/A,FALSE,"GENERAL";"AURES3",#N/A,FALSE,"GENERAL";"AURES4",#N/A,FALSE,"GENERAL";"AURES5",#N/A,FALSE,"GENERAL";"AURES6",#N/A,FALSE,"GENERAL";"AURES7",#N/A,FALSE,"GENERAL"}</definedName>
    <definedName name="wrn.OBRASC." localSheetId="2">{"AURES1",#N/A,FALSE,"GENERAL";"AURES2",#N/A,FALSE,"GENERAL";"AURES3",#N/A,FALSE,"GENERAL";"AURES4",#N/A,FALSE,"GENERAL";"AURES5",#N/A,FALSE,"GENERAL";"AURES6",#N/A,FALSE,"GENERAL";"AURES7",#N/A,FALSE,"GENERAL"}</definedName>
    <definedName name="wrn.OBRASC." localSheetId="1">{"AURES1",#N/A,FALSE,"GENERAL";"AURES2",#N/A,FALSE,"GENERAL";"AURES3",#N/A,FALSE,"GENERAL";"AURES4",#N/A,FALSE,"GENERAL";"AURES5",#N/A,FALSE,"GENERAL";"AURES6",#N/A,FALSE,"GENERAL";"AURES7",#N/A,FALSE,"GENERAL"}</definedName>
    <definedName name="wrn.OBRASC.">{"AURES1",#N/A,FALSE,"GENERAL";"AURES2",#N/A,FALSE,"GENERAL";"AURES3",#N/A,FALSE,"GENERAL";"AURES4",#N/A,FALSE,"GENERAL";"AURES5",#N/A,FALSE,"GENERAL";"AURES6",#N/A,FALSE,"GENERAL";"AURES7",#N/A,FALSE,"GENERAL"}</definedName>
    <definedName name="wrn.Outlook._.Report." localSheetId="4">{#N/A,#N/A,FALSE,"Outlook for Month ";#N/A,#N/A,FALSE,"Risk for Month ";#N/A,#N/A,FALSE,"Upside for Month"}</definedName>
    <definedName name="wrn.Outlook._.Report." localSheetId="16">{#N/A,#N/A,FALSE,"Outlook for Month ";#N/A,#N/A,FALSE,"Risk for Month ";#N/A,#N/A,FALSE,"Upside for Month"}</definedName>
    <definedName name="wrn.Outlook._.Report." localSheetId="15">{#N/A,#N/A,FALSE,"Outlook for Month ";#N/A,#N/A,FALSE,"Risk for Month ";#N/A,#N/A,FALSE,"Upside for Month"}</definedName>
    <definedName name="wrn.Outlook._.Report." localSheetId="17">{#N/A,#N/A,FALSE,"Outlook for Month ";#N/A,#N/A,FALSE,"Risk for Month ";#N/A,#N/A,FALSE,"Upside for Month"}</definedName>
    <definedName name="wrn.Outlook._.Report." localSheetId="2">{#N/A,#N/A,FALSE,"Outlook for Month ";#N/A,#N/A,FALSE,"Risk for Month ";#N/A,#N/A,FALSE,"Upside for Month"}</definedName>
    <definedName name="wrn.Outlook._.Report." localSheetId="1">{#N/A,#N/A,FALSE,"Outlook for Month ";#N/A,#N/A,FALSE,"Risk for Month ";#N/A,#N/A,FALSE,"Upside for Month"}</definedName>
    <definedName name="wrn.Outlook._.Report.">{#N/A,#N/A,FALSE,"Outlook for Month ";#N/A,#N/A,FALSE,"Risk for Month ";#N/A,#N/A,FALSE,"Upside for Month"}</definedName>
    <definedName name="wrn.Output." localSheetId="4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16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15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17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2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ROYEC." localSheetId="4" hidden="1">{#N/A,#N/A,FALSE,"GRAFICO";#N/A,#N/A,FALSE,"CAJA (2)";#N/A,#N/A,FALSE,"TERCEROS-PROMEDIO";#N/A,#N/A,FALSE,"CAJA";#N/A,#N/A,FALSE,"INGRESOS1995-2003";#N/A,#N/A,FALSE,"GASTOS1995-2003"}</definedName>
    <definedName name="wrn.PROYEC." localSheetId="16" hidden="1">{#N/A,#N/A,FALSE,"GRAFICO";#N/A,#N/A,FALSE,"CAJA (2)";#N/A,#N/A,FALSE,"TERCEROS-PROMEDIO";#N/A,#N/A,FALSE,"CAJA";#N/A,#N/A,FALSE,"INGRESOS1995-2003";#N/A,#N/A,FALSE,"GASTOS1995-2003"}</definedName>
    <definedName name="wrn.PROYEC." localSheetId="15" hidden="1">{#N/A,#N/A,FALSE,"GRAFICO";#N/A,#N/A,FALSE,"CAJA (2)";#N/A,#N/A,FALSE,"TERCEROS-PROMEDIO";#N/A,#N/A,FALSE,"CAJA";#N/A,#N/A,FALSE,"INGRESOS1995-2003";#N/A,#N/A,FALSE,"GASTOS1995-2003"}</definedName>
    <definedName name="wrn.PROYEC." localSheetId="17" hidden="1">{#N/A,#N/A,FALSE,"GRAFICO";#N/A,#N/A,FALSE,"CAJA (2)";#N/A,#N/A,FALSE,"TERCEROS-PROMEDIO";#N/A,#N/A,FALSE,"CAJA";#N/A,#N/A,FALSE,"INGRESOS1995-2003";#N/A,#N/A,FALSE,"GASTOS1995-2003"}</definedName>
    <definedName name="wrn.PROYEC." localSheetId="2" hidden="1">{#N/A,#N/A,FALSE,"GRAFICO";#N/A,#N/A,FALSE,"CAJA (2)";#N/A,#N/A,FALSE,"TERCEROS-PROMEDIO";#N/A,#N/A,FALSE,"CAJA";#N/A,#N/A,FALSE,"INGRESOS1995-2003";#N/A,#N/A,FALSE,"GASTOS1995-2003"}</definedName>
    <definedName name="wrn.PROYEC." localSheetId="1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tructuring._.Summaries." localSheetId="4">{#N/A,#N/A,TRUE,"Transaction Summary";#N/A,#N/A,TRUE,"Restructuring Sensitivities";#N/A,#N/A,TRUE,"DCF";#N/A,#N/A,TRUE,"IRR";#N/A,#N/A,TRUE,"Debt Capacity"}</definedName>
    <definedName name="wrn.Restructuring._.Summaries." localSheetId="16">{#N/A,#N/A,TRUE,"Transaction Summary";#N/A,#N/A,TRUE,"Restructuring Sensitivities";#N/A,#N/A,TRUE,"DCF";#N/A,#N/A,TRUE,"IRR";#N/A,#N/A,TRUE,"Debt Capacity"}</definedName>
    <definedName name="wrn.Restructuring._.Summaries." localSheetId="15">{#N/A,#N/A,TRUE,"Transaction Summary";#N/A,#N/A,TRUE,"Restructuring Sensitivities";#N/A,#N/A,TRUE,"DCF";#N/A,#N/A,TRUE,"IRR";#N/A,#N/A,TRUE,"Debt Capacity"}</definedName>
    <definedName name="wrn.Restructuring._.Summaries." localSheetId="17" hidden="1">{#N/A,#N/A,TRUE,"Transaction Summary";#N/A,#N/A,TRUE,"Restructuring Sensitivities";#N/A,#N/A,TRUE,"DCF";#N/A,#N/A,TRUE,"IRR";#N/A,#N/A,TRUE,"Debt Capacity"}</definedName>
    <definedName name="wrn.Restructuring._.Summaries." localSheetId="2">{#N/A,#N/A,TRUE,"Transaction Summary";#N/A,#N/A,TRUE,"Restructuring Sensitivities";#N/A,#N/A,TRUE,"DCF";#N/A,#N/A,TRUE,"IRR";#N/A,#N/A,TRUE,"Debt Capacity"}</definedName>
    <definedName name="wrn.Restructuring._.Summaries." localSheetId="1">{#N/A,#N/A,TRUE,"Transaction Summary";#N/A,#N/A,TRUE,"Restructuring Sensitivities";#N/A,#N/A,TRUE,"DCF";#N/A,#N/A,TRUE,"IRR";#N/A,#N/A,TRUE,"Debt Capacity"}</definedName>
    <definedName name="wrn.Restructuring._.Summaries.">{#N/A,#N/A,TRUE,"Transaction Summary";#N/A,#N/A,TRUE,"Restructuring Sensitivities";#N/A,#N/A,TRUE,"DCF";#N/A,#N/A,TRUE,"IRR";#N/A,#N/A,TRUE,"Debt Capacity"}</definedName>
    <definedName name="wrn.RPT." localSheetId="4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wrn.RPT." localSheetId="16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wrn.RPT." localSheetId="15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wrn.RPT." localSheetId="17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wrn.RPT." localSheetId="2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wrn.RPT." localSheetId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wrn.RPT.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wrn.SENCILLO." localSheetId="4" hidden="1">{"PYGS",#N/A,FALSE,"PYG";"ACTIS",#N/A,FALSE,"BCE_GRAL-ACTIVO";"PASIS",#N/A,FALSE,"BCE_GRAL-PASIVO-PATRIM";"CAJAS",#N/A,FALSE,"CAJA"}</definedName>
    <definedName name="wrn.SENCILLO." localSheetId="16" hidden="1">{"PYGS",#N/A,FALSE,"PYG";"ACTIS",#N/A,FALSE,"BCE_GRAL-ACTIVO";"PASIS",#N/A,FALSE,"BCE_GRAL-PASIVO-PATRIM";"CAJAS",#N/A,FALSE,"CAJA"}</definedName>
    <definedName name="wrn.SENCILLO." localSheetId="15" hidden="1">{"PYGS",#N/A,FALSE,"PYG";"ACTIS",#N/A,FALSE,"BCE_GRAL-ACTIVO";"PASIS",#N/A,FALSE,"BCE_GRAL-PASIVO-PATRIM";"CAJAS",#N/A,FALSE,"CAJA"}</definedName>
    <definedName name="wrn.SENCILLO." localSheetId="17" hidden="1">{"PYGS",#N/A,FALSE,"PYG";"ACTIS",#N/A,FALSE,"BCE_GRAL-ACTIVO";"PASIS",#N/A,FALSE,"BCE_GRAL-PASIVO-PATRIM";"CAJAS",#N/A,FALSE,"CAJA"}</definedName>
    <definedName name="wrn.SENCILLO." localSheetId="2" hidden="1">{"PYGS",#N/A,FALSE,"PYG";"ACTIS",#N/A,FALSE,"BCE_GRAL-ACTIVO";"PASIS",#N/A,FALSE,"BCE_GRAL-PASIVO-PATRIM";"CAJAS",#N/A,FALSE,"CAJA"}</definedName>
    <definedName name="wrn.SENCILLO." localSheetId="1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summary._.report." localSheetId="4">{#N/A,#N/A,TRUE,"Summary"}</definedName>
    <definedName name="wrn.summary._.report." localSheetId="16">{#N/A,#N/A,TRUE,"Summary"}</definedName>
    <definedName name="wrn.summary._.report." localSheetId="15">{#N/A,#N/A,TRUE,"Summary"}</definedName>
    <definedName name="wrn.summary._.report." localSheetId="17">{#N/A,#N/A,TRUE,"Summary"}</definedName>
    <definedName name="wrn.summary._.report." localSheetId="2">{#N/A,#N/A,TRUE,"Summary"}</definedName>
    <definedName name="wrn.summary._.report." localSheetId="1">{#N/A,#N/A,TRUE,"Summary"}</definedName>
    <definedName name="wrn.summary._.report.">{#N/A,#N/A,TRUE,"Summary"}</definedName>
    <definedName name="wrn.synt." localSheetId="4">{#N/A,#N/A,FALSE,"c_finanz";#N/A,#N/A,FALSE,"c_eco";#N/A,#N/A,FALSE,"investimenti";#N/A,#N/A,FALSE,"tir"}</definedName>
    <definedName name="wrn.synt." localSheetId="16">{#N/A,#N/A,FALSE,"c_finanz";#N/A,#N/A,FALSE,"c_eco";#N/A,#N/A,FALSE,"investimenti";#N/A,#N/A,FALSE,"tir"}</definedName>
    <definedName name="wrn.synt." localSheetId="15">{#N/A,#N/A,FALSE,"c_finanz";#N/A,#N/A,FALSE,"c_eco";#N/A,#N/A,FALSE,"investimenti";#N/A,#N/A,FALSE,"tir"}</definedName>
    <definedName name="wrn.synt." localSheetId="17">{#N/A,#N/A,FALSE,"c_finanz";#N/A,#N/A,FALSE,"c_eco";#N/A,#N/A,FALSE,"investimenti";#N/A,#N/A,FALSE,"tir"}</definedName>
    <definedName name="wrn.synt." localSheetId="2">{#N/A,#N/A,FALSE,"c_finanz";#N/A,#N/A,FALSE,"c_eco";#N/A,#N/A,FALSE,"investimenti";#N/A,#N/A,FALSE,"tir"}</definedName>
    <definedName name="wrn.synt." localSheetId="1">{#N/A,#N/A,FALSE,"c_finanz";#N/A,#N/A,FALSE,"c_eco";#N/A,#N/A,FALSE,"investimenti";#N/A,#N/A,FALSE,"tir"}</definedName>
    <definedName name="wrn.synt.">{#N/A,#N/A,FALSE,"c_finanz";#N/A,#N/A,FALSE,"c_eco";#N/A,#N/A,FALSE,"investimenti";#N/A,#N/A,FALSE,"tir"}</definedName>
    <definedName name="wrn.test." localSheetId="4">{"test2",#N/A,TRUE,"Prices"}</definedName>
    <definedName name="wrn.test." localSheetId="16">{"test2",#N/A,TRUE,"Prices"}</definedName>
    <definedName name="wrn.test." localSheetId="15">{"test2",#N/A,TRUE,"Prices"}</definedName>
    <definedName name="wrn.test." localSheetId="17">{"test2",#N/A,TRUE,"Prices"}</definedName>
    <definedName name="wrn.test." localSheetId="2">{"test2",#N/A,TRUE,"Prices"}</definedName>
    <definedName name="wrn.test." localSheetId="1">{"test2",#N/A,TRUE,"Prices"}</definedName>
    <definedName name="wrn.test.">{"test2",#N/A,TRUE,"Prices"}</definedName>
    <definedName name="wrn.Total." localSheetId="4" hidden="1">{"Parcial",#N/A,FALSE,"GastFuncionamiento";"Parcial2",#N/A,FALSE,"GastFuncionamiento";"Total",#N/A,FALSE,"GastFuncionamiento"}</definedName>
    <definedName name="wrn.Total." localSheetId="16" hidden="1">{"Parcial",#N/A,FALSE,"GastFuncionamiento";"Parcial2",#N/A,FALSE,"GastFuncionamiento";"Total",#N/A,FALSE,"GastFuncionamiento"}</definedName>
    <definedName name="wrn.Total." localSheetId="15" hidden="1">{"Parcial",#N/A,FALSE,"GastFuncionamiento";"Parcial2",#N/A,FALSE,"GastFuncionamiento";"Total",#N/A,FALSE,"GastFuncionamiento"}</definedName>
    <definedName name="wrn.Total." localSheetId="17" hidden="1">{"Parcial",#N/A,FALSE,"GastFuncionamiento";"Parcial2",#N/A,FALSE,"GastFuncionamiento";"Total",#N/A,FALSE,"GastFuncionamiento"}</definedName>
    <definedName name="wrn.Total." localSheetId="2" hidden="1">{"Parcial",#N/A,FALSE,"GastFuncionamiento";"Parcial2",#N/A,FALSE,"GastFuncionamiento";"Total",#N/A,FALSE,"GastFuncionamiento"}</definedName>
    <definedName name="wrn.Total." localSheetId="1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via." localSheetId="17" hidden="1">{"via1",#N/A,TRUE,"general";"via2",#N/A,TRUE,"general";"via3",#N/A,TRUE,"general"}</definedName>
    <definedName name="wrn.via.">#REF!</definedName>
    <definedName name="wrn.全印刷." localSheetId="4">{"DCF-北海道",#N/A,TRUE,"北海道";"FS-北海道",#N/A,TRUE,"北海道";"DCF-東北",#N/A,TRUE,"東北";"FS-東北",#N/A,TRUE,"東北";"DCF-東海",#N/A,TRUE,"東海";"FS-東海",#N/A,TRUE,"東海";"DCF-北陸",#N/A,TRUE,"北陸";"FS-北陸",#N/A,TRUE,"北陸";"DCF-関西",#N/A,TRUE,"関西";"FS-関西",#N/A,TRUE,"関西";"DCF-中国",#N/A,TRUE,"中国";"FS-中国",#N/A,TRUE,"中国";"DCF-四国",#N/A,TRUE,"四国";"FS-四国",#N/A,TRUE,"四国";"DCF-九州",#N/A,TRUE,"九州";"FS-九州",#N/A,TRUE,"九州";"DCF-連結",#N/A,TRUE,"連結";"FS-連結",#N/A,TRUE,"連結"}</definedName>
    <definedName name="wrn.全印刷." localSheetId="16">{"DCF-北海道",#N/A,TRUE,"北海道";"FS-北海道",#N/A,TRUE,"北海道";"DCF-東北",#N/A,TRUE,"東北";"FS-東北",#N/A,TRUE,"東北";"DCF-東海",#N/A,TRUE,"東海";"FS-東海",#N/A,TRUE,"東海";"DCF-北陸",#N/A,TRUE,"北陸";"FS-北陸",#N/A,TRUE,"北陸";"DCF-関西",#N/A,TRUE,"関西";"FS-関西",#N/A,TRUE,"関西";"DCF-中国",#N/A,TRUE,"中国";"FS-中国",#N/A,TRUE,"中国";"DCF-四国",#N/A,TRUE,"四国";"FS-四国",#N/A,TRUE,"四国";"DCF-九州",#N/A,TRUE,"九州";"FS-九州",#N/A,TRUE,"九州";"DCF-連結",#N/A,TRUE,"連結";"FS-連結",#N/A,TRUE,"連結"}</definedName>
    <definedName name="wrn.全印刷." localSheetId="15">{"DCF-北海道",#N/A,TRUE,"北海道";"FS-北海道",#N/A,TRUE,"北海道";"DCF-東北",#N/A,TRUE,"東北";"FS-東北",#N/A,TRUE,"東北";"DCF-東海",#N/A,TRUE,"東海";"FS-東海",#N/A,TRUE,"東海";"DCF-北陸",#N/A,TRUE,"北陸";"FS-北陸",#N/A,TRUE,"北陸";"DCF-関西",#N/A,TRUE,"関西";"FS-関西",#N/A,TRUE,"関西";"DCF-中国",#N/A,TRUE,"中国";"FS-中国",#N/A,TRUE,"中国";"DCF-四国",#N/A,TRUE,"四国";"FS-四国",#N/A,TRUE,"四国";"DCF-九州",#N/A,TRUE,"九州";"FS-九州",#N/A,TRUE,"九州";"DCF-連結",#N/A,TRUE,"連結";"FS-連結",#N/A,TRUE,"連結"}</definedName>
    <definedName name="wrn.全印刷." localSheetId="17">{"DCF-北海道",#N/A,TRUE,"北海道";"FS-北海道",#N/A,TRUE,"北海道";"DCF-東北",#N/A,TRUE,"東北";"FS-東北",#N/A,TRUE,"東北";"DCF-東海",#N/A,TRUE,"東海";"FS-東海",#N/A,TRUE,"東海";"DCF-北陸",#N/A,TRUE,"北陸";"FS-北陸",#N/A,TRUE,"北陸";"DCF-関西",#N/A,TRUE,"関西";"FS-関西",#N/A,TRUE,"関西";"DCF-中国",#N/A,TRUE,"中国";"FS-中国",#N/A,TRUE,"中国";"DCF-四国",#N/A,TRUE,"四国";"FS-四国",#N/A,TRUE,"四国";"DCF-九州",#N/A,TRUE,"九州";"FS-九州",#N/A,TRUE,"九州";"DCF-連結",#N/A,TRUE,"連結";"FS-連結",#N/A,TRUE,"連結"}</definedName>
    <definedName name="wrn.全印刷." localSheetId="2">{"DCF-北海道",#N/A,TRUE,"北海道";"FS-北海道",#N/A,TRUE,"北海道";"DCF-東北",#N/A,TRUE,"東北";"FS-東北",#N/A,TRUE,"東北";"DCF-東海",#N/A,TRUE,"東海";"FS-東海",#N/A,TRUE,"東海";"DCF-北陸",#N/A,TRUE,"北陸";"FS-北陸",#N/A,TRUE,"北陸";"DCF-関西",#N/A,TRUE,"関西";"FS-関西",#N/A,TRUE,"関西";"DCF-中国",#N/A,TRUE,"中国";"FS-中国",#N/A,TRUE,"中国";"DCF-四国",#N/A,TRUE,"四国";"FS-四国",#N/A,TRUE,"四国";"DCF-九州",#N/A,TRUE,"九州";"FS-九州",#N/A,TRUE,"九州";"DCF-連結",#N/A,TRUE,"連結";"FS-連結",#N/A,TRUE,"連結"}</definedName>
    <definedName name="wrn.全印刷." localSheetId="1">{"DCF-北海道",#N/A,TRUE,"北海道";"FS-北海道",#N/A,TRUE,"北海道";"DCF-東北",#N/A,TRUE,"東北";"FS-東北",#N/A,TRUE,"東北";"DCF-東海",#N/A,TRUE,"東海";"FS-東海",#N/A,TRUE,"東海";"DCF-北陸",#N/A,TRUE,"北陸";"FS-北陸",#N/A,TRUE,"北陸";"DCF-関西",#N/A,TRUE,"関西";"FS-関西",#N/A,TRUE,"関西";"DCF-中国",#N/A,TRUE,"中国";"FS-中国",#N/A,TRUE,"中国";"DCF-四国",#N/A,TRUE,"四国";"FS-四国",#N/A,TRUE,"四国";"DCF-九州",#N/A,TRUE,"九州";"FS-九州",#N/A,TRUE,"九州";"DCF-連結",#N/A,TRUE,"連結";"FS-連結",#N/A,TRUE,"連結"}</definedName>
    <definedName name="wrn.全印刷.">{"DCF-北海道",#N/A,TRUE,"北海道";"FS-北海道",#N/A,TRUE,"北海道";"DCF-東北",#N/A,TRUE,"東北";"FS-東北",#N/A,TRUE,"東北";"DCF-東海",#N/A,TRUE,"東海";"FS-東海",#N/A,TRUE,"東海";"DCF-北陸",#N/A,TRUE,"北陸";"FS-北陸",#N/A,TRUE,"北陸";"DCF-関西",#N/A,TRUE,"関西";"FS-関西",#N/A,TRUE,"関西";"DCF-中国",#N/A,TRUE,"中国";"FS-中国",#N/A,TRUE,"中国";"DCF-四国",#N/A,TRUE,"四国";"FS-四国",#N/A,TRUE,"四国";"DCF-九州",#N/A,TRUE,"九州";"FS-九州",#N/A,TRUE,"九州";"DCF-連結",#N/A,TRUE,"連結";"FS-連結",#N/A,TRUE,"連結"}</definedName>
    <definedName name="WRTY" localSheetId="17">#REF!</definedName>
    <definedName name="WRTY">#REF!</definedName>
    <definedName name="ws" localSheetId="17">#REF!</definedName>
    <definedName name="ws">#REF!</definedName>
    <definedName name="wsdds" localSheetId="4">{"TAB1",#N/A,TRUE,"GENERAL";"TAB2",#N/A,TRUE,"GENERAL";"TAB3",#N/A,TRUE,"GENERAL";"TAB4",#N/A,TRUE,"GENERAL";"TAB5",#N/A,TRUE,"GENERAL"}</definedName>
    <definedName name="wsdds" localSheetId="16">{"TAB1",#N/A,TRUE,"GENERAL";"TAB2",#N/A,TRUE,"GENERAL";"TAB3",#N/A,TRUE,"GENERAL";"TAB4",#N/A,TRUE,"GENERAL";"TAB5",#N/A,TRUE,"GENERAL"}</definedName>
    <definedName name="wsdds" localSheetId="15">{"TAB1",#N/A,TRUE,"GENERAL";"TAB2",#N/A,TRUE,"GENERAL";"TAB3",#N/A,TRUE,"GENERAL";"TAB4",#N/A,TRUE,"GENERAL";"TAB5",#N/A,TRUE,"GENERAL"}</definedName>
    <definedName name="wsdds" localSheetId="17">{"TAB1",#N/A,TRUE,"GENERAL";"TAB2",#N/A,TRUE,"GENERAL";"TAB3",#N/A,TRUE,"GENERAL";"TAB4",#N/A,TRUE,"GENERAL";"TAB5",#N/A,TRUE,"GENERAL"}</definedName>
    <definedName name="wsdds" localSheetId="2">{"TAB1",#N/A,TRUE,"GENERAL";"TAB2",#N/A,TRUE,"GENERAL";"TAB3",#N/A,TRUE,"GENERAL";"TAB4",#N/A,TRUE,"GENERAL";"TAB5",#N/A,TRUE,"GENERAL"}</definedName>
    <definedName name="wsdds" localSheetId="1">{"TAB1",#N/A,TRUE,"GENERAL";"TAB2",#N/A,TRUE,"GENERAL";"TAB3",#N/A,TRUE,"GENERAL";"TAB4",#N/A,TRUE,"GENERAL";"TAB5",#N/A,TRUE,"GENERAL"}</definedName>
    <definedName name="wsdds">{"TAB1",#N/A,TRUE,"GENERAL";"TAB2",#N/A,TRUE,"GENERAL";"TAB3",#N/A,TRUE,"GENERAL";"TAB4",#N/A,TRUE,"GENERAL";"TAB5",#N/A,TRUE,"GENERAL"}</definedName>
    <definedName name="WSERWEER" localSheetId="17">#REF!</definedName>
    <definedName name="WSERWEER">#REF!</definedName>
    <definedName name="wsnhed" localSheetId="17" hidden="1">{"via1",#N/A,TRUE,"general";"via2",#N/A,TRUE,"general";"via3",#N/A,TRUE,"general"}</definedName>
    <definedName name="wsnhed">#REF!</definedName>
    <definedName name="wswswsqa" localSheetId="17" hidden="1">{"via1",#N/A,TRUE,"general";"via2",#N/A,TRUE,"general";"via3",#N/A,TRUE,"general"}</definedName>
    <definedName name="wswswsqa">#REF!</definedName>
    <definedName name="wtt" localSheetId="17" hidden="1">{"TAB1",#N/A,TRUE,"GENERAL";"TAB2",#N/A,TRUE,"GENERAL";"TAB3",#N/A,TRUE,"GENERAL";"TAB4",#N/A,TRUE,"GENERAL";"TAB5",#N/A,TRUE,"GENERAL"}</definedName>
    <definedName name="wtt">#REF!</definedName>
    <definedName name="WTyre" localSheetId="17">#REF!</definedName>
    <definedName name="WTyre">#REF!</definedName>
    <definedName name="ww" localSheetId="17">#REF!</definedName>
    <definedName name="ww">#REF!</definedName>
    <definedName name="wwded3" localSheetId="17" hidden="1">{"via1",#N/A,TRUE,"general";"via2",#N/A,TRUE,"general";"via3",#N/A,TRUE,"general"}</definedName>
    <definedName name="wwded3">#REF!</definedName>
    <definedName name="wwfac">#REF!</definedName>
    <definedName name="www" localSheetId="17">#REF!</definedName>
    <definedName name="WWW">#REF!</definedName>
    <definedName name="wwww" localSheetId="17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localSheetId="17" hidden="1">{"TAB1",#N/A,TRUE,"GENERAL";"TAB2",#N/A,TRUE,"GENERAL";"TAB3",#N/A,TRUE,"GENERAL";"TAB4",#N/A,TRUE,"GENERAL";"TAB5",#N/A,TRUE,"GENERAL"}</definedName>
    <definedName name="wwwwe">#REF!</definedName>
    <definedName name="wwwwww">#REF!*#REF!</definedName>
    <definedName name="WWWWWWWWQQQQQAAAAAAAAA" localSheetId="17">#REF!</definedName>
    <definedName name="WWWWWWWWQQQQQAAAAAAAAA">#REF!</definedName>
    <definedName name="wwwwwwwwww" localSheetId="17">#REF!</definedName>
    <definedName name="wwwwwwwwww">#REF!</definedName>
    <definedName name="wwwwwwwwwwww" localSheetId="17">#REF!</definedName>
    <definedName name="wwwwwwwwwwww">#REF!</definedName>
    <definedName name="wyty" localSheetId="17" hidden="1">{"via1",#N/A,TRUE,"general";"via2",#N/A,TRUE,"general";"via3",#N/A,TRUE,"general"}</definedName>
    <definedName name="wyty">#REF!</definedName>
    <definedName name="x" localSheetId="17">#REF!</definedName>
    <definedName name="x">#REF!</definedName>
    <definedName name="X.X.X.X.X.X">#REF!</definedName>
    <definedName name="xb" localSheetId="17">#REF!</definedName>
    <definedName name="xb">#REF!</definedName>
    <definedName name="xcbvbs" localSheetId="17" hidden="1">{"TAB1",#N/A,TRUE,"GENERAL";"TAB2",#N/A,TRUE,"GENERAL";"TAB3",#N/A,TRUE,"GENERAL";"TAB4",#N/A,TRUE,"GENERAL";"TAB5",#N/A,TRUE,"GENERAL"}</definedName>
    <definedName name="xcbvbs">#REF!</definedName>
    <definedName name="XCDSDSFDSF">#REF!</definedName>
    <definedName name="xfgf">#REF!</definedName>
    <definedName name="xl">#REF!</definedName>
    <definedName name="XMesCalidades" localSheetId="17">#REF!</definedName>
    <definedName name="XMesCalidades">#REF!</definedName>
    <definedName name="XMesNoFacturables" localSheetId="17">#REF!</definedName>
    <definedName name="XMesNoFacturables">#REF!</definedName>
    <definedName name="XMesPersonalPromedio" localSheetId="17">#REF!</definedName>
    <definedName name="XMesPersonalPromedio">#REF!</definedName>
    <definedName name="XMesProfesionales" localSheetId="17">#REF!</definedName>
    <definedName name="XMesProfesionales">#REF!</definedName>
    <definedName name="XMesTecnicos" localSheetId="17">#REF!</definedName>
    <definedName name="XMesTecnicos">#REF!</definedName>
    <definedName name="XNXNXNXNXNX">#REF!</definedName>
    <definedName name="xo" localSheetId="17">#REF!</definedName>
    <definedName name="xo">#REF!</definedName>
    <definedName name="XON">#REF!</definedName>
    <definedName name="xpoxwojohchc">#REF!</definedName>
    <definedName name="XSM">#REF!</definedName>
    <definedName name="xsxs" localSheetId="17" hidden="1">{"TAB1",#N/A,TRUE,"GENERAL";"TAB2",#N/A,TRUE,"GENERAL";"TAB3",#N/A,TRUE,"GENERAL";"TAB4",#N/A,TRUE,"GENERAL";"TAB5",#N/A,TRUE,"GENERAL"}</definedName>
    <definedName name="xsxs">#REF!</definedName>
    <definedName name="xvrcsdrasxz" localSheetId="17">#REF!</definedName>
    <definedName name="xvrcsdrasxz">#REF!</definedName>
    <definedName name="xx" localSheetId="17">#REF!</definedName>
    <definedName name="xx">#REF!</definedName>
    <definedName name="XX_51">#REF!</definedName>
    <definedName name="xxc">#REF!</definedName>
    <definedName name="xxfg" localSheetId="17" hidden="1">{"via1",#N/A,TRUE,"general";"via2",#N/A,TRUE,"general";"via3",#N/A,TRUE,"general"}</definedName>
    <definedName name="xxfg">#REF!</definedName>
    <definedName name="xxx" localSheetId="17">#REF!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>#REF!</definedName>
    <definedName name="XXXXX" localSheetId="4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localSheetId="16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localSheetId="15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localSheetId="2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localSheetId="17" hidden="1">{"via1",#N/A,TRUE,"general";"via2",#N/A,TRUE,"general";"via3",#N/A,TRUE,"general"}</definedName>
    <definedName name="xxxxxds">#REF!</definedName>
    <definedName name="XXXXXX" localSheetId="4">{#N/A,#N/A,TRUE,"INGENIERIA";#N/A,#N/A,TRUE,"COMPRAS";#N/A,#N/A,TRUE,"DIRECCION";#N/A,#N/A,TRUE,"RESUMEN"}</definedName>
    <definedName name="XXXXXX" localSheetId="16">{#N/A,#N/A,TRUE,"INGENIERIA";#N/A,#N/A,TRUE,"COMPRAS";#N/A,#N/A,TRUE,"DIRECCION";#N/A,#N/A,TRUE,"RESUMEN"}</definedName>
    <definedName name="XXXXXX" localSheetId="15">{#N/A,#N/A,TRUE,"INGENIERIA";#N/A,#N/A,TRUE,"COMPRAS";#N/A,#N/A,TRUE,"DIRECCION";#N/A,#N/A,TRUE,"RESUMEN"}</definedName>
    <definedName name="XXXXXX" localSheetId="17" hidden="1">{#N/A,#N/A,TRUE,"INGENIERIA";#N/A,#N/A,TRUE,"COMPRAS";#N/A,#N/A,TRUE,"DIRECCION";#N/A,#N/A,TRUE,"RESUMEN"}</definedName>
    <definedName name="XXXXXX" localSheetId="2">{#N/A,#N/A,TRUE,"INGENIERIA";#N/A,#N/A,TRUE,"COMPRAS";#N/A,#N/A,TRUE,"DIRECCION";#N/A,#N/A,TRUE,"RESUMEN"}</definedName>
    <definedName name="XXXXXX" localSheetId="1">{#N/A,#N/A,TRUE,"INGENIERIA";#N/A,#N/A,TRUE,"COMPRAS";#N/A,#N/A,TRUE,"DIRECCION";#N/A,#N/A,TRUE,"RESUMEN"}</definedName>
    <definedName name="XXXXXX">{#N/A,#N/A,TRUE,"INGENIERIA";#N/A,#N/A,TRUE,"COMPRAS";#N/A,#N/A,TRUE,"DIRECCION";#N/A,#N/A,TRUE,"RESUMEN"}</definedName>
    <definedName name="XXXXXXXX">#REF!</definedName>
    <definedName name="XXXXXXXXXX" localSheetId="17">#REF!</definedName>
    <definedName name="XXXXXXXXXX">#REF!</definedName>
    <definedName name="xxxxxxxxxx29" localSheetId="17" hidden="1">{"via1",#N/A,TRUE,"general";"via2",#N/A,TRUE,"general";"via3",#N/A,TRUE,"general"}</definedName>
    <definedName name="xxxxxxxxxx29">#REF!</definedName>
    <definedName name="XXXXXXXXXXX">#REF!</definedName>
    <definedName name="XXXXXXXXXXXX" localSheetId="17">#REF!</definedName>
    <definedName name="XXXXXXXXXXXX">#REF!</definedName>
    <definedName name="xxxxxxxxxxxxxxx">#REF!</definedName>
    <definedName name="xxxxxxxxxxxxxxxxxxxxxxxxxxxxx">#REF!</definedName>
    <definedName name="xyz" localSheetId="17" hidden="1">#REF!</definedName>
    <definedName name="xyz">#REF!</definedName>
    <definedName name="xzczxczxc" localSheetId="17">#REF!</definedName>
    <definedName name="xzczxczxc">#REF!</definedName>
    <definedName name="XZXZV" localSheetId="17" hidden="1">{"via1",#N/A,TRUE,"general";"via2",#N/A,TRUE,"general";"via3",#N/A,TRUE,"general"}</definedName>
    <definedName name="XZXZV">#REF!</definedName>
    <definedName name="y" localSheetId="17">#REF!</definedName>
    <definedName name="y">#REF!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 localSheetId="17" hidden="1">{"via1",#N/A,TRUE,"general";"via2",#N/A,TRUE,"general";"via3",#N/A,TRUE,"general"}</definedName>
    <definedName name="y6y6">#REF!</definedName>
    <definedName name="YA">#REF!</definedName>
    <definedName name="Year" localSheetId="17">#REF!</definedName>
    <definedName name="Year">#REF!</definedName>
    <definedName name="years">#REF!</definedName>
    <definedName name="Yee_Sanit._2">#REF!</definedName>
    <definedName name="Yee_Sanit._3">#REF!</definedName>
    <definedName name="Yee_Sanit._4_x2">#REF!</definedName>
    <definedName name="Yee_Sanit._6_X4">#REF!</definedName>
    <definedName name="YEESANIT4">#REF!</definedName>
    <definedName name="yery" localSheetId="17" hidden="1">{"via1",#N/A,TRUE,"general";"via2",#N/A,TRUE,"general";"via3",#N/A,TRUE,"general"}</definedName>
    <definedName name="yery">#REF!</definedName>
    <definedName name="YES">#REF!,#REF!,#REF!,#REF!,#REF!,#REF!,#REF!,#REF!,#REF!,#REF!,#REF!,#REF!,#REF!,#REF!,#REF!,#REF!,#REF!,#REF!,#REF!</definedName>
    <definedName name="yesno">#REF!</definedName>
    <definedName name="YESO" localSheetId="17">#REF!</definedName>
    <definedName name="Yeso">#REF!</definedName>
    <definedName name="yhu" localSheetId="4">{#N/A,#N/A,TRUE,"A"}</definedName>
    <definedName name="yhu" localSheetId="16">{#N/A,#N/A,TRUE,"A"}</definedName>
    <definedName name="yhu" localSheetId="15">{#N/A,#N/A,TRUE,"A"}</definedName>
    <definedName name="yhu" localSheetId="17">{#N/A,#N/A,TRUE,"A"}</definedName>
    <definedName name="yhu" localSheetId="2">{#N/A,#N/A,TRUE,"A"}</definedName>
    <definedName name="yhu" localSheetId="1">{#N/A,#N/A,TRUE,"A"}</definedName>
    <definedName name="yhu">{#N/A,#N/A,TRUE,"A"}</definedName>
    <definedName name="yhy" localSheetId="17" hidden="1">{"TAB1",#N/A,TRUE,"GENERAL";"TAB2",#N/A,TRUE,"GENERAL";"TAB3",#N/A,TRUE,"GENERAL";"TAB4",#N/A,TRUE,"GENERAL";"TAB5",#N/A,TRUE,"GENERAL"}</definedName>
    <definedName name="yhy">#REF!</definedName>
    <definedName name="yjyj" localSheetId="17" hidden="1">{"TAB1",#N/A,TRUE,"GENERAL";"TAB2",#N/A,TRUE,"GENERAL";"TAB3",#N/A,TRUE,"GENERAL";"TAB4",#N/A,TRUE,"GENERAL";"TAB5",#N/A,TRUE,"GENERAL"}</definedName>
    <definedName name="yjyj">#REF!</definedName>
    <definedName name="yn" localSheetId="17">#REF!</definedName>
    <definedName name="yn">#REF!</definedName>
    <definedName name="YO">#REF!,#REF!,#REF!,#REF!,#REF!,#REF!,#REF!,#REF!,#REF!,#REF!,#REF!,#REF!,#REF!,#REF!,#REF!,#REF!,#REF!,#REF!,#REF!</definedName>
    <definedName name="yorlanys" localSheetId="17">#REF!</definedName>
    <definedName name="yorlanys">#REF!</definedName>
    <definedName name="yoya">#REF!</definedName>
    <definedName name="yoyo">#REF!</definedName>
    <definedName name="YQYQY">#REF!</definedName>
    <definedName name="yrey" localSheetId="17" hidden="1">{"via1",#N/A,TRUE,"general";"via2",#N/A,TRUE,"general";"via3",#N/A,TRUE,"general"}</definedName>
    <definedName name="yrey">#REF!</definedName>
    <definedName name="yry" localSheetId="17" hidden="1">{"via1",#N/A,TRUE,"general";"via2",#N/A,TRUE,"general";"via3",#N/A,TRUE,"general"}</definedName>
    <definedName name="yry">#REF!</definedName>
    <definedName name="YTD.ROM1_PercentFed" localSheetId="17">#REF!</definedName>
    <definedName name="YTD.ROM1_PercentFed">#REF!</definedName>
    <definedName name="YTD.ROM2_PercentFed" localSheetId="17">#REF!</definedName>
    <definedName name="YTD.ROM2_PercentFed">#REF!</definedName>
    <definedName name="YTD.ROM3_PercentFed" localSheetId="17">#REF!</definedName>
    <definedName name="YTD.ROM3_PercentFed">#REF!</definedName>
    <definedName name="YTD.ROM4_PercentFed" localSheetId="17">#REF!</definedName>
    <definedName name="YTD.ROM4_PercentFed">#REF!</definedName>
    <definedName name="YTD.ROM5_PercentFed" localSheetId="17">#REF!</definedName>
    <definedName name="YTD.ROM5_PercentFed">#REF!</definedName>
    <definedName name="YTD_Days" localSheetId="17">#REF!</definedName>
    <definedName name="YTD_Days">#REF!</definedName>
    <definedName name="ytj" localSheetId="17" hidden="1">{"TAB1",#N/A,TRUE,"GENERAL";"TAB2",#N/A,TRUE,"GENERAL";"TAB3",#N/A,TRUE,"GENERAL";"TAB4",#N/A,TRUE,"GENERAL";"TAB5",#N/A,TRUE,"GENERAL"}</definedName>
    <definedName name="ytj">#REF!</definedName>
    <definedName name="ytjt6" localSheetId="17" hidden="1">{"via1",#N/A,TRUE,"general";"via2",#N/A,TRUE,"general";"via3",#N/A,TRUE,"general"}</definedName>
    <definedName name="ytjt6">#REF!</definedName>
    <definedName name="ytrwyr" localSheetId="17" hidden="1">{"TAB1",#N/A,TRUE,"GENERAL";"TAB2",#N/A,TRUE,"GENERAL";"TAB3",#N/A,TRUE,"GENERAL";"TAB4",#N/A,TRUE,"GENERAL";"TAB5",#N/A,TRUE,"GENERAL"}</definedName>
    <definedName name="ytrwyr">#REF!</definedName>
    <definedName name="ytry" localSheetId="17" hidden="1">{"via1",#N/A,TRUE,"general";"via2",#N/A,TRUE,"general";"via3",#N/A,TRUE,"general"}</definedName>
    <definedName name="ytry">#REF!</definedName>
    <definedName name="ytryrty" localSheetId="17" hidden="1">{"via1",#N/A,TRUE,"general";"via2",#N/A,TRUE,"general";"via3",#N/A,TRUE,"general"}</definedName>
    <definedName name="ytryrty">#REF!</definedName>
    <definedName name="YTRYUYT" localSheetId="17" hidden="1">{"TAB1",#N/A,TRUE,"GENERAL";"TAB2",#N/A,TRUE,"GENERAL";"TAB3",#N/A,TRUE,"GENERAL";"TAB4",#N/A,TRUE,"GENERAL";"TAB5",#N/A,TRUE,"GENERAL"}</definedName>
    <definedName name="YTRYUYT">#REF!</definedName>
    <definedName name="ytudfgd" localSheetId="17" hidden="1">{"TAB1",#N/A,TRUE,"GENERAL";"TAB2",#N/A,TRUE,"GENERAL";"TAB3",#N/A,TRUE,"GENERAL";"TAB4",#N/A,TRUE,"GENERAL";"TAB5",#N/A,TRUE,"GENERAL"}</definedName>
    <definedName name="ytudfgd">#REF!</definedName>
    <definedName name="yturtu7" localSheetId="17" hidden="1">{"TAB1",#N/A,TRUE,"GENERAL";"TAB2",#N/A,TRUE,"GENERAL";"TAB3",#N/A,TRUE,"GENERAL";"TAB4",#N/A,TRUE,"GENERAL";"TAB5",#N/A,TRUE,"GENERAL"}</definedName>
    <definedName name="yturtu7">#REF!</definedName>
    <definedName name="yturu" localSheetId="17" hidden="1">{"TAB1",#N/A,TRUE,"GENERAL";"TAB2",#N/A,TRUE,"GENERAL";"TAB3",#N/A,TRUE,"GENERAL";"TAB4",#N/A,TRUE,"GENERAL";"TAB5",#N/A,TRUE,"GENERAL"}</definedName>
    <definedName name="yturu">#REF!</definedName>
    <definedName name="ytuytfgh" localSheetId="17" hidden="1">{"via1",#N/A,TRUE,"general";"via2",#N/A,TRUE,"general";"via3",#N/A,TRUE,"general"}</definedName>
    <definedName name="ytuytfgh">#REF!</definedName>
    <definedName name="yty" localSheetId="17" hidden="1">{"TAB1",#N/A,TRUE,"GENERAL";"TAB2",#N/A,TRUE,"GENERAL";"TAB3",#N/A,TRUE,"GENERAL";"TAB4",#N/A,TRUE,"GENERAL";"TAB5",#N/A,TRUE,"GENERAL"}</definedName>
    <definedName name="yty">#REF!</definedName>
    <definedName name="ytyyh" localSheetId="17" hidden="1">{"via1",#N/A,TRUE,"general";"via2",#N/A,TRUE,"general";"via3",#N/A,TRUE,"general"}</definedName>
    <definedName name="ytyyh">#REF!</definedName>
    <definedName name="ytzacdfg" localSheetId="17" hidden="1">{"TAB1",#N/A,TRUE,"GENERAL";"TAB2",#N/A,TRUE,"GENERAL";"TAB3",#N/A,TRUE,"GENERAL";"TAB4",#N/A,TRUE,"GENERAL";"TAB5",#N/A,TRUE,"GENERAL"}</definedName>
    <definedName name="ytzacdfg">#REF!</definedName>
    <definedName name="yu" localSheetId="17">#REF!</definedName>
    <definedName name="yu">#REF!</definedName>
    <definedName name="yudre54" localSheetId="17" hidden="1">{"TAB1",#N/A,TRUE,"GENERAL";"TAB2",#N/A,TRUE,"GENERAL";"TAB3",#N/A,TRUE,"GENERAL";"TAB4",#N/A,TRUE,"GENERAL";"TAB5",#N/A,TRUE,"GENERAL"}</definedName>
    <definedName name="yudre54">#REF!</definedName>
    <definedName name="yuhgh" localSheetId="17" hidden="1">{"TAB1",#N/A,TRUE,"GENERAL";"TAB2",#N/A,TRUE,"GENERAL";"TAB3",#N/A,TRUE,"GENERAL";"TAB4",#N/A,TRUE,"GENERAL";"TAB5",#N/A,TRUE,"GENERAL"}</definedName>
    <definedName name="yuhgh">#REF!</definedName>
    <definedName name="yui" localSheetId="17">#REF!</definedName>
    <definedName name="yui">#REF!</definedName>
    <definedName name="yupi">#REF!</definedName>
    <definedName name="yutu" localSheetId="17" hidden="1">{"via1",#N/A,TRUE,"general";"via2",#N/A,TRUE,"general";"via3",#N/A,TRUE,"general"}</definedName>
    <definedName name="yutu">#REF!</definedName>
    <definedName name="yuuiiy" localSheetId="17" hidden="1">{"via1",#N/A,TRUE,"general";"via2",#N/A,TRUE,"general";"via3",#N/A,TRUE,"general"}</definedName>
    <definedName name="yuuiiy">#REF!</definedName>
    <definedName name="yuuuuuu" localSheetId="17" hidden="1">{"via1",#N/A,TRUE,"general";"via2",#N/A,TRUE,"general";"via3",#N/A,TRUE,"general"}</definedName>
    <definedName name="yuuuuuu">#REF!</definedName>
    <definedName name="yy" localSheetId="17">#REF!</definedName>
    <definedName name="yy">#REF!</definedName>
    <definedName name="YYBYYBBYY">#REF!</definedName>
    <definedName name="YYY" localSheetId="17">#REF!</definedName>
    <definedName name="yyy">#REF!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localSheetId="17" hidden="1">{"TAB1",#N/A,TRUE,"GENERAL";"TAB2",#N/A,TRUE,"GENERAL";"TAB3",#N/A,TRUE,"GENERAL";"TAB4",#N/A,TRUE,"GENERAL";"TAB5",#N/A,TRUE,"GENERAL"}</definedName>
    <definedName name="yyyuh">#REF!</definedName>
    <definedName name="yyyyhhh" localSheetId="17" hidden="1">{"TAB1",#N/A,TRUE,"GENERAL";"TAB2",#N/A,TRUE,"GENERAL";"TAB3",#N/A,TRUE,"GENERAL";"TAB4",#N/A,TRUE,"GENERAL";"TAB5",#N/A,TRUE,"GENERAL"}</definedName>
    <definedName name="yyyyhhh">#REF!</definedName>
    <definedName name="yyyyyf" localSheetId="17" hidden="1">{"via1",#N/A,TRUE,"general";"via2",#N/A,TRUE,"general";"via3",#N/A,TRUE,"general"}</definedName>
    <definedName name="yyyyyf">#REF!</definedName>
    <definedName name="yyyyyy">#REF!</definedName>
    <definedName name="YYYYYYYYEWAZXCCCCCCCCC" localSheetId="17">#REF!</definedName>
    <definedName name="YYYYYYYYEWAZXCCCCCCCCC">#REF!</definedName>
    <definedName name="YYYYYYYYYYY" localSheetId="17" hidden="1">#REF!</definedName>
    <definedName name="YYYYYYYYYYY">#REF!</definedName>
    <definedName name="yyyyyyyyyyyyyrrrrrrrrrrrrrrrrrrrrr" localSheetId="17">#REF!</definedName>
    <definedName name="yyyyyyyyyyyyyrrrrrrrrrrrrrrrrrrrrr">#REF!</definedName>
    <definedName name="yyyyyyyyyyyyyy">#REF!*#REF!</definedName>
    <definedName name="z" localSheetId="17">#REF!</definedName>
    <definedName name="z">#REF!</definedName>
    <definedName name="ｚ" localSheetId="4">{"'下期集計（10.27迄・速報値）'!$Q$16"}</definedName>
    <definedName name="ｚ" localSheetId="16">{"'下期集計（10.27迄・速報値）'!$Q$16"}</definedName>
    <definedName name="ｚ" localSheetId="15">{"'下期集計（10.27迄・速報値）'!$Q$16"}</definedName>
    <definedName name="ｚ" localSheetId="17">{"'下期集計（10.27迄・速報値）'!$Q$16"}</definedName>
    <definedName name="ｚ" localSheetId="2">{"'下期集計（10.27迄・速報値）'!$Q$16"}</definedName>
    <definedName name="ｚ" localSheetId="1">{"'下期集計（10.27迄・速報値）'!$Q$16"}</definedName>
    <definedName name="ｚ">{"'下期集計（10.27迄・速報値）'!$Q$16"}</definedName>
    <definedName name="Z_086A872D_15DF_436A_8459_CE22F6819FF4_.wvu.Rows">#REF!</definedName>
    <definedName name="Z_D55C8B2E_861A_459E_9D09_3AF38A1DE99E_.wvu.Rows">#REF!</definedName>
    <definedName name="Z_F540D718_D9AA_403F_AE49_60D937FD77E5_.wvu.Rows">#REF!</definedName>
    <definedName name="Zap1" localSheetId="17">#REF!</definedName>
    <definedName name="Zap1">#REF!</definedName>
    <definedName name="Zap2" localSheetId="17">#REF!</definedName>
    <definedName name="Zap2">#REF!</definedName>
    <definedName name="Zap3" localSheetId="17">#REF!</definedName>
    <definedName name="Zap3">#REF!</definedName>
    <definedName name="ZAPATA">#REF!</definedName>
    <definedName name="zapatacorrida">#REF!</definedName>
    <definedName name="zc" localSheetId="17">#REF!</definedName>
    <definedName name="zc">#REF!</definedName>
    <definedName name="zd" localSheetId="17">#REF!</definedName>
    <definedName name="zd">#REF!</definedName>
    <definedName name="zdervr" localSheetId="17" hidden="1">{"via1",#N/A,TRUE,"general";"via2",#N/A,TRUE,"general";"via3",#N/A,TRUE,"general"}</definedName>
    <definedName name="zdervr">#REF!</definedName>
    <definedName name="ZDF">#REF!</definedName>
    <definedName name="zdr" localSheetId="17">#REF!</definedName>
    <definedName name="zdr">#REF!</definedName>
    <definedName name="zonas_verdes">#REF!</definedName>
    <definedName name="zv">#REF!</definedName>
    <definedName name="zvdza">#REF!</definedName>
    <definedName name="zx" localSheetId="17">#REF!</definedName>
    <definedName name="zx">#REF!</definedName>
    <definedName name="zxcv" localSheetId="17">#REF!</definedName>
    <definedName name="zxcv">#REF!</definedName>
    <definedName name="zxczds" localSheetId="17" hidden="1">{"TAB1",#N/A,TRUE,"GENERAL";"TAB2",#N/A,TRUE,"GENERAL";"TAB3",#N/A,TRUE,"GENERAL";"TAB4",#N/A,TRUE,"GENERAL";"TAB5",#N/A,TRUE,"GENERAL"}</definedName>
    <definedName name="zxczds">#REF!</definedName>
    <definedName name="zxsdftyu" localSheetId="17" hidden="1">{"via1",#N/A,TRUE,"general";"via2",#N/A,TRUE,"general";"via3",#N/A,TRUE,"general"}</definedName>
    <definedName name="zxsdftyu">#REF!</definedName>
    <definedName name="zxvxczv" localSheetId="17" hidden="1">{"via1",#N/A,TRUE,"general";"via2",#N/A,TRUE,"general";"via3",#N/A,TRUE,"general"}</definedName>
    <definedName name="zxvxczv">#REF!</definedName>
    <definedName name="ZZ" localSheetId="17">#REF!</definedName>
    <definedName name="ZZ">#REF!</definedName>
    <definedName name="ZZE">#REF!</definedName>
    <definedName name="ZZZZZZZZZZZ" localSheetId="17">#REF!</definedName>
    <definedName name="ZZZZZZZZZZZ">#REF!</definedName>
    <definedName name="ぁ" localSheetId="4">{"'下期集計（10.27迄・速報値）'!$Q$16"}</definedName>
    <definedName name="ぁ" localSheetId="16">{"'下期集計（10.27迄・速報値）'!$Q$16"}</definedName>
    <definedName name="ぁ" localSheetId="15">{"'下期集計（10.27迄・速報値）'!$Q$16"}</definedName>
    <definedName name="ぁ" localSheetId="17">{"'下期集計（10.27迄・速報値）'!$Q$16"}</definedName>
    <definedName name="ぁ" localSheetId="2">{"'下期集計（10.27迄・速報値）'!$Q$16"}</definedName>
    <definedName name="ぁ" localSheetId="1">{"'下期集計（10.27迄・速報値）'!$Q$16"}</definedName>
    <definedName name="ぁ">{"'下期集計（10.27迄・速報値）'!$Q$16"}</definedName>
    <definedName name="あ" localSheetId="4">{"'下期集計（10.27迄・速報値）'!$Q$16"}</definedName>
    <definedName name="あ" localSheetId="16">{"'下期集計（10.27迄・速報値）'!$Q$16"}</definedName>
    <definedName name="あ" localSheetId="15">{"'下期集計（10.27迄・速報値）'!$Q$16"}</definedName>
    <definedName name="あ" localSheetId="17">{"'下期集計（10.27迄・速報値）'!$Q$16"}</definedName>
    <definedName name="あ" localSheetId="2">{"'下期集計（10.27迄・速報値）'!$Q$16"}</definedName>
    <definedName name="あ" localSheetId="1">{"'下期集計（10.27迄・速報値）'!$Q$16"}</definedName>
    <definedName name="あ">{"'下期集計（10.27迄・速報値）'!$Q$16"}</definedName>
    <definedName name="あああ" localSheetId="4">{"'下期集計（10.27迄・速報値）'!$Q$16"}</definedName>
    <definedName name="あああ" localSheetId="16">{"'下期集計（10.27迄・速報値）'!$Q$16"}</definedName>
    <definedName name="あああ" localSheetId="15">{"'下期集計（10.27迄・速報値）'!$Q$16"}</definedName>
    <definedName name="あああ" localSheetId="17">{"'下期集計（10.27迄・速報値）'!$Q$16"}</definedName>
    <definedName name="あああ" localSheetId="2">{"'下期集計（10.27迄・速報値）'!$Q$16"}</definedName>
    <definedName name="あああ" localSheetId="1">{"'下期集計（10.27迄・速報値）'!$Q$16"}</definedName>
    <definedName name="あああ">{"'下期集計（10.27迄・速報値）'!$Q$16"}</definedName>
    <definedName name="ｼｰﾄ">#REF!</definedName>
    <definedName name="なんで" localSheetId="4">{"'下期集計（10.27迄・速報値）'!$Q$16"}</definedName>
    <definedName name="なんで" localSheetId="16">{"'下期集計（10.27迄・速報値）'!$Q$16"}</definedName>
    <definedName name="なんで" localSheetId="15">{"'下期集計（10.27迄・速報値）'!$Q$16"}</definedName>
    <definedName name="なんで" localSheetId="17">{"'下期集計（10.27迄・速報値）'!$Q$16"}</definedName>
    <definedName name="なんで" localSheetId="2">{"'下期集計（10.27迄・速報値）'!$Q$16"}</definedName>
    <definedName name="なんで" localSheetId="1">{"'下期集計（10.27迄・速報値）'!$Q$16"}</definedName>
    <definedName name="なんで">{"'下期集計（10.27迄・速報値）'!$Q$16"}</definedName>
    <definedName name="なんなの" localSheetId="4">{"'下期集計（10.27迄・速報値）'!$Q$16"}</definedName>
    <definedName name="なんなの" localSheetId="16">{"'下期集計（10.27迄・速報値）'!$Q$16"}</definedName>
    <definedName name="なんなの" localSheetId="15">{"'下期集計（10.27迄・速報値）'!$Q$16"}</definedName>
    <definedName name="なんなの" localSheetId="17">{"'下期集計（10.27迄・速報値）'!$Q$16"}</definedName>
    <definedName name="なんなの" localSheetId="2">{"'下期集計（10.27迄・速報値）'!$Q$16"}</definedName>
    <definedName name="なんなの" localSheetId="1">{"'下期集計（10.27迄・速報値）'!$Q$16"}</definedName>
    <definedName name="なんなの">{"'下期集計（10.27迄・速報値）'!$Q$16"}</definedName>
    <definedName name="一括" localSheetId="4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一括" localSheetId="16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一括" localSheetId="15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一括" localSheetId="17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一括" localSheetId="2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一括" localSheetId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一括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印刷" localSheetId="4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印刷" localSheetId="16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印刷" localSheetId="15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印刷" localSheetId="17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印刷" localSheetId="2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印刷" localSheetId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印刷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年間収支買掛" localSheetId="4">{"'下期集計（10.27迄・速報値）'!$Q$16"}</definedName>
    <definedName name="年間収支買掛" localSheetId="16">{"'下期集計（10.27迄・速報値）'!$Q$16"}</definedName>
    <definedName name="年間収支買掛" localSheetId="15">{"'下期集計（10.27迄・速報値）'!$Q$16"}</definedName>
    <definedName name="年間収支買掛" localSheetId="17">{"'下期集計（10.27迄・速報値）'!$Q$16"}</definedName>
    <definedName name="年間収支買掛" localSheetId="2">{"'下期集計（10.27迄・速報値）'!$Q$16"}</definedName>
    <definedName name="年間収支買掛" localSheetId="1">{"'下期集計（10.27迄・速報値）'!$Q$16"}</definedName>
    <definedName name="年間収支買掛">{"'下期集計（10.27迄・速報値）'!$Q$16"}</definedName>
    <definedName name="年間資金収支あ" localSheetId="4">{"'下期集計（10.27迄・速報値）'!$Q$16"}</definedName>
    <definedName name="年間資金収支あ" localSheetId="16">{"'下期集計（10.27迄・速報値）'!$Q$16"}</definedName>
    <definedName name="年間資金収支あ" localSheetId="15">{"'下期集計（10.27迄・速報値）'!$Q$16"}</definedName>
    <definedName name="年間資金収支あ" localSheetId="17">{"'下期集計（10.27迄・速報値）'!$Q$16"}</definedName>
    <definedName name="年間資金収支あ" localSheetId="2">{"'下期集計（10.27迄・速報値）'!$Q$16"}</definedName>
    <definedName name="年間資金収支あ" localSheetId="1">{"'下期集計（10.27迄・速報値）'!$Q$16"}</definedName>
    <definedName name="年間資金収支あ">{"'下期集計（10.27迄・速報値）'!$Q$16"}</definedName>
    <definedName name="日繰06" localSheetId="4">{"'下期集計（10.27迄・速報値）'!$Q$16"}</definedName>
    <definedName name="日繰06" localSheetId="16">{"'下期集計（10.27迄・速報値）'!$Q$16"}</definedName>
    <definedName name="日繰06" localSheetId="15">{"'下期集計（10.27迄・速報値）'!$Q$16"}</definedName>
    <definedName name="日繰06" localSheetId="17">{"'下期集計（10.27迄・速報値）'!$Q$16"}</definedName>
    <definedName name="日繰06" localSheetId="2">{"'下期集計（10.27迄・速報値）'!$Q$16"}</definedName>
    <definedName name="日繰06" localSheetId="1">{"'下期集計（10.27迄・速報値）'!$Q$16"}</definedName>
    <definedName name="日繰06">{"'下期集計（10.27迄・速報値）'!$Q$16"}</definedName>
    <definedName name="系統出資金" localSheetId="4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出資金" localSheetId="16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出資金" localSheetId="15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出資金" localSheetId="17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出資金" localSheetId="2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出資金" localSheetId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出資金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外出資金" localSheetId="4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外出資金" localSheetId="16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外出資金" localSheetId="15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外出資金" localSheetId="17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外出資金" localSheetId="2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外出資金" localSheetId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外出資金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評価対象">#REF!</definedName>
    <definedName name="資金" localSheetId="4">{"'下期集計（10.27迄・速報値）'!$Q$16"}</definedName>
    <definedName name="資金" localSheetId="16">{"'下期集計（10.27迄・速報値）'!$Q$16"}</definedName>
    <definedName name="資金" localSheetId="15">{"'下期集計（10.27迄・速報値）'!$Q$16"}</definedName>
    <definedName name="資金" localSheetId="17">{"'下期集計（10.27迄・速報値）'!$Q$16"}</definedName>
    <definedName name="資金" localSheetId="2">{"'下期集計（10.27迄・速報値）'!$Q$16"}</definedName>
    <definedName name="資金" localSheetId="1">{"'下期集計（10.27迄・速報値）'!$Q$16"}</definedName>
    <definedName name="資金">{"'下期集計（10.27迄・速報値）'!$Q$16"}</definedName>
    <definedName name="金利体系" localSheetId="4">{"'下期集計（10.27迄・速報値）'!$Q$16"}</definedName>
    <definedName name="金利体系" localSheetId="16">{"'下期集計（10.27迄・速報値）'!$Q$16"}</definedName>
    <definedName name="金利体系" localSheetId="15">{"'下期集計（10.27迄・速報値）'!$Q$16"}</definedName>
    <definedName name="金利体系" localSheetId="17">{"'下期集計（10.27迄・速報値）'!$Q$16"}</definedName>
    <definedName name="金利体系" localSheetId="2">{"'下期集計（10.27迄・速報値）'!$Q$16"}</definedName>
    <definedName name="金利体系" localSheetId="1">{"'下期集計（10.27迄・速報値）'!$Q$16"}</definedName>
    <definedName name="金利体系">{"'下期集計（10.27迄・速報値）'!$Q$16"}</definedName>
    <definedName name="関連" localSheetId="4">{"'下期集計（10.27迄・速報値）'!$Q$16"}</definedName>
    <definedName name="関連" localSheetId="16">{"'下期集計（10.27迄・速報値）'!$Q$16"}</definedName>
    <definedName name="関連" localSheetId="15">{"'下期集計（10.27迄・速報値）'!$Q$16"}</definedName>
    <definedName name="関連" localSheetId="17">{"'下期集計（10.27迄・速報値）'!$Q$16"}</definedName>
    <definedName name="関連" localSheetId="2">{"'下期集計（10.27迄・速報値）'!$Q$16"}</definedName>
    <definedName name="関連" localSheetId="1">{"'下期集計（10.27迄・速報値）'!$Q$16"}</definedName>
    <definedName name="関連">{"'下期集計（10.27迄・速報値）'!$Q$16"}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48" i="48" l="1"/>
  <c r="F621" i="48"/>
  <c r="F630" i="48"/>
  <c r="G630" i="48"/>
  <c r="J235" i="24"/>
  <c r="J234" i="24"/>
  <c r="H235" i="24"/>
  <c r="H234" i="24"/>
  <c r="F835" i="47"/>
  <c r="A835" i="47"/>
  <c r="F797" i="47"/>
  <c r="A797" i="47"/>
  <c r="F765" i="47"/>
  <c r="A765" i="47"/>
  <c r="F734" i="47"/>
  <c r="A734" i="47"/>
  <c r="S770" i="47"/>
  <c r="S769" i="47"/>
  <c r="S784" i="47" s="1"/>
  <c r="S739" i="47"/>
  <c r="S738" i="47"/>
  <c r="C710" i="48"/>
  <c r="D707" i="48"/>
  <c r="C707" i="48"/>
  <c r="C683" i="48"/>
  <c r="D680" i="48"/>
  <c r="C680" i="48"/>
  <c r="B678" i="48"/>
  <c r="B705" i="48" s="1"/>
  <c r="G730" i="48"/>
  <c r="F729" i="48"/>
  <c r="G729" i="48" s="1"/>
  <c r="G731" i="48" s="1"/>
  <c r="G726" i="48"/>
  <c r="G710" i="48"/>
  <c r="G702" i="48"/>
  <c r="F701" i="48"/>
  <c r="G701" i="48" s="1"/>
  <c r="G703" i="48" s="1"/>
  <c r="G697" i="48"/>
  <c r="G698" i="48" s="1"/>
  <c r="G683" i="48"/>
  <c r="G689" i="48" s="1"/>
  <c r="F692" i="48" s="1"/>
  <c r="G692" i="48" s="1"/>
  <c r="G694" i="48" s="1"/>
  <c r="H129" i="24"/>
  <c r="H108" i="24"/>
  <c r="J108" i="24" s="1"/>
  <c r="K108" i="24" s="1"/>
  <c r="D899" i="48"/>
  <c r="C899" i="48"/>
  <c r="S752" i="47" l="1"/>
  <c r="G704" i="48"/>
  <c r="E234" i="24" s="1"/>
  <c r="I234" i="24" s="1"/>
  <c r="G717" i="48"/>
  <c r="F720" i="48"/>
  <c r="G720" i="48" s="1"/>
  <c r="G722" i="48" s="1"/>
  <c r="D876" i="48"/>
  <c r="D878" i="48"/>
  <c r="C878" i="48"/>
  <c r="D914" i="48"/>
  <c r="G911" i="48"/>
  <c r="G902" i="48"/>
  <c r="G903" i="48" s="1"/>
  <c r="D892" i="48"/>
  <c r="G889" i="48"/>
  <c r="G881" i="48"/>
  <c r="G882" i="48" s="1"/>
  <c r="F1058" i="47"/>
  <c r="A1058" i="47"/>
  <c r="F1030" i="47"/>
  <c r="A1030" i="47"/>
  <c r="R1063" i="47"/>
  <c r="S1063" i="47" s="1"/>
  <c r="S1073" i="47" s="1"/>
  <c r="H246" i="24" s="1"/>
  <c r="J246" i="24" s="1"/>
  <c r="R1035" i="47"/>
  <c r="S1035" i="47" s="1"/>
  <c r="S1045" i="47" s="1"/>
  <c r="H245" i="24" s="1"/>
  <c r="J245" i="24" s="1"/>
  <c r="O311" i="54"/>
  <c r="S311" i="54" s="1"/>
  <c r="S360" i="54"/>
  <c r="J201" i="24"/>
  <c r="J202" i="24"/>
  <c r="J204" i="24"/>
  <c r="J207" i="24"/>
  <c r="J211" i="24"/>
  <c r="J214" i="24"/>
  <c r="J217" i="24"/>
  <c r="J218" i="24"/>
  <c r="J223" i="24"/>
  <c r="J231" i="24"/>
  <c r="J236" i="24"/>
  <c r="J239" i="24"/>
  <c r="J247" i="24"/>
  <c r="G229" i="48"/>
  <c r="H194" i="24"/>
  <c r="J194" i="24" s="1"/>
  <c r="G10" i="48"/>
  <c r="P2582" i="54"/>
  <c r="R2582" i="54" s="1"/>
  <c r="S2582" i="54" s="1"/>
  <c r="P2579" i="54"/>
  <c r="R2579" i="54" s="1"/>
  <c r="S2579" i="54" s="1"/>
  <c r="P2580" i="54"/>
  <c r="R2580" i="54" s="1"/>
  <c r="S2580" i="54" s="1"/>
  <c r="P2581" i="54"/>
  <c r="R2581" i="54" s="1"/>
  <c r="S2581" i="54" s="1"/>
  <c r="P2583" i="54"/>
  <c r="R2583" i="54" s="1"/>
  <c r="S2583" i="54" s="1"/>
  <c r="P2584" i="54"/>
  <c r="R2584" i="54" s="1"/>
  <c r="S2584" i="54" s="1"/>
  <c r="P2585" i="54"/>
  <c r="R2585" i="54" s="1"/>
  <c r="S2585" i="54" s="1"/>
  <c r="P2586" i="54"/>
  <c r="R2586" i="54" s="1"/>
  <c r="S2586" i="54" s="1"/>
  <c r="P2587" i="54"/>
  <c r="R2587" i="54" s="1"/>
  <c r="S2587" i="54" s="1"/>
  <c r="P2588" i="54"/>
  <c r="R2588" i="54" s="1"/>
  <c r="S2588" i="54" s="1"/>
  <c r="P2589" i="54"/>
  <c r="R2589" i="54" s="1"/>
  <c r="S2589" i="54" s="1"/>
  <c r="P2590" i="54"/>
  <c r="R2590" i="54" s="1"/>
  <c r="S2590" i="54" s="1"/>
  <c r="P2591" i="54"/>
  <c r="R2591" i="54" s="1"/>
  <c r="S2591" i="54" s="1"/>
  <c r="P2592" i="54"/>
  <c r="R2592" i="54" s="1"/>
  <c r="S2592" i="54" s="1"/>
  <c r="P2593" i="54"/>
  <c r="R2593" i="54" s="1"/>
  <c r="S2593" i="54" s="1"/>
  <c r="P2594" i="54"/>
  <c r="R2594" i="54" s="1"/>
  <c r="S2594" i="54" s="1"/>
  <c r="P2595" i="54"/>
  <c r="R2595" i="54" s="1"/>
  <c r="S2595" i="54" s="1"/>
  <c r="P2596" i="54"/>
  <c r="R2596" i="54" s="1"/>
  <c r="S2596" i="54" s="1"/>
  <c r="P2597" i="54"/>
  <c r="R2597" i="54" s="1"/>
  <c r="S2597" i="54" s="1"/>
  <c r="P2598" i="54"/>
  <c r="R2598" i="54" s="1"/>
  <c r="S2598" i="54" s="1"/>
  <c r="P2599" i="54"/>
  <c r="R2599" i="54" s="1"/>
  <c r="S2599" i="54" s="1"/>
  <c r="P2600" i="54"/>
  <c r="R2600" i="54" s="1"/>
  <c r="S2600" i="54" s="1"/>
  <c r="P2601" i="54"/>
  <c r="R2601" i="54" s="1"/>
  <c r="S2601" i="54" s="1"/>
  <c r="P2602" i="54"/>
  <c r="R2602" i="54" s="1"/>
  <c r="S2602" i="54" s="1"/>
  <c r="P2603" i="54"/>
  <c r="R2603" i="54" s="1"/>
  <c r="S2603" i="54" s="1"/>
  <c r="P2604" i="54"/>
  <c r="R2604" i="54" s="1"/>
  <c r="S2604" i="54" s="1"/>
  <c r="P2605" i="54"/>
  <c r="R2605" i="54" s="1"/>
  <c r="S2605" i="54" s="1"/>
  <c r="P2606" i="54"/>
  <c r="R2606" i="54" s="1"/>
  <c r="S2606" i="54" s="1"/>
  <c r="P2607" i="54"/>
  <c r="R2607" i="54" s="1"/>
  <c r="S2607" i="54" s="1"/>
  <c r="P2608" i="54"/>
  <c r="R2608" i="54" s="1"/>
  <c r="S2608" i="54" s="1"/>
  <c r="P2609" i="54"/>
  <c r="R2609" i="54" s="1"/>
  <c r="S2609" i="54" s="1"/>
  <c r="P2610" i="54"/>
  <c r="R2610" i="54" s="1"/>
  <c r="S2610" i="54" s="1"/>
  <c r="P2611" i="54"/>
  <c r="R2611" i="54" s="1"/>
  <c r="S2611" i="54" s="1"/>
  <c r="P2612" i="54"/>
  <c r="R2612" i="54" s="1"/>
  <c r="S2612" i="54" s="1"/>
  <c r="P2613" i="54"/>
  <c r="R2613" i="54" s="1"/>
  <c r="S2613" i="54" s="1"/>
  <c r="P2614" i="54"/>
  <c r="R2614" i="54" s="1"/>
  <c r="S2614" i="54" s="1"/>
  <c r="P2615" i="54"/>
  <c r="R2615" i="54" s="1"/>
  <c r="S2615" i="54" s="1"/>
  <c r="P2578" i="54"/>
  <c r="R2578" i="54" s="1"/>
  <c r="S2578" i="54" s="1"/>
  <c r="U2617" i="54"/>
  <c r="U2615" i="54"/>
  <c r="U2613" i="54"/>
  <c r="U2611" i="54"/>
  <c r="U2609" i="54"/>
  <c r="U2608" i="54"/>
  <c r="U2607" i="54"/>
  <c r="U2605" i="54"/>
  <c r="U2604" i="54"/>
  <c r="U2603" i="54"/>
  <c r="U2602" i="54"/>
  <c r="U2601" i="54"/>
  <c r="U2600" i="54"/>
  <c r="U2599" i="54"/>
  <c r="U2597" i="54"/>
  <c r="U2596" i="54"/>
  <c r="U2595" i="54"/>
  <c r="U2593" i="54"/>
  <c r="U2592" i="54"/>
  <c r="U2590" i="54"/>
  <c r="U2588" i="54"/>
  <c r="U2587" i="54"/>
  <c r="U2585" i="54"/>
  <c r="U2584" i="54"/>
  <c r="U2581" i="54"/>
  <c r="U2579" i="54"/>
  <c r="U2578" i="54"/>
  <c r="J166" i="24"/>
  <c r="I166" i="24"/>
  <c r="S3890" i="54"/>
  <c r="S904" i="47"/>
  <c r="R904" i="47"/>
  <c r="P906" i="47"/>
  <c r="S906" i="47" s="1"/>
  <c r="P905" i="47"/>
  <c r="S905" i="47" s="1"/>
  <c r="A1003" i="47"/>
  <c r="A975" i="47"/>
  <c r="A948" i="47"/>
  <c r="A920" i="47"/>
  <c r="R1008" i="47"/>
  <c r="S1008" i="47" s="1"/>
  <c r="S1018" i="47" s="1"/>
  <c r="H243" i="24" s="1"/>
  <c r="J243" i="24" s="1"/>
  <c r="R980" i="47"/>
  <c r="S980" i="47" s="1"/>
  <c r="S990" i="47" s="1"/>
  <c r="H242" i="24" s="1"/>
  <c r="J242" i="24" s="1"/>
  <c r="R953" i="47"/>
  <c r="S963" i="47" s="1"/>
  <c r="H241" i="24" s="1"/>
  <c r="J241" i="24" s="1"/>
  <c r="R925" i="47"/>
  <c r="S925" i="47" s="1"/>
  <c r="S935" i="47" s="1"/>
  <c r="H240" i="24" s="1"/>
  <c r="J240" i="24" s="1"/>
  <c r="K234" i="24" l="1"/>
  <c r="G732" i="48"/>
  <c r="E235" i="24" s="1"/>
  <c r="S2618" i="54"/>
  <c r="H109" i="24" s="1"/>
  <c r="J109" i="24" s="1"/>
  <c r="U2618" i="54"/>
  <c r="I235" i="24" l="1"/>
  <c r="K235" i="24"/>
  <c r="A1663" i="54"/>
  <c r="F1663" i="54"/>
  <c r="N1941" i="54"/>
  <c r="R1941" i="54" s="1"/>
  <c r="S1941" i="54" s="1"/>
  <c r="B152" i="48" l="1"/>
  <c r="D152" i="48"/>
  <c r="K22" i="24" l="1"/>
  <c r="M873" i="47" l="1"/>
  <c r="F873" i="47"/>
  <c r="A873" i="47"/>
  <c r="K247" i="24"/>
  <c r="K202" i="24"/>
  <c r="K178" i="24"/>
  <c r="K173" i="24"/>
  <c r="K172" i="24"/>
  <c r="K171" i="24"/>
  <c r="K169" i="24"/>
  <c r="K167" i="24"/>
  <c r="K161" i="24"/>
  <c r="I247" i="24"/>
  <c r="I185" i="24"/>
  <c r="I186" i="24"/>
  <c r="I187" i="24"/>
  <c r="I188" i="24"/>
  <c r="I184" i="24"/>
  <c r="I179" i="24"/>
  <c r="I180" i="24"/>
  <c r="I181" i="24"/>
  <c r="I182" i="24"/>
  <c r="I178" i="24"/>
  <c r="I175" i="24"/>
  <c r="I172" i="24"/>
  <c r="I173" i="24"/>
  <c r="I174" i="24"/>
  <c r="I171" i="24"/>
  <c r="I167" i="24"/>
  <c r="I168" i="24"/>
  <c r="I169" i="24"/>
  <c r="I165" i="24"/>
  <c r="I151" i="24"/>
  <c r="I152" i="24"/>
  <c r="I153" i="24"/>
  <c r="I154" i="24"/>
  <c r="I155" i="24"/>
  <c r="I156" i="24"/>
  <c r="I157" i="24"/>
  <c r="I158" i="24"/>
  <c r="I159" i="24"/>
  <c r="I160" i="24"/>
  <c r="I161" i="24"/>
  <c r="I162" i="24"/>
  <c r="I163" i="24"/>
  <c r="I150" i="24"/>
  <c r="I147" i="24"/>
  <c r="I148" i="24"/>
  <c r="I146" i="24"/>
  <c r="I142" i="24"/>
  <c r="I143" i="24"/>
  <c r="I144" i="24"/>
  <c r="I141" i="24"/>
  <c r="I133" i="24"/>
  <c r="I134" i="24"/>
  <c r="I135" i="24"/>
  <c r="I136" i="24"/>
  <c r="I137" i="24"/>
  <c r="I138" i="24"/>
  <c r="I132" i="24"/>
  <c r="I128" i="24"/>
  <c r="I130" i="24"/>
  <c r="I116" i="24"/>
  <c r="I118" i="24"/>
  <c r="I119" i="24"/>
  <c r="I120" i="24"/>
  <c r="I121" i="24"/>
  <c r="I122" i="24"/>
  <c r="I123" i="24"/>
  <c r="I115" i="24"/>
  <c r="I113" i="24"/>
  <c r="I112" i="24"/>
  <c r="I109" i="24"/>
  <c r="I110" i="24"/>
  <c r="I101" i="24"/>
  <c r="I96" i="24"/>
  <c r="I97" i="24"/>
  <c r="I90" i="24"/>
  <c r="I92" i="24"/>
  <c r="I76" i="24"/>
  <c r="I77" i="24"/>
  <c r="I78" i="24"/>
  <c r="I79" i="24"/>
  <c r="I80" i="24"/>
  <c r="I81" i="24"/>
  <c r="I82" i="24"/>
  <c r="I83" i="24"/>
  <c r="I84" i="24"/>
  <c r="I85" i="24"/>
  <c r="I75" i="24"/>
  <c r="I60" i="24"/>
  <c r="I61" i="24"/>
  <c r="I62" i="24"/>
  <c r="I63" i="24"/>
  <c r="I64" i="24"/>
  <c r="I65" i="24"/>
  <c r="I66" i="24"/>
  <c r="I67" i="24"/>
  <c r="I68" i="24"/>
  <c r="I69" i="24"/>
  <c r="I70" i="24"/>
  <c r="I71" i="24"/>
  <c r="I72" i="24"/>
  <c r="I73" i="24"/>
  <c r="I59" i="24"/>
  <c r="I46" i="24"/>
  <c r="I47" i="24"/>
  <c r="I48" i="24"/>
  <c r="I49" i="24"/>
  <c r="I50" i="24"/>
  <c r="I51" i="24"/>
  <c r="I52" i="24"/>
  <c r="I53" i="24"/>
  <c r="I54" i="24"/>
  <c r="I55" i="24"/>
  <c r="I56" i="24"/>
  <c r="I57" i="24"/>
  <c r="I45" i="24"/>
  <c r="I31" i="24"/>
  <c r="I23" i="24"/>
  <c r="K188" i="24"/>
  <c r="K184" i="24"/>
  <c r="K175" i="24"/>
  <c r="K174" i="24"/>
  <c r="J44" i="24"/>
  <c r="J45" i="24"/>
  <c r="J46" i="24"/>
  <c r="J47" i="24"/>
  <c r="J48" i="24"/>
  <c r="J49" i="24"/>
  <c r="J50" i="24"/>
  <c r="J51" i="24"/>
  <c r="J52" i="24"/>
  <c r="J53" i="24"/>
  <c r="J54" i="24"/>
  <c r="J55" i="24"/>
  <c r="J56" i="24"/>
  <c r="J57" i="24"/>
  <c r="J43" i="24"/>
  <c r="J147" i="24"/>
  <c r="J148" i="24"/>
  <c r="J146" i="24"/>
  <c r="J144" i="24"/>
  <c r="J142" i="24"/>
  <c r="J143" i="24"/>
  <c r="J141" i="24"/>
  <c r="J138" i="24"/>
  <c r="J133" i="24"/>
  <c r="J134" i="24"/>
  <c r="J135" i="24"/>
  <c r="J136" i="24"/>
  <c r="J137" i="24"/>
  <c r="J132" i="24"/>
  <c r="J128" i="24"/>
  <c r="J130" i="24"/>
  <c r="J123" i="24"/>
  <c r="J121" i="24"/>
  <c r="J120" i="24"/>
  <c r="J119" i="24"/>
  <c r="J118" i="24"/>
  <c r="J116" i="24"/>
  <c r="J115" i="24"/>
  <c r="K115" i="24" s="1"/>
  <c r="J110" i="24"/>
  <c r="J101" i="24"/>
  <c r="J96" i="24"/>
  <c r="K96" i="24" s="1"/>
  <c r="J97" i="24"/>
  <c r="K97" i="24" s="1"/>
  <c r="J122" i="24"/>
  <c r="K204" i="24"/>
  <c r="K207" i="24"/>
  <c r="K231" i="24"/>
  <c r="J90" i="24"/>
  <c r="K90" i="24" s="1"/>
  <c r="J92" i="24"/>
  <c r="K92" i="24" s="1"/>
  <c r="J23" i="24"/>
  <c r="K23" i="24" s="1"/>
  <c r="H103" i="24"/>
  <c r="J103" i="24" s="1"/>
  <c r="H104" i="24"/>
  <c r="J104" i="24" s="1"/>
  <c r="H105" i="24"/>
  <c r="I105" i="24" s="1"/>
  <c r="H106" i="24"/>
  <c r="I106" i="24" s="1"/>
  <c r="K193" i="24"/>
  <c r="K211" i="24"/>
  <c r="K214" i="24"/>
  <c r="K218" i="24"/>
  <c r="K223" i="24"/>
  <c r="F858" i="48"/>
  <c r="G858" i="48" s="1"/>
  <c r="G859" i="48" s="1"/>
  <c r="F829" i="48"/>
  <c r="G829" i="48" s="1"/>
  <c r="G830" i="48" s="1"/>
  <c r="F806" i="48"/>
  <c r="G806" i="48" s="1"/>
  <c r="G807" i="48" s="1"/>
  <c r="F777" i="48"/>
  <c r="G777" i="48" s="1"/>
  <c r="G778" i="48" s="1"/>
  <c r="D855" i="48"/>
  <c r="C855" i="48"/>
  <c r="D772" i="48"/>
  <c r="D801" i="48" s="1"/>
  <c r="D824" i="48" s="1"/>
  <c r="D853" i="48" s="1"/>
  <c r="D897" i="48" s="1"/>
  <c r="D826" i="48"/>
  <c r="C826" i="48"/>
  <c r="D803" i="48"/>
  <c r="C803" i="48"/>
  <c r="G775" i="48"/>
  <c r="G804" i="48" s="1"/>
  <c r="G827" i="48" s="1"/>
  <c r="G856" i="48" s="1"/>
  <c r="G879" i="48" s="1"/>
  <c r="G900" i="48" s="1"/>
  <c r="D774" i="48"/>
  <c r="C774" i="48"/>
  <c r="B772" i="48"/>
  <c r="B801" i="48" s="1"/>
  <c r="B824" i="48" s="1"/>
  <c r="B853" i="48" s="1"/>
  <c r="B876" i="48" s="1"/>
  <c r="B897" i="48" s="1"/>
  <c r="D871" i="48"/>
  <c r="G868" i="48"/>
  <c r="D842" i="48"/>
  <c r="G839" i="48"/>
  <c r="D819" i="48"/>
  <c r="G816" i="48"/>
  <c r="D790" i="48"/>
  <c r="G787" i="48"/>
  <c r="I104" i="24" l="1"/>
  <c r="J106" i="24"/>
  <c r="J105" i="24"/>
  <c r="I103" i="24"/>
  <c r="G743" i="48"/>
  <c r="D742" i="48"/>
  <c r="C742" i="48"/>
  <c r="D740" i="48"/>
  <c r="B740" i="48"/>
  <c r="G755" i="48"/>
  <c r="G752" i="48"/>
  <c r="D767" i="48" l="1"/>
  <c r="G765" i="48"/>
  <c r="G760" i="48"/>
  <c r="E758" i="48"/>
  <c r="E767" i="48" s="1"/>
  <c r="G754" i="48"/>
  <c r="G753" i="48"/>
  <c r="G751" i="48"/>
  <c r="G750" i="48"/>
  <c r="G749" i="48"/>
  <c r="G748" i="48"/>
  <c r="G747" i="48"/>
  <c r="H125" i="24"/>
  <c r="R903" i="47"/>
  <c r="R902" i="47"/>
  <c r="S902" i="47" s="1"/>
  <c r="R901" i="47"/>
  <c r="S901" i="47" s="1"/>
  <c r="R900" i="47"/>
  <c r="S900" i="47" s="1"/>
  <c r="R899" i="47"/>
  <c r="S899" i="47" s="1"/>
  <c r="R898" i="47"/>
  <c r="S898" i="47" s="1"/>
  <c r="R897" i="47"/>
  <c r="S897" i="47" s="1"/>
  <c r="R896" i="47"/>
  <c r="S896" i="47" s="1"/>
  <c r="R895" i="47"/>
  <c r="S895" i="47" s="1"/>
  <c r="R894" i="47"/>
  <c r="S894" i="47" s="1"/>
  <c r="R893" i="47"/>
  <c r="S893" i="47" s="1"/>
  <c r="R892" i="47"/>
  <c r="S892" i="47" s="1"/>
  <c r="R891" i="47"/>
  <c r="S891" i="47" s="1"/>
  <c r="R890" i="47"/>
  <c r="S890" i="47" s="1"/>
  <c r="R889" i="47"/>
  <c r="S889" i="47" s="1"/>
  <c r="R888" i="47"/>
  <c r="S888" i="47" s="1"/>
  <c r="R887" i="47"/>
  <c r="S887" i="47" s="1"/>
  <c r="R886" i="47"/>
  <c r="S886" i="47" s="1"/>
  <c r="R885" i="47"/>
  <c r="S885" i="47" s="1"/>
  <c r="R884" i="47"/>
  <c r="S884" i="47" s="1"/>
  <c r="R883" i="47"/>
  <c r="S883" i="47" s="1"/>
  <c r="R882" i="47"/>
  <c r="S882" i="47" s="1"/>
  <c r="R881" i="47"/>
  <c r="S881" i="47" s="1"/>
  <c r="R880" i="47"/>
  <c r="S880" i="47" s="1"/>
  <c r="R879" i="47"/>
  <c r="S879" i="47" s="1"/>
  <c r="R878" i="47"/>
  <c r="S878" i="47" s="1"/>
  <c r="R877" i="47"/>
  <c r="S877" i="47" s="1"/>
  <c r="G192" i="48"/>
  <c r="S908" i="47" l="1"/>
  <c r="I125" i="24"/>
  <c r="I124" i="24" s="1"/>
  <c r="J125" i="24"/>
  <c r="H237" i="24"/>
  <c r="J237" i="24" s="1"/>
  <c r="G756" i="48"/>
  <c r="C348" i="50"/>
  <c r="B348" i="50"/>
  <c r="C310" i="50"/>
  <c r="B310" i="50"/>
  <c r="C272" i="50"/>
  <c r="B272" i="50"/>
  <c r="I234" i="50"/>
  <c r="C234" i="50"/>
  <c r="B234" i="50"/>
  <c r="I196" i="50"/>
  <c r="C196" i="50"/>
  <c r="B196" i="50"/>
  <c r="I158" i="50"/>
  <c r="C158" i="50"/>
  <c r="B158" i="50"/>
  <c r="I120" i="50"/>
  <c r="C120" i="50"/>
  <c r="B120" i="50"/>
  <c r="I82" i="50"/>
  <c r="C82" i="50"/>
  <c r="B82" i="50"/>
  <c r="I42" i="50"/>
  <c r="C42" i="50"/>
  <c r="B42" i="50"/>
  <c r="I5" i="50"/>
  <c r="C5" i="50"/>
  <c r="B5" i="50"/>
  <c r="D218" i="48"/>
  <c r="H224" i="24"/>
  <c r="J224" i="24" s="1"/>
  <c r="S840" i="47"/>
  <c r="S839" i="47"/>
  <c r="M797" i="47"/>
  <c r="S700" i="47"/>
  <c r="S721" i="47" s="1"/>
  <c r="H230" i="24" s="1"/>
  <c r="J230" i="24" s="1"/>
  <c r="M696" i="47"/>
  <c r="F696" i="47"/>
  <c r="A696" i="47"/>
  <c r="M658" i="47"/>
  <c r="F658" i="47"/>
  <c r="A658" i="47"/>
  <c r="M620" i="47"/>
  <c r="F620" i="47"/>
  <c r="A620" i="47"/>
  <c r="S802" i="47"/>
  <c r="S801" i="47"/>
  <c r="S663" i="47"/>
  <c r="S662" i="47"/>
  <c r="S625" i="47"/>
  <c r="S624" i="47"/>
  <c r="M582" i="47"/>
  <c r="F582" i="47"/>
  <c r="A582" i="47"/>
  <c r="S587" i="47"/>
  <c r="S586" i="47"/>
  <c r="F544" i="47"/>
  <c r="A544" i="47"/>
  <c r="M506" i="47"/>
  <c r="F506" i="47"/>
  <c r="A506" i="47"/>
  <c r="G372" i="48"/>
  <c r="M461" i="47"/>
  <c r="F461" i="47"/>
  <c r="A461" i="47"/>
  <c r="S427" i="47"/>
  <c r="M423" i="47"/>
  <c r="F423" i="47"/>
  <c r="A423" i="47"/>
  <c r="F385" i="47"/>
  <c r="A385" i="47"/>
  <c r="S549" i="47"/>
  <c r="S548" i="47"/>
  <c r="M544" i="47"/>
  <c r="S511" i="47"/>
  <c r="S510" i="47"/>
  <c r="S428" i="47"/>
  <c r="S390" i="47"/>
  <c r="S389" i="47"/>
  <c r="M385" i="47"/>
  <c r="M347" i="47"/>
  <c r="F347" i="47"/>
  <c r="A347" i="47"/>
  <c r="S352" i="47"/>
  <c r="S351" i="47"/>
  <c r="S313" i="47"/>
  <c r="M309" i="47"/>
  <c r="F309" i="47"/>
  <c r="A309" i="47"/>
  <c r="E216" i="24" a="1"/>
  <c r="E216" i="24" s="1"/>
  <c r="C2" i="64"/>
  <c r="C4" i="64"/>
  <c r="F4" i="64"/>
  <c r="E213" i="24" a="1"/>
  <c r="E213" i="24" s="1"/>
  <c r="F4" i="63"/>
  <c r="C2" i="63"/>
  <c r="C4" i="63"/>
  <c r="F4" i="62"/>
  <c r="C2" i="62"/>
  <c r="C4" i="62"/>
  <c r="F4" i="61"/>
  <c r="C2" i="61"/>
  <c r="C4" i="61"/>
  <c r="F4" i="60"/>
  <c r="C2" i="60"/>
  <c r="S531" i="47" l="1"/>
  <c r="H225" i="24" s="1"/>
  <c r="J225" i="24" s="1"/>
  <c r="S607" i="47"/>
  <c r="H226" i="24" s="1"/>
  <c r="J226" i="24" s="1"/>
  <c r="S645" i="47"/>
  <c r="H228" i="24" s="1"/>
  <c r="J228" i="24" s="1"/>
  <c r="S569" i="47"/>
  <c r="S822" i="47"/>
  <c r="H232" i="24" s="1"/>
  <c r="J232" i="24" s="1"/>
  <c r="S860" i="47"/>
  <c r="H233" i="24" s="1"/>
  <c r="J233" i="24" s="1"/>
  <c r="S683" i="47"/>
  <c r="H229" i="24" s="1"/>
  <c r="J229" i="24" s="1"/>
  <c r="S410" i="47"/>
  <c r="H221" i="24" s="1"/>
  <c r="J221" i="24" s="1"/>
  <c r="S448" i="47"/>
  <c r="H222" i="24" s="1"/>
  <c r="J222" i="24" s="1"/>
  <c r="S372" i="47"/>
  <c r="H220" i="24" s="1"/>
  <c r="J220" i="24" s="1"/>
  <c r="H227" i="24" l="1"/>
  <c r="J227" i="24" s="1"/>
  <c r="F4" i="59"/>
  <c r="C2" i="59"/>
  <c r="C4" i="59"/>
  <c r="F4" i="58"/>
  <c r="C2" i="58"/>
  <c r="C4" i="58"/>
  <c r="F4" i="57"/>
  <c r="C2" i="57"/>
  <c r="C4" i="57"/>
  <c r="F4" i="56"/>
  <c r="C2" i="56"/>
  <c r="C4" i="56"/>
  <c r="F4" i="55"/>
  <c r="C2" i="55"/>
  <c r="C4" i="55"/>
  <c r="S276" i="47"/>
  <c r="S277" i="47"/>
  <c r="O275" i="47"/>
  <c r="S275" i="47" s="1"/>
  <c r="M271" i="47"/>
  <c r="F271" i="47"/>
  <c r="A271" i="47"/>
  <c r="G219" i="48"/>
  <c r="C218" i="48"/>
  <c r="D216" i="48"/>
  <c r="J48" i="64"/>
  <c r="J47" i="64"/>
  <c r="J46" i="64"/>
  <c r="J49" i="64" s="1"/>
  <c r="F40" i="64"/>
  <c r="G40" i="64" s="1"/>
  <c r="F39" i="64"/>
  <c r="G39" i="64" s="1"/>
  <c r="F38" i="64"/>
  <c r="G38" i="64" s="1"/>
  <c r="F37" i="64"/>
  <c r="G37" i="64" s="1"/>
  <c r="I31" i="64"/>
  <c r="J31" i="64" s="1"/>
  <c r="I30" i="64"/>
  <c r="J30" i="64" s="1"/>
  <c r="J29" i="64"/>
  <c r="I29" i="64"/>
  <c r="J28" i="64"/>
  <c r="I28" i="64"/>
  <c r="I27" i="64"/>
  <c r="J27" i="64" s="1"/>
  <c r="I26" i="64"/>
  <c r="J26" i="64" s="1"/>
  <c r="J25" i="64"/>
  <c r="I25" i="64"/>
  <c r="J24" i="64"/>
  <c r="I24" i="64"/>
  <c r="I23" i="64"/>
  <c r="J23" i="64" s="1"/>
  <c r="I22" i="64"/>
  <c r="J22" i="64" s="1"/>
  <c r="J21" i="64"/>
  <c r="I21" i="64"/>
  <c r="J20" i="64"/>
  <c r="J32" i="64" s="1"/>
  <c r="I20" i="64"/>
  <c r="H14" i="64"/>
  <c r="J14" i="64" s="1"/>
  <c r="H13" i="64"/>
  <c r="J13" i="64" s="1"/>
  <c r="H12" i="64"/>
  <c r="J12" i="64" s="1"/>
  <c r="H11" i="64"/>
  <c r="J11" i="64" s="1"/>
  <c r="H10" i="64"/>
  <c r="J10" i="64" s="1"/>
  <c r="J48" i="63"/>
  <c r="J47" i="63"/>
  <c r="J46" i="63"/>
  <c r="J49" i="63" s="1"/>
  <c r="F40" i="63"/>
  <c r="G40" i="63" s="1"/>
  <c r="H39" i="63"/>
  <c r="J39" i="63" s="1"/>
  <c r="G39" i="63"/>
  <c r="F39" i="63"/>
  <c r="F38" i="63"/>
  <c r="G38" i="63" s="1"/>
  <c r="G37" i="63"/>
  <c r="J37" i="63" s="1"/>
  <c r="F37" i="63"/>
  <c r="I31" i="63"/>
  <c r="J31" i="63" s="1"/>
  <c r="I30" i="63"/>
  <c r="J30" i="63" s="1"/>
  <c r="I29" i="63"/>
  <c r="J29" i="63" s="1"/>
  <c r="J28" i="63"/>
  <c r="I28" i="63"/>
  <c r="I27" i="63"/>
  <c r="J27" i="63" s="1"/>
  <c r="I26" i="63"/>
  <c r="J26" i="63" s="1"/>
  <c r="I25" i="63"/>
  <c r="J25" i="63" s="1"/>
  <c r="J24" i="63"/>
  <c r="I24" i="63"/>
  <c r="I23" i="63"/>
  <c r="J23" i="63" s="1"/>
  <c r="I22" i="63"/>
  <c r="J22" i="63" s="1"/>
  <c r="I21" i="63"/>
  <c r="J21" i="63" s="1"/>
  <c r="J20" i="63"/>
  <c r="I20" i="63"/>
  <c r="H14" i="63"/>
  <c r="J14" i="63" s="1"/>
  <c r="H13" i="63"/>
  <c r="J13" i="63" s="1"/>
  <c r="J12" i="63"/>
  <c r="H12" i="63"/>
  <c r="J11" i="63"/>
  <c r="H11" i="63"/>
  <c r="H10" i="63"/>
  <c r="J10" i="63" s="1"/>
  <c r="J48" i="62"/>
  <c r="J47" i="62"/>
  <c r="J49" i="62" s="1"/>
  <c r="J46" i="62"/>
  <c r="G40" i="62"/>
  <c r="F40" i="62"/>
  <c r="F39" i="62"/>
  <c r="G39" i="62" s="1"/>
  <c r="G38" i="62"/>
  <c r="F38" i="62"/>
  <c r="G37" i="62"/>
  <c r="J37" i="62" s="1"/>
  <c r="F37" i="62"/>
  <c r="I31" i="62"/>
  <c r="J31" i="62" s="1"/>
  <c r="J30" i="62"/>
  <c r="I30" i="62"/>
  <c r="I29" i="62"/>
  <c r="J29" i="62" s="1"/>
  <c r="I28" i="62"/>
  <c r="J28" i="62" s="1"/>
  <c r="I27" i="62"/>
  <c r="J27" i="62" s="1"/>
  <c r="J26" i="62"/>
  <c r="I26" i="62"/>
  <c r="J25" i="62"/>
  <c r="J24" i="62"/>
  <c r="I24" i="62"/>
  <c r="J23" i="62"/>
  <c r="I23" i="62"/>
  <c r="I22" i="62"/>
  <c r="J22" i="62" s="1"/>
  <c r="I21" i="62"/>
  <c r="J21" i="62" s="1"/>
  <c r="J20" i="62"/>
  <c r="I20" i="62"/>
  <c r="H14" i="62"/>
  <c r="J14" i="62" s="1"/>
  <c r="J13" i="62"/>
  <c r="H13" i="62"/>
  <c r="H12" i="62"/>
  <c r="J12" i="62" s="1"/>
  <c r="H11" i="62"/>
  <c r="J11" i="62" s="1"/>
  <c r="H10" i="62"/>
  <c r="J10" i="62" s="1"/>
  <c r="J42" i="61"/>
  <c r="J41" i="61"/>
  <c r="J43" i="61" s="1"/>
  <c r="J40" i="61"/>
  <c r="F34" i="61"/>
  <c r="G34" i="61" s="1"/>
  <c r="F33" i="61"/>
  <c r="G33" i="61" s="1"/>
  <c r="F32" i="61"/>
  <c r="G32" i="61" s="1"/>
  <c r="F31" i="61"/>
  <c r="G31" i="61" s="1"/>
  <c r="J31" i="61" s="1"/>
  <c r="I25" i="61"/>
  <c r="J25" i="61" s="1"/>
  <c r="I24" i="61"/>
  <c r="J24" i="61" s="1"/>
  <c r="I23" i="61"/>
  <c r="J23" i="61" s="1"/>
  <c r="J22" i="61"/>
  <c r="I21" i="61"/>
  <c r="J21" i="61" s="1"/>
  <c r="I20" i="61"/>
  <c r="J20" i="61" s="1"/>
  <c r="I19" i="61"/>
  <c r="J19" i="61" s="1"/>
  <c r="I18" i="61"/>
  <c r="J18" i="61" s="1"/>
  <c r="H12" i="61"/>
  <c r="J12" i="61" s="1"/>
  <c r="H11" i="61"/>
  <c r="J11" i="61" s="1"/>
  <c r="H10" i="61"/>
  <c r="J10" i="61" s="1"/>
  <c r="J43" i="60"/>
  <c r="J42" i="60"/>
  <c r="F35" i="60"/>
  <c r="G35" i="60" s="1"/>
  <c r="F34" i="60"/>
  <c r="G34" i="60" s="1"/>
  <c r="F33" i="60"/>
  <c r="G33" i="60" s="1"/>
  <c r="F32" i="60"/>
  <c r="G32" i="60" s="1"/>
  <c r="J32" i="60" s="1"/>
  <c r="I26" i="60"/>
  <c r="J26" i="60" s="1"/>
  <c r="I25" i="60"/>
  <c r="J25" i="60" s="1"/>
  <c r="I24" i="60"/>
  <c r="J24" i="60" s="1"/>
  <c r="I23" i="60"/>
  <c r="J23" i="60" s="1"/>
  <c r="I22" i="60"/>
  <c r="J22" i="60" s="1"/>
  <c r="J21" i="60"/>
  <c r="I20" i="60"/>
  <c r="J20" i="60" s="1"/>
  <c r="H14" i="60"/>
  <c r="J14" i="60" s="1"/>
  <c r="H13" i="60"/>
  <c r="J13" i="60" s="1"/>
  <c r="H12" i="60"/>
  <c r="J12" i="60" s="1"/>
  <c r="H11" i="60"/>
  <c r="J11" i="60" s="1"/>
  <c r="H10" i="60"/>
  <c r="J10" i="60" s="1"/>
  <c r="J43" i="59"/>
  <c r="J42" i="59"/>
  <c r="F35" i="59"/>
  <c r="G35" i="59" s="1"/>
  <c r="F34" i="59"/>
  <c r="G34" i="59" s="1"/>
  <c r="F33" i="59"/>
  <c r="G33" i="59" s="1"/>
  <c r="F32" i="59"/>
  <c r="G32" i="59" s="1"/>
  <c r="I26" i="59"/>
  <c r="J26" i="59" s="1"/>
  <c r="I25" i="59"/>
  <c r="J25" i="59" s="1"/>
  <c r="I24" i="59"/>
  <c r="J24" i="59" s="1"/>
  <c r="I23" i="59"/>
  <c r="J23" i="59" s="1"/>
  <c r="I22" i="59"/>
  <c r="J22" i="59" s="1"/>
  <c r="I21" i="59"/>
  <c r="J21" i="59" s="1"/>
  <c r="I20" i="59"/>
  <c r="E41" i="59" s="1"/>
  <c r="J41" i="59" s="1"/>
  <c r="J44" i="59" s="1"/>
  <c r="H14" i="59"/>
  <c r="J14" i="59" s="1"/>
  <c r="H13" i="59"/>
  <c r="J13" i="59" s="1"/>
  <c r="H12" i="59"/>
  <c r="J12" i="59" s="1"/>
  <c r="H11" i="59"/>
  <c r="J11" i="59" s="1"/>
  <c r="H10" i="59"/>
  <c r="J10" i="59" s="1"/>
  <c r="J43" i="58"/>
  <c r="J42" i="58"/>
  <c r="J44" i="58" s="1"/>
  <c r="J41" i="58"/>
  <c r="F35" i="58"/>
  <c r="G35" i="58" s="1"/>
  <c r="F34" i="58"/>
  <c r="G34" i="58" s="1"/>
  <c r="H34" i="58" s="1"/>
  <c r="J34" i="58" s="1"/>
  <c r="F33" i="58"/>
  <c r="G33" i="58" s="1"/>
  <c r="F32" i="58"/>
  <c r="G32" i="58" s="1"/>
  <c r="J32" i="58" s="1"/>
  <c r="I26" i="58"/>
  <c r="J26" i="58" s="1"/>
  <c r="I25" i="58"/>
  <c r="J25" i="58" s="1"/>
  <c r="I24" i="58"/>
  <c r="J24" i="58" s="1"/>
  <c r="I23" i="58"/>
  <c r="J23" i="58" s="1"/>
  <c r="I22" i="58"/>
  <c r="J22" i="58" s="1"/>
  <c r="J20" i="58"/>
  <c r="H14" i="58"/>
  <c r="J14" i="58" s="1"/>
  <c r="H13" i="58"/>
  <c r="J13" i="58" s="1"/>
  <c r="H12" i="58"/>
  <c r="J12" i="58" s="1"/>
  <c r="J11" i="58"/>
  <c r="H11" i="58"/>
  <c r="H10" i="58"/>
  <c r="J10" i="58" s="1"/>
  <c r="J43" i="57"/>
  <c r="J42" i="57"/>
  <c r="J41" i="57"/>
  <c r="F35" i="57"/>
  <c r="G35" i="57" s="1"/>
  <c r="F34" i="57"/>
  <c r="G34" i="57" s="1"/>
  <c r="F33" i="57"/>
  <c r="G33" i="57" s="1"/>
  <c r="F32" i="57"/>
  <c r="G32" i="57" s="1"/>
  <c r="J32" i="57" s="1"/>
  <c r="I26" i="57"/>
  <c r="J26" i="57" s="1"/>
  <c r="I25" i="57"/>
  <c r="J25" i="57" s="1"/>
  <c r="I24" i="57"/>
  <c r="J24" i="57" s="1"/>
  <c r="I23" i="57"/>
  <c r="J23" i="57" s="1"/>
  <c r="I22" i="57"/>
  <c r="J22" i="57" s="1"/>
  <c r="I21" i="57"/>
  <c r="J21" i="57" s="1"/>
  <c r="I20" i="57"/>
  <c r="J20" i="57" s="1"/>
  <c r="H14" i="57"/>
  <c r="J14" i="57" s="1"/>
  <c r="H13" i="57"/>
  <c r="J13" i="57" s="1"/>
  <c r="H12" i="57"/>
  <c r="J12" i="57" s="1"/>
  <c r="H11" i="57"/>
  <c r="J11" i="57" s="1"/>
  <c r="H10" i="57"/>
  <c r="J10" i="57" s="1"/>
  <c r="J43" i="56"/>
  <c r="J42" i="56"/>
  <c r="J41" i="56"/>
  <c r="J44" i="56" s="1"/>
  <c r="F35" i="56"/>
  <c r="G35" i="56" s="1"/>
  <c r="F34" i="56"/>
  <c r="G34" i="56" s="1"/>
  <c r="F33" i="56"/>
  <c r="G33" i="56" s="1"/>
  <c r="F32" i="56"/>
  <c r="G32" i="56" s="1"/>
  <c r="I26" i="56"/>
  <c r="J26" i="56" s="1"/>
  <c r="I25" i="56"/>
  <c r="J25" i="56" s="1"/>
  <c r="I24" i="56"/>
  <c r="J24" i="56" s="1"/>
  <c r="I23" i="56"/>
  <c r="J23" i="56" s="1"/>
  <c r="I22" i="56"/>
  <c r="J22" i="56" s="1"/>
  <c r="I21" i="56"/>
  <c r="J21" i="56" s="1"/>
  <c r="I20" i="56"/>
  <c r="J20" i="56" s="1"/>
  <c r="H14" i="56"/>
  <c r="J14" i="56" s="1"/>
  <c r="H13" i="56"/>
  <c r="J13" i="56" s="1"/>
  <c r="H12" i="56"/>
  <c r="J12" i="56" s="1"/>
  <c r="J11" i="56"/>
  <c r="H10" i="56"/>
  <c r="J10" i="56" s="1"/>
  <c r="J42" i="55"/>
  <c r="J41" i="55"/>
  <c r="J40" i="55"/>
  <c r="F34" i="55"/>
  <c r="G34" i="55" s="1"/>
  <c r="F33" i="55"/>
  <c r="G33" i="55" s="1"/>
  <c r="H33" i="55" s="1"/>
  <c r="J33" i="55" s="1"/>
  <c r="F32" i="55"/>
  <c r="G32" i="55" s="1"/>
  <c r="F31" i="55"/>
  <c r="G31" i="55" s="1"/>
  <c r="J31" i="55" s="1"/>
  <c r="I25" i="55"/>
  <c r="J25" i="55" s="1"/>
  <c r="I24" i="55"/>
  <c r="J24" i="55" s="1"/>
  <c r="I23" i="55"/>
  <c r="J23" i="55" s="1"/>
  <c r="I22" i="55"/>
  <c r="J22" i="55" s="1"/>
  <c r="I21" i="55"/>
  <c r="J21" i="55" s="1"/>
  <c r="J20" i="55"/>
  <c r="H14" i="55"/>
  <c r="J14" i="55" s="1"/>
  <c r="H13" i="55"/>
  <c r="J13" i="55" s="1"/>
  <c r="H12" i="55"/>
  <c r="J12" i="55" s="1"/>
  <c r="L11" i="55"/>
  <c r="H11" i="55" s="1"/>
  <c r="J11" i="55" s="1"/>
  <c r="H10" i="55"/>
  <c r="J10" i="55" s="1"/>
  <c r="D250" i="48"/>
  <c r="C250" i="48"/>
  <c r="J20" i="59" l="1"/>
  <c r="J27" i="59" s="1"/>
  <c r="J43" i="55"/>
  <c r="J44" i="57"/>
  <c r="H39" i="64"/>
  <c r="J39" i="64" s="1"/>
  <c r="H37" i="64"/>
  <c r="J37" i="64"/>
  <c r="H38" i="64"/>
  <c r="J38" i="64" s="1"/>
  <c r="H40" i="64"/>
  <c r="J40" i="64" s="1"/>
  <c r="J32" i="63"/>
  <c r="H40" i="63"/>
  <c r="J40" i="63" s="1"/>
  <c r="H38" i="63"/>
  <c r="J38" i="63" s="1"/>
  <c r="J41" i="63" s="1"/>
  <c r="G9" i="63" s="1"/>
  <c r="J9" i="63" s="1"/>
  <c r="J15" i="63" s="1"/>
  <c r="H39" i="62"/>
  <c r="J39" i="62" s="1"/>
  <c r="J32" i="62"/>
  <c r="H38" i="62"/>
  <c r="J38" i="62" s="1"/>
  <c r="H40" i="62"/>
  <c r="J40" i="62" s="1"/>
  <c r="J26" i="61"/>
  <c r="H32" i="61"/>
  <c r="J32" i="61" s="1"/>
  <c r="H33" i="61"/>
  <c r="J33" i="61" s="1"/>
  <c r="H34" i="61"/>
  <c r="J34" i="61" s="1"/>
  <c r="H33" i="60"/>
  <c r="J33" i="60" s="1"/>
  <c r="J27" i="60"/>
  <c r="H34" i="60"/>
  <c r="J34" i="60" s="1"/>
  <c r="H35" i="60"/>
  <c r="J35" i="60" s="1"/>
  <c r="E41" i="60"/>
  <c r="J41" i="60" s="1"/>
  <c r="J44" i="60" s="1"/>
  <c r="H34" i="59"/>
  <c r="J34" i="59" s="1"/>
  <c r="H32" i="59"/>
  <c r="J32" i="59" s="1"/>
  <c r="H33" i="59"/>
  <c r="J33" i="59" s="1"/>
  <c r="H35" i="59"/>
  <c r="J35" i="59" s="1"/>
  <c r="H35" i="58"/>
  <c r="J35" i="58" s="1"/>
  <c r="J27" i="58"/>
  <c r="H33" i="58"/>
  <c r="J33" i="58" s="1"/>
  <c r="H33" i="57"/>
  <c r="J33" i="57" s="1"/>
  <c r="H34" i="57"/>
  <c r="J34" i="57" s="1"/>
  <c r="J27" i="57"/>
  <c r="H35" i="57"/>
  <c r="J35" i="57" s="1"/>
  <c r="J32" i="56"/>
  <c r="H33" i="56"/>
  <c r="J33" i="56" s="1"/>
  <c r="H34" i="56"/>
  <c r="J34" i="56" s="1"/>
  <c r="H35" i="56"/>
  <c r="J35" i="56" s="1"/>
  <c r="J27" i="56"/>
  <c r="H34" i="55"/>
  <c r="J34" i="55" s="1"/>
  <c r="J26" i="55"/>
  <c r="H32" i="55"/>
  <c r="J32" i="55" s="1"/>
  <c r="G262" i="48"/>
  <c r="G263" i="48" s="1"/>
  <c r="G254" i="48"/>
  <c r="G253" i="48"/>
  <c r="C278" i="48"/>
  <c r="G281" i="48"/>
  <c r="G282" i="48"/>
  <c r="G283" i="48"/>
  <c r="D186" i="48"/>
  <c r="D205" i="48"/>
  <c r="G203" i="48"/>
  <c r="G198" i="48"/>
  <c r="G197" i="48"/>
  <c r="E195" i="48"/>
  <c r="E205" i="48" s="1"/>
  <c r="G190" i="48"/>
  <c r="G187" i="48"/>
  <c r="C186" i="48"/>
  <c r="D184" i="48"/>
  <c r="P242" i="47"/>
  <c r="S242" i="47" s="1"/>
  <c r="P241" i="47"/>
  <c r="S241" i="47" s="1"/>
  <c r="P240" i="47"/>
  <c r="S240" i="47" s="1"/>
  <c r="P239" i="47"/>
  <c r="S239" i="47" s="1"/>
  <c r="P238" i="47"/>
  <c r="S238" i="47" s="1"/>
  <c r="P237" i="47"/>
  <c r="S237" i="47" s="1"/>
  <c r="G165" i="48"/>
  <c r="G155" i="48"/>
  <c r="D154" i="48"/>
  <c r="C154" i="48"/>
  <c r="D3" i="48"/>
  <c r="D34" i="48"/>
  <c r="D66" i="48"/>
  <c r="D93" i="48"/>
  <c r="B121" i="48"/>
  <c r="D121" i="48"/>
  <c r="D237" i="48"/>
  <c r="G235" i="48"/>
  <c r="G230" i="48"/>
  <c r="G228" i="48"/>
  <c r="E226" i="48"/>
  <c r="E237" i="48" s="1"/>
  <c r="G223" i="48"/>
  <c r="G222" i="48"/>
  <c r="G221" i="48"/>
  <c r="D173" i="48"/>
  <c r="G171" i="48"/>
  <c r="G166" i="48"/>
  <c r="G164" i="48"/>
  <c r="E162" i="48"/>
  <c r="E173" i="48" s="1"/>
  <c r="G159" i="48"/>
  <c r="G158" i="48"/>
  <c r="F233" i="47"/>
  <c r="A233" i="47"/>
  <c r="P206" i="47"/>
  <c r="S206" i="47" s="1"/>
  <c r="P205" i="47"/>
  <c r="S205" i="47" s="1"/>
  <c r="P204" i="47"/>
  <c r="S204" i="47" s="1"/>
  <c r="P203" i="47"/>
  <c r="S203" i="47" s="1"/>
  <c r="P202" i="47"/>
  <c r="S202" i="47" s="1"/>
  <c r="P201" i="47"/>
  <c r="S201" i="47" s="1"/>
  <c r="F197" i="47"/>
  <c r="A197" i="47"/>
  <c r="A159" i="47"/>
  <c r="A121" i="47"/>
  <c r="N163" i="47"/>
  <c r="S163" i="47" s="1"/>
  <c r="A83" i="47"/>
  <c r="V2398" i="54"/>
  <c r="H95" i="24"/>
  <c r="S2178" i="54"/>
  <c r="S2096" i="54"/>
  <c r="U2374" i="54"/>
  <c r="V2376" i="54"/>
  <c r="S2177" i="54"/>
  <c r="J35" i="55" l="1"/>
  <c r="G9" i="55" s="1"/>
  <c r="J9" i="55" s="1"/>
  <c r="J15" i="55" s="1"/>
  <c r="J47" i="55" s="1"/>
  <c r="J50" i="55" s="1"/>
  <c r="H91" i="24"/>
  <c r="I91" i="24" s="1"/>
  <c r="I95" i="24"/>
  <c r="J95" i="24"/>
  <c r="K95" i="24" s="1"/>
  <c r="J36" i="57"/>
  <c r="G9" i="57" s="1"/>
  <c r="J9" i="57" s="1"/>
  <c r="J15" i="57" s="1"/>
  <c r="J48" i="57" s="1"/>
  <c r="J51" i="57" s="1"/>
  <c r="J53" i="63"/>
  <c r="J56" i="63" s="1"/>
  <c r="S258" i="47"/>
  <c r="J41" i="64"/>
  <c r="G9" i="64" s="1"/>
  <c r="J9" i="64" s="1"/>
  <c r="J15" i="64" s="1"/>
  <c r="J53" i="64" s="1"/>
  <c r="J55" i="63"/>
  <c r="J41" i="62"/>
  <c r="G9" i="62" s="1"/>
  <c r="J9" i="62" s="1"/>
  <c r="J15" i="62" s="1"/>
  <c r="J53" i="62" s="1"/>
  <c r="J35" i="61"/>
  <c r="G9" i="61" s="1"/>
  <c r="J9" i="61" s="1"/>
  <c r="J13" i="61" s="1"/>
  <c r="J47" i="61" s="1"/>
  <c r="J36" i="60"/>
  <c r="G9" i="60" s="1"/>
  <c r="J9" i="60" s="1"/>
  <c r="J15" i="60" s="1"/>
  <c r="J48" i="60" s="1"/>
  <c r="J36" i="59"/>
  <c r="G9" i="59" s="1"/>
  <c r="J9" i="59" s="1"/>
  <c r="J15" i="59" s="1"/>
  <c r="J48" i="59" s="1"/>
  <c r="J36" i="58"/>
  <c r="G9" i="58" s="1"/>
  <c r="J9" i="58" s="1"/>
  <c r="J15" i="58" s="1"/>
  <c r="J48" i="58" s="1"/>
  <c r="J36" i="56"/>
  <c r="G9" i="56" s="1"/>
  <c r="J9" i="56" s="1"/>
  <c r="J15" i="56" s="1"/>
  <c r="J48" i="56" s="1"/>
  <c r="G255" i="48"/>
  <c r="G224" i="48"/>
  <c r="J49" i="55" l="1"/>
  <c r="J48" i="55"/>
  <c r="I4" i="55" s="1"/>
  <c r="E203" i="24" s="1" a="1"/>
  <c r="E203" i="24" s="1"/>
  <c r="J51" i="55"/>
  <c r="J91" i="24"/>
  <c r="K91" i="24" s="1"/>
  <c r="J49" i="57"/>
  <c r="J50" i="57"/>
  <c r="J54" i="63"/>
  <c r="I4" i="63"/>
  <c r="E215" i="24" s="1" a="1"/>
  <c r="E215" i="24" s="1"/>
  <c r="J56" i="64"/>
  <c r="J55" i="64"/>
  <c r="J54" i="64"/>
  <c r="I4" i="64" s="1"/>
  <c r="J57" i="63"/>
  <c r="J56" i="62"/>
  <c r="J55" i="62"/>
  <c r="J54" i="62"/>
  <c r="J57" i="62" s="1"/>
  <c r="J50" i="61"/>
  <c r="J49" i="61"/>
  <c r="J48" i="61"/>
  <c r="J51" i="60"/>
  <c r="J50" i="60"/>
  <c r="J49" i="60"/>
  <c r="J52" i="60" s="1"/>
  <c r="I4" i="60"/>
  <c r="E210" i="24" s="1" a="1"/>
  <c r="E210" i="24" s="1"/>
  <c r="J51" i="59"/>
  <c r="J50" i="59"/>
  <c r="J49" i="59"/>
  <c r="J51" i="58"/>
  <c r="J50" i="58"/>
  <c r="J49" i="58"/>
  <c r="J51" i="56"/>
  <c r="J50" i="56"/>
  <c r="J49" i="56"/>
  <c r="I4" i="61" l="1"/>
  <c r="E212" i="24" s="1" a="1"/>
  <c r="E212" i="24" s="1"/>
  <c r="I4" i="57"/>
  <c r="J52" i="57"/>
  <c r="I4" i="56"/>
  <c r="E205" i="24" s="1" a="1"/>
  <c r="E205" i="24" s="1"/>
  <c r="J52" i="56"/>
  <c r="J52" i="58"/>
  <c r="J57" i="64"/>
  <c r="I4" i="62"/>
  <c r="J51" i="61"/>
  <c r="J52" i="59"/>
  <c r="I4" i="59"/>
  <c r="E209" i="24" s="1" a="1"/>
  <c r="E209" i="24" s="1"/>
  <c r="I4" i="58"/>
  <c r="E208" i="24" s="1" a="1"/>
  <c r="E208" i="24" s="1"/>
  <c r="N2013" i="54"/>
  <c r="S2012" i="54"/>
  <c r="O2009" i="54"/>
  <c r="R2006" i="54"/>
  <c r="S2006" i="54" s="1"/>
  <c r="S359" i="54"/>
  <c r="S456" i="54"/>
  <c r="S486" i="54" l="1"/>
  <c r="H33" i="24"/>
  <c r="J33" i="24" s="1"/>
  <c r="S358" i="54"/>
  <c r="H30" i="24" s="1"/>
  <c r="O310" i="54"/>
  <c r="S310" i="54" s="1"/>
  <c r="I30" i="24" l="1"/>
  <c r="I33" i="24"/>
  <c r="J31" i="24"/>
  <c r="J26" i="24"/>
  <c r="K26" i="24" s="1"/>
  <c r="S555" i="54"/>
  <c r="S507" i="54"/>
  <c r="F45" i="47"/>
  <c r="A45" i="47"/>
  <c r="F7" i="47"/>
  <c r="A7" i="47"/>
  <c r="S4454" i="54"/>
  <c r="S4467" i="54" s="1"/>
  <c r="S4430" i="54"/>
  <c r="S4443" i="54" s="1"/>
  <c r="S4402" i="54"/>
  <c r="S4415" i="54" s="1"/>
  <c r="S4378" i="54"/>
  <c r="S4391" i="54" s="1"/>
  <c r="S4350" i="54"/>
  <c r="S4363" i="54" s="1"/>
  <c r="S4326" i="54"/>
  <c r="S4339" i="54" s="1"/>
  <c r="S4298" i="54"/>
  <c r="S4311" i="54" s="1"/>
  <c r="S4274" i="54"/>
  <c r="S4287" i="54" s="1"/>
  <c r="S4246" i="54"/>
  <c r="S4259" i="54" s="1"/>
  <c r="S4229" i="54"/>
  <c r="S4228" i="54"/>
  <c r="S4227" i="54"/>
  <c r="S4226" i="54"/>
  <c r="S4225" i="54"/>
  <c r="S4209" i="54"/>
  <c r="S4208" i="54"/>
  <c r="S4207" i="54"/>
  <c r="S4206" i="54"/>
  <c r="S4205" i="54"/>
  <c r="S4204" i="54"/>
  <c r="S4203" i="54"/>
  <c r="S4202" i="54"/>
  <c r="S4201" i="54"/>
  <c r="S4200" i="54"/>
  <c r="S4199" i="54"/>
  <c r="S4198" i="54"/>
  <c r="S4197" i="54"/>
  <c r="S4196" i="54"/>
  <c r="S4195" i="54"/>
  <c r="S4194" i="54"/>
  <c r="S4193" i="54"/>
  <c r="S4192" i="54"/>
  <c r="S4191" i="54"/>
  <c r="S4190" i="54"/>
  <c r="S4189" i="54"/>
  <c r="S4188" i="54"/>
  <c r="S4187" i="54"/>
  <c r="S4186" i="54"/>
  <c r="S4185" i="54"/>
  <c r="S4184" i="54"/>
  <c r="S4183" i="54"/>
  <c r="S4182" i="54"/>
  <c r="S4164" i="54"/>
  <c r="S4163" i="54"/>
  <c r="S4162" i="54"/>
  <c r="S4161" i="54"/>
  <c r="S4136" i="54"/>
  <c r="S4135" i="54"/>
  <c r="S4134" i="54"/>
  <c r="S4133" i="54"/>
  <c r="S4132" i="54"/>
  <c r="S4131" i="54"/>
  <c r="S4130" i="54"/>
  <c r="S4118" i="54"/>
  <c r="S4117" i="54"/>
  <c r="S4116" i="54"/>
  <c r="S4115" i="54"/>
  <c r="S4114" i="54"/>
  <c r="S4113" i="54"/>
  <c r="S4112" i="54"/>
  <c r="S4111" i="54"/>
  <c r="S4110" i="54"/>
  <c r="S4109" i="54"/>
  <c r="S4108" i="54"/>
  <c r="S4107" i="54"/>
  <c r="S4106" i="54"/>
  <c r="S4076" i="54"/>
  <c r="S4091" i="54" s="1"/>
  <c r="S4058" i="54"/>
  <c r="S4057" i="54"/>
  <c r="S4056" i="54"/>
  <c r="S4055" i="54"/>
  <c r="S4054" i="54"/>
  <c r="S4029" i="54"/>
  <c r="S4028" i="54"/>
  <c r="S4027" i="54"/>
  <c r="S4026" i="54"/>
  <c r="S4025" i="54"/>
  <c r="S4024" i="54"/>
  <c r="S4023" i="54"/>
  <c r="S4011" i="54"/>
  <c r="S4010" i="54"/>
  <c r="S4009" i="54"/>
  <c r="S4008" i="54"/>
  <c r="S4007" i="54"/>
  <c r="S4006" i="54"/>
  <c r="S4005" i="54"/>
  <c r="S4004" i="54"/>
  <c r="S4003" i="54"/>
  <c r="S4002" i="54"/>
  <c r="S4001" i="54"/>
  <c r="S4000" i="54"/>
  <c r="S3999" i="54"/>
  <c r="S3969" i="54"/>
  <c r="S3984" i="54" s="1"/>
  <c r="S3946" i="54"/>
  <c r="S3945" i="54"/>
  <c r="S3944" i="54"/>
  <c r="S3943" i="54"/>
  <c r="S3942" i="54"/>
  <c r="S3911" i="54"/>
  <c r="S3927" i="54" s="1"/>
  <c r="S3889" i="54"/>
  <c r="S3888" i="54"/>
  <c r="S3887" i="54"/>
  <c r="S3886" i="54"/>
  <c r="S3885" i="54"/>
  <c r="S3884" i="54"/>
  <c r="S3867" i="54"/>
  <c r="S3866" i="54"/>
  <c r="S3865" i="54"/>
  <c r="S3864" i="54"/>
  <c r="S3863" i="54"/>
  <c r="S3862" i="54"/>
  <c r="S3861" i="54"/>
  <c r="S3860" i="54"/>
  <c r="S3859" i="54"/>
  <c r="S3858" i="54"/>
  <c r="S3857" i="54"/>
  <c r="S3856" i="54"/>
  <c r="S3855" i="54"/>
  <c r="S3854" i="54"/>
  <c r="S3853" i="54"/>
  <c r="S3852" i="54"/>
  <c r="S3828" i="54"/>
  <c r="S3841" i="54" s="1"/>
  <c r="S3800" i="54"/>
  <c r="S3813" i="54" s="1"/>
  <c r="S3776" i="54"/>
  <c r="S3789" i="54" s="1"/>
  <c r="S3748" i="54"/>
  <c r="S3761" i="54" s="1"/>
  <c r="S3724" i="54"/>
  <c r="S3737" i="54" s="1"/>
  <c r="S3696" i="54"/>
  <c r="S3709" i="54" s="1"/>
  <c r="S3672" i="54"/>
  <c r="S3685" i="54" s="1"/>
  <c r="S3644" i="54"/>
  <c r="S3657" i="54" s="1"/>
  <c r="S3620" i="54"/>
  <c r="S3633" i="54" s="1"/>
  <c r="S3592" i="54"/>
  <c r="S3605" i="54" s="1"/>
  <c r="S3568" i="54"/>
  <c r="S3581" i="54" s="1"/>
  <c r="S3540" i="54"/>
  <c r="S3553" i="54" s="1"/>
  <c r="S3516" i="54"/>
  <c r="S3529" i="54" s="1"/>
  <c r="S3488" i="54"/>
  <c r="S3501" i="54" s="1"/>
  <c r="S3464" i="54"/>
  <c r="S3477" i="54" s="1"/>
  <c r="S3436" i="54"/>
  <c r="S3449" i="54" s="1"/>
  <c r="S3412" i="54"/>
  <c r="S3425" i="54" s="1"/>
  <c r="S3384" i="54"/>
  <c r="S3397" i="54" s="1"/>
  <c r="S3360" i="54"/>
  <c r="S3373" i="54" s="1"/>
  <c r="S3332" i="54"/>
  <c r="S3345" i="54" s="1"/>
  <c r="S3308" i="54"/>
  <c r="S3321" i="54" s="1"/>
  <c r="R3285" i="54"/>
  <c r="S3285" i="54" s="1"/>
  <c r="S3293" i="54" s="1"/>
  <c r="R3265" i="54"/>
  <c r="S3265" i="54" s="1"/>
  <c r="S3273" i="54" s="1"/>
  <c r="R3240" i="54"/>
  <c r="S3240" i="54" s="1"/>
  <c r="S3248" i="54" s="1"/>
  <c r="R3215" i="54"/>
  <c r="S3215" i="54" s="1"/>
  <c r="S3223" i="54" s="1"/>
  <c r="R3190" i="54"/>
  <c r="S3190" i="54" s="1"/>
  <c r="S3198" i="54" s="1"/>
  <c r="R3165" i="54"/>
  <c r="S3165" i="54" s="1"/>
  <c r="S3173" i="54" s="1"/>
  <c r="R3142" i="54"/>
  <c r="S3142" i="54" s="1"/>
  <c r="S3148" i="54" s="1"/>
  <c r="R3115" i="54"/>
  <c r="S3115" i="54" s="1"/>
  <c r="S3125" i="54" s="1"/>
  <c r="R3087" i="54"/>
  <c r="S3087" i="54" s="1"/>
  <c r="R3086" i="54"/>
  <c r="S3086" i="54" s="1"/>
  <c r="R3085" i="54"/>
  <c r="S3085" i="54" s="1"/>
  <c r="R3057" i="54"/>
  <c r="S3057" i="54" s="1"/>
  <c r="R3056" i="54"/>
  <c r="S3056" i="54" s="1"/>
  <c r="R3033" i="54"/>
  <c r="S3033" i="54" s="1"/>
  <c r="R3032" i="54"/>
  <c r="S3032" i="54" s="1"/>
  <c r="R3031" i="54"/>
  <c r="S3031" i="54" s="1"/>
  <c r="R3013" i="54"/>
  <c r="S3013" i="54" s="1"/>
  <c r="R3012" i="54"/>
  <c r="S3012" i="54" s="1"/>
  <c r="R3011" i="54"/>
  <c r="S3011" i="54" s="1"/>
  <c r="R3010" i="54"/>
  <c r="S3010" i="54" s="1"/>
  <c r="R3009" i="54"/>
  <c r="S3009" i="54" s="1"/>
  <c r="R3008" i="54"/>
  <c r="S3008" i="54" s="1"/>
  <c r="R3007" i="54"/>
  <c r="S3007" i="54" s="1"/>
  <c r="R3006" i="54"/>
  <c r="S3006" i="54" s="1"/>
  <c r="R3005" i="54"/>
  <c r="S3005" i="54" s="1"/>
  <c r="R3004" i="54"/>
  <c r="S3004" i="54" s="1"/>
  <c r="R3003" i="54"/>
  <c r="S3003" i="54" s="1"/>
  <c r="R3002" i="54"/>
  <c r="S3002" i="54" s="1"/>
  <c r="R3001" i="54"/>
  <c r="S3001" i="54" s="1"/>
  <c r="R3000" i="54"/>
  <c r="S3000" i="54" s="1"/>
  <c r="R2999" i="54"/>
  <c r="S2999" i="54" s="1"/>
  <c r="R2998" i="54"/>
  <c r="S2998" i="54" s="1"/>
  <c r="R2997" i="54"/>
  <c r="S2997" i="54" s="1"/>
  <c r="R2996" i="54"/>
  <c r="S2996" i="54" s="1"/>
  <c r="R2995" i="54"/>
  <c r="S2995" i="54" s="1"/>
  <c r="R2994" i="54"/>
  <c r="S2994" i="54" s="1"/>
  <c r="R2993" i="54"/>
  <c r="S2993" i="54" s="1"/>
  <c r="R2992" i="54"/>
  <c r="S2992" i="54" s="1"/>
  <c r="R2991" i="54"/>
  <c r="S2991" i="54" s="1"/>
  <c r="R2990" i="54"/>
  <c r="S2990" i="54" s="1"/>
  <c r="R2989" i="54"/>
  <c r="S2989" i="54" s="1"/>
  <c r="R2988" i="54"/>
  <c r="S2988" i="54" s="1"/>
  <c r="R2987" i="54"/>
  <c r="S2987" i="54" s="1"/>
  <c r="P2959" i="54"/>
  <c r="R2959" i="54" s="1"/>
  <c r="S2959" i="54" s="1"/>
  <c r="P2958" i="54"/>
  <c r="R2958" i="54" s="1"/>
  <c r="S2958" i="54" s="1"/>
  <c r="R2931" i="54"/>
  <c r="S2931" i="54" s="1"/>
  <c r="R2930" i="54"/>
  <c r="S2930" i="54" s="1"/>
  <c r="P2929" i="54"/>
  <c r="R2929" i="54" s="1"/>
  <c r="S2929" i="54" s="1"/>
  <c r="R2900" i="54"/>
  <c r="S2900" i="54" s="1"/>
  <c r="S2912" i="54" s="1"/>
  <c r="R2878" i="54"/>
  <c r="S2878" i="54" s="1"/>
  <c r="R2877" i="54"/>
  <c r="S2877" i="54" s="1"/>
  <c r="R2876" i="54"/>
  <c r="S2876" i="54" s="1"/>
  <c r="R2875" i="54"/>
  <c r="S2875" i="54" s="1"/>
  <c r="R2874" i="54"/>
  <c r="S2874" i="54" s="1"/>
  <c r="R2873" i="54"/>
  <c r="S2873" i="54" s="1"/>
  <c r="R2872" i="54"/>
  <c r="S2872" i="54" s="1"/>
  <c r="R2871" i="54"/>
  <c r="S2871" i="54" s="1"/>
  <c r="R2870" i="54"/>
  <c r="S2870" i="54" s="1"/>
  <c r="R2869" i="54"/>
  <c r="S2869" i="54" s="1"/>
  <c r="R2868" i="54"/>
  <c r="S2868" i="54" s="1"/>
  <c r="P2847" i="54"/>
  <c r="R2847" i="54" s="1"/>
  <c r="S2847" i="54" s="1"/>
  <c r="S2852" i="54" s="1"/>
  <c r="R2820" i="54"/>
  <c r="S2820" i="54" s="1"/>
  <c r="R2819" i="54"/>
  <c r="S2819" i="54" s="1"/>
  <c r="R2818" i="54"/>
  <c r="S2818" i="54" s="1"/>
  <c r="P2817" i="54"/>
  <c r="R2817" i="54" s="1"/>
  <c r="S2817" i="54" s="1"/>
  <c r="P2816" i="54"/>
  <c r="R2816" i="54" s="1"/>
  <c r="S2816" i="54" s="1"/>
  <c r="P2815" i="54"/>
  <c r="R2815" i="54" s="1"/>
  <c r="S2815" i="54" s="1"/>
  <c r="P2814" i="54"/>
  <c r="R2814" i="54" s="1"/>
  <c r="S2814" i="54" s="1"/>
  <c r="P2813" i="54"/>
  <c r="R2813" i="54" s="1"/>
  <c r="S2813" i="54" s="1"/>
  <c r="P2812" i="54"/>
  <c r="R2812" i="54" s="1"/>
  <c r="P2811" i="54"/>
  <c r="R2811" i="54" s="1"/>
  <c r="S2811" i="54" s="1"/>
  <c r="P2810" i="54"/>
  <c r="R2810" i="54" s="1"/>
  <c r="S2810" i="54" s="1"/>
  <c r="R2786" i="54"/>
  <c r="S2786" i="54" s="1"/>
  <c r="R2785" i="54"/>
  <c r="S2785" i="54" s="1"/>
  <c r="R2784" i="54"/>
  <c r="S2784" i="54" s="1"/>
  <c r="R2783" i="54"/>
  <c r="S2783" i="54" s="1"/>
  <c r="R2782" i="54"/>
  <c r="S2782" i="54" s="1"/>
  <c r="R2781" i="54"/>
  <c r="S2781" i="54" s="1"/>
  <c r="R2780" i="54"/>
  <c r="S2780" i="54" s="1"/>
  <c r="O2779" i="54"/>
  <c r="R2779" i="54" s="1"/>
  <c r="S2779" i="54" s="1"/>
  <c r="R2778" i="54"/>
  <c r="S2778" i="54" s="1"/>
  <c r="R2777" i="54"/>
  <c r="S2777" i="54" s="1"/>
  <c r="R2776" i="54"/>
  <c r="S2776" i="54" s="1"/>
  <c r="R2775" i="54"/>
  <c r="S2775" i="54" s="1"/>
  <c r="R2773" i="54"/>
  <c r="S2773" i="54" s="1"/>
  <c r="R2772" i="54"/>
  <c r="S2772" i="54" s="1"/>
  <c r="R2746" i="54"/>
  <c r="S2746" i="54" s="1"/>
  <c r="R2745" i="54"/>
  <c r="S2745" i="54" s="1"/>
  <c r="R2744" i="54"/>
  <c r="S2744" i="54" s="1"/>
  <c r="R2743" i="54"/>
  <c r="S2743" i="54" s="1"/>
  <c r="R2742" i="54"/>
  <c r="S2742" i="54" s="1"/>
  <c r="R2741" i="54"/>
  <c r="S2741" i="54" s="1"/>
  <c r="R2740" i="54"/>
  <c r="S2740" i="54" s="1"/>
  <c r="R2739" i="54"/>
  <c r="S2739" i="54" s="1"/>
  <c r="R2738" i="54"/>
  <c r="S2738" i="54" s="1"/>
  <c r="R2737" i="54"/>
  <c r="S2737" i="54" s="1"/>
  <c r="R2736" i="54"/>
  <c r="R2735" i="54"/>
  <c r="S2735" i="54" s="1"/>
  <c r="R2734" i="54"/>
  <c r="S2734" i="54" s="1"/>
  <c r="P2711" i="54"/>
  <c r="R2711" i="54" s="1"/>
  <c r="S2711" i="54" s="1"/>
  <c r="R2710" i="54"/>
  <c r="S2710" i="54" s="1"/>
  <c r="R2709" i="54"/>
  <c r="S2709" i="54" s="1"/>
  <c r="R2708" i="54"/>
  <c r="S2708" i="54" s="1"/>
  <c r="R2707" i="54"/>
  <c r="S2707" i="54" s="1"/>
  <c r="R2706" i="54"/>
  <c r="S2706" i="54" s="1"/>
  <c r="R2705" i="54"/>
  <c r="S2705" i="54" s="1"/>
  <c r="R2704" i="54"/>
  <c r="S2704" i="54" s="1"/>
  <c r="R2703" i="54"/>
  <c r="S2703" i="54" s="1"/>
  <c r="R2702" i="54"/>
  <c r="S2702" i="54" s="1"/>
  <c r="R2701" i="54"/>
  <c r="S2701" i="54" s="1"/>
  <c r="R2700" i="54"/>
  <c r="S2700" i="54" s="1"/>
  <c r="R2698" i="54"/>
  <c r="S2698" i="54" s="1"/>
  <c r="R2697" i="54"/>
  <c r="S2697" i="54" s="1"/>
  <c r="R2680" i="54"/>
  <c r="S2680" i="54" s="1"/>
  <c r="R2679" i="54"/>
  <c r="S2679" i="54" s="1"/>
  <c r="R2678" i="54"/>
  <c r="S2678" i="54" s="1"/>
  <c r="R2677" i="54"/>
  <c r="S2677" i="54" s="1"/>
  <c r="R2676" i="54"/>
  <c r="S2676" i="54" s="1"/>
  <c r="R2675" i="54"/>
  <c r="S2675" i="54" s="1"/>
  <c r="R2674" i="54"/>
  <c r="S2674" i="54" s="1"/>
  <c r="R2673" i="54"/>
  <c r="S2673" i="54" s="1"/>
  <c r="R2672" i="54"/>
  <c r="S2672" i="54" s="1"/>
  <c r="R2671" i="54"/>
  <c r="S2671" i="54" s="1"/>
  <c r="R2670" i="54"/>
  <c r="S2670" i="54" s="1"/>
  <c r="R2669" i="54"/>
  <c r="R2668" i="54"/>
  <c r="S2668" i="54" s="1"/>
  <c r="R2667" i="54"/>
  <c r="S2667" i="54" s="1"/>
  <c r="P2666" i="54"/>
  <c r="R2666" i="54" s="1"/>
  <c r="S2666" i="54" s="1"/>
  <c r="R2665" i="54"/>
  <c r="S2665" i="54" s="1"/>
  <c r="R2664" i="54"/>
  <c r="S2664" i="54" s="1"/>
  <c r="R2663" i="54"/>
  <c r="S2663" i="54" s="1"/>
  <c r="R2662" i="54"/>
  <c r="S2662" i="54" s="1"/>
  <c r="R2661" i="54"/>
  <c r="S2661" i="54" s="1"/>
  <c r="R2660" i="54"/>
  <c r="S2660" i="54" s="1"/>
  <c r="R2659" i="54"/>
  <c r="S2659" i="54" s="1"/>
  <c r="R2658" i="54"/>
  <c r="S2658" i="54" s="1"/>
  <c r="R2657" i="54"/>
  <c r="S2657" i="54" s="1"/>
  <c r="R2656" i="54"/>
  <c r="S2656" i="54" s="1"/>
  <c r="R2655" i="54"/>
  <c r="S2655" i="54" s="1"/>
  <c r="R2654" i="54"/>
  <c r="S2654" i="54" s="1"/>
  <c r="R2653" i="54"/>
  <c r="S2653" i="54" s="1"/>
  <c r="R2640" i="54"/>
  <c r="S2640" i="54" s="1"/>
  <c r="R2639" i="54"/>
  <c r="S2639" i="54" s="1"/>
  <c r="R2638" i="54"/>
  <c r="S2638" i="54" s="1"/>
  <c r="R2637" i="54"/>
  <c r="S2637" i="54" s="1"/>
  <c r="R2636" i="54"/>
  <c r="S2636" i="54" s="1"/>
  <c r="R2635" i="54"/>
  <c r="S2635" i="54" s="1"/>
  <c r="R2634" i="54"/>
  <c r="S2634" i="54" s="1"/>
  <c r="R2553" i="54"/>
  <c r="R2527" i="54"/>
  <c r="S2527" i="54" s="1"/>
  <c r="S2537" i="54" s="1"/>
  <c r="R2500" i="54"/>
  <c r="S2500" i="54" s="1"/>
  <c r="S2510" i="54" s="1"/>
  <c r="R2472" i="54"/>
  <c r="S2472" i="54" s="1"/>
  <c r="S2482" i="54" s="1"/>
  <c r="R2444" i="54"/>
  <c r="S2444" i="54" s="1"/>
  <c r="S2454" i="54" s="1"/>
  <c r="P2423" i="54"/>
  <c r="R2423" i="54" s="1"/>
  <c r="S2423" i="54" s="1"/>
  <c r="P2422" i="54"/>
  <c r="R2422" i="54" s="1"/>
  <c r="S2422" i="54" s="1"/>
  <c r="P2421" i="54"/>
  <c r="R2421" i="54" s="1"/>
  <c r="S2421" i="54" s="1"/>
  <c r="P2420" i="54"/>
  <c r="R2420" i="54" s="1"/>
  <c r="S2420" i="54" s="1"/>
  <c r="W2399" i="54"/>
  <c r="W2398" i="54"/>
  <c r="S2373" i="54"/>
  <c r="U2373" i="54" s="1"/>
  <c r="W2373" i="54" s="1"/>
  <c r="V2397" i="54"/>
  <c r="W2397" i="54" s="1"/>
  <c r="Q2372" i="54"/>
  <c r="S2372" i="54" s="1"/>
  <c r="U2372" i="54" s="1"/>
  <c r="W2372" i="54" s="1"/>
  <c r="Q2371" i="54"/>
  <c r="S2371" i="54" s="1"/>
  <c r="U2371" i="54" s="1"/>
  <c r="W2371" i="54" s="1"/>
  <c r="S2370" i="54"/>
  <c r="U2370" i="54" s="1"/>
  <c r="W2370" i="54" s="1"/>
  <c r="Q2369" i="54"/>
  <c r="S2369" i="54" s="1"/>
  <c r="U2369" i="54" s="1"/>
  <c r="W2369" i="54" s="1"/>
  <c r="S2368" i="54"/>
  <c r="U2368" i="54" s="1"/>
  <c r="Q2367" i="54"/>
  <c r="S2367" i="54" s="1"/>
  <c r="U2367" i="54" s="1"/>
  <c r="W2367" i="54" s="1"/>
  <c r="Q2366" i="54"/>
  <c r="S2366" i="54" s="1"/>
  <c r="S2365" i="54"/>
  <c r="S2364" i="54"/>
  <c r="S2363" i="54"/>
  <c r="Q2362" i="54"/>
  <c r="S2362" i="54" s="1"/>
  <c r="Q2361" i="54"/>
  <c r="S2361" i="54" s="1"/>
  <c r="U2361" i="54" s="1"/>
  <c r="W2361" i="54" s="1"/>
  <c r="W2376" i="54"/>
  <c r="U2375" i="54"/>
  <c r="W2375" i="54" s="1"/>
  <c r="W2374" i="54"/>
  <c r="T2366" i="54"/>
  <c r="T2365" i="54"/>
  <c r="P2341" i="54"/>
  <c r="R2341" i="54" s="1"/>
  <c r="T2364" i="54"/>
  <c r="P2340" i="54"/>
  <c r="R2340" i="54" s="1"/>
  <c r="T2363" i="54"/>
  <c r="P2339" i="54"/>
  <c r="R2339" i="54" s="1"/>
  <c r="T2362" i="54"/>
  <c r="P2338" i="54"/>
  <c r="R2338" i="54" s="1"/>
  <c r="P2337" i="54"/>
  <c r="R2337" i="54" s="1"/>
  <c r="P2336" i="54"/>
  <c r="R2336" i="54" s="1"/>
  <c r="P2335" i="54"/>
  <c r="R2335" i="54" s="1"/>
  <c r="P2334" i="54"/>
  <c r="R2334" i="54" s="1"/>
  <c r="P2333" i="54"/>
  <c r="R2333" i="54" s="1"/>
  <c r="P2330" i="54"/>
  <c r="R2330" i="54" s="1"/>
  <c r="P2329" i="54"/>
  <c r="R2329" i="54" s="1"/>
  <c r="P2328" i="54"/>
  <c r="R2328" i="54" s="1"/>
  <c r="P2327" i="54"/>
  <c r="R2327" i="54" s="1"/>
  <c r="P2326" i="54"/>
  <c r="R2326" i="54" s="1"/>
  <c r="P2325" i="54"/>
  <c r="R2325" i="54" s="1"/>
  <c r="R2332" i="54"/>
  <c r="R2331" i="54"/>
  <c r="M2305" i="54"/>
  <c r="O2305" i="54" s="1"/>
  <c r="M2304" i="54"/>
  <c r="O2304" i="54" s="1"/>
  <c r="M2303" i="54"/>
  <c r="O2303" i="54" s="1"/>
  <c r="M2302" i="54"/>
  <c r="O2302" i="54" s="1"/>
  <c r="M2301" i="54"/>
  <c r="O2301" i="54" s="1"/>
  <c r="M2300" i="54"/>
  <c r="O2300" i="54" s="1"/>
  <c r="M2299" i="54"/>
  <c r="O2299" i="54" s="1"/>
  <c r="R2324" i="54"/>
  <c r="M2298" i="54"/>
  <c r="O2298" i="54" s="1"/>
  <c r="M2297" i="54"/>
  <c r="O2297" i="54" s="1"/>
  <c r="M2296" i="54"/>
  <c r="O2296" i="54" s="1"/>
  <c r="M2295" i="54"/>
  <c r="O2295" i="54" s="1"/>
  <c r="M2294" i="54"/>
  <c r="O2294" i="54" s="1"/>
  <c r="M2293" i="54"/>
  <c r="O2293" i="54" s="1"/>
  <c r="M2292" i="54"/>
  <c r="O2292" i="54" s="1"/>
  <c r="Q2292" i="54" s="1"/>
  <c r="T2292" i="54" s="1"/>
  <c r="M2291" i="54"/>
  <c r="O2291" i="54" s="1"/>
  <c r="Q2291" i="54" s="1"/>
  <c r="T2291" i="54" s="1"/>
  <c r="M2290" i="54"/>
  <c r="O2290" i="54" s="1"/>
  <c r="M2289" i="54"/>
  <c r="O2289" i="54" s="1"/>
  <c r="Q2289" i="54" s="1"/>
  <c r="T2289" i="54" s="1"/>
  <c r="M2288" i="54"/>
  <c r="O2288" i="54" s="1"/>
  <c r="Q2288" i="54" s="1"/>
  <c r="T2288" i="54" s="1"/>
  <c r="M2287" i="54"/>
  <c r="O2287" i="54" s="1"/>
  <c r="Q2287" i="54" s="1"/>
  <c r="T2287" i="54" s="1"/>
  <c r="M2286" i="54"/>
  <c r="O2286" i="54" s="1"/>
  <c r="Q2286" i="54" s="1"/>
  <c r="T2286" i="54" s="1"/>
  <c r="M2285" i="54"/>
  <c r="O2285" i="54" s="1"/>
  <c r="Q2285" i="54" s="1"/>
  <c r="T2285" i="54" s="1"/>
  <c r="M2284" i="54"/>
  <c r="O2284" i="54" s="1"/>
  <c r="Q2284" i="54" s="1"/>
  <c r="T2284" i="54" s="1"/>
  <c r="M2283" i="54"/>
  <c r="O2283" i="54" s="1"/>
  <c r="Q2283" i="54" s="1"/>
  <c r="T2283" i="54" s="1"/>
  <c r="M2282" i="54"/>
  <c r="O2282" i="54" s="1"/>
  <c r="Q2282" i="54" s="1"/>
  <c r="T2282" i="54" s="1"/>
  <c r="M2281" i="54"/>
  <c r="O2281" i="54" s="1"/>
  <c r="M2280" i="54"/>
  <c r="O2280" i="54" s="1"/>
  <c r="P2305" i="54"/>
  <c r="M2279" i="54"/>
  <c r="O2279" i="54" s="1"/>
  <c r="P2304" i="54"/>
  <c r="M2278" i="54"/>
  <c r="O2278" i="54" s="1"/>
  <c r="P2303" i="54"/>
  <c r="M2277" i="54"/>
  <c r="O2277" i="54" s="1"/>
  <c r="P2302" i="54"/>
  <c r="M2276" i="54"/>
  <c r="O2276" i="54" s="1"/>
  <c r="P2301" i="54"/>
  <c r="M2275" i="54"/>
  <c r="O2275" i="54" s="1"/>
  <c r="Q2275" i="54" s="1"/>
  <c r="T2275" i="54" s="1"/>
  <c r="P2300" i="54"/>
  <c r="M2274" i="54"/>
  <c r="O2274" i="54" s="1"/>
  <c r="Q2274" i="54" s="1"/>
  <c r="T2274" i="54" s="1"/>
  <c r="P2299" i="54"/>
  <c r="M2273" i="54"/>
  <c r="O2273" i="54" s="1"/>
  <c r="P2298" i="54"/>
  <c r="M2272" i="54"/>
  <c r="O2272" i="54" s="1"/>
  <c r="P2297" i="54"/>
  <c r="M2271" i="54"/>
  <c r="O2271" i="54" s="1"/>
  <c r="P2296" i="54"/>
  <c r="M2270" i="54"/>
  <c r="O2270" i="54" s="1"/>
  <c r="Q2270" i="54" s="1"/>
  <c r="T2270" i="54" s="1"/>
  <c r="P2295" i="54"/>
  <c r="M2269" i="54"/>
  <c r="O2269" i="54" s="1"/>
  <c r="P2294" i="54"/>
  <c r="M2268" i="54"/>
  <c r="O2268" i="54" s="1"/>
  <c r="Q2268" i="54" s="1"/>
  <c r="T2268" i="54" s="1"/>
  <c r="P2293" i="54"/>
  <c r="M2267" i="54"/>
  <c r="O2267" i="54" s="1"/>
  <c r="Q2267" i="54" s="1"/>
  <c r="T2267" i="54" s="1"/>
  <c r="M2266" i="54"/>
  <c r="O2266" i="54" s="1"/>
  <c r="Q2266" i="54" s="1"/>
  <c r="T2266" i="54" s="1"/>
  <c r="M2265" i="54"/>
  <c r="O2265" i="54" s="1"/>
  <c r="Q2265" i="54" s="1"/>
  <c r="T2265" i="54" s="1"/>
  <c r="P2290" i="54"/>
  <c r="M2264" i="54"/>
  <c r="O2264" i="54" s="1"/>
  <c r="Q2264" i="54" s="1"/>
  <c r="T2264" i="54" s="1"/>
  <c r="M2263" i="54"/>
  <c r="O2263" i="54" s="1"/>
  <c r="Q2263" i="54" s="1"/>
  <c r="T2263" i="54" s="1"/>
  <c r="P2281" i="54"/>
  <c r="P2280" i="54"/>
  <c r="P2279" i="54"/>
  <c r="P2278" i="54"/>
  <c r="P2277" i="54"/>
  <c r="P2276" i="54"/>
  <c r="P2273" i="54"/>
  <c r="P2272" i="54"/>
  <c r="P2271" i="54"/>
  <c r="P2269" i="54"/>
  <c r="R2241" i="54"/>
  <c r="S2241" i="54" s="1"/>
  <c r="R2240" i="54"/>
  <c r="S2240" i="54" s="1"/>
  <c r="R2239" i="54"/>
  <c r="S2239" i="54" s="1"/>
  <c r="R2238" i="54"/>
  <c r="S2238" i="54" s="1"/>
  <c r="R2237" i="54"/>
  <c r="S2237" i="54" s="1"/>
  <c r="R2236" i="54"/>
  <c r="S2236" i="54" s="1"/>
  <c r="R2235" i="54"/>
  <c r="S2235" i="54" s="1"/>
  <c r="R2234" i="54"/>
  <c r="S2234" i="54" s="1"/>
  <c r="R2233" i="54"/>
  <c r="S2233" i="54" s="1"/>
  <c r="R2232" i="54"/>
  <c r="S2232" i="54" s="1"/>
  <c r="R2231" i="54"/>
  <c r="S2231" i="54" s="1"/>
  <c r="R2230" i="54"/>
  <c r="S2230" i="54" s="1"/>
  <c r="R2229" i="54"/>
  <c r="S2229" i="54" s="1"/>
  <c r="R2228" i="54"/>
  <c r="S2228" i="54" s="1"/>
  <c r="R2227" i="54"/>
  <c r="S2227" i="54" s="1"/>
  <c r="R2226" i="54"/>
  <c r="S2226" i="54" s="1"/>
  <c r="R2225" i="54"/>
  <c r="S2225" i="54" s="1"/>
  <c r="R2224" i="54"/>
  <c r="S2224" i="54" s="1"/>
  <c r="R2223" i="54"/>
  <c r="S2223" i="54" s="1"/>
  <c r="R2222" i="54"/>
  <c r="S2222" i="54" s="1"/>
  <c r="R2221" i="54"/>
  <c r="S2221" i="54" s="1"/>
  <c r="R2220" i="54"/>
  <c r="S2220" i="54" s="1"/>
  <c r="R2219" i="54"/>
  <c r="S2219" i="54" s="1"/>
  <c r="R2218" i="54"/>
  <c r="S2218" i="54" s="1"/>
  <c r="R2217" i="54"/>
  <c r="S2217" i="54" s="1"/>
  <c r="R2216" i="54"/>
  <c r="S2216" i="54" s="1"/>
  <c r="P2168" i="54"/>
  <c r="S2176" i="54"/>
  <c r="S2175" i="54"/>
  <c r="S2174" i="54"/>
  <c r="S2173" i="54"/>
  <c r="R2171" i="54"/>
  <c r="S2171" i="54" s="1"/>
  <c r="R2170" i="54"/>
  <c r="S2170" i="54" s="1"/>
  <c r="R2169" i="54"/>
  <c r="S2169" i="54" s="1"/>
  <c r="R2168" i="54"/>
  <c r="S2168" i="54" s="1"/>
  <c r="S2125" i="54"/>
  <c r="R2124" i="54"/>
  <c r="S2124" i="54" s="1"/>
  <c r="R2123" i="54"/>
  <c r="S2123" i="54" s="1"/>
  <c r="R2122" i="54"/>
  <c r="S2122" i="54" s="1"/>
  <c r="R2121" i="54"/>
  <c r="S2121" i="54" s="1"/>
  <c r="R2120" i="54"/>
  <c r="S2120" i="54" s="1"/>
  <c r="P2072" i="54"/>
  <c r="R2092" i="54"/>
  <c r="S2092" i="54" s="1"/>
  <c r="R2091" i="54"/>
  <c r="S2091" i="54" s="1"/>
  <c r="R2090" i="54"/>
  <c r="S2090" i="54" s="1"/>
  <c r="R2089" i="54"/>
  <c r="S2089" i="54" s="1"/>
  <c r="R2088" i="54"/>
  <c r="S2088" i="54" s="1"/>
  <c r="R2087" i="54"/>
  <c r="S2087" i="54" s="1"/>
  <c r="R2086" i="54"/>
  <c r="S2086" i="54" s="1"/>
  <c r="R2085" i="54"/>
  <c r="S2085" i="54" s="1"/>
  <c r="R2084" i="54"/>
  <c r="S2084" i="54" s="1"/>
  <c r="R2083" i="54"/>
  <c r="S2083" i="54" s="1"/>
  <c r="R2082" i="54"/>
  <c r="S2082" i="54" s="1"/>
  <c r="R2081" i="54"/>
  <c r="S2081" i="54" s="1"/>
  <c r="R2080" i="54"/>
  <c r="S2080" i="54" s="1"/>
  <c r="R2079" i="54"/>
  <c r="S2079" i="54" s="1"/>
  <c r="R2078" i="54"/>
  <c r="S2078" i="54" s="1"/>
  <c r="R2077" i="54"/>
  <c r="S2077" i="54" s="1"/>
  <c r="R2076" i="54"/>
  <c r="S2076" i="54" s="1"/>
  <c r="R2075" i="54"/>
  <c r="S2075" i="54" s="1"/>
  <c r="R2074" i="54"/>
  <c r="S2074" i="54" s="1"/>
  <c r="R2073" i="54"/>
  <c r="S2073" i="54" s="1"/>
  <c r="R2072" i="54"/>
  <c r="S2072" i="54" s="1"/>
  <c r="S2050" i="54"/>
  <c r="R2049" i="54"/>
  <c r="S2049" i="54" s="1"/>
  <c r="R2048" i="54"/>
  <c r="S2048" i="54" s="1"/>
  <c r="R2047" i="54"/>
  <c r="S2047" i="54" s="1"/>
  <c r="R2046" i="54"/>
  <c r="S2046" i="54" s="1"/>
  <c r="R2045" i="54"/>
  <c r="S2045" i="54" s="1"/>
  <c r="R2044" i="54"/>
  <c r="S2044" i="54" s="1"/>
  <c r="R2043" i="54"/>
  <c r="S2043" i="54" s="1"/>
  <c r="R2042" i="54"/>
  <c r="S2042" i="54" s="1"/>
  <c r="R2041" i="54"/>
  <c r="S2041" i="54" s="1"/>
  <c r="R2040" i="54"/>
  <c r="S2040" i="54" s="1"/>
  <c r="R2039" i="54"/>
  <c r="S2039" i="54" s="1"/>
  <c r="R2038" i="54"/>
  <c r="S2038" i="54" s="1"/>
  <c r="R2037" i="54"/>
  <c r="S2037" i="54" s="1"/>
  <c r="N1998" i="54"/>
  <c r="R1998" i="54" s="1"/>
  <c r="S1998" i="54" s="1"/>
  <c r="N1997" i="54"/>
  <c r="R1997" i="54" s="1"/>
  <c r="S1997" i="54" s="1"/>
  <c r="N1996" i="54"/>
  <c r="R1996" i="54" s="1"/>
  <c r="S1996" i="54" s="1"/>
  <c r="N1995" i="54"/>
  <c r="R1995" i="54" s="1"/>
  <c r="S1995" i="54" s="1"/>
  <c r="N1994" i="54"/>
  <c r="R1994" i="54" s="1"/>
  <c r="S1994" i="54" s="1"/>
  <c r="N1993" i="54"/>
  <c r="R1993" i="54" s="1"/>
  <c r="N1992" i="54"/>
  <c r="R1992" i="54" s="1"/>
  <c r="S1992" i="54" s="1"/>
  <c r="S2017" i="54"/>
  <c r="N1991" i="54"/>
  <c r="R1991" i="54" s="1"/>
  <c r="S1991" i="54" s="1"/>
  <c r="S2016" i="54"/>
  <c r="N1990" i="54"/>
  <c r="R1990" i="54" s="1"/>
  <c r="S1990" i="54" s="1"/>
  <c r="S2015" i="54"/>
  <c r="N1989" i="54"/>
  <c r="R1989" i="54" s="1"/>
  <c r="S1989" i="54" s="1"/>
  <c r="N1988" i="54"/>
  <c r="R1988" i="54" s="1"/>
  <c r="S1988" i="54" s="1"/>
  <c r="S2013" i="54"/>
  <c r="N1987" i="54"/>
  <c r="R1987" i="54" s="1"/>
  <c r="S1987" i="54" s="1"/>
  <c r="N1986" i="54"/>
  <c r="R1986" i="54" s="1"/>
  <c r="S1986" i="54" s="1"/>
  <c r="S2011" i="54"/>
  <c r="N1985" i="54"/>
  <c r="R1985" i="54" s="1"/>
  <c r="S1985" i="54" s="1"/>
  <c r="N1984" i="54"/>
  <c r="R1984" i="54" s="1"/>
  <c r="S1984" i="54" s="1"/>
  <c r="S2009" i="54"/>
  <c r="N1983" i="54"/>
  <c r="R1983" i="54" s="1"/>
  <c r="S1983" i="54" s="1"/>
  <c r="N1982" i="54"/>
  <c r="R1982" i="54" s="1"/>
  <c r="S1982" i="54" s="1"/>
  <c r="R2007" i="54"/>
  <c r="S2007" i="54" s="1"/>
  <c r="N1981" i="54"/>
  <c r="R1981" i="54" s="1"/>
  <c r="S1981" i="54" s="1"/>
  <c r="N1980" i="54"/>
  <c r="R1980" i="54" s="1"/>
  <c r="S1980" i="54" s="1"/>
  <c r="R2005" i="54"/>
  <c r="S2005" i="54" s="1"/>
  <c r="N1979" i="54"/>
  <c r="R1979" i="54" s="1"/>
  <c r="S1979" i="54" s="1"/>
  <c r="R2004" i="54"/>
  <c r="S2004" i="54" s="1"/>
  <c r="N1978" i="54"/>
  <c r="R1978" i="54" s="1"/>
  <c r="S1978" i="54" s="1"/>
  <c r="R2003" i="54"/>
  <c r="S2003" i="54" s="1"/>
  <c r="N1977" i="54"/>
  <c r="R1977" i="54" s="1"/>
  <c r="S1977" i="54" s="1"/>
  <c r="R2002" i="54"/>
  <c r="S2002" i="54" s="1"/>
  <c r="N1976" i="54"/>
  <c r="R1976" i="54" s="1"/>
  <c r="S1976" i="54" s="1"/>
  <c r="R2001" i="54"/>
  <c r="S2001" i="54" s="1"/>
  <c r="N1975" i="54"/>
  <c r="R1975" i="54" s="1"/>
  <c r="S1975" i="54" s="1"/>
  <c r="R2000" i="54"/>
  <c r="S2000" i="54" s="1"/>
  <c r="N1974" i="54"/>
  <c r="R1974" i="54" s="1"/>
  <c r="S1974" i="54" s="1"/>
  <c r="R1999" i="54"/>
  <c r="S1999" i="54" s="1"/>
  <c r="N1973" i="54"/>
  <c r="R1973" i="54" s="1"/>
  <c r="S1973" i="54" s="1"/>
  <c r="N1972" i="54"/>
  <c r="R1972" i="54" s="1"/>
  <c r="S1972" i="54" s="1"/>
  <c r="N1971" i="54"/>
  <c r="R1971" i="54" s="1"/>
  <c r="S1971" i="54" s="1"/>
  <c r="N1970" i="54"/>
  <c r="R1970" i="54" s="1"/>
  <c r="S1970" i="54" s="1"/>
  <c r="N1969" i="54"/>
  <c r="R1969" i="54" s="1"/>
  <c r="S1969" i="54" s="1"/>
  <c r="N1968" i="54"/>
  <c r="R1968" i="54" s="1"/>
  <c r="S1968" i="54" s="1"/>
  <c r="N1967" i="54"/>
  <c r="R1967" i="54" s="1"/>
  <c r="S1967" i="54" s="1"/>
  <c r="N1966" i="54"/>
  <c r="R1966" i="54" s="1"/>
  <c r="S1966" i="54" s="1"/>
  <c r="N1965" i="54"/>
  <c r="R1965" i="54" s="1"/>
  <c r="S1965" i="54" s="1"/>
  <c r="N1964" i="54"/>
  <c r="R1964" i="54" s="1"/>
  <c r="S1964" i="54" s="1"/>
  <c r="N1963" i="54"/>
  <c r="R1963" i="54" s="1"/>
  <c r="S1963" i="54" s="1"/>
  <c r="N1962" i="54"/>
  <c r="R1962" i="54" s="1"/>
  <c r="S1962" i="54" s="1"/>
  <c r="N1961" i="54"/>
  <c r="R1961" i="54" s="1"/>
  <c r="S1961" i="54" s="1"/>
  <c r="N1960" i="54"/>
  <c r="R1960" i="54" s="1"/>
  <c r="S1960" i="54" s="1"/>
  <c r="N1959" i="54"/>
  <c r="R1959" i="54" s="1"/>
  <c r="S1959" i="54" s="1"/>
  <c r="N1958" i="54"/>
  <c r="R1958" i="54" s="1"/>
  <c r="S1958" i="54" s="1"/>
  <c r="N1957" i="54"/>
  <c r="R1957" i="54" s="1"/>
  <c r="S1957" i="54" s="1"/>
  <c r="N1956" i="54"/>
  <c r="R1956" i="54" s="1"/>
  <c r="S1956" i="54" s="1"/>
  <c r="N1955" i="54"/>
  <c r="R1955" i="54" s="1"/>
  <c r="S1955" i="54" s="1"/>
  <c r="N1954" i="54"/>
  <c r="R1954" i="54" s="1"/>
  <c r="S1954" i="54" s="1"/>
  <c r="N1953" i="54"/>
  <c r="R1953" i="54" s="1"/>
  <c r="S1953" i="54" s="1"/>
  <c r="N1952" i="54"/>
  <c r="R1952" i="54" s="1"/>
  <c r="S1952" i="54" s="1"/>
  <c r="N1951" i="54"/>
  <c r="R1951" i="54" s="1"/>
  <c r="S1951" i="54" s="1"/>
  <c r="N1950" i="54"/>
  <c r="R1950" i="54" s="1"/>
  <c r="S1950" i="54" s="1"/>
  <c r="N1949" i="54"/>
  <c r="R1949" i="54" s="1"/>
  <c r="S1949" i="54" s="1"/>
  <c r="N1948" i="54"/>
  <c r="R1948" i="54" s="1"/>
  <c r="S1948" i="54" s="1"/>
  <c r="N1947" i="54"/>
  <c r="R1947" i="54" s="1"/>
  <c r="S1947" i="54" s="1"/>
  <c r="N1946" i="54"/>
  <c r="R1946" i="54" s="1"/>
  <c r="S1946" i="54" s="1"/>
  <c r="N1945" i="54"/>
  <c r="R1945" i="54" s="1"/>
  <c r="S1945" i="54" s="1"/>
  <c r="N1944" i="54"/>
  <c r="R1944" i="54" s="1"/>
  <c r="S1944" i="54" s="1"/>
  <c r="N1943" i="54"/>
  <c r="R1943" i="54" s="1"/>
  <c r="S1943" i="54" s="1"/>
  <c r="N1942" i="54"/>
  <c r="R1942" i="54" s="1"/>
  <c r="S1942" i="54" s="1"/>
  <c r="S1919" i="54"/>
  <c r="S1918" i="54"/>
  <c r="R1915" i="54"/>
  <c r="S1915" i="54" s="1"/>
  <c r="R1914" i="54"/>
  <c r="S1914" i="54" s="1"/>
  <c r="R1913" i="54"/>
  <c r="S1913" i="54" s="1"/>
  <c r="R1912" i="54"/>
  <c r="S1912" i="54" s="1"/>
  <c r="R1911" i="54"/>
  <c r="S1911" i="54" s="1"/>
  <c r="R1910" i="54"/>
  <c r="S1910" i="54" s="1"/>
  <c r="R1909" i="54"/>
  <c r="S1909" i="54" s="1"/>
  <c r="R1908" i="54"/>
  <c r="S1908" i="54" s="1"/>
  <c r="R1907" i="54"/>
  <c r="S1907" i="54" s="1"/>
  <c r="R1906" i="54"/>
  <c r="S1906" i="54" s="1"/>
  <c r="R1905" i="54"/>
  <c r="S1905" i="54" s="1"/>
  <c r="R1904" i="54"/>
  <c r="S1904" i="54" s="1"/>
  <c r="R1903" i="54"/>
  <c r="S1903" i="54" s="1"/>
  <c r="R1902" i="54"/>
  <c r="S1902" i="54" s="1"/>
  <c r="R1901" i="54"/>
  <c r="S1901" i="54" s="1"/>
  <c r="R1900" i="54"/>
  <c r="S1900" i="54" s="1"/>
  <c r="R1899" i="54"/>
  <c r="S1899" i="54" s="1"/>
  <c r="R1898" i="54"/>
  <c r="S1898" i="54" s="1"/>
  <c r="R1897" i="54"/>
  <c r="S1897" i="54" s="1"/>
  <c r="R1896" i="54"/>
  <c r="S1896" i="54" s="1"/>
  <c r="R1895" i="54"/>
  <c r="S1895" i="54" s="1"/>
  <c r="R1894" i="54"/>
  <c r="S1894" i="54" s="1"/>
  <c r="R1893" i="54"/>
  <c r="S1893" i="54" s="1"/>
  <c r="R1892" i="54"/>
  <c r="S1892" i="54" s="1"/>
  <c r="R1891" i="54"/>
  <c r="S1891" i="54" s="1"/>
  <c r="R1890" i="54"/>
  <c r="S1890" i="54" s="1"/>
  <c r="R1889" i="54"/>
  <c r="S1889" i="54" s="1"/>
  <c r="R1888" i="54"/>
  <c r="S1888" i="54" s="1"/>
  <c r="R1887" i="54"/>
  <c r="S1887" i="54" s="1"/>
  <c r="R1886" i="54"/>
  <c r="S1886" i="54" s="1"/>
  <c r="R1885" i="54"/>
  <c r="S1885" i="54" s="1"/>
  <c r="R1884" i="54"/>
  <c r="S1884" i="54" s="1"/>
  <c r="R1883" i="54"/>
  <c r="S1883" i="54" s="1"/>
  <c r="R1882" i="54"/>
  <c r="S1882" i="54" s="1"/>
  <c r="R1881" i="54"/>
  <c r="S1881" i="54" s="1"/>
  <c r="R1880" i="54"/>
  <c r="S1880" i="54" s="1"/>
  <c r="R1879" i="54"/>
  <c r="S1879" i="54" s="1"/>
  <c r="R1878" i="54"/>
  <c r="S1878" i="54" s="1"/>
  <c r="R1877" i="54"/>
  <c r="S1877" i="54" s="1"/>
  <c r="R1876" i="54"/>
  <c r="S1876" i="54" s="1"/>
  <c r="R1875" i="54"/>
  <c r="S1875" i="54" s="1"/>
  <c r="R1874" i="54"/>
  <c r="S1874" i="54" s="1"/>
  <c r="R1873" i="54"/>
  <c r="S1873" i="54" s="1"/>
  <c r="R1872" i="54"/>
  <c r="S1872" i="54" s="1"/>
  <c r="R1871" i="54"/>
  <c r="S1871" i="54" s="1"/>
  <c r="R1870" i="54"/>
  <c r="S1870" i="54" s="1"/>
  <c r="R1869" i="54"/>
  <c r="S1869" i="54" s="1"/>
  <c r="R1868" i="54"/>
  <c r="S1868" i="54" s="1"/>
  <c r="R1867" i="54"/>
  <c r="S1867" i="54" s="1"/>
  <c r="R1866" i="54"/>
  <c r="S1866" i="54" s="1"/>
  <c r="R1865" i="54"/>
  <c r="S1865" i="54" s="1"/>
  <c r="R1864" i="54"/>
  <c r="S1864" i="54" s="1"/>
  <c r="S1841" i="54"/>
  <c r="S1840" i="54"/>
  <c r="S1839" i="54"/>
  <c r="S1838" i="54"/>
  <c r="S1837" i="54"/>
  <c r="S1836" i="54"/>
  <c r="S1835" i="54"/>
  <c r="S1813" i="54"/>
  <c r="S1812" i="54"/>
  <c r="S1787" i="54"/>
  <c r="S1786" i="54"/>
  <c r="S1763" i="54"/>
  <c r="S1774" i="54" s="1"/>
  <c r="S1738" i="54"/>
  <c r="S1737" i="54"/>
  <c r="S1716" i="54"/>
  <c r="S1715" i="54"/>
  <c r="S1698" i="54"/>
  <c r="S1697" i="54"/>
  <c r="S1696" i="54"/>
  <c r="S1695" i="54"/>
  <c r="S1694" i="54"/>
  <c r="S1693" i="54"/>
  <c r="S1692" i="54"/>
  <c r="S1691" i="54"/>
  <c r="P1679" i="54"/>
  <c r="S1679" i="54" s="1"/>
  <c r="P1678" i="54"/>
  <c r="S1678" i="54" s="1"/>
  <c r="P1677" i="54"/>
  <c r="S1677" i="54" s="1"/>
  <c r="P1676" i="54"/>
  <c r="S1676" i="54" s="1"/>
  <c r="P1675" i="54"/>
  <c r="S1675" i="54" s="1"/>
  <c r="P1674" i="54"/>
  <c r="S1674" i="54" s="1"/>
  <c r="P1673" i="54"/>
  <c r="S1673" i="54" s="1"/>
  <c r="P1672" i="54"/>
  <c r="S1672" i="54" s="1"/>
  <c r="P1671" i="54"/>
  <c r="S1671" i="54" s="1"/>
  <c r="P1670" i="54"/>
  <c r="S1670" i="54" s="1"/>
  <c r="P1669" i="54"/>
  <c r="S1669" i="54" s="1"/>
  <c r="P1668" i="54"/>
  <c r="S1668" i="54" s="1"/>
  <c r="P1667" i="54"/>
  <c r="S1667" i="54" s="1"/>
  <c r="P1650" i="54"/>
  <c r="S1650" i="54" s="1"/>
  <c r="P1649" i="54"/>
  <c r="S1649" i="54" s="1"/>
  <c r="P1648" i="54"/>
  <c r="S1648" i="54" s="1"/>
  <c r="P1647" i="54"/>
  <c r="S1647" i="54" s="1"/>
  <c r="P1646" i="54"/>
  <c r="S1646" i="54" s="1"/>
  <c r="P1645" i="54"/>
  <c r="S1645" i="54" s="1"/>
  <c r="P1644" i="54"/>
  <c r="S1644" i="54" s="1"/>
  <c r="P1643" i="54"/>
  <c r="S1643" i="54" s="1"/>
  <c r="P1642" i="54"/>
  <c r="S1642" i="54" s="1"/>
  <c r="P1641" i="54"/>
  <c r="S1641" i="54" s="1"/>
  <c r="P1640" i="54"/>
  <c r="S1640" i="54" s="1"/>
  <c r="P1639" i="54"/>
  <c r="S1639" i="54" s="1"/>
  <c r="P1638" i="54"/>
  <c r="S1638" i="54" s="1"/>
  <c r="S1620" i="54"/>
  <c r="S1626" i="54" s="1"/>
  <c r="S1595" i="54"/>
  <c r="S1605" i="54" s="1"/>
  <c r="S1573" i="54"/>
  <c r="S1583" i="54" s="1"/>
  <c r="S1544" i="54"/>
  <c r="S1557" i="54" s="1"/>
  <c r="S1519" i="54"/>
  <c r="S1532" i="54" s="1"/>
  <c r="S1493" i="54"/>
  <c r="S1503" i="54" s="1"/>
  <c r="S1468" i="54"/>
  <c r="S1481" i="54" s="1"/>
  <c r="S1439" i="54"/>
  <c r="S1452" i="54" s="1"/>
  <c r="R1420" i="54"/>
  <c r="R1419" i="54"/>
  <c r="R1418" i="54"/>
  <c r="R1417" i="54"/>
  <c r="R1416" i="54"/>
  <c r="R1415" i="54"/>
  <c r="R1414" i="54"/>
  <c r="R1397" i="54"/>
  <c r="R1396" i="54"/>
  <c r="R1395" i="54"/>
  <c r="R1394" i="54"/>
  <c r="R1393" i="54"/>
  <c r="R1392" i="54"/>
  <c r="R1391" i="54"/>
  <c r="R1390" i="54"/>
  <c r="R1389" i="54"/>
  <c r="R1388" i="54"/>
  <c r="R1387" i="54"/>
  <c r="R1386" i="54"/>
  <c r="R1385" i="54"/>
  <c r="R1372" i="54"/>
  <c r="R1371" i="54"/>
  <c r="R1370" i="54"/>
  <c r="R1369" i="54"/>
  <c r="R1368" i="54"/>
  <c r="R1367" i="54"/>
  <c r="R1366" i="54"/>
  <c r="R1365" i="54"/>
  <c r="R1364" i="54"/>
  <c r="R1363" i="54"/>
  <c r="R1362" i="54"/>
  <c r="R1361" i="54"/>
  <c r="R1360" i="54"/>
  <c r="S1332" i="54"/>
  <c r="S1345" i="54" s="1"/>
  <c r="S1307" i="54"/>
  <c r="S1320" i="54" s="1"/>
  <c r="P1291" i="54"/>
  <c r="S1291" i="54" s="1"/>
  <c r="P1290" i="54"/>
  <c r="S1290" i="54" s="1"/>
  <c r="P1289" i="54"/>
  <c r="S1289" i="54" s="1"/>
  <c r="P1288" i="54"/>
  <c r="S1288" i="54" s="1"/>
  <c r="P1287" i="54"/>
  <c r="S1287" i="54" s="1"/>
  <c r="P1286" i="54"/>
  <c r="S1286" i="54" s="1"/>
  <c r="P1285" i="54"/>
  <c r="S1285" i="54" s="1"/>
  <c r="P1284" i="54"/>
  <c r="S1284" i="54" s="1"/>
  <c r="P1283" i="54"/>
  <c r="S1283" i="54" s="1"/>
  <c r="P1282" i="54"/>
  <c r="S1282" i="54" s="1"/>
  <c r="P1281" i="54"/>
  <c r="S1281" i="54" s="1"/>
  <c r="P1280" i="54"/>
  <c r="S1280" i="54" s="1"/>
  <c r="P1279" i="54"/>
  <c r="S1279" i="54" s="1"/>
  <c r="P1278" i="54"/>
  <c r="S1278" i="54" s="1"/>
  <c r="P1264" i="54"/>
  <c r="S1264" i="54" s="1"/>
  <c r="P1263" i="54"/>
  <c r="S1263" i="54" s="1"/>
  <c r="P1262" i="54"/>
  <c r="S1262" i="54" s="1"/>
  <c r="P1261" i="54"/>
  <c r="S1261" i="54" s="1"/>
  <c r="P1260" i="54"/>
  <c r="S1260" i="54" s="1"/>
  <c r="P1259" i="54"/>
  <c r="S1259" i="54" s="1"/>
  <c r="P1258" i="54"/>
  <c r="S1258" i="54" s="1"/>
  <c r="P1257" i="54"/>
  <c r="S1257" i="54" s="1"/>
  <c r="P1256" i="54"/>
  <c r="S1256" i="54" s="1"/>
  <c r="P1255" i="54"/>
  <c r="S1255" i="54" s="1"/>
  <c r="P1254" i="54"/>
  <c r="S1254" i="54" s="1"/>
  <c r="P1253" i="54"/>
  <c r="S1253" i="54" s="1"/>
  <c r="P1252" i="54"/>
  <c r="S1252" i="54" s="1"/>
  <c r="P1251" i="54"/>
  <c r="S1251" i="54" s="1"/>
  <c r="P1234" i="54"/>
  <c r="S1234" i="54" s="1"/>
  <c r="P1233" i="54"/>
  <c r="S1233" i="54" s="1"/>
  <c r="P1232" i="54"/>
  <c r="S1232" i="54" s="1"/>
  <c r="P1231" i="54"/>
  <c r="S1231" i="54" s="1"/>
  <c r="P1230" i="54"/>
  <c r="S1230" i="54" s="1"/>
  <c r="P1229" i="54"/>
  <c r="S1229" i="54" s="1"/>
  <c r="P1228" i="54"/>
  <c r="S1228" i="54" s="1"/>
  <c r="P1227" i="54"/>
  <c r="S1227" i="54" s="1"/>
  <c r="P1226" i="54"/>
  <c r="S1226" i="54" s="1"/>
  <c r="P1225" i="54"/>
  <c r="S1225" i="54" s="1"/>
  <c r="P1224" i="54"/>
  <c r="S1224" i="54" s="1"/>
  <c r="P1223" i="54"/>
  <c r="S1223" i="54" s="1"/>
  <c r="P1222" i="54"/>
  <c r="S1222" i="54" s="1"/>
  <c r="P1221" i="54"/>
  <c r="S1221" i="54" s="1"/>
  <c r="S1195" i="54"/>
  <c r="S1208" i="54" s="1"/>
  <c r="S1166" i="54"/>
  <c r="S1179" i="54" s="1"/>
  <c r="S1143" i="54"/>
  <c r="S1142" i="54"/>
  <c r="S1113" i="54"/>
  <c r="S1126" i="54" s="1"/>
  <c r="S1100" i="54"/>
  <c r="S1058" i="54"/>
  <c r="S1071" i="54" s="1"/>
  <c r="S1029" i="54"/>
  <c r="S1042" i="54" s="1"/>
  <c r="S1000" i="54"/>
  <c r="S1013" i="54" s="1"/>
  <c r="S971" i="54"/>
  <c r="S984" i="54" s="1"/>
  <c r="R953" i="54"/>
  <c r="R952" i="54"/>
  <c r="R951" i="54"/>
  <c r="R950" i="54"/>
  <c r="R949" i="54"/>
  <c r="R948" i="54"/>
  <c r="R947" i="54"/>
  <c r="R946" i="54"/>
  <c r="R945" i="54"/>
  <c r="R944" i="54"/>
  <c r="R943" i="54"/>
  <c r="R942" i="54"/>
  <c r="R941" i="54"/>
  <c r="R912" i="54"/>
  <c r="S912" i="54" s="1"/>
  <c r="S925" i="54" s="1"/>
  <c r="R895" i="54"/>
  <c r="R894" i="54"/>
  <c r="R893" i="54"/>
  <c r="R892" i="54"/>
  <c r="R891" i="54"/>
  <c r="R890" i="54"/>
  <c r="R889" i="54"/>
  <c r="R888" i="54"/>
  <c r="R887" i="54"/>
  <c r="R886" i="54"/>
  <c r="R885" i="54"/>
  <c r="R884" i="54"/>
  <c r="R883" i="54"/>
  <c r="P865" i="54"/>
  <c r="S865" i="54" s="1"/>
  <c r="P864" i="54"/>
  <c r="S864" i="54" s="1"/>
  <c r="P863" i="54"/>
  <c r="S863" i="54" s="1"/>
  <c r="P862" i="54"/>
  <c r="S862" i="54" s="1"/>
  <c r="P861" i="54"/>
  <c r="S861" i="54" s="1"/>
  <c r="P860" i="54"/>
  <c r="S860" i="54" s="1"/>
  <c r="P859" i="54"/>
  <c r="S859" i="54" s="1"/>
  <c r="P858" i="54"/>
  <c r="S858" i="54" s="1"/>
  <c r="P857" i="54"/>
  <c r="S857" i="54" s="1"/>
  <c r="P856" i="54"/>
  <c r="S856" i="54" s="1"/>
  <c r="P855" i="54"/>
  <c r="S855" i="54" s="1"/>
  <c r="P854" i="54"/>
  <c r="S854" i="54" s="1"/>
  <c r="P853" i="54"/>
  <c r="S853" i="54" s="1"/>
  <c r="P835" i="54"/>
  <c r="S835" i="54" s="1"/>
  <c r="P834" i="54"/>
  <c r="S834" i="54" s="1"/>
  <c r="P833" i="54"/>
  <c r="S833" i="54" s="1"/>
  <c r="P832" i="54"/>
  <c r="S832" i="54" s="1"/>
  <c r="P831" i="54"/>
  <c r="S831" i="54" s="1"/>
  <c r="P830" i="54"/>
  <c r="S830" i="54" s="1"/>
  <c r="P829" i="54"/>
  <c r="S829" i="54" s="1"/>
  <c r="P828" i="54"/>
  <c r="S828" i="54" s="1"/>
  <c r="P827" i="54"/>
  <c r="S827" i="54" s="1"/>
  <c r="P826" i="54"/>
  <c r="S826" i="54" s="1"/>
  <c r="P825" i="54"/>
  <c r="S825" i="54" s="1"/>
  <c r="P824" i="54"/>
  <c r="S824" i="54" s="1"/>
  <c r="P823" i="54"/>
  <c r="S823" i="54" s="1"/>
  <c r="P805" i="54"/>
  <c r="S805" i="54" s="1"/>
  <c r="P804" i="54"/>
  <c r="S804" i="54" s="1"/>
  <c r="P803" i="54"/>
  <c r="S803" i="54" s="1"/>
  <c r="P802" i="54"/>
  <c r="S802" i="54" s="1"/>
  <c r="P801" i="54"/>
  <c r="S801" i="54" s="1"/>
  <c r="P800" i="54"/>
  <c r="S800" i="54" s="1"/>
  <c r="P799" i="54"/>
  <c r="S799" i="54" s="1"/>
  <c r="P798" i="54"/>
  <c r="S798" i="54" s="1"/>
  <c r="P797" i="54"/>
  <c r="S797" i="54" s="1"/>
  <c r="P796" i="54"/>
  <c r="S796" i="54" s="1"/>
  <c r="P795" i="54"/>
  <c r="S795" i="54" s="1"/>
  <c r="P794" i="54"/>
  <c r="S794" i="54" s="1"/>
  <c r="P793" i="54"/>
  <c r="S793" i="54" s="1"/>
  <c r="S777" i="54"/>
  <c r="S698" i="54"/>
  <c r="S729" i="54" s="1"/>
  <c r="S650" i="54"/>
  <c r="S681" i="54" s="1"/>
  <c r="S602" i="54"/>
  <c r="S633" i="54" s="1"/>
  <c r="R554" i="54"/>
  <c r="S554" i="54" s="1"/>
  <c r="S553" i="54"/>
  <c r="O505" i="54"/>
  <c r="S505" i="54" s="1"/>
  <c r="S504" i="54"/>
  <c r="R407" i="54"/>
  <c r="S407" i="54" s="1"/>
  <c r="R406" i="54"/>
  <c r="S406" i="54" s="1"/>
  <c r="S357" i="54"/>
  <c r="S388" i="54" s="1"/>
  <c r="S309" i="54"/>
  <c r="H29" i="24" s="1"/>
  <c r="S308" i="54"/>
  <c r="R308" i="54"/>
  <c r="S260" i="54"/>
  <c r="R260" i="54"/>
  <c r="S259" i="54"/>
  <c r="R259" i="54"/>
  <c r="S258" i="54"/>
  <c r="R258" i="54"/>
  <c r="S211" i="54"/>
  <c r="P209" i="54"/>
  <c r="R209" i="54" s="1"/>
  <c r="S209" i="54" s="1"/>
  <c r="P160" i="54"/>
  <c r="R160" i="54" s="1"/>
  <c r="S160" i="54" s="1"/>
  <c r="S191" i="54" s="1"/>
  <c r="S114" i="54"/>
  <c r="S113" i="54"/>
  <c r="S112" i="54"/>
  <c r="S111" i="54"/>
  <c r="P111" i="54"/>
  <c r="R111" i="54" s="1"/>
  <c r="P62" i="54"/>
  <c r="R62" i="54" s="1"/>
  <c r="S62" i="54" s="1"/>
  <c r="S93" i="54" s="1"/>
  <c r="P12" i="54"/>
  <c r="R12" i="54" s="1"/>
  <c r="S12" i="54" s="1"/>
  <c r="S43" i="54" s="1"/>
  <c r="S2755" i="54" l="1"/>
  <c r="X2007" i="54"/>
  <c r="J127" i="24"/>
  <c r="K127" i="24" s="1"/>
  <c r="I127" i="24"/>
  <c r="I129" i="24"/>
  <c r="J129" i="24"/>
  <c r="S2793" i="54"/>
  <c r="S2553" i="54"/>
  <c r="S2681" i="54"/>
  <c r="S2641" i="54"/>
  <c r="S3014" i="54"/>
  <c r="S2718" i="54"/>
  <c r="U2337" i="54"/>
  <c r="T2337" i="54"/>
  <c r="U2328" i="54"/>
  <c r="T2328" i="54"/>
  <c r="U2338" i="54"/>
  <c r="T2338" i="54"/>
  <c r="U2327" i="54"/>
  <c r="T2327" i="54"/>
  <c r="U2329" i="54"/>
  <c r="T2329" i="54"/>
  <c r="U2324" i="54"/>
  <c r="T2324" i="54"/>
  <c r="U2331" i="54"/>
  <c r="T2331" i="54"/>
  <c r="U2333" i="54"/>
  <c r="T2333" i="54"/>
  <c r="U2339" i="54"/>
  <c r="T2339" i="54"/>
  <c r="U2332" i="54"/>
  <c r="T2332" i="54"/>
  <c r="U2334" i="54"/>
  <c r="T2334" i="54"/>
  <c r="U2340" i="54"/>
  <c r="T2340" i="54"/>
  <c r="U2330" i="54"/>
  <c r="T2330" i="54"/>
  <c r="U2325" i="54"/>
  <c r="T2325" i="54"/>
  <c r="U2335" i="54"/>
  <c r="T2335" i="54"/>
  <c r="U2326" i="54"/>
  <c r="T2326" i="54"/>
  <c r="U2336" i="54"/>
  <c r="T2336" i="54"/>
  <c r="U2341" i="54"/>
  <c r="T2341" i="54"/>
  <c r="J30" i="24"/>
  <c r="I29" i="24"/>
  <c r="S2245" i="54"/>
  <c r="H99" i="24"/>
  <c r="I99" i="24" s="1"/>
  <c r="S2199" i="54"/>
  <c r="S2151" i="54"/>
  <c r="S2103" i="54"/>
  <c r="S2055" i="54"/>
  <c r="H34" i="24"/>
  <c r="I34" i="24" s="1"/>
  <c r="H28" i="24"/>
  <c r="I28" i="24" s="1"/>
  <c r="S437" i="54"/>
  <c r="H35" i="24"/>
  <c r="I35" i="24" s="1"/>
  <c r="S584" i="54"/>
  <c r="S1265" i="54"/>
  <c r="S1385" i="54"/>
  <c r="S1398" i="54" s="1"/>
  <c r="S1292" i="54"/>
  <c r="S2970" i="54"/>
  <c r="S1235" i="54"/>
  <c r="S1922" i="54"/>
  <c r="S535" i="54"/>
  <c r="H93" i="24"/>
  <c r="H88" i="24"/>
  <c r="H27" i="24"/>
  <c r="S1725" i="54"/>
  <c r="S1796" i="54"/>
  <c r="U2365" i="54"/>
  <c r="W2365" i="54" s="1"/>
  <c r="W2402" i="54"/>
  <c r="U2362" i="54"/>
  <c r="W2362" i="54" s="1"/>
  <c r="U2366" i="54"/>
  <c r="W2366" i="54" s="1"/>
  <c r="H98" i="24" s="1"/>
  <c r="Q2279" i="54"/>
  <c r="T2279" i="54" s="1"/>
  <c r="S240" i="54"/>
  <c r="Q2300" i="54"/>
  <c r="T2300" i="54" s="1"/>
  <c r="Q2280" i="54"/>
  <c r="T2280" i="54" s="1"/>
  <c r="Q2281" i="54"/>
  <c r="T2281" i="54" s="1"/>
  <c r="Q2278" i="54"/>
  <c r="T2278" i="54" s="1"/>
  <c r="Q2295" i="54"/>
  <c r="T2295" i="54" s="1"/>
  <c r="S4065" i="54"/>
  <c r="S289" i="54"/>
  <c r="S2941" i="54"/>
  <c r="S1747" i="54"/>
  <c r="S1823" i="54"/>
  <c r="S2014" i="54"/>
  <c r="S2020" i="54" s="1"/>
  <c r="X2021" i="54" s="1"/>
  <c r="Q2293" i="54"/>
  <c r="T2293" i="54" s="1"/>
  <c r="Q2272" i="54"/>
  <c r="T2272" i="54" s="1"/>
  <c r="Q2297" i="54"/>
  <c r="T2297" i="54" s="1"/>
  <c r="Q2271" i="54"/>
  <c r="T2271" i="54" s="1"/>
  <c r="Q2301" i="54"/>
  <c r="T2301" i="54" s="1"/>
  <c r="Q2277" i="54"/>
  <c r="T2277" i="54" s="1"/>
  <c r="Q2304" i="54"/>
  <c r="T2304" i="54" s="1"/>
  <c r="Q2294" i="54"/>
  <c r="T2294" i="54" s="1"/>
  <c r="U2363" i="54"/>
  <c r="W2363" i="54" s="1"/>
  <c r="Q2269" i="54"/>
  <c r="T2269" i="54" s="1"/>
  <c r="U2364" i="54"/>
  <c r="W2364" i="54" s="1"/>
  <c r="Q2276" i="54"/>
  <c r="T2276" i="54" s="1"/>
  <c r="S1699" i="54"/>
  <c r="S339" i="54"/>
  <c r="S1848" i="54"/>
  <c r="S836" i="54"/>
  <c r="Q2299" i="54"/>
  <c r="T2299" i="54" s="1"/>
  <c r="S2829" i="54"/>
  <c r="Q2290" i="54"/>
  <c r="T2290" i="54" s="1"/>
  <c r="S1360" i="54"/>
  <c r="S1373" i="54" s="1"/>
  <c r="S3039" i="54"/>
  <c r="S941" i="54"/>
  <c r="S954" i="54" s="1"/>
  <c r="V2103" i="54"/>
  <c r="Q2305" i="54"/>
  <c r="T2305" i="54" s="1"/>
  <c r="S3098" i="54"/>
  <c r="S142" i="54"/>
  <c r="S1153" i="54"/>
  <c r="Q2298" i="54"/>
  <c r="T2298" i="54" s="1"/>
  <c r="S3900" i="54"/>
  <c r="S4012" i="54"/>
  <c r="S4146" i="54"/>
  <c r="V2151" i="54"/>
  <c r="Q2273" i="54"/>
  <c r="T2273" i="54" s="1"/>
  <c r="Q2303" i="54"/>
  <c r="T2303" i="54" s="1"/>
  <c r="S4171" i="54"/>
  <c r="S1414" i="54"/>
  <c r="S1427" i="54" s="1"/>
  <c r="Q2302" i="54"/>
  <c r="T2302" i="54" s="1"/>
  <c r="S3067" i="54"/>
  <c r="S1680" i="54"/>
  <c r="S883" i="54"/>
  <c r="S896" i="54" s="1"/>
  <c r="S4210" i="54"/>
  <c r="S806" i="54"/>
  <c r="S2883" i="54"/>
  <c r="S866" i="54"/>
  <c r="U873" i="54" s="1"/>
  <c r="V2199" i="54"/>
  <c r="S2425" i="54"/>
  <c r="V2055" i="54"/>
  <c r="S3869" i="54"/>
  <c r="Q2296" i="54"/>
  <c r="T2296" i="54" s="1"/>
  <c r="S3958" i="54"/>
  <c r="S4235" i="54"/>
  <c r="S4039" i="54"/>
  <c r="S4119" i="54"/>
  <c r="S2562" i="54" l="1"/>
  <c r="T2306" i="54"/>
  <c r="W2380" i="54"/>
  <c r="T2344" i="54"/>
  <c r="J29" i="24"/>
  <c r="H89" i="24"/>
  <c r="J89" i="24" s="1"/>
  <c r="K89" i="24" s="1"/>
  <c r="J99" i="24"/>
  <c r="K99" i="24" s="1"/>
  <c r="J34" i="24"/>
  <c r="J28" i="24"/>
  <c r="J35" i="24"/>
  <c r="I88" i="24"/>
  <c r="J88" i="24"/>
  <c r="K88" i="24" s="1"/>
  <c r="J98" i="24"/>
  <c r="K98" i="24" s="1"/>
  <c r="I98" i="24"/>
  <c r="J27" i="24"/>
  <c r="I27" i="24"/>
  <c r="I93" i="24"/>
  <c r="J93" i="24"/>
  <c r="K93" i="24" s="1"/>
  <c r="I108" i="24" l="1"/>
  <c r="I107" i="24" s="1"/>
  <c r="I89" i="24"/>
  <c r="I87" i="24" s="1"/>
  <c r="D123" i="48"/>
  <c r="C123" i="48"/>
  <c r="C645" i="48" l="1"/>
  <c r="D95" i="48"/>
  <c r="C95" i="48"/>
  <c r="G96" i="48"/>
  <c r="G69" i="48"/>
  <c r="G37" i="48"/>
  <c r="G6" i="48"/>
  <c r="D68" i="48"/>
  <c r="C68" i="48"/>
  <c r="D36" i="48"/>
  <c r="C36" i="48"/>
  <c r="B34" i="48"/>
  <c r="G21" i="48"/>
  <c r="D5" i="48"/>
  <c r="C5" i="48"/>
  <c r="B3" i="48"/>
  <c r="D141" i="48"/>
  <c r="G139" i="48"/>
  <c r="G134" i="48"/>
  <c r="G133" i="48"/>
  <c r="G132" i="48"/>
  <c r="E131" i="48"/>
  <c r="E141" i="48" s="1"/>
  <c r="G128" i="48"/>
  <c r="G127" i="48"/>
  <c r="G126" i="48"/>
  <c r="D110" i="48"/>
  <c r="G108" i="48"/>
  <c r="G104" i="48"/>
  <c r="G103" i="48"/>
  <c r="E101" i="48"/>
  <c r="E110" i="48" s="1"/>
  <c r="G98" i="48"/>
  <c r="G99" i="48" s="1"/>
  <c r="D82" i="48"/>
  <c r="G80" i="48"/>
  <c r="G77" i="48"/>
  <c r="E75" i="48"/>
  <c r="E82" i="48" s="1"/>
  <c r="G71" i="48"/>
  <c r="G73" i="48" s="1"/>
  <c r="D53" i="48"/>
  <c r="G51" i="48"/>
  <c r="E44" i="48"/>
  <c r="E53" i="48" s="1"/>
  <c r="G41" i="48"/>
  <c r="G40" i="48"/>
  <c r="G39" i="48"/>
  <c r="D23" i="48"/>
  <c r="E14" i="48"/>
  <c r="E23" i="48" s="1"/>
  <c r="G11" i="48"/>
  <c r="G9" i="48"/>
  <c r="G8" i="48"/>
  <c r="B375" i="50"/>
  <c r="G374" i="50"/>
  <c r="G373" i="50"/>
  <c r="G372" i="50"/>
  <c r="G371" i="50"/>
  <c r="G370" i="50"/>
  <c r="G369" i="50"/>
  <c r="G368" i="50"/>
  <c r="G367" i="50"/>
  <c r="G366" i="50"/>
  <c r="G365" i="50"/>
  <c r="G364" i="50"/>
  <c r="G363" i="50"/>
  <c r="G362" i="50"/>
  <c r="G361" i="50"/>
  <c r="G360" i="50"/>
  <c r="G359" i="50"/>
  <c r="G358" i="50"/>
  <c r="G357" i="50"/>
  <c r="G356" i="50"/>
  <c r="G355" i="50"/>
  <c r="G354" i="50"/>
  <c r="G353" i="50"/>
  <c r="G352" i="50"/>
  <c r="G351" i="50"/>
  <c r="H351" i="50" s="1"/>
  <c r="B337" i="50"/>
  <c r="G336" i="50"/>
  <c r="G335" i="50"/>
  <c r="G334" i="50"/>
  <c r="G333" i="50"/>
  <c r="G332" i="50"/>
  <c r="G331" i="50"/>
  <c r="G330" i="50"/>
  <c r="G329" i="50"/>
  <c r="G328" i="50"/>
  <c r="G327" i="50"/>
  <c r="G326" i="50"/>
  <c r="G325" i="50"/>
  <c r="G324" i="50"/>
  <c r="G323" i="50"/>
  <c r="G322" i="50"/>
  <c r="G321" i="50"/>
  <c r="G320" i="50"/>
  <c r="G319" i="50"/>
  <c r="G318" i="50"/>
  <c r="G317" i="50"/>
  <c r="G316" i="50"/>
  <c r="G315" i="50"/>
  <c r="G314" i="50"/>
  <c r="G313" i="50"/>
  <c r="H313" i="50" s="1"/>
  <c r="B299" i="50"/>
  <c r="G298" i="50"/>
  <c r="G297" i="50"/>
  <c r="G296" i="50"/>
  <c r="G295" i="50"/>
  <c r="G294" i="50"/>
  <c r="G293" i="50"/>
  <c r="G292" i="50"/>
  <c r="G291" i="50"/>
  <c r="G290" i="50"/>
  <c r="G289" i="50"/>
  <c r="G288" i="50"/>
  <c r="G287" i="50"/>
  <c r="G286" i="50"/>
  <c r="G285" i="50"/>
  <c r="G284" i="50"/>
  <c r="G283" i="50"/>
  <c r="G282" i="50"/>
  <c r="G281" i="50"/>
  <c r="G280" i="50"/>
  <c r="G279" i="50"/>
  <c r="G278" i="50"/>
  <c r="G277" i="50"/>
  <c r="G276" i="50"/>
  <c r="G275" i="50"/>
  <c r="H275" i="50" s="1"/>
  <c r="B261" i="50"/>
  <c r="G260" i="50"/>
  <c r="G259" i="50"/>
  <c r="G258" i="50"/>
  <c r="G257" i="50"/>
  <c r="G256" i="50"/>
  <c r="G255" i="50"/>
  <c r="G254" i="50"/>
  <c r="G253" i="50"/>
  <c r="G252" i="50"/>
  <c r="G251" i="50"/>
  <c r="G250" i="50"/>
  <c r="G249" i="50"/>
  <c r="G248" i="50"/>
  <c r="G247" i="50"/>
  <c r="G246" i="50"/>
  <c r="G245" i="50"/>
  <c r="G244" i="50"/>
  <c r="G243" i="50"/>
  <c r="G242" i="50"/>
  <c r="G241" i="50"/>
  <c r="G240" i="50"/>
  <c r="G239" i="50"/>
  <c r="G238" i="50"/>
  <c r="G237" i="50"/>
  <c r="H237" i="50" s="1"/>
  <c r="B223" i="50"/>
  <c r="G222" i="50"/>
  <c r="G221" i="50"/>
  <c r="G220" i="50"/>
  <c r="G219" i="50"/>
  <c r="G218" i="50"/>
  <c r="G217" i="50"/>
  <c r="G216" i="50"/>
  <c r="G215" i="50"/>
  <c r="G214" i="50"/>
  <c r="G213" i="50"/>
  <c r="G212" i="50"/>
  <c r="G211" i="50"/>
  <c r="G210" i="50"/>
  <c r="G209" i="50"/>
  <c r="G208" i="50"/>
  <c r="G207" i="50"/>
  <c r="G206" i="50"/>
  <c r="G205" i="50"/>
  <c r="G204" i="50"/>
  <c r="G203" i="50"/>
  <c r="G202" i="50"/>
  <c r="G201" i="50"/>
  <c r="G200" i="50"/>
  <c r="G199" i="50"/>
  <c r="H199" i="50" s="1"/>
  <c r="B185" i="50"/>
  <c r="G184" i="50"/>
  <c r="G183" i="50"/>
  <c r="G182" i="50"/>
  <c r="G181" i="50"/>
  <c r="G180" i="50"/>
  <c r="G179" i="50"/>
  <c r="G178" i="50"/>
  <c r="G177" i="50"/>
  <c r="G176" i="50"/>
  <c r="G175" i="50"/>
  <c r="G174" i="50"/>
  <c r="G173" i="50"/>
  <c r="G172" i="50"/>
  <c r="G171" i="50"/>
  <c r="G170" i="50"/>
  <c r="G169" i="50"/>
  <c r="G168" i="50"/>
  <c r="G167" i="50"/>
  <c r="G166" i="50"/>
  <c r="G165" i="50"/>
  <c r="G164" i="50"/>
  <c r="G163" i="50"/>
  <c r="G162" i="50"/>
  <c r="G161" i="50"/>
  <c r="H161" i="50" s="1"/>
  <c r="B147" i="50"/>
  <c r="B109" i="50"/>
  <c r="G108" i="50"/>
  <c r="G107" i="50"/>
  <c r="G106" i="50"/>
  <c r="G105" i="50"/>
  <c r="G104" i="50"/>
  <c r="G103" i="50"/>
  <c r="G102" i="50"/>
  <c r="G101" i="50"/>
  <c r="G100" i="50"/>
  <c r="G99" i="50"/>
  <c r="G98" i="50"/>
  <c r="G97" i="50"/>
  <c r="G96" i="50"/>
  <c r="G95" i="50"/>
  <c r="G94" i="50"/>
  <c r="G93" i="50"/>
  <c r="G92" i="50"/>
  <c r="G91" i="50"/>
  <c r="G90" i="50"/>
  <c r="G89" i="50"/>
  <c r="G88" i="50"/>
  <c r="G87" i="50"/>
  <c r="G86" i="50"/>
  <c r="G85" i="50"/>
  <c r="H85" i="50" s="1"/>
  <c r="B69" i="50"/>
  <c r="S314" i="47"/>
  <c r="H162" i="50" l="1"/>
  <c r="H276" i="50"/>
  <c r="H277" i="50" s="1"/>
  <c r="H278" i="50" s="1"/>
  <c r="H279" i="50" s="1"/>
  <c r="H280" i="50" s="1"/>
  <c r="H281" i="50" s="1"/>
  <c r="H282" i="50" s="1"/>
  <c r="H283" i="50" s="1"/>
  <c r="H284" i="50" s="1"/>
  <c r="H285" i="50" s="1"/>
  <c r="H286" i="50" s="1"/>
  <c r="H287" i="50" s="1"/>
  <c r="H288" i="50" s="1"/>
  <c r="H289" i="50" s="1"/>
  <c r="H290" i="50" s="1"/>
  <c r="H291" i="50" s="1"/>
  <c r="H292" i="50" s="1"/>
  <c r="H293" i="50" s="1"/>
  <c r="H294" i="50" s="1"/>
  <c r="H295" i="50" s="1"/>
  <c r="H296" i="50" s="1"/>
  <c r="H297" i="50" s="1"/>
  <c r="H298" i="50" s="1"/>
  <c r="H299" i="50" s="1"/>
  <c r="H213" i="24" s="1"/>
  <c r="H163" i="50"/>
  <c r="H164" i="50" s="1"/>
  <c r="H165" i="50" s="1"/>
  <c r="H166" i="50" s="1"/>
  <c r="H167" i="50" s="1"/>
  <c r="H168" i="50" s="1"/>
  <c r="H169" i="50" s="1"/>
  <c r="H170" i="50" s="1"/>
  <c r="H171" i="50" s="1"/>
  <c r="H172" i="50" s="1"/>
  <c r="H173" i="50" s="1"/>
  <c r="H174" i="50" s="1"/>
  <c r="H175" i="50" s="1"/>
  <c r="H176" i="50" s="1"/>
  <c r="H177" i="50" s="1"/>
  <c r="H178" i="50" s="1"/>
  <c r="H179" i="50" s="1"/>
  <c r="H180" i="50" s="1"/>
  <c r="H181" i="50" s="1"/>
  <c r="H182" i="50" s="1"/>
  <c r="H183" i="50" s="1"/>
  <c r="H184" i="50" s="1"/>
  <c r="H185" i="50" s="1"/>
  <c r="H209" i="24" s="1"/>
  <c r="H200" i="50"/>
  <c r="H201" i="50" s="1"/>
  <c r="H202" i="50" s="1"/>
  <c r="H203" i="50" s="1"/>
  <c r="H204" i="50" s="1"/>
  <c r="H205" i="50" s="1"/>
  <c r="H206" i="50" s="1"/>
  <c r="H207" i="50" s="1"/>
  <c r="H208" i="50" s="1"/>
  <c r="H209" i="50" s="1"/>
  <c r="H210" i="50" s="1"/>
  <c r="H211" i="50" s="1"/>
  <c r="H212" i="50" s="1"/>
  <c r="H213" i="50" s="1"/>
  <c r="H214" i="50" s="1"/>
  <c r="H215" i="50" s="1"/>
  <c r="H216" i="50" s="1"/>
  <c r="H217" i="50" s="1"/>
  <c r="H218" i="50" s="1"/>
  <c r="H219" i="50" s="1"/>
  <c r="H220" i="50" s="1"/>
  <c r="H221" i="50" s="1"/>
  <c r="H222" i="50" s="1"/>
  <c r="H223" i="50" s="1"/>
  <c r="H210" i="24" s="1"/>
  <c r="H238" i="50"/>
  <c r="H239" i="50" s="1"/>
  <c r="H240" i="50" s="1"/>
  <c r="H241" i="50" s="1"/>
  <c r="H242" i="50" s="1"/>
  <c r="H243" i="50" s="1"/>
  <c r="H244" i="50" s="1"/>
  <c r="H245" i="50" s="1"/>
  <c r="H246" i="50" s="1"/>
  <c r="H247" i="50" s="1"/>
  <c r="H248" i="50" s="1"/>
  <c r="H249" i="50" s="1"/>
  <c r="H250" i="50" s="1"/>
  <c r="H251" i="50" s="1"/>
  <c r="H252" i="50" s="1"/>
  <c r="H253" i="50" s="1"/>
  <c r="H254" i="50" s="1"/>
  <c r="H255" i="50" s="1"/>
  <c r="H256" i="50" s="1"/>
  <c r="H257" i="50" s="1"/>
  <c r="H258" i="50" s="1"/>
  <c r="H259" i="50" s="1"/>
  <c r="H260" i="50" s="1"/>
  <c r="H261" i="50" s="1"/>
  <c r="H212" i="24" s="1"/>
  <c r="H86" i="50"/>
  <c r="H87" i="50" s="1"/>
  <c r="H88" i="50" s="1"/>
  <c r="H89" i="50" s="1"/>
  <c r="H90" i="50" s="1"/>
  <c r="H91" i="50" s="1"/>
  <c r="H92" i="50" s="1"/>
  <c r="H93" i="50" s="1"/>
  <c r="H94" i="50" s="1"/>
  <c r="H95" i="50" s="1"/>
  <c r="H96" i="50" s="1"/>
  <c r="H97" i="50" s="1"/>
  <c r="H98" i="50" s="1"/>
  <c r="H99" i="50" s="1"/>
  <c r="H100" i="50" s="1"/>
  <c r="H101" i="50" s="1"/>
  <c r="H102" i="50" s="1"/>
  <c r="H103" i="50" s="1"/>
  <c r="H104" i="50" s="1"/>
  <c r="H105" i="50" s="1"/>
  <c r="H106" i="50" s="1"/>
  <c r="H107" i="50" s="1"/>
  <c r="H108" i="50" s="1"/>
  <c r="H109" i="50" s="1"/>
  <c r="H206" i="24" s="1"/>
  <c r="H352" i="50"/>
  <c r="H353" i="50" s="1"/>
  <c r="H354" i="50" s="1"/>
  <c r="H355" i="50" s="1"/>
  <c r="H356" i="50" s="1"/>
  <c r="H357" i="50" s="1"/>
  <c r="H358" i="50" s="1"/>
  <c r="H359" i="50" s="1"/>
  <c r="H360" i="50" s="1"/>
  <c r="H361" i="50" s="1"/>
  <c r="H362" i="50" s="1"/>
  <c r="H363" i="50" s="1"/>
  <c r="H364" i="50" s="1"/>
  <c r="H365" i="50" s="1"/>
  <c r="H366" i="50" s="1"/>
  <c r="H367" i="50" s="1"/>
  <c r="H368" i="50" s="1"/>
  <c r="H369" i="50" s="1"/>
  <c r="H370" i="50" s="1"/>
  <c r="H371" i="50" s="1"/>
  <c r="H372" i="50" s="1"/>
  <c r="H373" i="50" s="1"/>
  <c r="H374" i="50" s="1"/>
  <c r="H375" i="50" s="1"/>
  <c r="H216" i="24" s="1"/>
  <c r="S334" i="47"/>
  <c r="H219" i="24" s="1"/>
  <c r="J219" i="24" s="1"/>
  <c r="S296" i="47"/>
  <c r="H200" i="24" s="1"/>
  <c r="J200" i="24" s="1"/>
  <c r="G135" i="48"/>
  <c r="G12" i="48"/>
  <c r="G42" i="48"/>
  <c r="G129" i="48"/>
  <c r="H69" i="50"/>
  <c r="H205" i="24" s="1"/>
  <c r="H147" i="50"/>
  <c r="H208" i="24" s="1"/>
  <c r="H314" i="50"/>
  <c r="H315" i="50" s="1"/>
  <c r="H316" i="50" s="1"/>
  <c r="H317" i="50" s="1"/>
  <c r="H318" i="50" s="1"/>
  <c r="H319" i="50" s="1"/>
  <c r="H320" i="50" s="1"/>
  <c r="H321" i="50" s="1"/>
  <c r="H322" i="50" s="1"/>
  <c r="H323" i="50" s="1"/>
  <c r="H324" i="50" s="1"/>
  <c r="H325" i="50" s="1"/>
  <c r="H326" i="50" s="1"/>
  <c r="H327" i="50" s="1"/>
  <c r="H328" i="50" s="1"/>
  <c r="H329" i="50" s="1"/>
  <c r="H330" i="50" s="1"/>
  <c r="H331" i="50" s="1"/>
  <c r="H332" i="50" s="1"/>
  <c r="H333" i="50" s="1"/>
  <c r="H334" i="50" s="1"/>
  <c r="H335" i="50" s="1"/>
  <c r="H336" i="50" s="1"/>
  <c r="H337" i="50" s="1"/>
  <c r="H215" i="24" s="1"/>
  <c r="J206" i="24" l="1"/>
  <c r="K206" i="24" s="1"/>
  <c r="I206" i="24"/>
  <c r="J212" i="24"/>
  <c r="K212" i="24" s="1"/>
  <c r="I212" i="24"/>
  <c r="J210" i="24"/>
  <c r="K210" i="24" s="1"/>
  <c r="I210" i="24"/>
  <c r="J209" i="24"/>
  <c r="K209" i="24" s="1"/>
  <c r="I209" i="24"/>
  <c r="J216" i="24"/>
  <c r="K216" i="24" s="1"/>
  <c r="I216" i="24"/>
  <c r="J213" i="24"/>
  <c r="K213" i="24" s="1"/>
  <c r="I213" i="24"/>
  <c r="J208" i="24"/>
  <c r="K208" i="24" s="1"/>
  <c r="I208" i="24"/>
  <c r="J205" i="24"/>
  <c r="K205" i="24" s="1"/>
  <c r="I205" i="24"/>
  <c r="J215" i="24"/>
  <c r="K215" i="24" s="1"/>
  <c r="I215" i="24"/>
  <c r="G648" i="48"/>
  <c r="G621" i="48"/>
  <c r="G627" i="48" s="1"/>
  <c r="G632" i="48" s="1"/>
  <c r="C618" i="48"/>
  <c r="C582" i="48"/>
  <c r="C546" i="48"/>
  <c r="C519" i="48"/>
  <c r="G668" i="48"/>
  <c r="G664" i="48"/>
  <c r="G640" i="48"/>
  <c r="G635" i="48"/>
  <c r="G636" i="48" s="1"/>
  <c r="G398" i="48"/>
  <c r="C487" i="48"/>
  <c r="C461" i="48"/>
  <c r="C425" i="48"/>
  <c r="C371" i="48"/>
  <c r="C335" i="48"/>
  <c r="C310" i="48"/>
  <c r="B308" i="48"/>
  <c r="B333" i="48" s="1"/>
  <c r="B369" i="48" s="1"/>
  <c r="B423" i="48" s="1"/>
  <c r="B459" i="48" s="1"/>
  <c r="B485" i="48" s="1"/>
  <c r="B517" i="48" s="1"/>
  <c r="B544" i="48" s="1"/>
  <c r="B580" i="48" s="1"/>
  <c r="B616" i="48" s="1"/>
  <c r="B643" i="48" s="1"/>
  <c r="B358" i="48"/>
  <c r="B412" i="48" s="1"/>
  <c r="D358" i="48"/>
  <c r="D412" i="48" s="1"/>
  <c r="E358" i="48"/>
  <c r="G293" i="48"/>
  <c r="G294" i="48" s="1"/>
  <c r="G40" i="51"/>
  <c r="H40" i="51" s="1"/>
  <c r="G39" i="51"/>
  <c r="H39" i="51" s="1"/>
  <c r="H31" i="51"/>
  <c r="K31" i="51"/>
  <c r="G31" i="51"/>
  <c r="G32" i="51"/>
  <c r="H32" i="51" s="1"/>
  <c r="Y31" i="53"/>
  <c r="Y32" i="53" s="1"/>
  <c r="L31" i="53"/>
  <c r="L32" i="53" s="1"/>
  <c r="Y27" i="53"/>
  <c r="L27" i="53"/>
  <c r="M14" i="53"/>
  <c r="M13" i="53"/>
  <c r="G24" i="51"/>
  <c r="H24" i="51" s="1"/>
  <c r="G23" i="51"/>
  <c r="H23" i="51" s="1"/>
  <c r="D9" i="51"/>
  <c r="E9" i="51" s="1"/>
  <c r="D12" i="51"/>
  <c r="E12" i="51" s="1"/>
  <c r="D6" i="51"/>
  <c r="E6" i="51" s="1"/>
  <c r="F95" i="52"/>
  <c r="F84" i="52"/>
  <c r="F73" i="52"/>
  <c r="F62" i="52"/>
  <c r="F51" i="52"/>
  <c r="F41" i="52"/>
  <c r="E96" i="52"/>
  <c r="F96" i="52" s="1"/>
  <c r="E83" i="52"/>
  <c r="F83" i="52" s="1"/>
  <c r="E39" i="52"/>
  <c r="F39" i="52" s="1"/>
  <c r="E23" i="52"/>
  <c r="F23" i="52" s="1"/>
  <c r="E38" i="52"/>
  <c r="F38" i="52" s="1"/>
  <c r="D15" i="51"/>
  <c r="E15" i="51"/>
  <c r="H47" i="51"/>
  <c r="H48" i="51"/>
  <c r="H49" i="51"/>
  <c r="H50" i="51"/>
  <c r="H51" i="51"/>
  <c r="H55" i="51"/>
  <c r="H56" i="51"/>
  <c r="H57" i="51"/>
  <c r="H58" i="51"/>
  <c r="H59" i="51"/>
  <c r="H63" i="51"/>
  <c r="H64" i="51"/>
  <c r="H65" i="51"/>
  <c r="H66" i="51"/>
  <c r="H67" i="51"/>
  <c r="H71" i="51"/>
  <c r="H72" i="51"/>
  <c r="H73" i="51"/>
  <c r="H74" i="51"/>
  <c r="H76" i="51"/>
  <c r="H81" i="51"/>
  <c r="H83" i="51" s="1"/>
  <c r="H82" i="51"/>
  <c r="H85" i="51"/>
  <c r="H89" i="51"/>
  <c r="H90" i="51"/>
  <c r="H91" i="51"/>
  <c r="H95" i="51"/>
  <c r="H99" i="51"/>
  <c r="H100" i="51"/>
  <c r="H102" i="51" s="1"/>
  <c r="H101" i="51"/>
  <c r="H103" i="51"/>
  <c r="H104" i="51"/>
  <c r="H109" i="51"/>
  <c r="H110" i="51"/>
  <c r="H111" i="51"/>
  <c r="H112" i="51"/>
  <c r="H117" i="51"/>
  <c r="H118" i="51"/>
  <c r="H119" i="51"/>
  <c r="H120" i="51"/>
  <c r="H121" i="51"/>
  <c r="H122" i="51"/>
  <c r="H123" i="51"/>
  <c r="H127" i="51"/>
  <c r="H129" i="51" s="1"/>
  <c r="H128" i="51"/>
  <c r="H135" i="51"/>
  <c r="H136" i="51"/>
  <c r="H137" i="51"/>
  <c r="H141" i="51"/>
  <c r="E14" i="52" l="1"/>
  <c r="F14" i="52" s="1"/>
  <c r="D5" i="52"/>
  <c r="H93" i="51"/>
  <c r="H113" i="51"/>
  <c r="H114" i="51" s="1"/>
  <c r="H77" i="51"/>
  <c r="E92" i="52"/>
  <c r="F92" i="52" s="1"/>
  <c r="H60" i="51"/>
  <c r="E42" i="52"/>
  <c r="F42" i="52" s="1"/>
  <c r="E82" i="52"/>
  <c r="F82" i="52" s="1"/>
  <c r="H43" i="51"/>
  <c r="H139" i="51"/>
  <c r="E15" i="52"/>
  <c r="F15" i="52" s="1"/>
  <c r="E50" i="52"/>
  <c r="F50" i="52" s="1"/>
  <c r="E16" i="52"/>
  <c r="F16" i="52" s="1"/>
  <c r="G17" i="52" s="1"/>
  <c r="F189" i="48" s="1" a="1"/>
  <c r="F189" i="48" s="1"/>
  <c r="G189" i="48" s="1"/>
  <c r="H52" i="51"/>
  <c r="E30" i="52"/>
  <c r="F30" i="52" s="1"/>
  <c r="E52" i="52"/>
  <c r="F52" i="52" s="1"/>
  <c r="E85" i="52"/>
  <c r="F85" i="52" s="1"/>
  <c r="E31" i="52"/>
  <c r="F31" i="52" s="1"/>
  <c r="E32" i="52"/>
  <c r="F32" i="52" s="1"/>
  <c r="E63" i="52"/>
  <c r="F63" i="52" s="1"/>
  <c r="E93" i="52"/>
  <c r="F93" i="52" s="1"/>
  <c r="E40" i="52"/>
  <c r="F40" i="52" s="1"/>
  <c r="E94" i="52"/>
  <c r="F94" i="52" s="1"/>
  <c r="E74" i="52"/>
  <c r="F74" i="52" s="1"/>
  <c r="H68" i="51"/>
  <c r="E81" i="52"/>
  <c r="F81" i="52" s="1"/>
  <c r="H75" i="51"/>
  <c r="E59" i="52"/>
  <c r="H35" i="51"/>
  <c r="E48" i="52"/>
  <c r="F48" i="52" s="1"/>
  <c r="E60" i="52"/>
  <c r="F60" i="52" s="1"/>
  <c r="E71" i="52"/>
  <c r="F71" i="52" s="1"/>
  <c r="H27" i="51"/>
  <c r="H131" i="51"/>
  <c r="E22" i="52"/>
  <c r="F22" i="52" s="1"/>
  <c r="E70" i="52"/>
  <c r="F70" i="52" s="1"/>
  <c r="E49" i="52"/>
  <c r="F49" i="52" s="1"/>
  <c r="E61" i="52"/>
  <c r="F61" i="52" s="1"/>
  <c r="E72" i="52"/>
  <c r="F72" i="52" s="1"/>
  <c r="H140" i="51"/>
  <c r="H105" i="51"/>
  <c r="H106" i="51" s="1"/>
  <c r="H94" i="51"/>
  <c r="E24" i="52"/>
  <c r="F24" i="52" s="1"/>
  <c r="G655" i="48"/>
  <c r="D328" i="48"/>
  <c r="B328" i="48"/>
  <c r="H41" i="51"/>
  <c r="H42" i="51"/>
  <c r="H34" i="51"/>
  <c r="H33" i="51"/>
  <c r="H25" i="51"/>
  <c r="H26" i="51"/>
  <c r="F97" i="52"/>
  <c r="E103" i="52" s="1"/>
  <c r="H124" i="51"/>
  <c r="H130" i="51"/>
  <c r="H84" i="51"/>
  <c r="H86" i="51" s="1"/>
  <c r="H138" i="51"/>
  <c r="H92" i="51"/>
  <c r="H78" i="51" l="1"/>
  <c r="H132" i="51"/>
  <c r="G33" i="52"/>
  <c r="F191" i="48" s="1" a="1"/>
  <c r="F191" i="48" s="1"/>
  <c r="G191" i="48" s="1"/>
  <c r="G193" i="48" s="1"/>
  <c r="H96" i="51"/>
  <c r="F43" i="52"/>
  <c r="F75" i="52"/>
  <c r="E105" i="52" s="1"/>
  <c r="H142" i="51"/>
  <c r="F86" i="52"/>
  <c r="E104" i="52" s="1"/>
  <c r="F53" i="52"/>
  <c r="E107" i="52" s="1"/>
  <c r="G25" i="52"/>
  <c r="H28" i="51"/>
  <c r="G64" i="52"/>
  <c r="H44" i="51"/>
  <c r="H36" i="51"/>
  <c r="F238" i="48" l="1"/>
  <c r="G238" i="48" s="1"/>
  <c r="G239" i="48" s="1"/>
  <c r="F227" i="48" s="1"/>
  <c r="G227" i="48" s="1"/>
  <c r="G231" i="48" s="1"/>
  <c r="G240" i="48" s="1"/>
  <c r="E200" i="24" s="1"/>
  <c r="F791" i="48"/>
  <c r="F768" i="48"/>
  <c r="G768" i="48" s="1"/>
  <c r="E106" i="52"/>
  <c r="F157" i="48" a="1"/>
  <c r="F157" i="48" s="1"/>
  <c r="G157" i="48" s="1"/>
  <c r="G160" i="48" s="1"/>
  <c r="F266" i="48"/>
  <c r="G266" i="48" s="1"/>
  <c r="F258" i="48" s="1"/>
  <c r="F83" i="48"/>
  <c r="G83" i="48" s="1"/>
  <c r="F174" i="48"/>
  <c r="G174" i="48" s="1"/>
  <c r="F206" i="48"/>
  <c r="G206" i="48" s="1"/>
  <c r="G207" i="48" s="1"/>
  <c r="F196" i="48" s="1"/>
  <c r="G196" i="48" s="1"/>
  <c r="G199" i="48" s="1"/>
  <c r="G208" i="48" s="1"/>
  <c r="E199" i="24" s="1"/>
  <c r="F297" i="48"/>
  <c r="F142" i="48"/>
  <c r="G142" i="48" s="1"/>
  <c r="G143" i="48" s="1"/>
  <c r="G144" i="48" s="1"/>
  <c r="E196" i="24" s="1"/>
  <c r="F24" i="48"/>
  <c r="G24" i="48" s="1"/>
  <c r="G25" i="48" s="1"/>
  <c r="F412" i="48"/>
  <c r="F448" i="48" s="1"/>
  <c r="G448" i="48" s="1"/>
  <c r="F439" i="48" s="1"/>
  <c r="F54" i="48"/>
  <c r="G54" i="48" s="1"/>
  <c r="F111" i="48"/>
  <c r="G111" i="48" s="1"/>
  <c r="G769" i="48" l="1"/>
  <c r="F759" i="48"/>
  <c r="G759" i="48" s="1"/>
  <c r="G761" i="48" s="1"/>
  <c r="G791" i="48"/>
  <c r="G792" i="48" s="1"/>
  <c r="F781" i="48"/>
  <c r="G781" i="48" s="1"/>
  <c r="G784" i="48" s="1"/>
  <c r="F820" i="48"/>
  <c r="K200" i="24"/>
  <c r="I200" i="24"/>
  <c r="G175" i="48"/>
  <c r="F163" i="48" s="1"/>
  <c r="G163" i="48" s="1"/>
  <c r="G167" i="48" s="1"/>
  <c r="G176" i="48" s="1"/>
  <c r="E198" i="24" s="1"/>
  <c r="F15" i="48"/>
  <c r="G15" i="48" s="1"/>
  <c r="G17" i="48" s="1"/>
  <c r="G26" i="48" s="1"/>
  <c r="E191" i="24" s="1"/>
  <c r="G412" i="48"/>
  <c r="F328" i="48"/>
  <c r="G328" i="48" s="1"/>
  <c r="F358" i="48"/>
  <c r="G358" i="48" s="1"/>
  <c r="F349" i="48" s="1"/>
  <c r="G297" i="48"/>
  <c r="G299" i="48" s="1"/>
  <c r="F288" i="48" s="1"/>
  <c r="G112" i="48"/>
  <c r="G113" i="48" s="1"/>
  <c r="E195" i="24" s="1"/>
  <c r="F102" i="48"/>
  <c r="G102" i="48" s="1"/>
  <c r="F76" i="48"/>
  <c r="G76" i="48" s="1"/>
  <c r="G84" i="48"/>
  <c r="G85" i="48" s="1"/>
  <c r="E194" i="24" s="1"/>
  <c r="G55" i="48"/>
  <c r="F45" i="48"/>
  <c r="G45" i="48" s="1"/>
  <c r="G47" i="48" s="1"/>
  <c r="G267" i="48"/>
  <c r="G258" i="48"/>
  <c r="G259" i="48" s="1"/>
  <c r="F481" i="48"/>
  <c r="F506" i="48" s="1"/>
  <c r="G770" i="48" l="1"/>
  <c r="G793" i="48"/>
  <c r="I194" i="24"/>
  <c r="K194" i="24"/>
  <c r="G820" i="48"/>
  <c r="G821" i="48" s="1"/>
  <c r="F843" i="48"/>
  <c r="F810" i="48"/>
  <c r="G810" i="48" s="1"/>
  <c r="G813" i="48" s="1"/>
  <c r="G268" i="48"/>
  <c r="E219" i="24" s="1"/>
  <c r="G56" i="48"/>
  <c r="E192" i="24" s="1"/>
  <c r="G506" i="48"/>
  <c r="F497" i="48" s="1"/>
  <c r="F539" i="48"/>
  <c r="F569" i="48" s="1"/>
  <c r="F605" i="48" s="1"/>
  <c r="F639" i="48" s="1"/>
  <c r="G481" i="48"/>
  <c r="F472" i="48" s="1"/>
  <c r="E237" i="24" l="1"/>
  <c r="I237" i="24" s="1"/>
  <c r="I236" i="24" s="1"/>
  <c r="E240" i="24"/>
  <c r="K240" i="24" s="1"/>
  <c r="K237" i="24"/>
  <c r="K236" i="24" s="1"/>
  <c r="K219" i="24"/>
  <c r="I219" i="24"/>
  <c r="G843" i="48"/>
  <c r="G844" i="48" s="1"/>
  <c r="F872" i="48"/>
  <c r="F893" i="48" s="1"/>
  <c r="F833" i="48"/>
  <c r="G833" i="48" s="1"/>
  <c r="G836" i="48" s="1"/>
  <c r="G822" i="48"/>
  <c r="E241" i="24" s="1"/>
  <c r="F667" i="48"/>
  <c r="G639" i="48"/>
  <c r="G641" i="48" s="1"/>
  <c r="G642" i="48" s="1"/>
  <c r="E232" i="24" s="1"/>
  <c r="I240" i="24" l="1"/>
  <c r="G893" i="48"/>
  <c r="G894" i="48" s="1"/>
  <c r="F915" i="48"/>
  <c r="F885" i="48"/>
  <c r="G885" i="48" s="1"/>
  <c r="G886" i="48" s="1"/>
  <c r="I232" i="24"/>
  <c r="K232" i="24"/>
  <c r="I241" i="24"/>
  <c r="K241" i="24"/>
  <c r="G872" i="48"/>
  <c r="G873" i="48" s="1"/>
  <c r="F862" i="48"/>
  <c r="G862" i="48" s="1"/>
  <c r="G865" i="48" s="1"/>
  <c r="G845" i="48"/>
  <c r="E242" i="24" s="1"/>
  <c r="G667" i="48"/>
  <c r="G669" i="48" l="1"/>
  <c r="F658" i="48"/>
  <c r="G658" i="48" s="1"/>
  <c r="G660" i="48" s="1"/>
  <c r="G895" i="48"/>
  <c r="E245" i="24" s="1"/>
  <c r="F906" i="48"/>
  <c r="G906" i="48" s="1"/>
  <c r="G908" i="48" s="1"/>
  <c r="G915" i="48"/>
  <c r="G916" i="48" s="1"/>
  <c r="G874" i="48"/>
  <c r="E243" i="24" s="1"/>
  <c r="K243" i="24" s="1"/>
  <c r="K242" i="24"/>
  <c r="I242" i="24"/>
  <c r="G375" i="48"/>
  <c r="G376" i="48"/>
  <c r="G377" i="48"/>
  <c r="G378" i="48"/>
  <c r="G379" i="48"/>
  <c r="G380" i="48"/>
  <c r="G381" i="48"/>
  <c r="G382" i="48"/>
  <c r="G383" i="48"/>
  <c r="G384" i="48"/>
  <c r="G385" i="48"/>
  <c r="G386" i="48"/>
  <c r="G387" i="48"/>
  <c r="G388" i="48"/>
  <c r="G389" i="48"/>
  <c r="G390" i="48"/>
  <c r="G391" i="48"/>
  <c r="G392" i="48"/>
  <c r="G393" i="48"/>
  <c r="G394" i="48"/>
  <c r="G395" i="48"/>
  <c r="G396" i="48"/>
  <c r="G397" i="48"/>
  <c r="G374" i="48"/>
  <c r="G670" i="48" l="1"/>
  <c r="E233" i="24" s="1"/>
  <c r="G400" i="48"/>
  <c r="I245" i="24"/>
  <c r="K245" i="24"/>
  <c r="G917" i="48"/>
  <c r="E246" i="24" s="1"/>
  <c r="K239" i="24"/>
  <c r="I243" i="24"/>
  <c r="I239" i="24" s="1"/>
  <c r="B32" i="50"/>
  <c r="G31" i="50"/>
  <c r="G30" i="50"/>
  <c r="G29" i="50"/>
  <c r="G28" i="50"/>
  <c r="G27" i="50"/>
  <c r="G26" i="50"/>
  <c r="G25" i="50"/>
  <c r="G24" i="50"/>
  <c r="G23" i="50"/>
  <c r="G22" i="50"/>
  <c r="G21" i="50"/>
  <c r="G20" i="50"/>
  <c r="G19" i="50"/>
  <c r="G18" i="50"/>
  <c r="G17" i="50"/>
  <c r="G16" i="50"/>
  <c r="G15" i="50"/>
  <c r="G14" i="50"/>
  <c r="G13" i="50"/>
  <c r="G12" i="50"/>
  <c r="G11" i="50"/>
  <c r="G10" i="50"/>
  <c r="G9" i="50"/>
  <c r="G8" i="50"/>
  <c r="F254" i="24"/>
  <c r="K233" i="24" l="1"/>
  <c r="I233" i="24"/>
  <c r="I246" i="24"/>
  <c r="I244" i="24" s="1"/>
  <c r="I238" i="24" s="1"/>
  <c r="K246" i="24"/>
  <c r="K244" i="24" s="1"/>
  <c r="K238" i="24" s="1"/>
  <c r="H8" i="50"/>
  <c r="H9" i="50" s="1"/>
  <c r="H10" i="50" s="1"/>
  <c r="H11" i="50" s="1"/>
  <c r="H12" i="50" s="1"/>
  <c r="H13" i="50" s="1"/>
  <c r="H14" i="50" s="1"/>
  <c r="H15" i="50" s="1"/>
  <c r="H16" i="50" s="1"/>
  <c r="H17" i="50" s="1"/>
  <c r="H18" i="50" s="1"/>
  <c r="H19" i="50" s="1"/>
  <c r="H20" i="50" s="1"/>
  <c r="H21" i="50" s="1"/>
  <c r="H22" i="50" s="1"/>
  <c r="H23" i="50" s="1"/>
  <c r="H24" i="50" s="1"/>
  <c r="H25" i="50" s="1"/>
  <c r="H26" i="50" s="1"/>
  <c r="H27" i="50" s="1"/>
  <c r="H28" i="50" s="1"/>
  <c r="H29" i="50" s="1"/>
  <c r="H30" i="50" s="1"/>
  <c r="H31" i="50" s="1"/>
  <c r="H32" i="50" s="1"/>
  <c r="H203" i="24" s="1"/>
  <c r="I58" i="24"/>
  <c r="I74" i="24"/>
  <c r="I183" i="24"/>
  <c r="I177" i="24"/>
  <c r="I170" i="24"/>
  <c r="I164" i="24"/>
  <c r="I149" i="24"/>
  <c r="I145" i="24"/>
  <c r="I140" i="24"/>
  <c r="I131" i="24"/>
  <c r="I100" i="24"/>
  <c r="I102" i="24"/>
  <c r="I111" i="24"/>
  <c r="H117" i="24"/>
  <c r="J203" i="24" l="1"/>
  <c r="K203" i="24" s="1"/>
  <c r="K201" i="24" s="1"/>
  <c r="I203" i="24"/>
  <c r="I201" i="24" s="1"/>
  <c r="I117" i="24"/>
  <c r="I114" i="24" s="1"/>
  <c r="J117" i="24"/>
  <c r="I139" i="24"/>
  <c r="I25" i="24"/>
  <c r="I42" i="24"/>
  <c r="I176" i="24"/>
  <c r="I21" i="24" l="1"/>
  <c r="I126" i="24" l="1"/>
  <c r="G606" i="48"/>
  <c r="G605" i="48"/>
  <c r="F596" i="48" s="1"/>
  <c r="G601" i="48"/>
  <c r="G602" i="48" s="1"/>
  <c r="G592" i="48"/>
  <c r="G591" i="48"/>
  <c r="G590" i="48"/>
  <c r="G589" i="48"/>
  <c r="G588" i="48"/>
  <c r="G587" i="48"/>
  <c r="G586" i="48"/>
  <c r="G585" i="48"/>
  <c r="G570" i="48"/>
  <c r="G569" i="48"/>
  <c r="G565" i="48"/>
  <c r="G566" i="48" s="1"/>
  <c r="G556" i="48"/>
  <c r="G555" i="48"/>
  <c r="G554" i="48"/>
  <c r="G553" i="48"/>
  <c r="G552" i="48"/>
  <c r="G551" i="48"/>
  <c r="G550" i="48"/>
  <c r="G549" i="48"/>
  <c r="G540" i="48"/>
  <c r="G539" i="48"/>
  <c r="F530" i="48" s="1"/>
  <c r="G535" i="48"/>
  <c r="G536" i="48" s="1"/>
  <c r="G526" i="48"/>
  <c r="G525" i="48"/>
  <c r="G524" i="48"/>
  <c r="G523" i="48"/>
  <c r="G522" i="48"/>
  <c r="G507" i="48"/>
  <c r="G502" i="48"/>
  <c r="G503" i="48" s="1"/>
  <c r="G493" i="48"/>
  <c r="G492" i="48"/>
  <c r="G491" i="48"/>
  <c r="G490" i="48"/>
  <c r="G482" i="48"/>
  <c r="G477" i="48"/>
  <c r="G478" i="48" s="1"/>
  <c r="G472" i="48"/>
  <c r="G474" i="48" s="1"/>
  <c r="G468" i="48"/>
  <c r="G467" i="48"/>
  <c r="G466" i="48"/>
  <c r="G465" i="48"/>
  <c r="G464" i="48"/>
  <c r="G449" i="48"/>
  <c r="G445" i="48"/>
  <c r="G435" i="48"/>
  <c r="G434" i="48"/>
  <c r="G433" i="48"/>
  <c r="G432" i="48"/>
  <c r="G431" i="48"/>
  <c r="G430" i="48"/>
  <c r="G429" i="48"/>
  <c r="G428" i="48"/>
  <c r="G409" i="48"/>
  <c r="G354" i="48"/>
  <c r="G355" i="48" s="1"/>
  <c r="G345" i="48"/>
  <c r="G344" i="48"/>
  <c r="G343" i="48"/>
  <c r="G342" i="48"/>
  <c r="G341" i="48"/>
  <c r="G340" i="48"/>
  <c r="G339" i="48"/>
  <c r="G338" i="48"/>
  <c r="G329" i="48"/>
  <c r="G324" i="48"/>
  <c r="G325" i="48" s="1"/>
  <c r="G315" i="48"/>
  <c r="G314" i="48"/>
  <c r="G313" i="48"/>
  <c r="G284" i="48"/>
  <c r="H199" i="24"/>
  <c r="J199" i="24" s="1"/>
  <c r="W165" i="47"/>
  <c r="S184" i="47"/>
  <c r="H196" i="24" s="1"/>
  <c r="S125" i="47"/>
  <c r="S146" i="47" s="1"/>
  <c r="H195" i="24" s="1"/>
  <c r="S87" i="47"/>
  <c r="R63" i="47"/>
  <c r="S63" i="47" s="1"/>
  <c r="R62" i="47"/>
  <c r="S62" i="47" s="1"/>
  <c r="R61" i="47"/>
  <c r="S61" i="47" s="1"/>
  <c r="R60" i="47"/>
  <c r="S60" i="47" s="1"/>
  <c r="R59" i="47"/>
  <c r="S59" i="47" s="1"/>
  <c r="R58" i="47"/>
  <c r="S58" i="47" s="1"/>
  <c r="R57" i="47"/>
  <c r="S57" i="47" s="1"/>
  <c r="O56" i="47"/>
  <c r="R56" i="47" s="1"/>
  <c r="S56" i="47" s="1"/>
  <c r="R55" i="47"/>
  <c r="S55" i="47" s="1"/>
  <c r="R54" i="47"/>
  <c r="S54" i="47" s="1"/>
  <c r="R53" i="47"/>
  <c r="S53" i="47" s="1"/>
  <c r="R52" i="47"/>
  <c r="S52" i="47" s="1"/>
  <c r="R50" i="47"/>
  <c r="S50" i="47" s="1"/>
  <c r="R49" i="47"/>
  <c r="S49" i="47" s="1"/>
  <c r="P25" i="47"/>
  <c r="R25" i="47" s="1"/>
  <c r="S25" i="47" s="1"/>
  <c r="R24" i="47"/>
  <c r="S24" i="47" s="1"/>
  <c r="R23" i="47"/>
  <c r="S23" i="47" s="1"/>
  <c r="R22" i="47"/>
  <c r="S22" i="47" s="1"/>
  <c r="R21" i="47"/>
  <c r="S21" i="47" s="1"/>
  <c r="R20" i="47"/>
  <c r="S20" i="47" s="1"/>
  <c r="R19" i="47"/>
  <c r="S19" i="47" s="1"/>
  <c r="R18" i="47"/>
  <c r="S18" i="47" s="1"/>
  <c r="R17" i="47"/>
  <c r="S17" i="47" s="1"/>
  <c r="R16" i="47"/>
  <c r="S16" i="47" s="1"/>
  <c r="R15" i="47"/>
  <c r="S15" i="47" s="1"/>
  <c r="R14" i="47"/>
  <c r="S14" i="47" s="1"/>
  <c r="R12" i="47"/>
  <c r="S12" i="47" s="1"/>
  <c r="R11" i="47"/>
  <c r="S11" i="47" s="1"/>
  <c r="J195" i="24" l="1"/>
  <c r="K195" i="24" s="1"/>
  <c r="I195" i="24"/>
  <c r="J196" i="24"/>
  <c r="K196" i="24" s="1"/>
  <c r="I196" i="24"/>
  <c r="K199" i="24"/>
  <c r="I199" i="24"/>
  <c r="G530" i="48"/>
  <c r="G532" i="48" s="1"/>
  <c r="I32" i="24"/>
  <c r="S220" i="47"/>
  <c r="H198" i="24" s="1"/>
  <c r="J198" i="24" s="1"/>
  <c r="G607" i="48"/>
  <c r="G346" i="48"/>
  <c r="G349" i="48" s="1"/>
  <c r="G351" i="48" s="1"/>
  <c r="G450" i="48"/>
  <c r="G414" i="48"/>
  <c r="F403" i="48" s="1"/>
  <c r="G403" i="48" s="1"/>
  <c r="G405" i="48" s="1"/>
  <c r="G483" i="48"/>
  <c r="G330" i="48"/>
  <c r="F319" i="48" s="1"/>
  <c r="G508" i="48"/>
  <c r="G541" i="48"/>
  <c r="G316" i="48"/>
  <c r="G436" i="48"/>
  <c r="G439" i="48" s="1"/>
  <c r="G441" i="48" s="1"/>
  <c r="G360" i="48"/>
  <c r="G527" i="48"/>
  <c r="G285" i="48"/>
  <c r="G288" i="48" s="1"/>
  <c r="G290" i="48" s="1"/>
  <c r="G300" i="48" s="1"/>
  <c r="E220" i="24" s="1"/>
  <c r="G494" i="48"/>
  <c r="G497" i="48" s="1"/>
  <c r="G499" i="48" s="1"/>
  <c r="G571" i="48"/>
  <c r="G593" i="48"/>
  <c r="G469" i="48"/>
  <c r="G557" i="48"/>
  <c r="F560" i="48" s="1"/>
  <c r="G560" i="48" s="1"/>
  <c r="G562" i="48" s="1"/>
  <c r="I94" i="24"/>
  <c r="I86" i="24" s="1"/>
  <c r="S32" i="47"/>
  <c r="H191" i="24" s="1"/>
  <c r="S70" i="47"/>
  <c r="H192" i="24" s="1"/>
  <c r="J192" i="24" l="1"/>
  <c r="K192" i="24" s="1"/>
  <c r="I192" i="24"/>
  <c r="J191" i="24"/>
  <c r="K191" i="24" s="1"/>
  <c r="I191" i="24"/>
  <c r="I198" i="24"/>
  <c r="I197" i="24" s="1"/>
  <c r="K198" i="24"/>
  <c r="K197" i="24" s="1"/>
  <c r="I220" i="24"/>
  <c r="K220" i="24"/>
  <c r="G319" i="48"/>
  <c r="G321" i="48" s="1"/>
  <c r="G331" i="48" s="1"/>
  <c r="E221" i="24" s="1"/>
  <c r="G596" i="48"/>
  <c r="G598" i="48" s="1"/>
  <c r="G608" i="48" s="1"/>
  <c r="E230" i="24" s="1"/>
  <c r="G509" i="48"/>
  <c r="E227" i="24" s="1"/>
  <c r="G415" i="48"/>
  <c r="G451" i="48"/>
  <c r="E225" i="24" s="1"/>
  <c r="G484" i="48"/>
  <c r="E226" i="24" s="1"/>
  <c r="G542" i="48"/>
  <c r="E228" i="24" s="1"/>
  <c r="G572" i="48"/>
  <c r="E229" i="24" s="1"/>
  <c r="G361" i="48"/>
  <c r="E222" i="24" s="1"/>
  <c r="I190" i="24" l="1"/>
  <c r="K190" i="24"/>
  <c r="K230" i="24"/>
  <c r="I230" i="24"/>
  <c r="I221" i="24"/>
  <c r="K221" i="24"/>
  <c r="K227" i="24"/>
  <c r="I227" i="24"/>
  <c r="K229" i="24"/>
  <c r="I229" i="24"/>
  <c r="I228" i="24"/>
  <c r="K228" i="24"/>
  <c r="I222" i="24"/>
  <c r="K222" i="24"/>
  <c r="I226" i="24"/>
  <c r="K226" i="24"/>
  <c r="I225" i="24"/>
  <c r="K225" i="24"/>
  <c r="E224" i="24"/>
  <c r="I217" i="24" l="1"/>
  <c r="K217" i="24"/>
  <c r="K224" i="24"/>
  <c r="I224" i="24"/>
  <c r="K189" i="24" l="1"/>
  <c r="I189" i="24"/>
  <c r="I248" i="24" s="1"/>
  <c r="K254" i="24"/>
  <c r="K185" i="24"/>
  <c r="K186" i="24"/>
  <c r="K187" i="24"/>
  <c r="K179" i="24"/>
  <c r="K180" i="24"/>
  <c r="K181" i="24"/>
  <c r="K182" i="24"/>
  <c r="K166" i="24"/>
  <c r="K168" i="24"/>
  <c r="K165" i="24"/>
  <c r="K151" i="24"/>
  <c r="K152" i="24"/>
  <c r="K153" i="24"/>
  <c r="K154" i="24"/>
  <c r="K155" i="24"/>
  <c r="K156" i="24"/>
  <c r="K157" i="24"/>
  <c r="K158" i="24"/>
  <c r="K159" i="24"/>
  <c r="K160" i="24"/>
  <c r="K162" i="24"/>
  <c r="K163" i="24"/>
  <c r="K150" i="24"/>
  <c r="K147" i="24"/>
  <c r="K148" i="24"/>
  <c r="K146" i="24"/>
  <c r="K142" i="24"/>
  <c r="K143" i="24"/>
  <c r="K144" i="24"/>
  <c r="K141" i="24"/>
  <c r="K133" i="24"/>
  <c r="K134" i="24"/>
  <c r="K135" i="24"/>
  <c r="K136" i="24"/>
  <c r="K137" i="24"/>
  <c r="K138" i="24"/>
  <c r="K132" i="24"/>
  <c r="K128" i="24"/>
  <c r="K129" i="24"/>
  <c r="K130" i="24"/>
  <c r="K125" i="24"/>
  <c r="K124" i="24" s="1"/>
  <c r="K117" i="24"/>
  <c r="K118" i="24"/>
  <c r="K119" i="24"/>
  <c r="K120" i="24"/>
  <c r="K121" i="24"/>
  <c r="K122" i="24"/>
  <c r="K123" i="24"/>
  <c r="K116" i="24"/>
  <c r="K113" i="24"/>
  <c r="K112" i="24"/>
  <c r="K110" i="24"/>
  <c r="K109" i="24"/>
  <c r="K104" i="24"/>
  <c r="K105" i="24"/>
  <c r="K106" i="24"/>
  <c r="K103" i="24"/>
  <c r="K101" i="24"/>
  <c r="K100" i="24" s="1"/>
  <c r="K76" i="24"/>
  <c r="K77" i="24"/>
  <c r="K78" i="24"/>
  <c r="K79" i="24"/>
  <c r="K80" i="24"/>
  <c r="K81" i="24"/>
  <c r="K82" i="24"/>
  <c r="K83" i="24"/>
  <c r="K84" i="24"/>
  <c r="K85" i="24"/>
  <c r="K75" i="24"/>
  <c r="K73" i="24"/>
  <c r="K60" i="24"/>
  <c r="K61" i="24"/>
  <c r="K62" i="24"/>
  <c r="K63" i="24"/>
  <c r="K64" i="24"/>
  <c r="K65" i="24"/>
  <c r="K66" i="24"/>
  <c r="K67" i="24"/>
  <c r="K68" i="24"/>
  <c r="K69" i="24"/>
  <c r="K70" i="24"/>
  <c r="K71" i="24"/>
  <c r="K72" i="24"/>
  <c r="K59" i="24"/>
  <c r="K44" i="24"/>
  <c r="K45" i="24"/>
  <c r="K46" i="24"/>
  <c r="K47" i="24"/>
  <c r="K48" i="24"/>
  <c r="K49" i="24"/>
  <c r="K50" i="24"/>
  <c r="K51" i="24"/>
  <c r="K52" i="24"/>
  <c r="K53" i="24"/>
  <c r="K54" i="24"/>
  <c r="K55" i="24"/>
  <c r="K56" i="24"/>
  <c r="K57" i="24"/>
  <c r="K43" i="24"/>
  <c r="K41" i="24"/>
  <c r="K40" i="24" s="1"/>
  <c r="K38" i="24"/>
  <c r="K39" i="24"/>
  <c r="K37" i="24"/>
  <c r="K34" i="24"/>
  <c r="K35" i="24"/>
  <c r="K33" i="24"/>
  <c r="K27" i="24"/>
  <c r="K28" i="24"/>
  <c r="K29" i="24"/>
  <c r="K30" i="24"/>
  <c r="K31" i="24"/>
  <c r="K24" i="24"/>
  <c r="K21" i="24" s="1"/>
  <c r="F22" i="24"/>
  <c r="K107" i="24" l="1"/>
  <c r="I251" i="24"/>
  <c r="I252" i="24" s="1"/>
  <c r="I253" i="24" s="1"/>
  <c r="I249" i="24"/>
  <c r="I250" i="24"/>
  <c r="K42" i="24"/>
  <c r="K94" i="24"/>
  <c r="K114" i="24"/>
  <c r="K102" i="24"/>
  <c r="K183" i="24"/>
  <c r="K87" i="24"/>
  <c r="K25" i="24"/>
  <c r="K126" i="24"/>
  <c r="K164" i="24"/>
  <c r="K170" i="24"/>
  <c r="K145" i="24"/>
  <c r="K149" i="24"/>
  <c r="K131" i="24"/>
  <c r="K111" i="24"/>
  <c r="K177" i="24"/>
  <c r="K140" i="24"/>
  <c r="K36" i="24"/>
  <c r="K32" i="24"/>
  <c r="K74" i="24"/>
  <c r="K58" i="24"/>
  <c r="K86" i="24" l="1"/>
  <c r="F185" i="24"/>
  <c r="F186" i="24"/>
  <c r="F187" i="24"/>
  <c r="F188" i="24"/>
  <c r="F184" i="24"/>
  <c r="F179" i="24"/>
  <c r="F180" i="24"/>
  <c r="F181" i="24"/>
  <c r="F182" i="24"/>
  <c r="F178" i="24"/>
  <c r="F172" i="24"/>
  <c r="F173" i="24"/>
  <c r="F174" i="24"/>
  <c r="F175" i="24"/>
  <c r="F171" i="24"/>
  <c r="F166" i="24"/>
  <c r="F167" i="24"/>
  <c r="F168" i="24"/>
  <c r="F169" i="24"/>
  <c r="F165" i="24"/>
  <c r="F151" i="24"/>
  <c r="F152" i="24"/>
  <c r="F153" i="24"/>
  <c r="F154" i="24"/>
  <c r="F155" i="24"/>
  <c r="F156" i="24"/>
  <c r="F157" i="24"/>
  <c r="F158" i="24"/>
  <c r="F159" i="24"/>
  <c r="F160" i="24"/>
  <c r="F161" i="24"/>
  <c r="F162" i="24"/>
  <c r="F163" i="24"/>
  <c r="F150" i="24"/>
  <c r="F147" i="24"/>
  <c r="F148" i="24"/>
  <c r="F146" i="24"/>
  <c r="F142" i="24"/>
  <c r="F143" i="24"/>
  <c r="F144" i="24"/>
  <c r="F141" i="24"/>
  <c r="F133" i="24"/>
  <c r="F134" i="24"/>
  <c r="F135" i="24"/>
  <c r="F136" i="24"/>
  <c r="F137" i="24"/>
  <c r="F138" i="24"/>
  <c r="F132" i="24"/>
  <c r="F128" i="24"/>
  <c r="F129" i="24"/>
  <c r="F130" i="24"/>
  <c r="F127" i="24"/>
  <c r="F125" i="24"/>
  <c r="F124" i="24" s="1"/>
  <c r="F116" i="24"/>
  <c r="F117" i="24"/>
  <c r="F118" i="24"/>
  <c r="F119" i="24"/>
  <c r="F120" i="24"/>
  <c r="F121" i="24"/>
  <c r="F122" i="24"/>
  <c r="F123" i="24"/>
  <c r="F115" i="24"/>
  <c r="F113" i="24"/>
  <c r="F112" i="24"/>
  <c r="F109" i="24"/>
  <c r="F110" i="24"/>
  <c r="F108" i="24"/>
  <c r="F104" i="24"/>
  <c r="F105" i="24"/>
  <c r="F106" i="24"/>
  <c r="F103" i="24"/>
  <c r="F101" i="24"/>
  <c r="F100" i="24" s="1"/>
  <c r="F96" i="24"/>
  <c r="F97" i="24"/>
  <c r="F98" i="24"/>
  <c r="F99" i="24"/>
  <c r="F95" i="24"/>
  <c r="F89" i="24"/>
  <c r="F90" i="24"/>
  <c r="F91" i="24"/>
  <c r="F92" i="24"/>
  <c r="F93" i="24"/>
  <c r="F88" i="24"/>
  <c r="F76" i="24"/>
  <c r="F77" i="24"/>
  <c r="F78" i="24"/>
  <c r="F79" i="24"/>
  <c r="F80" i="24"/>
  <c r="F81" i="24"/>
  <c r="F82" i="24"/>
  <c r="F83" i="24"/>
  <c r="F84" i="24"/>
  <c r="F85" i="24"/>
  <c r="F75" i="24"/>
  <c r="F73" i="24"/>
  <c r="F60" i="24"/>
  <c r="F61" i="24"/>
  <c r="F62" i="24"/>
  <c r="F63" i="24"/>
  <c r="F64" i="24"/>
  <c r="F65" i="24"/>
  <c r="F66" i="24"/>
  <c r="F67" i="24"/>
  <c r="F68" i="24"/>
  <c r="F69" i="24"/>
  <c r="F70" i="24"/>
  <c r="F71" i="24"/>
  <c r="F72" i="24"/>
  <c r="F59" i="24"/>
  <c r="F44" i="24"/>
  <c r="F45" i="24"/>
  <c r="F46" i="24"/>
  <c r="F47" i="24"/>
  <c r="F48" i="24"/>
  <c r="F49" i="24"/>
  <c r="F50" i="24"/>
  <c r="F51" i="24"/>
  <c r="F52" i="24"/>
  <c r="F53" i="24"/>
  <c r="F54" i="24"/>
  <c r="F55" i="24"/>
  <c r="F56" i="24"/>
  <c r="F57" i="24"/>
  <c r="F43" i="24"/>
  <c r="F41" i="24"/>
  <c r="F40" i="24" s="1"/>
  <c r="F38" i="24"/>
  <c r="F39" i="24"/>
  <c r="F37" i="24"/>
  <c r="F23" i="24"/>
  <c r="F24" i="24"/>
  <c r="F34" i="24"/>
  <c r="F35" i="24"/>
  <c r="F33" i="24"/>
  <c r="F28" i="24"/>
  <c r="F29" i="24"/>
  <c r="F30" i="24"/>
  <c r="F31" i="24"/>
  <c r="F27" i="24"/>
  <c r="F26" i="24"/>
  <c r="F21" i="24" l="1"/>
  <c r="F25" i="24"/>
  <c r="F36" i="24"/>
  <c r="F170" i="24"/>
  <c r="F177" i="24"/>
  <c r="F131" i="24"/>
  <c r="F107" i="24"/>
  <c r="F183" i="24"/>
  <c r="F164" i="24"/>
  <c r="F140" i="24"/>
  <c r="F42" i="24"/>
  <c r="F87" i="24"/>
  <c r="F145" i="24"/>
  <c r="F126" i="24"/>
  <c r="F111" i="24"/>
  <c r="F94" i="24"/>
  <c r="F74" i="24"/>
  <c r="F58" i="24"/>
  <c r="F149" i="24"/>
  <c r="F114" i="24"/>
  <c r="F102" i="24"/>
  <c r="F32" i="24"/>
  <c r="F86" i="24" l="1"/>
  <c r="F176" i="24"/>
  <c r="F139" i="24" s="1"/>
  <c r="F248" i="24" l="1"/>
  <c r="F249" i="24" l="1"/>
  <c r="F251" i="24"/>
  <c r="F250" i="24"/>
  <c r="I48" i="22"/>
  <c r="I191" i="22"/>
  <c r="I65" i="22"/>
  <c r="F252" i="24" l="1"/>
  <c r="F257" i="24" s="1"/>
  <c r="L14" i="24" s="1"/>
  <c r="L129" i="23"/>
  <c r="L130" i="23"/>
  <c r="L131" i="23"/>
  <c r="L132" i="23"/>
  <c r="J134" i="23" l="1"/>
  <c r="J133" i="23"/>
  <c r="J128" i="23"/>
  <c r="J127" i="23"/>
  <c r="J126" i="23"/>
  <c r="J125" i="23"/>
  <c r="J124" i="23"/>
  <c r="J123" i="23"/>
  <c r="J122" i="23"/>
  <c r="J121" i="23"/>
  <c r="J120" i="23"/>
  <c r="J119" i="23"/>
  <c r="J118" i="23"/>
  <c r="J117" i="23"/>
  <c r="J116" i="23"/>
  <c r="J115" i="23"/>
  <c r="J114" i="23"/>
  <c r="J113" i="23"/>
  <c r="J112" i="23"/>
  <c r="J111" i="23"/>
  <c r="J110" i="23"/>
  <c r="J109" i="23"/>
  <c r="J108" i="23"/>
  <c r="J107" i="23"/>
  <c r="J106" i="23"/>
  <c r="J105" i="23"/>
  <c r="J104" i="23"/>
  <c r="J103" i="23"/>
  <c r="J102" i="23"/>
  <c r="J101" i="23"/>
  <c r="J100" i="23"/>
  <c r="J99" i="23"/>
  <c r="J98" i="23"/>
  <c r="J97" i="23"/>
  <c r="J96" i="23"/>
  <c r="J95" i="23"/>
  <c r="J94" i="23"/>
  <c r="J93" i="23"/>
  <c r="J92" i="23"/>
  <c r="J91" i="23"/>
  <c r="J90" i="23"/>
  <c r="J89" i="23"/>
  <c r="J88" i="23"/>
  <c r="J87" i="23"/>
  <c r="J86" i="23"/>
  <c r="J85" i="23"/>
  <c r="J84" i="23"/>
  <c r="J83" i="23"/>
  <c r="J82" i="23"/>
  <c r="J81" i="23"/>
  <c r="J80" i="23"/>
  <c r="J79" i="23"/>
  <c r="J78" i="23"/>
  <c r="J77" i="23"/>
  <c r="J76" i="23"/>
  <c r="J75" i="23"/>
  <c r="J74" i="23"/>
  <c r="J73" i="23"/>
  <c r="J72" i="23"/>
  <c r="J71" i="23"/>
  <c r="J70" i="23"/>
  <c r="J69" i="23"/>
  <c r="J68" i="23"/>
  <c r="J67" i="23"/>
  <c r="J66" i="23"/>
  <c r="J65" i="23"/>
  <c r="J64" i="23"/>
  <c r="J63" i="23"/>
  <c r="J62" i="23"/>
  <c r="J61" i="23"/>
  <c r="J60" i="23"/>
  <c r="J59" i="23"/>
  <c r="J58" i="23"/>
  <c r="J57" i="23"/>
  <c r="J56" i="23"/>
  <c r="J55" i="23"/>
  <c r="J54" i="23"/>
  <c r="J53" i="23"/>
  <c r="J52" i="23"/>
  <c r="J51" i="23"/>
  <c r="J50" i="23"/>
  <c r="J49" i="23"/>
  <c r="J48" i="23"/>
  <c r="J47" i="23"/>
  <c r="J46" i="23"/>
  <c r="J45" i="23"/>
  <c r="J44" i="23"/>
  <c r="J43" i="23"/>
  <c r="J42" i="23"/>
  <c r="J41" i="23"/>
  <c r="J40" i="23"/>
  <c r="J39" i="23"/>
  <c r="J38" i="23"/>
  <c r="J37" i="23"/>
  <c r="J36" i="23"/>
  <c r="J35" i="23"/>
  <c r="J34" i="23"/>
  <c r="J33" i="23"/>
  <c r="J32" i="23"/>
  <c r="J31" i="23"/>
  <c r="J30" i="23"/>
  <c r="J29" i="23"/>
  <c r="J28" i="23"/>
  <c r="J191" i="22"/>
  <c r="J222" i="22"/>
  <c r="J221" i="22"/>
  <c r="J220" i="22"/>
  <c r="J219" i="22"/>
  <c r="J218" i="22"/>
  <c r="J217" i="22"/>
  <c r="J216" i="22"/>
  <c r="J215" i="22"/>
  <c r="J214" i="22"/>
  <c r="J213" i="22"/>
  <c r="J212" i="22"/>
  <c r="J211" i="22"/>
  <c r="J210" i="22"/>
  <c r="J209" i="22"/>
  <c r="J208" i="22"/>
  <c r="J207" i="22"/>
  <c r="J206" i="22"/>
  <c r="J205" i="22"/>
  <c r="J204" i="22"/>
  <c r="J203" i="22"/>
  <c r="J202" i="22"/>
  <c r="J201" i="22"/>
  <c r="J200" i="22"/>
  <c r="J199" i="22"/>
  <c r="J198" i="22"/>
  <c r="J197" i="22"/>
  <c r="J196" i="22"/>
  <c r="J195" i="22"/>
  <c r="J194" i="22"/>
  <c r="J193" i="22"/>
  <c r="J192" i="22"/>
  <c r="J190" i="22"/>
  <c r="J189" i="22"/>
  <c r="J188" i="22"/>
  <c r="J187" i="22"/>
  <c r="J186" i="22"/>
  <c r="J185" i="22"/>
  <c r="J184" i="22"/>
  <c r="J183" i="22"/>
  <c r="J182" i="22"/>
  <c r="J181" i="22"/>
  <c r="J180" i="22"/>
  <c r="J179" i="22"/>
  <c r="J178" i="22"/>
  <c r="J177" i="22"/>
  <c r="J176" i="22"/>
  <c r="J175" i="22"/>
  <c r="J174" i="22"/>
  <c r="J173" i="22"/>
  <c r="J172" i="22"/>
  <c r="J171" i="22"/>
  <c r="J170" i="22"/>
  <c r="J169" i="22"/>
  <c r="J168" i="22"/>
  <c r="J167" i="22"/>
  <c r="J166" i="22"/>
  <c r="J165" i="22"/>
  <c r="J164" i="22"/>
  <c r="J163" i="22"/>
  <c r="J162" i="22"/>
  <c r="J161" i="22"/>
  <c r="J160" i="22"/>
  <c r="J159" i="22"/>
  <c r="J158" i="22"/>
  <c r="J157" i="22"/>
  <c r="J156" i="22"/>
  <c r="J155" i="22"/>
  <c r="J154" i="22"/>
  <c r="J153" i="22"/>
  <c r="J152" i="22"/>
  <c r="J151" i="22"/>
  <c r="J150" i="22"/>
  <c r="J149" i="22"/>
  <c r="J148" i="22"/>
  <c r="J147" i="22"/>
  <c r="J146" i="22"/>
  <c r="J145" i="22"/>
  <c r="J144" i="22"/>
  <c r="J143" i="22"/>
  <c r="J142" i="22"/>
  <c r="J141" i="22"/>
  <c r="J140" i="22"/>
  <c r="J139" i="22"/>
  <c r="J138" i="22"/>
  <c r="J137" i="22"/>
  <c r="J136" i="22"/>
  <c r="J135" i="22"/>
  <c r="J134" i="22"/>
  <c r="J133" i="22"/>
  <c r="J132" i="22"/>
  <c r="J131" i="22"/>
  <c r="J130" i="22"/>
  <c r="J129" i="22"/>
  <c r="J128" i="22"/>
  <c r="J127" i="22"/>
  <c r="J126" i="22"/>
  <c r="J125" i="22"/>
  <c r="J124" i="22"/>
  <c r="J123" i="22"/>
  <c r="J122" i="22"/>
  <c r="J121" i="22"/>
  <c r="J120" i="22"/>
  <c r="J119" i="22"/>
  <c r="J118" i="22"/>
  <c r="J117" i="22"/>
  <c r="J116" i="22"/>
  <c r="J115" i="22"/>
  <c r="J114" i="22"/>
  <c r="J113" i="22"/>
  <c r="J112" i="22"/>
  <c r="J111" i="22"/>
  <c r="J110" i="22"/>
  <c r="J109" i="22"/>
  <c r="J108" i="22"/>
  <c r="J107" i="22"/>
  <c r="J106" i="22"/>
  <c r="J105" i="22"/>
  <c r="J104" i="22"/>
  <c r="J103" i="22"/>
  <c r="J102" i="22"/>
  <c r="J101" i="22"/>
  <c r="J100" i="22"/>
  <c r="J99" i="22"/>
  <c r="J98" i="22"/>
  <c r="J97" i="22"/>
  <c r="J96" i="22"/>
  <c r="J95" i="22"/>
  <c r="J94" i="22"/>
  <c r="J93" i="22"/>
  <c r="J92" i="22"/>
  <c r="J91" i="22"/>
  <c r="J90" i="22"/>
  <c r="J89" i="22"/>
  <c r="J88" i="22"/>
  <c r="J87" i="22"/>
  <c r="J86" i="22"/>
  <c r="J85" i="22"/>
  <c r="J84" i="22"/>
  <c r="J83" i="22"/>
  <c r="J82" i="22"/>
  <c r="J81" i="22"/>
  <c r="J80" i="22"/>
  <c r="J79" i="22"/>
  <c r="J78" i="22"/>
  <c r="J77" i="22"/>
  <c r="J76" i="22"/>
  <c r="J75" i="22"/>
  <c r="J74" i="22"/>
  <c r="J73" i="22"/>
  <c r="J72" i="22"/>
  <c r="J71" i="22"/>
  <c r="J70" i="22"/>
  <c r="J69" i="22"/>
  <c r="J68" i="22"/>
  <c r="J67" i="22"/>
  <c r="J66" i="22"/>
  <c r="J65" i="22"/>
  <c r="J64" i="22"/>
  <c r="J63" i="22"/>
  <c r="J62" i="22"/>
  <c r="J61" i="22"/>
  <c r="J60" i="22"/>
  <c r="J59" i="22"/>
  <c r="J58" i="22"/>
  <c r="J57" i="22"/>
  <c r="J56" i="22"/>
  <c r="J55" i="22"/>
  <c r="J54" i="22"/>
  <c r="J53" i="22"/>
  <c r="J52" i="22"/>
  <c r="J51" i="22"/>
  <c r="J50" i="22"/>
  <c r="J49" i="22"/>
  <c r="J48" i="22"/>
  <c r="J47" i="22"/>
  <c r="J46" i="22"/>
  <c r="J45" i="22"/>
  <c r="J44" i="22"/>
  <c r="J43" i="22"/>
  <c r="J42" i="22"/>
  <c r="J41" i="22"/>
  <c r="J40" i="22"/>
  <c r="J39" i="22"/>
  <c r="J38" i="22"/>
  <c r="J37" i="22"/>
  <c r="J36" i="22"/>
  <c r="J35" i="22"/>
  <c r="J34" i="22"/>
  <c r="J33" i="22"/>
  <c r="J32" i="22"/>
  <c r="J31" i="22"/>
  <c r="J30" i="22"/>
  <c r="J29" i="22"/>
  <c r="J28" i="22"/>
  <c r="K15" i="20" l="1"/>
  <c r="H15" i="20"/>
  <c r="K13" i="20"/>
  <c r="H13" i="20"/>
  <c r="K15" i="21"/>
  <c r="H15" i="21"/>
  <c r="K13" i="21"/>
  <c r="H13" i="21"/>
  <c r="K20" i="21" l="1"/>
  <c r="K17" i="21"/>
  <c r="H17" i="21"/>
  <c r="H11" i="21"/>
  <c r="K20" i="20"/>
  <c r="K17" i="20"/>
  <c r="H17" i="20"/>
  <c r="H11" i="20"/>
  <c r="G6" i="21"/>
  <c r="G6" i="20"/>
  <c r="K11" i="21"/>
  <c r="F128" i="23"/>
  <c r="F127" i="23"/>
  <c r="F126" i="23"/>
  <c r="F125" i="23"/>
  <c r="F124" i="23"/>
  <c r="F123" i="23"/>
  <c r="F122" i="23"/>
  <c r="F121" i="23"/>
  <c r="F120" i="23"/>
  <c r="F119" i="23"/>
  <c r="F118" i="23"/>
  <c r="F117" i="23"/>
  <c r="F116" i="23"/>
  <c r="F115" i="23"/>
  <c r="F114" i="23"/>
  <c r="F113" i="23"/>
  <c r="F112" i="23"/>
  <c r="F111" i="23"/>
  <c r="F110" i="23"/>
  <c r="F109" i="23"/>
  <c r="F108" i="23"/>
  <c r="F107" i="23"/>
  <c r="F106" i="23"/>
  <c r="F105" i="23"/>
  <c r="F104" i="23"/>
  <c r="F103" i="23"/>
  <c r="F102" i="23"/>
  <c r="F101" i="23"/>
  <c r="F100" i="23"/>
  <c r="F99" i="23"/>
  <c r="F98" i="23"/>
  <c r="F97" i="23"/>
  <c r="F96" i="23"/>
  <c r="F95" i="23"/>
  <c r="F94" i="23"/>
  <c r="F93" i="23"/>
  <c r="F92" i="23"/>
  <c r="F91" i="23"/>
  <c r="F90" i="23"/>
  <c r="F89" i="23"/>
  <c r="F88" i="23"/>
  <c r="F87" i="23"/>
  <c r="F86" i="23"/>
  <c r="F85" i="23"/>
  <c r="F84" i="23"/>
  <c r="F83" i="23"/>
  <c r="F82" i="23"/>
  <c r="F81" i="23"/>
  <c r="F80" i="23"/>
  <c r="F79" i="23"/>
  <c r="F78" i="23"/>
  <c r="F77" i="23"/>
  <c r="F76" i="23"/>
  <c r="F75" i="23"/>
  <c r="F74" i="23"/>
  <c r="F73" i="23"/>
  <c r="F72" i="23"/>
  <c r="F71" i="23"/>
  <c r="F70" i="23"/>
  <c r="F69" i="23"/>
  <c r="F68" i="23"/>
  <c r="F67" i="23"/>
  <c r="F66" i="23"/>
  <c r="F65" i="23"/>
  <c r="F64" i="23"/>
  <c r="F63" i="23"/>
  <c r="F62" i="23"/>
  <c r="F61" i="23"/>
  <c r="F60" i="23"/>
  <c r="F59" i="23"/>
  <c r="F58" i="23"/>
  <c r="F57" i="23"/>
  <c r="F56" i="23"/>
  <c r="F55" i="23"/>
  <c r="F54" i="23"/>
  <c r="F53" i="23"/>
  <c r="F52" i="23"/>
  <c r="F51" i="23"/>
  <c r="F50" i="23"/>
  <c r="F49" i="23"/>
  <c r="F48" i="23"/>
  <c r="F47" i="23"/>
  <c r="F46" i="23"/>
  <c r="F45" i="23"/>
  <c r="F44" i="23"/>
  <c r="F43" i="23"/>
  <c r="F42" i="23"/>
  <c r="F41" i="23"/>
  <c r="F40" i="23"/>
  <c r="F39" i="23"/>
  <c r="F38" i="23"/>
  <c r="F37" i="23"/>
  <c r="F36" i="23"/>
  <c r="F35" i="23"/>
  <c r="F34" i="23"/>
  <c r="F33" i="23"/>
  <c r="F32" i="23"/>
  <c r="F31" i="23"/>
  <c r="Q134" i="23"/>
  <c r="K134" i="23"/>
  <c r="L134" i="23" s="1"/>
  <c r="D134" i="23"/>
  <c r="Q133" i="23"/>
  <c r="K133" i="23"/>
  <c r="L133" i="23" s="1"/>
  <c r="L128" i="23"/>
  <c r="K128" i="23"/>
  <c r="L127" i="23"/>
  <c r="K127" i="23"/>
  <c r="L126" i="23"/>
  <c r="K126" i="23"/>
  <c r="L125" i="23"/>
  <c r="K125" i="23"/>
  <c r="L124" i="23"/>
  <c r="K124" i="23"/>
  <c r="L123" i="23"/>
  <c r="K123" i="23"/>
  <c r="L122" i="23"/>
  <c r="K122" i="23"/>
  <c r="L121" i="23"/>
  <c r="K121" i="23"/>
  <c r="L120" i="23"/>
  <c r="K120" i="23"/>
  <c r="L119" i="23"/>
  <c r="K119" i="23"/>
  <c r="L118" i="23"/>
  <c r="K118" i="23"/>
  <c r="L117" i="23"/>
  <c r="K117" i="23"/>
  <c r="L116" i="23"/>
  <c r="K116" i="23"/>
  <c r="L115" i="23"/>
  <c r="K115" i="23"/>
  <c r="L114" i="23"/>
  <c r="K114" i="23"/>
  <c r="L113" i="23"/>
  <c r="K113" i="23"/>
  <c r="L112" i="23"/>
  <c r="K112" i="23"/>
  <c r="L111" i="23"/>
  <c r="K111" i="23"/>
  <c r="L110" i="23"/>
  <c r="K110" i="23"/>
  <c r="L109" i="23"/>
  <c r="K109" i="23"/>
  <c r="L108" i="23"/>
  <c r="K108" i="23"/>
  <c r="L107" i="23"/>
  <c r="K107" i="23"/>
  <c r="L106" i="23"/>
  <c r="K106" i="23"/>
  <c r="L105" i="23"/>
  <c r="K105" i="23"/>
  <c r="L104" i="23"/>
  <c r="K104" i="23"/>
  <c r="L103" i="23"/>
  <c r="K103" i="23"/>
  <c r="L102" i="23"/>
  <c r="K102" i="23"/>
  <c r="L101" i="23"/>
  <c r="K101" i="23"/>
  <c r="L100" i="23"/>
  <c r="K100" i="23"/>
  <c r="L99" i="23"/>
  <c r="K99" i="23"/>
  <c r="L98" i="23"/>
  <c r="K98" i="23"/>
  <c r="L97" i="23"/>
  <c r="K97" i="23"/>
  <c r="L96" i="23"/>
  <c r="K96" i="23"/>
  <c r="L95" i="23"/>
  <c r="K95" i="23"/>
  <c r="L94" i="23"/>
  <c r="K94" i="23"/>
  <c r="L93" i="23"/>
  <c r="K93" i="23"/>
  <c r="L92" i="23"/>
  <c r="K92" i="23"/>
  <c r="L91" i="23"/>
  <c r="K91" i="23"/>
  <c r="L90" i="23"/>
  <c r="K90" i="23"/>
  <c r="L89" i="23"/>
  <c r="K89" i="23"/>
  <c r="L88" i="23"/>
  <c r="K88" i="23"/>
  <c r="L87" i="23"/>
  <c r="K87" i="23"/>
  <c r="L86" i="23"/>
  <c r="K86" i="23"/>
  <c r="L85" i="23"/>
  <c r="K85" i="23"/>
  <c r="L84" i="23"/>
  <c r="K84" i="23"/>
  <c r="L83" i="23"/>
  <c r="K83" i="23"/>
  <c r="L82" i="23"/>
  <c r="K82" i="23"/>
  <c r="L81" i="23"/>
  <c r="K81" i="23"/>
  <c r="L80" i="23"/>
  <c r="K80" i="23"/>
  <c r="L79" i="23"/>
  <c r="K79" i="23"/>
  <c r="L78" i="23"/>
  <c r="K78" i="23"/>
  <c r="L77" i="23"/>
  <c r="K77" i="23"/>
  <c r="L76" i="23"/>
  <c r="K76" i="23"/>
  <c r="L75" i="23"/>
  <c r="K75" i="23"/>
  <c r="L74" i="23"/>
  <c r="K74" i="23"/>
  <c r="L73" i="23"/>
  <c r="K73" i="23"/>
  <c r="L72" i="23"/>
  <c r="K72" i="23"/>
  <c r="L71" i="23"/>
  <c r="K71" i="23"/>
  <c r="L70" i="23"/>
  <c r="K70" i="23"/>
  <c r="L69" i="23"/>
  <c r="K69" i="23"/>
  <c r="L68" i="23"/>
  <c r="K68" i="23"/>
  <c r="L67" i="23"/>
  <c r="K67" i="23"/>
  <c r="L66" i="23"/>
  <c r="K66" i="23"/>
  <c r="L65" i="23"/>
  <c r="K65" i="23"/>
  <c r="L64" i="23"/>
  <c r="K64" i="23"/>
  <c r="L63" i="23"/>
  <c r="K63" i="23"/>
  <c r="L62" i="23"/>
  <c r="K62" i="23"/>
  <c r="L61" i="23"/>
  <c r="K61" i="23"/>
  <c r="L60" i="23"/>
  <c r="K60" i="23"/>
  <c r="L59" i="23"/>
  <c r="K59" i="23"/>
  <c r="L58" i="23"/>
  <c r="K58" i="23"/>
  <c r="L57" i="23"/>
  <c r="K57" i="23"/>
  <c r="L56" i="23"/>
  <c r="K56" i="23"/>
  <c r="L55" i="23"/>
  <c r="K55" i="23"/>
  <c r="L54" i="23"/>
  <c r="K54" i="23"/>
  <c r="L53" i="23"/>
  <c r="K53" i="23"/>
  <c r="L52" i="23"/>
  <c r="K52" i="23"/>
  <c r="L51" i="23"/>
  <c r="K51" i="23"/>
  <c r="L50" i="23"/>
  <c r="K50" i="23"/>
  <c r="L49" i="23"/>
  <c r="K49" i="23"/>
  <c r="L48" i="23"/>
  <c r="K48" i="23"/>
  <c r="L47" i="23"/>
  <c r="K47" i="23"/>
  <c r="L46" i="23"/>
  <c r="K46" i="23"/>
  <c r="L45" i="23"/>
  <c r="K45" i="23"/>
  <c r="L44" i="23"/>
  <c r="K44" i="23"/>
  <c r="L43" i="23"/>
  <c r="K43" i="23"/>
  <c r="L42" i="23"/>
  <c r="K42" i="23"/>
  <c r="L41" i="23"/>
  <c r="K41" i="23"/>
  <c r="L40" i="23"/>
  <c r="K40" i="23"/>
  <c r="L39" i="23"/>
  <c r="K39" i="23"/>
  <c r="L38" i="23"/>
  <c r="K38" i="23"/>
  <c r="L37" i="23"/>
  <c r="K37" i="23"/>
  <c r="L36" i="23"/>
  <c r="K36" i="23"/>
  <c r="L35" i="23"/>
  <c r="K35" i="23"/>
  <c r="L34" i="23"/>
  <c r="K34" i="23"/>
  <c r="L33" i="23"/>
  <c r="K33" i="23"/>
  <c r="L32" i="23"/>
  <c r="K32" i="23"/>
  <c r="L31" i="23"/>
  <c r="K31" i="23"/>
  <c r="K30" i="23"/>
  <c r="L30" i="23"/>
  <c r="R28" i="23"/>
  <c r="L28" i="23"/>
  <c r="L221" i="22"/>
  <c r="L220" i="22"/>
  <c r="L219" i="22"/>
  <c r="L218" i="22"/>
  <c r="L217" i="22"/>
  <c r="L216" i="22"/>
  <c r="L215" i="22"/>
  <c r="L214" i="22"/>
  <c r="L213" i="22"/>
  <c r="L212" i="22"/>
  <c r="L211" i="22"/>
  <c r="L210" i="22"/>
  <c r="L209" i="22"/>
  <c r="L208" i="22"/>
  <c r="L207" i="22"/>
  <c r="L206" i="22"/>
  <c r="L205" i="22"/>
  <c r="L204" i="22"/>
  <c r="L203" i="22"/>
  <c r="L202" i="22"/>
  <c r="L201" i="22"/>
  <c r="L200" i="22"/>
  <c r="L199" i="22"/>
  <c r="L198" i="22"/>
  <c r="L197" i="22"/>
  <c r="L196" i="22"/>
  <c r="L195" i="22"/>
  <c r="L194" i="22"/>
  <c r="L193" i="22"/>
  <c r="L192" i="22"/>
  <c r="L191" i="22"/>
  <c r="L190" i="22"/>
  <c r="L189" i="22"/>
  <c r="L188" i="22"/>
  <c r="L187" i="22"/>
  <c r="L186" i="22"/>
  <c r="L185" i="22"/>
  <c r="L184" i="22"/>
  <c r="L183" i="22"/>
  <c r="L182" i="22"/>
  <c r="L181" i="22"/>
  <c r="L180" i="22"/>
  <c r="L179" i="22"/>
  <c r="L178" i="22"/>
  <c r="L177" i="22"/>
  <c r="L176" i="22"/>
  <c r="L175" i="22"/>
  <c r="L174" i="22"/>
  <c r="L173" i="22"/>
  <c r="L172" i="22"/>
  <c r="L171" i="22"/>
  <c r="L170" i="22"/>
  <c r="L169" i="22"/>
  <c r="L168" i="22"/>
  <c r="L167" i="22"/>
  <c r="L166" i="22"/>
  <c r="L165" i="22"/>
  <c r="L164" i="22"/>
  <c r="L163" i="22"/>
  <c r="L162" i="22"/>
  <c r="L161" i="22"/>
  <c r="L160" i="22"/>
  <c r="L159" i="22"/>
  <c r="L158" i="22"/>
  <c r="L157" i="22"/>
  <c r="L156" i="22"/>
  <c r="L155" i="22"/>
  <c r="L154" i="22"/>
  <c r="L153" i="22"/>
  <c r="L152" i="22"/>
  <c r="L151" i="22"/>
  <c r="L150" i="22"/>
  <c r="L149" i="22"/>
  <c r="L148" i="22"/>
  <c r="L147" i="22"/>
  <c r="L146" i="22"/>
  <c r="L145" i="22"/>
  <c r="L144" i="22"/>
  <c r="L143" i="22"/>
  <c r="L142" i="22"/>
  <c r="L141" i="22"/>
  <c r="L140" i="22"/>
  <c r="F220" i="22"/>
  <c r="F219" i="22"/>
  <c r="F218" i="22"/>
  <c r="F217" i="22"/>
  <c r="F216" i="22"/>
  <c r="F215" i="22"/>
  <c r="F214" i="22"/>
  <c r="F213" i="22"/>
  <c r="F212" i="22"/>
  <c r="F211" i="22"/>
  <c r="F210" i="22"/>
  <c r="F209" i="22"/>
  <c r="F208" i="22"/>
  <c r="F207" i="22"/>
  <c r="F206" i="22"/>
  <c r="F205" i="22"/>
  <c r="F204" i="22"/>
  <c r="F203" i="22"/>
  <c r="F202" i="22"/>
  <c r="F201" i="22"/>
  <c r="F200" i="22"/>
  <c r="F199" i="22"/>
  <c r="F198" i="22"/>
  <c r="F197" i="22"/>
  <c r="F196" i="22"/>
  <c r="F195" i="22"/>
  <c r="F194" i="22"/>
  <c r="F193" i="22"/>
  <c r="F192" i="22"/>
  <c r="F191" i="22"/>
  <c r="F190" i="22"/>
  <c r="F189" i="22"/>
  <c r="F188" i="22"/>
  <c r="F187" i="22"/>
  <c r="F186" i="22"/>
  <c r="F185" i="22"/>
  <c r="F184" i="22"/>
  <c r="F183" i="22"/>
  <c r="F182" i="22"/>
  <c r="F181" i="22"/>
  <c r="F180" i="22"/>
  <c r="F179" i="22"/>
  <c r="F178" i="22"/>
  <c r="F177" i="22"/>
  <c r="F176" i="22"/>
  <c r="F175" i="22"/>
  <c r="F174" i="22"/>
  <c r="F173" i="22"/>
  <c r="F172" i="22"/>
  <c r="F171" i="22"/>
  <c r="F170" i="22"/>
  <c r="F169" i="22"/>
  <c r="F168" i="22"/>
  <c r="F167" i="22"/>
  <c r="F166" i="22"/>
  <c r="F165" i="22"/>
  <c r="F164" i="22"/>
  <c r="F163" i="22"/>
  <c r="F162" i="22"/>
  <c r="F161" i="22"/>
  <c r="F160" i="22"/>
  <c r="F159" i="22"/>
  <c r="F158" i="22"/>
  <c r="F157" i="22"/>
  <c r="F156" i="22"/>
  <c r="F155" i="22"/>
  <c r="F154" i="22"/>
  <c r="F153" i="22"/>
  <c r="F152" i="22"/>
  <c r="F151" i="22"/>
  <c r="F150" i="22"/>
  <c r="F149" i="22"/>
  <c r="F148" i="22"/>
  <c r="F147" i="22"/>
  <c r="F146" i="22"/>
  <c r="F145" i="22"/>
  <c r="F144" i="22"/>
  <c r="F143" i="22"/>
  <c r="F142" i="22"/>
  <c r="F141" i="22"/>
  <c r="F140" i="22"/>
  <c r="F139" i="22"/>
  <c r="F138" i="22"/>
  <c r="F137" i="22"/>
  <c r="F136" i="22"/>
  <c r="F135" i="22"/>
  <c r="F134" i="22"/>
  <c r="F133" i="22"/>
  <c r="F132" i="22"/>
  <c r="F131" i="22"/>
  <c r="F130" i="22"/>
  <c r="F129" i="22"/>
  <c r="F128" i="22"/>
  <c r="F127" i="22"/>
  <c r="F126" i="22"/>
  <c r="F125" i="22"/>
  <c r="F124" i="22"/>
  <c r="F123" i="22"/>
  <c r="F122" i="22"/>
  <c r="F121" i="22"/>
  <c r="F120" i="22"/>
  <c r="F119" i="22"/>
  <c r="F118" i="22"/>
  <c r="F117" i="22"/>
  <c r="F116" i="22"/>
  <c r="F115" i="22"/>
  <c r="F114" i="22"/>
  <c r="F113" i="22"/>
  <c r="F112" i="22"/>
  <c r="F111" i="22"/>
  <c r="F110" i="22"/>
  <c r="F109" i="22"/>
  <c r="F108" i="22"/>
  <c r="F107" i="22"/>
  <c r="F106" i="22"/>
  <c r="F105" i="22"/>
  <c r="F104" i="22"/>
  <c r="F103" i="22"/>
  <c r="F102" i="22"/>
  <c r="F101" i="22"/>
  <c r="F100" i="22"/>
  <c r="F99" i="22"/>
  <c r="F98" i="22"/>
  <c r="F97" i="22"/>
  <c r="F96" i="22"/>
  <c r="F95" i="22"/>
  <c r="F94" i="22"/>
  <c r="F93" i="22"/>
  <c r="F92" i="22"/>
  <c r="F91" i="22"/>
  <c r="F90" i="22"/>
  <c r="F89" i="22"/>
  <c r="F88" i="22"/>
  <c r="F87" i="22"/>
  <c r="F86" i="22"/>
  <c r="F85" i="22"/>
  <c r="F84" i="22"/>
  <c r="F83" i="22"/>
  <c r="F82" i="22"/>
  <c r="F81" i="22"/>
  <c r="F80" i="22"/>
  <c r="F79" i="22"/>
  <c r="F78" i="22"/>
  <c r="F77" i="22"/>
  <c r="F76" i="22"/>
  <c r="F75" i="22"/>
  <c r="F74" i="22"/>
  <c r="F73" i="22"/>
  <c r="F72" i="22"/>
  <c r="F71" i="22"/>
  <c r="F70" i="22"/>
  <c r="F69" i="22"/>
  <c r="F68" i="22"/>
  <c r="F67" i="22"/>
  <c r="F66" i="22"/>
  <c r="F65" i="22"/>
  <c r="F64" i="22"/>
  <c r="F63" i="22"/>
  <c r="F62" i="22"/>
  <c r="F61" i="22"/>
  <c r="F60" i="22"/>
  <c r="F59" i="22"/>
  <c r="F58" i="22"/>
  <c r="F57" i="22"/>
  <c r="F56" i="22"/>
  <c r="F55" i="22"/>
  <c r="F54" i="22"/>
  <c r="F53" i="22"/>
  <c r="F52" i="22"/>
  <c r="F51" i="22"/>
  <c r="F50" i="22"/>
  <c r="F49" i="22"/>
  <c r="F48" i="22"/>
  <c r="F47" i="22"/>
  <c r="F46" i="22"/>
  <c r="F45" i="22"/>
  <c r="F44" i="22"/>
  <c r="F43" i="22"/>
  <c r="F42" i="22"/>
  <c r="F41" i="22"/>
  <c r="F40" i="22"/>
  <c r="F39" i="22"/>
  <c r="F38" i="22"/>
  <c r="F37" i="22"/>
  <c r="F36" i="22"/>
  <c r="F35" i="22"/>
  <c r="F34" i="22"/>
  <c r="F33" i="22"/>
  <c r="F32" i="22"/>
  <c r="F31" i="22"/>
  <c r="F30" i="22"/>
  <c r="L30" i="22"/>
  <c r="Q222" i="22"/>
  <c r="K222" i="22"/>
  <c r="D222" i="22"/>
  <c r="K221" i="22"/>
  <c r="L139" i="22"/>
  <c r="K139" i="22"/>
  <c r="L138" i="22"/>
  <c r="K138" i="22"/>
  <c r="L137" i="22"/>
  <c r="K137" i="22"/>
  <c r="L136" i="22"/>
  <c r="K136" i="22"/>
  <c r="L135" i="22"/>
  <c r="K135" i="22"/>
  <c r="L134" i="22"/>
  <c r="K134" i="22"/>
  <c r="L133" i="22"/>
  <c r="K133" i="22"/>
  <c r="L132" i="22"/>
  <c r="K132" i="22"/>
  <c r="L131" i="22"/>
  <c r="K131" i="22"/>
  <c r="L130" i="22"/>
  <c r="K130" i="22"/>
  <c r="L129" i="22"/>
  <c r="K129" i="22"/>
  <c r="L128" i="22"/>
  <c r="K128" i="22"/>
  <c r="L127" i="22"/>
  <c r="K127" i="22"/>
  <c r="L126" i="22"/>
  <c r="K126" i="22"/>
  <c r="L125" i="22"/>
  <c r="K125" i="22"/>
  <c r="L124" i="22"/>
  <c r="K124" i="22"/>
  <c r="L123" i="22"/>
  <c r="K123" i="22"/>
  <c r="L122" i="22"/>
  <c r="K122" i="22"/>
  <c r="L121" i="22"/>
  <c r="K121" i="22"/>
  <c r="L120" i="22"/>
  <c r="K120" i="22"/>
  <c r="L119" i="22"/>
  <c r="K119" i="22"/>
  <c r="L118" i="22"/>
  <c r="K118" i="22"/>
  <c r="L117" i="22"/>
  <c r="K117" i="22"/>
  <c r="L116" i="22"/>
  <c r="K116" i="22"/>
  <c r="L115" i="22"/>
  <c r="K115" i="22"/>
  <c r="L114" i="22"/>
  <c r="K114" i="22"/>
  <c r="L113" i="22"/>
  <c r="K113" i="22"/>
  <c r="L112" i="22"/>
  <c r="K112" i="22"/>
  <c r="L111" i="22"/>
  <c r="K111" i="22"/>
  <c r="L110" i="22"/>
  <c r="K110" i="22"/>
  <c r="L109" i="22"/>
  <c r="K109" i="22"/>
  <c r="L108" i="22"/>
  <c r="K108" i="22"/>
  <c r="L107" i="22"/>
  <c r="K107" i="22"/>
  <c r="L106" i="22"/>
  <c r="K106" i="22"/>
  <c r="L105" i="22"/>
  <c r="K105" i="22"/>
  <c r="L104" i="22"/>
  <c r="K104" i="22"/>
  <c r="L103" i="22"/>
  <c r="K103" i="22"/>
  <c r="L102" i="22"/>
  <c r="K102" i="22"/>
  <c r="L101" i="22"/>
  <c r="K101" i="22"/>
  <c r="L100" i="22"/>
  <c r="K100" i="22"/>
  <c r="L99" i="22"/>
  <c r="K99" i="22"/>
  <c r="L98" i="22"/>
  <c r="K98" i="22"/>
  <c r="L97" i="22"/>
  <c r="K97" i="22"/>
  <c r="L96" i="22"/>
  <c r="K96" i="22"/>
  <c r="L95" i="22"/>
  <c r="K95" i="22"/>
  <c r="L94" i="22"/>
  <c r="K94" i="22"/>
  <c r="L93" i="22"/>
  <c r="K93" i="22"/>
  <c r="L92" i="22"/>
  <c r="K92" i="22"/>
  <c r="L91" i="22"/>
  <c r="K91" i="22"/>
  <c r="L90" i="22"/>
  <c r="K90" i="22"/>
  <c r="L89" i="22"/>
  <c r="K89" i="22"/>
  <c r="L88" i="22"/>
  <c r="K88" i="22"/>
  <c r="L87" i="22"/>
  <c r="K87" i="22"/>
  <c r="L86" i="22"/>
  <c r="K86" i="22"/>
  <c r="L85" i="22"/>
  <c r="K85" i="22"/>
  <c r="L84" i="22"/>
  <c r="K84" i="22"/>
  <c r="L83" i="22"/>
  <c r="K83" i="22"/>
  <c r="L82" i="22"/>
  <c r="K82" i="22"/>
  <c r="L81" i="22"/>
  <c r="K81" i="22"/>
  <c r="L80" i="22"/>
  <c r="K80" i="22"/>
  <c r="L79" i="22"/>
  <c r="K79" i="22"/>
  <c r="L78" i="22"/>
  <c r="K78" i="22"/>
  <c r="L77" i="22"/>
  <c r="K77" i="22"/>
  <c r="L76" i="22"/>
  <c r="K76" i="22"/>
  <c r="L75" i="22"/>
  <c r="K75" i="22"/>
  <c r="L74" i="22"/>
  <c r="K74" i="22"/>
  <c r="L73" i="22"/>
  <c r="K73" i="22"/>
  <c r="L72" i="22"/>
  <c r="K72" i="22"/>
  <c r="L71" i="22"/>
  <c r="K71" i="22"/>
  <c r="L70" i="22"/>
  <c r="K70" i="22"/>
  <c r="L69" i="22"/>
  <c r="K69" i="22"/>
  <c r="L68" i="22"/>
  <c r="K68" i="22"/>
  <c r="L67" i="22"/>
  <c r="K67" i="22"/>
  <c r="L66" i="22"/>
  <c r="K66" i="22"/>
  <c r="L65" i="22"/>
  <c r="K65" i="22"/>
  <c r="L64" i="22"/>
  <c r="K64" i="22"/>
  <c r="L63" i="22"/>
  <c r="K63" i="22"/>
  <c r="L62" i="22"/>
  <c r="K62" i="22"/>
  <c r="L61" i="22"/>
  <c r="K61" i="22"/>
  <c r="L60" i="22"/>
  <c r="K60" i="22"/>
  <c r="L59" i="22"/>
  <c r="K59" i="22"/>
  <c r="L58" i="22"/>
  <c r="K58" i="22"/>
  <c r="L57" i="22"/>
  <c r="K57" i="22"/>
  <c r="L56" i="22"/>
  <c r="K56" i="22"/>
  <c r="L55" i="22"/>
  <c r="K55" i="22"/>
  <c r="L54" i="22"/>
  <c r="K54" i="22"/>
  <c r="L53" i="22"/>
  <c r="K53" i="22"/>
  <c r="L52" i="22"/>
  <c r="K52" i="22"/>
  <c r="L51" i="22"/>
  <c r="K51" i="22"/>
  <c r="L50" i="22"/>
  <c r="K50" i="22"/>
  <c r="L49" i="22"/>
  <c r="K49" i="22"/>
  <c r="L48" i="22"/>
  <c r="K48" i="22"/>
  <c r="L47" i="22"/>
  <c r="K47" i="22"/>
  <c r="L46" i="22"/>
  <c r="K46" i="22"/>
  <c r="L45" i="22"/>
  <c r="K45" i="22"/>
  <c r="L44" i="22"/>
  <c r="K44" i="22"/>
  <c r="L43" i="22"/>
  <c r="K43" i="22"/>
  <c r="L42" i="22"/>
  <c r="K42" i="22"/>
  <c r="L41" i="22"/>
  <c r="K41" i="22"/>
  <c r="L40" i="22"/>
  <c r="K40" i="22"/>
  <c r="L39" i="22"/>
  <c r="K39" i="22"/>
  <c r="L38" i="22"/>
  <c r="K38" i="22"/>
  <c r="L37" i="22"/>
  <c r="K37" i="22"/>
  <c r="L36" i="22"/>
  <c r="K36" i="22"/>
  <c r="L35" i="22"/>
  <c r="K35" i="22"/>
  <c r="L34" i="22"/>
  <c r="K34" i="22"/>
  <c r="L33" i="22"/>
  <c r="K33" i="22"/>
  <c r="L32" i="22"/>
  <c r="K32" i="22"/>
  <c r="L31" i="22"/>
  <c r="K31" i="22"/>
  <c r="K30" i="22"/>
  <c r="R28" i="22"/>
  <c r="L28" i="22"/>
  <c r="H157" i="21"/>
  <c r="K154" i="21"/>
  <c r="L153" i="21"/>
  <c r="K153" i="21"/>
  <c r="L152" i="21"/>
  <c r="K152" i="21"/>
  <c r="L151" i="21"/>
  <c r="K151" i="21"/>
  <c r="L150" i="21"/>
  <c r="K150" i="21"/>
  <c r="L149" i="21"/>
  <c r="K149" i="21"/>
  <c r="L148" i="21"/>
  <c r="K148" i="21"/>
  <c r="L147" i="21"/>
  <c r="K147" i="21"/>
  <c r="L146" i="21"/>
  <c r="K146" i="21"/>
  <c r="L145" i="21"/>
  <c r="K145" i="21"/>
  <c r="L144" i="21"/>
  <c r="K144" i="21"/>
  <c r="L143" i="21"/>
  <c r="K143" i="21"/>
  <c r="L142" i="21"/>
  <c r="K142" i="21"/>
  <c r="L141" i="21"/>
  <c r="K141" i="21"/>
  <c r="L140" i="21"/>
  <c r="K140" i="21"/>
  <c r="L139" i="21"/>
  <c r="K139" i="21"/>
  <c r="L138" i="21"/>
  <c r="K138" i="21"/>
  <c r="L137" i="21"/>
  <c r="K137" i="21"/>
  <c r="L136" i="21"/>
  <c r="K136" i="21"/>
  <c r="L135" i="21"/>
  <c r="K135" i="21"/>
  <c r="L134" i="21"/>
  <c r="K134" i="21"/>
  <c r="L133" i="21"/>
  <c r="K133" i="21"/>
  <c r="L132" i="21"/>
  <c r="K132" i="21"/>
  <c r="L131" i="21"/>
  <c r="K131" i="21"/>
  <c r="L130" i="21"/>
  <c r="K130" i="21"/>
  <c r="L129" i="21"/>
  <c r="K129" i="21"/>
  <c r="L128" i="21"/>
  <c r="K128" i="21"/>
  <c r="L127" i="21"/>
  <c r="K127" i="21"/>
  <c r="L126" i="21"/>
  <c r="K126" i="21"/>
  <c r="L125" i="21"/>
  <c r="K125" i="21"/>
  <c r="L124" i="21"/>
  <c r="K124" i="21"/>
  <c r="L123" i="21"/>
  <c r="K123" i="21"/>
  <c r="L122" i="21"/>
  <c r="K122" i="21"/>
  <c r="L121" i="21"/>
  <c r="K121" i="21"/>
  <c r="L120" i="21"/>
  <c r="K120" i="21"/>
  <c r="L119" i="21"/>
  <c r="K119" i="21"/>
  <c r="L118" i="21"/>
  <c r="K118" i="21"/>
  <c r="L117" i="21"/>
  <c r="K117" i="21"/>
  <c r="L116" i="21"/>
  <c r="K116" i="21"/>
  <c r="L115" i="21"/>
  <c r="K115" i="21"/>
  <c r="L114" i="21"/>
  <c r="K114" i="21"/>
  <c r="L113" i="21"/>
  <c r="K113" i="21"/>
  <c r="L112" i="21"/>
  <c r="K112" i="21"/>
  <c r="L111" i="21"/>
  <c r="K111" i="21"/>
  <c r="L110" i="21"/>
  <c r="K110" i="21"/>
  <c r="L109" i="21"/>
  <c r="K109" i="21"/>
  <c r="L108" i="21"/>
  <c r="K108" i="21"/>
  <c r="L107" i="21"/>
  <c r="K107" i="21"/>
  <c r="L106" i="21"/>
  <c r="K106" i="21"/>
  <c r="L105" i="21"/>
  <c r="K105" i="21"/>
  <c r="L104" i="21"/>
  <c r="K104" i="21"/>
  <c r="L103" i="21"/>
  <c r="K103" i="21"/>
  <c r="L102" i="21"/>
  <c r="K102" i="21"/>
  <c r="L101" i="21"/>
  <c r="K101" i="21"/>
  <c r="L100" i="21"/>
  <c r="K100" i="21"/>
  <c r="L99" i="21"/>
  <c r="K99" i="21"/>
  <c r="L98" i="21"/>
  <c r="K98" i="21"/>
  <c r="L97" i="21"/>
  <c r="K97" i="21"/>
  <c r="L96" i="21"/>
  <c r="K96" i="21"/>
  <c r="L95" i="21"/>
  <c r="K95" i="21"/>
  <c r="L94" i="21"/>
  <c r="K94" i="21"/>
  <c r="L93" i="21"/>
  <c r="K93" i="21"/>
  <c r="L92" i="21"/>
  <c r="K92" i="21"/>
  <c r="L91" i="21"/>
  <c r="K91" i="21"/>
  <c r="L90" i="21"/>
  <c r="K90" i="21"/>
  <c r="L89" i="21"/>
  <c r="K89" i="21"/>
  <c r="L88" i="21"/>
  <c r="K88" i="21"/>
  <c r="L87" i="21"/>
  <c r="K87" i="21"/>
  <c r="L86" i="21"/>
  <c r="K86" i="21"/>
  <c r="L85" i="21"/>
  <c r="K85" i="21"/>
  <c r="L84" i="21"/>
  <c r="K84" i="21"/>
  <c r="L83" i="21"/>
  <c r="K83" i="21"/>
  <c r="L82" i="21"/>
  <c r="K82" i="21"/>
  <c r="L81" i="21"/>
  <c r="K81" i="21"/>
  <c r="L80" i="21"/>
  <c r="K80" i="21"/>
  <c r="L79" i="21"/>
  <c r="K79" i="21"/>
  <c r="L78" i="21"/>
  <c r="K78" i="21"/>
  <c r="L77" i="21"/>
  <c r="K77" i="21"/>
  <c r="L76" i="21"/>
  <c r="K76" i="21"/>
  <c r="L75" i="21"/>
  <c r="K75" i="21"/>
  <c r="L74" i="21"/>
  <c r="K74" i="21"/>
  <c r="L73" i="21"/>
  <c r="K73" i="21"/>
  <c r="L72" i="21"/>
  <c r="K72" i="21"/>
  <c r="L71" i="21"/>
  <c r="K71" i="21"/>
  <c r="L70" i="21"/>
  <c r="K70" i="21"/>
  <c r="L69" i="21"/>
  <c r="K69" i="21"/>
  <c r="L68" i="21"/>
  <c r="K68" i="21"/>
  <c r="L67" i="21"/>
  <c r="K67" i="21"/>
  <c r="L66" i="21"/>
  <c r="K66" i="21"/>
  <c r="L65" i="21"/>
  <c r="K65" i="21"/>
  <c r="L64" i="21"/>
  <c r="K64" i="21"/>
  <c r="L63" i="21"/>
  <c r="K63" i="21"/>
  <c r="L62" i="21"/>
  <c r="K62" i="21"/>
  <c r="L61" i="21"/>
  <c r="K61" i="21"/>
  <c r="L60" i="21"/>
  <c r="K60" i="21"/>
  <c r="L59" i="21"/>
  <c r="K59" i="21"/>
  <c r="L58" i="21"/>
  <c r="K58" i="21"/>
  <c r="L57" i="21"/>
  <c r="K57" i="21"/>
  <c r="L56" i="21"/>
  <c r="K56" i="21"/>
  <c r="L55" i="21"/>
  <c r="K55" i="21"/>
  <c r="L54" i="21"/>
  <c r="K54" i="21"/>
  <c r="L53" i="21"/>
  <c r="K53" i="21"/>
  <c r="L52" i="21"/>
  <c r="K52" i="21"/>
  <c r="L51" i="21"/>
  <c r="K51" i="21"/>
  <c r="L50" i="21"/>
  <c r="K50" i="21"/>
  <c r="L49" i="21"/>
  <c r="K49" i="21"/>
  <c r="L48" i="21"/>
  <c r="K48" i="21"/>
  <c r="L47" i="21"/>
  <c r="K47" i="21"/>
  <c r="L46" i="21"/>
  <c r="K46" i="21"/>
  <c r="L45" i="21"/>
  <c r="K45" i="21"/>
  <c r="L44" i="21"/>
  <c r="K44" i="21"/>
  <c r="L43" i="21"/>
  <c r="K43" i="21"/>
  <c r="L42" i="21"/>
  <c r="K42" i="21"/>
  <c r="L41" i="21"/>
  <c r="K41" i="21"/>
  <c r="L40" i="21"/>
  <c r="K40" i="21"/>
  <c r="L39" i="21"/>
  <c r="K39" i="21"/>
  <c r="L38" i="21"/>
  <c r="K38" i="21"/>
  <c r="L37" i="21"/>
  <c r="K37" i="21"/>
  <c r="L36" i="21"/>
  <c r="K36" i="21"/>
  <c r="L35" i="21"/>
  <c r="K35" i="21"/>
  <c r="L34" i="21"/>
  <c r="K34" i="21"/>
  <c r="L33" i="21"/>
  <c r="K33" i="21"/>
  <c r="L32" i="21"/>
  <c r="K32" i="21"/>
  <c r="L31" i="21"/>
  <c r="K31" i="21"/>
  <c r="L30" i="21"/>
  <c r="K30" i="21"/>
  <c r="K29" i="21"/>
  <c r="Q156" i="21"/>
  <c r="Q155" i="21"/>
  <c r="R27" i="21"/>
  <c r="H167" i="20"/>
  <c r="L163" i="20"/>
  <c r="K163" i="20"/>
  <c r="L162" i="20"/>
  <c r="K162" i="20"/>
  <c r="L161" i="20"/>
  <c r="K161" i="20"/>
  <c r="L160" i="20"/>
  <c r="K160" i="20"/>
  <c r="L159" i="20"/>
  <c r="K159" i="20"/>
  <c r="L158" i="20"/>
  <c r="K158" i="20"/>
  <c r="L157" i="20"/>
  <c r="K157" i="20"/>
  <c r="L156" i="20"/>
  <c r="K156" i="20"/>
  <c r="L155" i="20"/>
  <c r="K155" i="20"/>
  <c r="L154" i="20"/>
  <c r="K154" i="20"/>
  <c r="L153" i="20"/>
  <c r="K153" i="20"/>
  <c r="L152" i="20"/>
  <c r="K152" i="20"/>
  <c r="L151" i="20"/>
  <c r="K151" i="20"/>
  <c r="L150" i="20"/>
  <c r="K150" i="20"/>
  <c r="L149" i="20"/>
  <c r="K149" i="20"/>
  <c r="L148" i="20"/>
  <c r="K148" i="20"/>
  <c r="L147" i="20"/>
  <c r="K147" i="20"/>
  <c r="L146" i="20"/>
  <c r="K146" i="20"/>
  <c r="L145" i="20"/>
  <c r="K145" i="20"/>
  <c r="L144" i="20"/>
  <c r="K144" i="20"/>
  <c r="L143" i="20"/>
  <c r="K143" i="20"/>
  <c r="L142" i="20"/>
  <c r="K142" i="20"/>
  <c r="L141" i="20"/>
  <c r="K141" i="20"/>
  <c r="L140" i="20"/>
  <c r="K140" i="20"/>
  <c r="L139" i="20"/>
  <c r="K139" i="20"/>
  <c r="L138" i="20"/>
  <c r="K138" i="20"/>
  <c r="L137" i="20"/>
  <c r="K137" i="20"/>
  <c r="L136" i="20"/>
  <c r="K136" i="20"/>
  <c r="L135" i="20"/>
  <c r="K135" i="20"/>
  <c r="L134" i="20"/>
  <c r="K134" i="20"/>
  <c r="L133" i="20"/>
  <c r="K133" i="20"/>
  <c r="L132" i="20"/>
  <c r="K132" i="20"/>
  <c r="L131" i="20"/>
  <c r="K131" i="20"/>
  <c r="L130" i="20"/>
  <c r="K130" i="20"/>
  <c r="L129" i="20"/>
  <c r="K129" i="20"/>
  <c r="L128" i="20"/>
  <c r="K128" i="20"/>
  <c r="L127" i="20"/>
  <c r="K127" i="20"/>
  <c r="L126" i="20"/>
  <c r="K126" i="20"/>
  <c r="L125" i="20"/>
  <c r="K125" i="20"/>
  <c r="L124" i="20"/>
  <c r="K124" i="20"/>
  <c r="L123" i="20"/>
  <c r="K123" i="20"/>
  <c r="L122" i="20"/>
  <c r="K122" i="20"/>
  <c r="L121" i="20"/>
  <c r="K121" i="20"/>
  <c r="L120" i="20"/>
  <c r="K120" i="20"/>
  <c r="L119" i="20"/>
  <c r="K119" i="20"/>
  <c r="L118" i="20"/>
  <c r="K118" i="20"/>
  <c r="L117" i="20"/>
  <c r="K117" i="20"/>
  <c r="L116" i="20"/>
  <c r="K116" i="20"/>
  <c r="L115" i="20"/>
  <c r="K115" i="20"/>
  <c r="L114" i="20"/>
  <c r="K114" i="20"/>
  <c r="L113" i="20"/>
  <c r="K113" i="20"/>
  <c r="L112" i="20"/>
  <c r="K112" i="20"/>
  <c r="L111" i="20"/>
  <c r="K111" i="20"/>
  <c r="L110" i="20"/>
  <c r="K110" i="20"/>
  <c r="L109" i="20"/>
  <c r="K109" i="20"/>
  <c r="L108" i="20"/>
  <c r="K108" i="20"/>
  <c r="L107" i="20"/>
  <c r="K107" i="20"/>
  <c r="L106" i="20"/>
  <c r="K106" i="20"/>
  <c r="L105" i="20"/>
  <c r="K105" i="20"/>
  <c r="L104" i="20"/>
  <c r="K104" i="20"/>
  <c r="L103" i="20"/>
  <c r="K103" i="20"/>
  <c r="L102" i="20"/>
  <c r="K102" i="20"/>
  <c r="L101" i="20"/>
  <c r="K101" i="20"/>
  <c r="L100" i="20"/>
  <c r="K100" i="20"/>
  <c r="L99" i="20"/>
  <c r="K99" i="20"/>
  <c r="L98" i="20"/>
  <c r="K98" i="20"/>
  <c r="L97" i="20"/>
  <c r="K97" i="20"/>
  <c r="L96" i="20"/>
  <c r="K96" i="20"/>
  <c r="L95" i="20"/>
  <c r="K95" i="20"/>
  <c r="L94" i="20"/>
  <c r="K94" i="20"/>
  <c r="L93" i="20"/>
  <c r="K93" i="20"/>
  <c r="L92" i="20"/>
  <c r="K92" i="20"/>
  <c r="L91" i="20"/>
  <c r="K91" i="20"/>
  <c r="L90" i="20"/>
  <c r="K90" i="20"/>
  <c r="L89" i="20"/>
  <c r="K89" i="20"/>
  <c r="L88" i="20"/>
  <c r="K88" i="20"/>
  <c r="L87" i="20"/>
  <c r="K87" i="20"/>
  <c r="L86" i="20"/>
  <c r="K86" i="20"/>
  <c r="L85" i="20"/>
  <c r="K85" i="20"/>
  <c r="L84" i="20"/>
  <c r="K84" i="20"/>
  <c r="L83" i="20"/>
  <c r="K83" i="20"/>
  <c r="L82" i="20"/>
  <c r="K82" i="20"/>
  <c r="L81" i="20"/>
  <c r="K81" i="20"/>
  <c r="L80" i="20"/>
  <c r="K80" i="20"/>
  <c r="L79" i="20"/>
  <c r="K79" i="20"/>
  <c r="L78" i="20"/>
  <c r="K78" i="20"/>
  <c r="L77" i="20"/>
  <c r="K77" i="20"/>
  <c r="L76" i="20"/>
  <c r="K76" i="20"/>
  <c r="L75" i="20"/>
  <c r="K75" i="20"/>
  <c r="L74" i="20"/>
  <c r="K74" i="20"/>
  <c r="L73" i="20"/>
  <c r="K73" i="20"/>
  <c r="L72" i="20"/>
  <c r="K72" i="20"/>
  <c r="L71" i="20"/>
  <c r="K71" i="20"/>
  <c r="L70" i="20"/>
  <c r="K70" i="20"/>
  <c r="L69" i="20"/>
  <c r="K69" i="20"/>
  <c r="L68" i="20"/>
  <c r="K68" i="20"/>
  <c r="L67" i="20"/>
  <c r="K67" i="20"/>
  <c r="L66" i="20"/>
  <c r="K66" i="20"/>
  <c r="L65" i="20"/>
  <c r="K65" i="20"/>
  <c r="L64" i="20"/>
  <c r="K64" i="20"/>
  <c r="L63" i="20"/>
  <c r="K63" i="20"/>
  <c r="L62" i="20"/>
  <c r="K62" i="20"/>
  <c r="L61" i="20"/>
  <c r="K61" i="20"/>
  <c r="L60" i="20"/>
  <c r="K60" i="20"/>
  <c r="L59" i="20"/>
  <c r="K59" i="20"/>
  <c r="L58" i="20"/>
  <c r="K58" i="20"/>
  <c r="L57" i="20"/>
  <c r="K57" i="20"/>
  <c r="L56" i="20"/>
  <c r="K56" i="20"/>
  <c r="L55" i="20"/>
  <c r="K55" i="20"/>
  <c r="L54" i="20"/>
  <c r="K54" i="20"/>
  <c r="L53" i="20"/>
  <c r="K53" i="20"/>
  <c r="L52" i="20"/>
  <c r="K52" i="20"/>
  <c r="L51" i="20"/>
  <c r="K51" i="20"/>
  <c r="L50" i="20"/>
  <c r="K50" i="20"/>
  <c r="L49" i="20"/>
  <c r="K49" i="20"/>
  <c r="L48" i="20"/>
  <c r="K48" i="20"/>
  <c r="L47" i="20"/>
  <c r="K47" i="20"/>
  <c r="L46" i="20"/>
  <c r="K46" i="20"/>
  <c r="L45" i="20"/>
  <c r="K45" i="20"/>
  <c r="L44" i="20"/>
  <c r="K44" i="20"/>
  <c r="L43" i="20"/>
  <c r="K43" i="20"/>
  <c r="L42" i="20"/>
  <c r="K42" i="20"/>
  <c r="L41" i="20"/>
  <c r="K41" i="20"/>
  <c r="L40" i="20"/>
  <c r="K40" i="20"/>
  <c r="L39" i="20"/>
  <c r="K39" i="20"/>
  <c r="L38" i="20"/>
  <c r="K38" i="20"/>
  <c r="L37" i="20"/>
  <c r="K37" i="20"/>
  <c r="L36" i="20"/>
  <c r="K36" i="20"/>
  <c r="L35" i="20"/>
  <c r="K35" i="20"/>
  <c r="L34" i="20"/>
  <c r="K34" i="20"/>
  <c r="L33" i="20"/>
  <c r="K33" i="20"/>
  <c r="L32" i="20"/>
  <c r="K32" i="20"/>
  <c r="L31" i="20"/>
  <c r="K31" i="20"/>
  <c r="L30" i="20"/>
  <c r="K30" i="20"/>
  <c r="K29" i="20"/>
  <c r="K28" i="20"/>
  <c r="Q166" i="20"/>
  <c r="Q165" i="20"/>
  <c r="R27" i="20"/>
  <c r="F151" i="21"/>
  <c r="F150" i="21"/>
  <c r="F149" i="21"/>
  <c r="F148" i="21"/>
  <c r="F147" i="21"/>
  <c r="F146" i="21"/>
  <c r="F145" i="21"/>
  <c r="F144" i="21"/>
  <c r="F143" i="21"/>
  <c r="F142" i="21"/>
  <c r="F141" i="21"/>
  <c r="F140" i="21"/>
  <c r="F139" i="21"/>
  <c r="F138" i="21"/>
  <c r="F137" i="21"/>
  <c r="F136" i="21"/>
  <c r="F135" i="21"/>
  <c r="F134" i="21"/>
  <c r="F133" i="21"/>
  <c r="F132" i="21"/>
  <c r="F131" i="21"/>
  <c r="F130" i="21"/>
  <c r="F129" i="21"/>
  <c r="F128" i="21"/>
  <c r="F127" i="21"/>
  <c r="F126" i="21"/>
  <c r="F125" i="21"/>
  <c r="F124" i="21"/>
  <c r="F123" i="21"/>
  <c r="F122" i="21"/>
  <c r="F121" i="21"/>
  <c r="F120" i="21"/>
  <c r="F119" i="21"/>
  <c r="F118" i="21"/>
  <c r="F117" i="21"/>
  <c r="F116" i="21"/>
  <c r="F115" i="21"/>
  <c r="F114" i="21"/>
  <c r="F113" i="21"/>
  <c r="F112" i="21"/>
  <c r="F111" i="21"/>
  <c r="F110" i="21"/>
  <c r="F109" i="21"/>
  <c r="F108" i="21"/>
  <c r="F107" i="21"/>
  <c r="F106" i="21"/>
  <c r="F105" i="21"/>
  <c r="F104" i="21"/>
  <c r="F103" i="21"/>
  <c r="F102" i="21"/>
  <c r="F101" i="21"/>
  <c r="F100" i="21"/>
  <c r="F99" i="21"/>
  <c r="F98" i="21"/>
  <c r="F97" i="21"/>
  <c r="F96" i="21"/>
  <c r="F95" i="21"/>
  <c r="F94" i="21"/>
  <c r="F93" i="21"/>
  <c r="F92" i="21"/>
  <c r="F91" i="21"/>
  <c r="F90" i="21"/>
  <c r="F89" i="21"/>
  <c r="F88" i="21"/>
  <c r="F87" i="21"/>
  <c r="F86" i="21"/>
  <c r="F85" i="21"/>
  <c r="F84" i="21"/>
  <c r="F83" i="21"/>
  <c r="F82" i="21"/>
  <c r="F81" i="21"/>
  <c r="F80" i="21"/>
  <c r="F79" i="21"/>
  <c r="F78" i="21"/>
  <c r="F77" i="21"/>
  <c r="F76" i="21"/>
  <c r="F75" i="21"/>
  <c r="F74" i="21"/>
  <c r="F73" i="21"/>
  <c r="F72" i="21"/>
  <c r="F71" i="21"/>
  <c r="F70" i="21"/>
  <c r="F69" i="21"/>
  <c r="F68" i="21"/>
  <c r="F67" i="21"/>
  <c r="F66" i="21"/>
  <c r="F65" i="21"/>
  <c r="F64" i="21"/>
  <c r="F63" i="21"/>
  <c r="F62" i="21"/>
  <c r="F61" i="21"/>
  <c r="F60" i="21"/>
  <c r="F59" i="21"/>
  <c r="F58" i="21"/>
  <c r="F57" i="21"/>
  <c r="F56" i="21"/>
  <c r="F55" i="21"/>
  <c r="F54" i="21"/>
  <c r="F53" i="21"/>
  <c r="F52" i="21"/>
  <c r="F51" i="21"/>
  <c r="F50" i="21"/>
  <c r="F49" i="21"/>
  <c r="F48" i="21"/>
  <c r="F47" i="21"/>
  <c r="F46" i="21"/>
  <c r="F45" i="21"/>
  <c r="F44" i="21"/>
  <c r="F43" i="21"/>
  <c r="F42" i="21"/>
  <c r="F41" i="21"/>
  <c r="F40" i="21"/>
  <c r="F39" i="21"/>
  <c r="F38" i="21"/>
  <c r="F37" i="21"/>
  <c r="F36" i="21"/>
  <c r="F35" i="21"/>
  <c r="F34" i="21"/>
  <c r="F33" i="21"/>
  <c r="F32" i="21"/>
  <c r="F31" i="21"/>
  <c r="F30" i="21"/>
  <c r="J29" i="21"/>
  <c r="L29" i="21" s="1"/>
  <c r="K156" i="21"/>
  <c r="L156" i="21" s="1"/>
  <c r="D156" i="21"/>
  <c r="K155" i="21"/>
  <c r="L155" i="21" s="1"/>
  <c r="J155" i="21"/>
  <c r="J154" i="21"/>
  <c r="L154" i="21" s="1"/>
  <c r="F153" i="21"/>
  <c r="F152" i="21"/>
  <c r="F29" i="21"/>
  <c r="J28" i="21"/>
  <c r="L27" i="21"/>
  <c r="J27" i="21"/>
  <c r="F163" i="20"/>
  <c r="F162" i="20"/>
  <c r="F161" i="20"/>
  <c r="F160" i="20"/>
  <c r="F159" i="20"/>
  <c r="F158" i="20"/>
  <c r="F157" i="20"/>
  <c r="F156" i="20"/>
  <c r="F155" i="20"/>
  <c r="F154" i="20"/>
  <c r="F153" i="20"/>
  <c r="F152" i="20"/>
  <c r="F151" i="20"/>
  <c r="F150" i="20"/>
  <c r="F149" i="20"/>
  <c r="F148" i="20"/>
  <c r="F145" i="20"/>
  <c r="F144" i="20"/>
  <c r="F143" i="20"/>
  <c r="F142" i="20"/>
  <c r="F141" i="20"/>
  <c r="F140" i="20"/>
  <c r="F139" i="20"/>
  <c r="F138" i="20"/>
  <c r="F137" i="20"/>
  <c r="F136" i="20"/>
  <c r="F133" i="20"/>
  <c r="F129" i="20"/>
  <c r="F128" i="20"/>
  <c r="F127" i="20"/>
  <c r="F126" i="20"/>
  <c r="F125" i="20"/>
  <c r="F122" i="20"/>
  <c r="F121" i="20"/>
  <c r="F120" i="20"/>
  <c r="F119" i="20"/>
  <c r="F118" i="20"/>
  <c r="F117" i="20"/>
  <c r="F116" i="20"/>
  <c r="F115" i="20"/>
  <c r="F114" i="20"/>
  <c r="F113" i="20"/>
  <c r="F112" i="20"/>
  <c r="F111" i="20"/>
  <c r="F110" i="20"/>
  <c r="F109" i="20"/>
  <c r="F108" i="20"/>
  <c r="F107" i="20"/>
  <c r="F106" i="20"/>
  <c r="F105" i="20"/>
  <c r="F104" i="20"/>
  <c r="F103" i="20"/>
  <c r="F102" i="20"/>
  <c r="F101" i="20"/>
  <c r="F100" i="20"/>
  <c r="F99" i="20"/>
  <c r="F98" i="20"/>
  <c r="F97" i="20"/>
  <c r="F96" i="20"/>
  <c r="F95" i="20"/>
  <c r="F94" i="20"/>
  <c r="F93" i="20"/>
  <c r="F92" i="20"/>
  <c r="F91" i="20"/>
  <c r="F90" i="20"/>
  <c r="F89" i="20"/>
  <c r="F86" i="20"/>
  <c r="F85" i="20"/>
  <c r="F84" i="20"/>
  <c r="F83" i="20"/>
  <c r="F82" i="20"/>
  <c r="F81" i="20"/>
  <c r="F80" i="20"/>
  <c r="F79" i="20"/>
  <c r="F78" i="20"/>
  <c r="F77" i="20"/>
  <c r="F76" i="20"/>
  <c r="F75" i="20"/>
  <c r="F74" i="20"/>
  <c r="F73" i="20"/>
  <c r="F72" i="20"/>
  <c r="F71" i="20"/>
  <c r="F70" i="20"/>
  <c r="F69" i="20"/>
  <c r="F68" i="20"/>
  <c r="F65" i="20"/>
  <c r="F64" i="20"/>
  <c r="F63" i="20"/>
  <c r="F62" i="20"/>
  <c r="F61" i="20"/>
  <c r="F60" i="20"/>
  <c r="F59" i="20"/>
  <c r="F58" i="20"/>
  <c r="F57" i="20"/>
  <c r="F56" i="20"/>
  <c r="F55" i="20"/>
  <c r="F54" i="20"/>
  <c r="F53" i="20"/>
  <c r="F52" i="20"/>
  <c r="F51" i="20"/>
  <c r="F50" i="20"/>
  <c r="F49" i="20"/>
  <c r="F48" i="20"/>
  <c r="F47" i="20"/>
  <c r="F46" i="20"/>
  <c r="F45" i="20"/>
  <c r="F44" i="20"/>
  <c r="F43" i="20"/>
  <c r="F42" i="20"/>
  <c r="F41" i="20"/>
  <c r="F40" i="20"/>
  <c r="F39" i="20"/>
  <c r="F38" i="20"/>
  <c r="F37" i="20"/>
  <c r="F36" i="20"/>
  <c r="F35" i="20"/>
  <c r="F34" i="20"/>
  <c r="F33" i="20"/>
  <c r="F32" i="20"/>
  <c r="F31" i="20"/>
  <c r="F29" i="20"/>
  <c r="K11" i="20" l="1"/>
  <c r="H20" i="20"/>
  <c r="H20" i="21"/>
  <c r="R222" i="22"/>
  <c r="R134" i="23"/>
  <c r="L222" i="22"/>
  <c r="J157" i="21"/>
  <c r="L157" i="21"/>
  <c r="R133" i="23"/>
  <c r="R155" i="21"/>
  <c r="R156" i="21"/>
  <c r="F157" i="21"/>
  <c r="F132" i="20"/>
  <c r="F131" i="20"/>
  <c r="F130" i="20"/>
  <c r="F167" i="20" l="1"/>
  <c r="K166" i="20"/>
  <c r="D166" i="20"/>
  <c r="K165" i="20"/>
  <c r="J165" i="20"/>
  <c r="J164" i="20"/>
  <c r="J29" i="20"/>
  <c r="L29" i="20" s="1"/>
  <c r="J28" i="20"/>
  <c r="L28" i="20" s="1"/>
  <c r="L27" i="20"/>
  <c r="J27" i="20"/>
  <c r="J167" i="20" l="1"/>
  <c r="L166" i="20"/>
  <c r="R166" i="20"/>
  <c r="L165" i="20"/>
  <c r="L167" i="20" s="1"/>
  <c r="R165" i="20"/>
  <c r="H6" i="22" l="1"/>
  <c r="H6" i="23"/>
  <c r="J6" i="20"/>
  <c r="J6" i="21"/>
  <c r="K6" i="22" l="1"/>
  <c r="L6" i="21"/>
  <c r="K6" i="23"/>
  <c r="L6" i="20"/>
  <c r="L7" i="21"/>
  <c r="L7" i="22"/>
  <c r="L7" i="23"/>
  <c r="L7" i="20"/>
  <c r="M7" i="22"/>
  <c r="M7" i="21"/>
  <c r="M7" i="20"/>
  <c r="M7" i="23"/>
  <c r="N7" i="20"/>
  <c r="N7" i="23"/>
  <c r="N7" i="21"/>
  <c r="N7" i="22"/>
  <c r="E20" i="20"/>
  <c r="E20" i="21"/>
  <c r="E20" i="23"/>
  <c r="E20" i="22"/>
  <c r="A22" i="22" l="1"/>
  <c r="A22" i="23"/>
  <c r="A22" i="21"/>
  <c r="A22" i="20"/>
  <c r="K176" i="24"/>
  <c r="K139" i="24" s="1"/>
  <c r="K248" i="24" s="1"/>
  <c r="K251" i="24" l="1"/>
  <c r="K250" i="24"/>
  <c r="K249" i="24"/>
  <c r="I256" i="24"/>
  <c r="I257" i="24" s="1"/>
  <c r="Q14" i="24" s="1"/>
  <c r="K252" i="24" l="1"/>
  <c r="K257" i="24" s="1"/>
  <c r="L16" i="24" s="1"/>
  <c r="Q16" i="24"/>
  <c r="L5" i="2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LUZ MARINA SANJUAN DURAN</author>
  </authors>
  <commentList>
    <comment ref="R1942" authorId="0" shapeId="0" xr:uid="{2433E65F-4558-4674-B012-001630576890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2038" authorId="0" shapeId="0" xr:uid="{4F570E32-E7AC-4708-9247-A197C26E8624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2073" authorId="0" shapeId="0" xr:uid="{280D24E1-F198-45C9-B072-29CA8136EB93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2121" authorId="0" shapeId="0" xr:uid="{DE32F6E8-A9C4-4ED3-B596-CF052BC85F14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2169" authorId="0" shapeId="0" xr:uid="{FC5CD0DC-79CD-4DD2-846D-4E7D92F9E339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2217" authorId="0" shapeId="0" xr:uid="{838DC518-A2C7-4302-8EDA-91432777A5C3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V2398" authorId="0" shapeId="0" xr:uid="{0AD2AAF5-B1F8-41CD-8369-AD2880AAE6F9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2421" authorId="0" shapeId="0" xr:uid="{77FC9FE6-3113-4DE4-B5B2-7C2BB7B77330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2445" authorId="0" shapeId="0" xr:uid="{DEF001CA-8939-4192-ACA8-A80D638B7382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2473" authorId="0" shapeId="0" xr:uid="{D52538E6-36F1-4D9D-9D2D-7992C59B2699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2501" authorId="0" shapeId="0" xr:uid="{4EFD1336-DBD6-4693-9507-983A3A4C44A5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2528" authorId="0" shapeId="0" xr:uid="{16412E78-39E9-4468-A1BA-9E2FB291C061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2635" authorId="0" shapeId="0" xr:uid="{69EF314E-2449-452B-8B94-C1C084502922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2654" authorId="0" shapeId="0" xr:uid="{F17ACDD9-C4D7-4951-802F-A74C15CB0208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2698" authorId="0" shapeId="0" xr:uid="{58F533A3-5999-4CA1-9D48-A91E4854883A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3032" authorId="0" shapeId="0" xr:uid="{78E92733-F209-40F6-9E5B-5DBBEB570E18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3057" authorId="0" shapeId="0" xr:uid="{51361040-B520-4822-923C-E47A1091447B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3143" authorId="0" shapeId="0" xr:uid="{FCB252E9-3885-480B-AD0F-4A792FA7F732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3166" authorId="0" shapeId="0" xr:uid="{B08E3177-9C89-4A4E-BC0C-7EF9B9D441A0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3191" authorId="0" shapeId="0" xr:uid="{2777ED9A-98C9-4AE2-938E-9B5D8C4C57A1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3216" authorId="0" shapeId="0" xr:uid="{F2D5C5C8-BB3E-4418-8FAB-D7577BB70320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3241" authorId="0" shapeId="0" xr:uid="{C7F42E1A-32BA-4416-BA0A-467D34D2404C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3266" authorId="0" shapeId="0" xr:uid="{E50546E7-3DE4-40A8-9B36-955C21B0512B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3286" authorId="0" shapeId="0" xr:uid="{F3593D8F-95A7-4D62-A6D4-E26D9DCF6452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LUZ MARINA SANJUAN DURAN</author>
  </authors>
  <commentList>
    <comment ref="R12" authorId="0" shapeId="0" xr:uid="{F10BE34B-4284-472A-99A1-20B20F65E3D8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926" authorId="0" shapeId="0" xr:uid="{02865509-65CD-45B0-8966-D580F71DF824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954" authorId="0" shapeId="0" xr:uid="{C82F9B06-E300-4783-AE0F-B1682222987F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981" authorId="0" shapeId="0" xr:uid="{C2BA08B2-19F4-4483-8840-80C1A137213B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1009" authorId="0" shapeId="0" xr:uid="{AE5F7AA6-B597-495A-BCA4-B54A00FE6921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1036" authorId="0" shapeId="0" xr:uid="{C545A27C-81D0-4416-9A07-8246A647D1FF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  <comment ref="R1064" authorId="0" shapeId="0" xr:uid="{9647767A-5C35-4326-B8C5-16477151873C}">
      <text>
        <r>
          <rPr>
            <b/>
            <sz val="9"/>
            <color indexed="81"/>
            <rFont val="Tahoma"/>
            <family val="2"/>
          </rPr>
          <t>LUZ MARINA SANJUAN DURAN:</t>
        </r>
        <r>
          <rPr>
            <sz val="9"/>
            <color indexed="81"/>
            <rFont val="Tahoma"/>
            <family val="2"/>
          </rPr>
          <t xml:space="preserve">
La masa del diámetro se incluye dentro de la fórmula. 0,994.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8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</futureMetadata>
  <cellMetadata count="1">
    <bk>
      <rc t="1" v="0"/>
    </bk>
  </cellMetadata>
  <valueMetadata count="8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</valueMetadata>
</metadata>
</file>

<file path=xl/sharedStrings.xml><?xml version="1.0" encoding="utf-8"?>
<sst xmlns="http://schemas.openxmlformats.org/spreadsheetml/2006/main" count="10949" uniqueCount="2107">
  <si>
    <t xml:space="preserve"> </t>
  </si>
  <si>
    <t>CONDICIONES ORIGINALES</t>
  </si>
  <si>
    <t>CANTIDAD</t>
  </si>
  <si>
    <t>VALOR</t>
  </si>
  <si>
    <t>ACUMULADO</t>
  </si>
  <si>
    <t>FECHA DE INICIACION:</t>
  </si>
  <si>
    <t>FECHA DE SUSPENSIÓN:</t>
  </si>
  <si>
    <t>OBRA EJECUTADA</t>
  </si>
  <si>
    <t xml:space="preserve"> PRESENTE ACTA</t>
  </si>
  <si>
    <t>UND</t>
  </si>
  <si>
    <t>INTERVENTOR:</t>
  </si>
  <si>
    <t>VALOR BÁSICO ACTA:</t>
  </si>
  <si>
    <t>El recibo por parte de la Interventoría de las obras ejecutadas no exime al contratista de su responsabilidad y de las obligaciones a que hace referencia al citado contrato de obra.</t>
  </si>
  <si>
    <t>PLAZO INICIAL:</t>
  </si>
  <si>
    <t>PLAZO ACUMULADO:</t>
  </si>
  <si>
    <t>VALOR TOTAL ACUMULADO:</t>
  </si>
  <si>
    <t>VALOR TOTAL</t>
  </si>
  <si>
    <t>VALOR                   UNITARIO</t>
  </si>
  <si>
    <t>VALOR INICIAL (incluido IVA) :</t>
  </si>
  <si>
    <t>FECHA DE REANUDACIÓN:</t>
  </si>
  <si>
    <t>CONDICIONES ACTUALIZADAS                             Acta de Modificación No. _____ de fecha ________</t>
  </si>
  <si>
    <t xml:space="preserve">Para constancia de lo anterior firman </t>
  </si>
  <si>
    <t>UNIDAD EJECUTORA</t>
  </si>
  <si>
    <t>ACTA Nª</t>
  </si>
  <si>
    <t>PERIODO MES</t>
  </si>
  <si>
    <t>FECHA DE VENCIMIENTO:</t>
  </si>
  <si>
    <t>2:  Las cantidades y valores consignados en la presente Acta son responsabilidad exclusiva del Contratista e Interventor. El pago de la presente acta se realizará con base en el principio de confiabilidad y responsabilidad con la que la Interventoria y el Contratista realizan las mediciones en campo y las revisiones efectuadas por parte de la interventoria.</t>
  </si>
  <si>
    <t>FECHA DE ELABORACIÓN</t>
  </si>
  <si>
    <t>VALOR TOTAL EN ADICIONES:</t>
  </si>
  <si>
    <t>Contratista</t>
  </si>
  <si>
    <t>Interventor</t>
  </si>
  <si>
    <t>Firma</t>
  </si>
  <si>
    <t>Subtotal bàsico obras</t>
  </si>
  <si>
    <t>REPRESENTANTE LEGAL O APODERADO</t>
  </si>
  <si>
    <t>3: El % de Amortizacion debe coincidir con el consignado en la factura</t>
  </si>
  <si>
    <t>Item</t>
  </si>
  <si>
    <r>
      <t>NOTA:</t>
    </r>
    <r>
      <rPr>
        <sz val="10"/>
        <rFont val="Arial Narrow"/>
        <family val="2"/>
      </rPr>
      <t xml:space="preserve"> 
1: El Interventor Certifica que revisó, verificó y constató el pago de los Parafisicales de Ley por parte del contratista, con base en los soportes presentados por éste.</t>
    </r>
  </si>
  <si>
    <t>VALOR ADICIÓN No.__ :</t>
  </si>
  <si>
    <t>CÓDIGO MIO-FO-36</t>
  </si>
  <si>
    <r>
      <t xml:space="preserve">SISTEMA INTEGRADO DE GESTIÓN DE CALIDAD                                                                                                                                                                                         </t>
    </r>
    <r>
      <rPr>
        <b/>
        <sz val="14"/>
        <rFont val="Arial Narrow"/>
        <family val="2"/>
      </rPr>
      <t>FORMATO ACTA RECIBO PARCIAL DE OBRA</t>
    </r>
  </si>
  <si>
    <t>CONTRATO DE INTERVENTORÍA No :__________________________</t>
  </si>
  <si>
    <t xml:space="preserve">ITEM DE  PAGO                                                                                                                                                                                       </t>
  </si>
  <si>
    <r>
      <t xml:space="preserve">CONTRATISTA:  </t>
    </r>
    <r>
      <rPr>
        <b/>
        <sz val="8"/>
        <rFont val="Arial Narrow"/>
        <family val="2"/>
      </rPr>
      <t>VALORES Y CONTRATOS S.A.</t>
    </r>
  </si>
  <si>
    <r>
      <t xml:space="preserve">CONTRATO No :  </t>
    </r>
    <r>
      <rPr>
        <b/>
        <sz val="12"/>
        <rFont val="Arial Narrow"/>
        <family val="2"/>
      </rPr>
      <t>LPN-02 DE 2015</t>
    </r>
  </si>
  <si>
    <r>
      <t xml:space="preserve">OBJETO: </t>
    </r>
    <r>
      <rPr>
        <b/>
        <sz val="8"/>
        <rFont val="Arial Narrow"/>
        <family val="2"/>
      </rPr>
      <t>CONSTRUCCIÓN DE LAS OBRAS CIVILES, ARQUITECTÓNICAS, HIDRÁULICAS Y TODAS AQUELLAS ACTIVIDADES NECESARIAS PARA LA RECONSTRUCCIÓN DE LOS PUENTES VEHICULARES EN DOBLE CALZADA DE LA CARRERA 5ta Y LA CARRERA 4ta EN ESTRUCTURA DE CONCRETO CON LUZ LIBRE DE 30 METROS Y LA CARRERA 19 EN ESTRUCTURA METÁLICA CON LUZ LIBRE DE 25 METROS, CON LA REHABILITACIÓN, ADECUACIÓN Y RECONSTRUCCIÓN DE LOS ACCESOS EN PAVIMENTO RÍGIDO CON ESPACIO PÚBLICO, PARA EL SISTEMA ESTRATÉGICO DE TRANSPORTE PÚBLICO DE LA CIUDAD DE SANTA MARTA- SETP</t>
    </r>
  </si>
  <si>
    <t>NUEVE (9) MESES</t>
  </si>
  <si>
    <t>Matrícula No.:  498 Atlántico</t>
  </si>
  <si>
    <r>
      <t xml:space="preserve">Nombre: </t>
    </r>
    <r>
      <rPr>
        <b/>
        <sz val="11"/>
        <rFont val="Arial"/>
        <family val="2"/>
      </rPr>
      <t>JAIME MASSARD BALLESTAS</t>
    </r>
  </si>
  <si>
    <r>
      <t>Matricula No</t>
    </r>
    <r>
      <rPr>
        <sz val="10"/>
        <rFont val="Arial"/>
        <family val="2"/>
      </rPr>
      <t>.:</t>
    </r>
  </si>
  <si>
    <r>
      <rPr>
        <sz val="9"/>
        <rFont val="Calibri"/>
        <family val="34"/>
      </rPr>
      <t>1.1.1</t>
    </r>
  </si>
  <si>
    <r>
      <rPr>
        <sz val="9"/>
        <rFont val="Calibri"/>
        <family val="34"/>
      </rPr>
      <t>1.2.1</t>
    </r>
  </si>
  <si>
    <r>
      <rPr>
        <sz val="9"/>
        <rFont val="Calibri"/>
        <family val="34"/>
      </rPr>
      <t>1.3.1</t>
    </r>
  </si>
  <si>
    <r>
      <rPr>
        <sz val="9"/>
        <rFont val="Calibri"/>
        <family val="34"/>
      </rPr>
      <t>1.3.2</t>
    </r>
  </si>
  <si>
    <r>
      <rPr>
        <sz val="9"/>
        <rFont val="Calibri"/>
        <family val="34"/>
      </rPr>
      <t>1.3.3</t>
    </r>
  </si>
  <si>
    <r>
      <rPr>
        <sz val="9"/>
        <rFont val="Calibri"/>
        <family val="34"/>
      </rPr>
      <t>1.3.4</t>
    </r>
  </si>
  <si>
    <r>
      <rPr>
        <sz val="9"/>
        <rFont val="Calibri"/>
        <family val="34"/>
      </rPr>
      <t>1.3.5</t>
    </r>
  </si>
  <si>
    <r>
      <rPr>
        <sz val="9"/>
        <rFont val="Calibri"/>
        <family val="34"/>
      </rPr>
      <t>1.3.6</t>
    </r>
  </si>
  <si>
    <r>
      <rPr>
        <sz val="9"/>
        <rFont val="Calibri"/>
        <family val="34"/>
      </rPr>
      <t>1.4.1</t>
    </r>
  </si>
  <si>
    <r>
      <rPr>
        <sz val="9"/>
        <rFont val="Calibri"/>
        <family val="34"/>
      </rPr>
      <t>1.5.1</t>
    </r>
  </si>
  <si>
    <r>
      <rPr>
        <sz val="9"/>
        <rFont val="Calibri"/>
        <family val="34"/>
      </rPr>
      <t>1.5.2</t>
    </r>
  </si>
  <si>
    <r>
      <rPr>
        <sz val="9"/>
        <rFont val="Calibri"/>
        <family val="34"/>
      </rPr>
      <t>1.6.1</t>
    </r>
  </si>
  <si>
    <r>
      <rPr>
        <sz val="9"/>
        <rFont val="Calibri"/>
        <family val="34"/>
      </rPr>
      <t>1.7.1</t>
    </r>
  </si>
  <si>
    <r>
      <rPr>
        <sz val="9"/>
        <rFont val="Calibri"/>
        <family val="34"/>
      </rPr>
      <t>1.8.1</t>
    </r>
  </si>
  <si>
    <r>
      <rPr>
        <sz val="9"/>
        <rFont val="Calibri"/>
        <family val="34"/>
      </rPr>
      <t>1.9.1</t>
    </r>
  </si>
  <si>
    <r>
      <rPr>
        <sz val="9"/>
        <rFont val="Calibri"/>
        <family val="34"/>
      </rPr>
      <t>1.10.1</t>
    </r>
  </si>
  <si>
    <r>
      <rPr>
        <sz val="9"/>
        <rFont val="Calibri"/>
        <family val="34"/>
      </rPr>
      <t>1.10.2</t>
    </r>
  </si>
  <si>
    <r>
      <rPr>
        <sz val="9"/>
        <rFont val="Calibri"/>
        <family val="34"/>
      </rPr>
      <t>1.10.3</t>
    </r>
  </si>
  <si>
    <r>
      <rPr>
        <sz val="9"/>
        <rFont val="Calibri"/>
        <family val="34"/>
      </rPr>
      <t>1.11.1</t>
    </r>
  </si>
  <si>
    <r>
      <rPr>
        <sz val="9"/>
        <rFont val="Calibri"/>
        <family val="34"/>
      </rPr>
      <t>1.11.2</t>
    </r>
  </si>
  <si>
    <r>
      <rPr>
        <sz val="9"/>
        <rFont val="Calibri"/>
        <family val="34"/>
      </rPr>
      <t>1.11.3</t>
    </r>
  </si>
  <si>
    <r>
      <rPr>
        <sz val="9"/>
        <rFont val="Calibri"/>
        <family val="34"/>
      </rPr>
      <t>1.11.4</t>
    </r>
  </si>
  <si>
    <t>ESTRUCTURA DEL PUENTE</t>
  </si>
  <si>
    <t>Concreto Estructural f´c = 35 MPa para Vigas y Bloques de Anclaje</t>
  </si>
  <si>
    <t>Concreto Estructural f´c = 21 Mpa para Estribos, Muro de Acompañamiento,  Aleta y tope sísmico</t>
  </si>
  <si>
    <t>Relleno Estructural con Base Granular BG-1 Puente Nuevo (suministro, colocación y compactación)</t>
  </si>
  <si>
    <r>
      <rPr>
        <b/>
        <sz val="9"/>
        <rFont val="Calibri"/>
        <family val="34"/>
      </rPr>
      <t>Preliminares</t>
    </r>
  </si>
  <si>
    <r>
      <rPr>
        <sz val="9"/>
        <rFont val="Calibri"/>
        <family val="34"/>
      </rPr>
      <t>Localización y Replanteo Puente</t>
    </r>
  </si>
  <si>
    <r>
      <rPr>
        <b/>
        <sz val="9"/>
        <rFont val="Calibri"/>
        <family val="34"/>
      </rPr>
      <t>Demoliciones (No incluye cargue y transporte de sobrantes)</t>
    </r>
  </si>
  <si>
    <r>
      <rPr>
        <sz val="9"/>
        <rFont val="Calibri"/>
        <family val="34"/>
      </rPr>
      <t>Demolición de Estructuras en Concreto reforzado</t>
    </r>
  </si>
  <si>
    <r>
      <rPr>
        <b/>
        <sz val="9"/>
        <rFont val="Calibri"/>
        <family val="34"/>
      </rPr>
      <t>Concreto Estructural</t>
    </r>
  </si>
  <si>
    <r>
      <rPr>
        <sz val="9"/>
        <rFont val="Calibri"/>
        <family val="34"/>
      </rPr>
      <t>Concreto Estructural f´c = 21 Mpa para New Jersey</t>
    </r>
  </si>
  <si>
    <r>
      <rPr>
        <sz val="9"/>
        <rFont val="Calibri"/>
        <family val="34"/>
      </rPr>
      <t>Concreto Estructural f´c = 28 MPa para Losa</t>
    </r>
  </si>
  <si>
    <r>
      <rPr>
        <sz val="9"/>
        <rFont val="Calibri"/>
        <family val="34"/>
      </rPr>
      <t>Concreto Estructural f´c = 21 Mpa para Recalce de cimentación, Anden, Separador y Placa de Aproximación</t>
    </r>
  </si>
  <si>
    <r>
      <rPr>
        <b/>
        <sz val="9"/>
        <rFont val="Calibri"/>
        <family val="34"/>
      </rPr>
      <t>Pilotes Preexcavados</t>
    </r>
  </si>
  <si>
    <r>
      <rPr>
        <sz val="9"/>
        <rFont val="Calibri"/>
        <family val="34"/>
      </rPr>
      <t>Pilotes preexcavados (Cuchara Kelly) Ø = 85 cm, incluye concreto de 3000 psi</t>
    </r>
  </si>
  <si>
    <r>
      <rPr>
        <b/>
        <sz val="9"/>
        <rFont val="Calibri"/>
        <family val="34"/>
      </rPr>
      <t>Acero de Refuerzo</t>
    </r>
  </si>
  <si>
    <r>
      <rPr>
        <sz val="9"/>
        <rFont val="Calibri"/>
        <family val="34"/>
      </rPr>
      <t>Acero de Postensionamiento  f´s= 18900 Kg/cm2</t>
    </r>
  </si>
  <si>
    <r>
      <rPr>
        <sz val="9"/>
        <rFont val="Calibri"/>
        <family val="34"/>
      </rPr>
      <t>Acero de Refuerzo fy = 420 Mpa</t>
    </r>
  </si>
  <si>
    <r>
      <rPr>
        <b/>
        <sz val="9"/>
        <rFont val="Calibri"/>
        <family val="34"/>
      </rPr>
      <t>Estructuras de Acero</t>
    </r>
  </si>
  <si>
    <r>
      <rPr>
        <sz val="9"/>
        <rFont val="Calibri"/>
        <family val="34"/>
      </rPr>
      <t>Acero de barandas</t>
    </r>
  </si>
  <si>
    <r>
      <rPr>
        <b/>
        <sz val="9"/>
        <rFont val="Calibri"/>
        <family val="34"/>
      </rPr>
      <t>Apoyos y Sellos para Juntas de Puentes</t>
    </r>
  </si>
  <si>
    <r>
      <rPr>
        <sz val="9"/>
        <rFont val="Calibri"/>
        <family val="34"/>
      </rPr>
      <t xml:space="preserve">Apoyo de Neopreno (400x500x54 mm) Gr 60 con 4
</t>
    </r>
    <r>
      <rPr>
        <sz val="9"/>
        <rFont val="Calibri"/>
        <family val="34"/>
      </rPr>
      <t>Láminas de refuerzo de 4 mm</t>
    </r>
  </si>
  <si>
    <r>
      <rPr>
        <b/>
        <sz val="9"/>
        <rFont val="Calibri"/>
        <family val="34"/>
      </rPr>
      <t>Juntas y Anclajes</t>
    </r>
  </si>
  <si>
    <r>
      <rPr>
        <sz val="9"/>
        <rFont val="Calibri"/>
        <family val="34"/>
      </rPr>
      <t>Juntas elastoméricas movimiento de 5 cm</t>
    </r>
  </si>
  <si>
    <r>
      <rPr>
        <b/>
        <sz val="9"/>
        <rFont val="Calibri"/>
        <family val="34"/>
      </rPr>
      <t>Rellenos para Estructuras</t>
    </r>
  </si>
  <si>
    <r>
      <rPr>
        <b/>
        <sz val="9"/>
        <rFont val="Calibri"/>
        <family val="34"/>
      </rPr>
      <t>Muros de Contención</t>
    </r>
  </si>
  <si>
    <r>
      <rPr>
        <b/>
        <sz val="9"/>
        <rFont val="Calibri"/>
        <family val="34"/>
      </rPr>
      <t>Obras de protección</t>
    </r>
  </si>
  <si>
    <r>
      <rPr>
        <sz val="9"/>
        <rFont val="Calibri"/>
        <family val="34"/>
      </rPr>
      <t>Enrocados</t>
    </r>
  </si>
  <si>
    <r>
      <rPr>
        <sz val="9"/>
        <rFont val="Calibri"/>
        <family val="34"/>
      </rPr>
      <t>Geotextiles</t>
    </r>
  </si>
  <si>
    <r>
      <rPr>
        <sz val="9"/>
        <rFont val="Calibri"/>
        <family val="34"/>
      </rPr>
      <t>Terraplenes</t>
    </r>
  </si>
  <si>
    <r>
      <rPr>
        <sz val="9"/>
        <rFont val="Calibri"/>
        <family val="34"/>
      </rPr>
      <t>Tablestacado</t>
    </r>
  </si>
  <si>
    <t>Mes</t>
  </si>
  <si>
    <t>m3</t>
  </si>
  <si>
    <t>m</t>
  </si>
  <si>
    <t>Ton-m</t>
  </si>
  <si>
    <t>Kg</t>
  </si>
  <si>
    <t>Un</t>
  </si>
  <si>
    <t>Gl</t>
  </si>
  <si>
    <t>kg</t>
  </si>
  <si>
    <t>m2</t>
  </si>
  <si>
    <r>
      <rPr>
        <b/>
        <sz val="9"/>
        <rFont val="Arial"/>
        <family val="2"/>
      </rPr>
      <t>Preliminares</t>
    </r>
  </si>
  <si>
    <r>
      <rPr>
        <sz val="9"/>
        <rFont val="Arial"/>
        <family val="2"/>
      </rPr>
      <t>1.1.1</t>
    </r>
  </si>
  <si>
    <r>
      <rPr>
        <sz val="9"/>
        <rFont val="Arial"/>
        <family val="2"/>
      </rPr>
      <t>Localización y Replanteo Puente</t>
    </r>
  </si>
  <si>
    <r>
      <rPr>
        <b/>
        <sz val="9"/>
        <rFont val="Arial"/>
        <family val="2"/>
      </rPr>
      <t>Demoliciones (No incluye cargue y transporte de sobrantes)</t>
    </r>
  </si>
  <si>
    <r>
      <rPr>
        <sz val="9"/>
        <rFont val="Arial"/>
        <family val="2"/>
      </rPr>
      <t>1.2.1</t>
    </r>
  </si>
  <si>
    <r>
      <rPr>
        <sz val="9"/>
        <rFont val="Arial"/>
        <family val="2"/>
      </rPr>
      <t>Demolición de Estructuras en Concreto reforzado</t>
    </r>
  </si>
  <si>
    <r>
      <rPr>
        <b/>
        <sz val="9"/>
        <rFont val="Arial"/>
        <family val="2"/>
      </rPr>
      <t>Concreto Estructural</t>
    </r>
  </si>
  <si>
    <r>
      <rPr>
        <sz val="9"/>
        <rFont val="Arial"/>
        <family val="2"/>
      </rPr>
      <t>1.3.1</t>
    </r>
  </si>
  <si>
    <r>
      <rPr>
        <sz val="9"/>
        <rFont val="Arial"/>
        <family val="2"/>
      </rPr>
      <t>Concreto Estructural f´c = 21 Mpa para New Jersey</t>
    </r>
  </si>
  <si>
    <r>
      <rPr>
        <sz val="9"/>
        <rFont val="Arial"/>
        <family val="2"/>
      </rPr>
      <t>1.3.2</t>
    </r>
  </si>
  <si>
    <r>
      <rPr>
        <sz val="9"/>
        <rFont val="Arial"/>
        <family val="2"/>
      </rPr>
      <t>Concreto Estructural f´c = 28 MPa para Losa</t>
    </r>
  </si>
  <si>
    <r>
      <rPr>
        <sz val="9"/>
        <rFont val="Arial"/>
        <family val="2"/>
      </rPr>
      <t>1.3.3</t>
    </r>
  </si>
  <si>
    <r>
      <rPr>
        <sz val="9"/>
        <rFont val="Arial"/>
        <family val="2"/>
      </rPr>
      <t>Concreto Estructural f´c = 28 Mpa para Diafragma en
Estribo, Diafragma Intermedio y Apoyo Central</t>
    </r>
  </si>
  <si>
    <r>
      <rPr>
        <sz val="9"/>
        <rFont val="Arial"/>
        <family val="2"/>
      </rPr>
      <t>1.3.4</t>
    </r>
  </si>
  <si>
    <r>
      <rPr>
        <sz val="9"/>
        <rFont val="Arial"/>
        <family val="2"/>
      </rPr>
      <t>1.3.5</t>
    </r>
  </si>
  <si>
    <r>
      <rPr>
        <sz val="9"/>
        <rFont val="Arial"/>
        <family val="2"/>
      </rPr>
      <t>1.3.6</t>
    </r>
  </si>
  <si>
    <r>
      <rPr>
        <sz val="9"/>
        <rFont val="Arial"/>
        <family val="2"/>
      </rPr>
      <t>Concreto Estructural f´c = 21 Mpa para Recalce de cimentación, Anden, Separador y Placa de Aproximación</t>
    </r>
  </si>
  <si>
    <r>
      <rPr>
        <b/>
        <sz val="9"/>
        <rFont val="Arial"/>
        <family val="2"/>
      </rPr>
      <t>Pilotes Preexcavados</t>
    </r>
  </si>
  <si>
    <r>
      <rPr>
        <sz val="9"/>
        <rFont val="Arial"/>
        <family val="2"/>
      </rPr>
      <t>1.4.1</t>
    </r>
  </si>
  <si>
    <r>
      <rPr>
        <sz val="9"/>
        <rFont val="Arial"/>
        <family val="2"/>
      </rPr>
      <t>Pilotes preexcavados (Cuchara Kelly) Ø = 85 cm, incluye concreto de 3000 psi</t>
    </r>
  </si>
  <si>
    <r>
      <rPr>
        <b/>
        <sz val="9"/>
        <rFont val="Arial"/>
        <family val="2"/>
      </rPr>
      <t>Acero de Refuerzo</t>
    </r>
  </si>
  <si>
    <r>
      <rPr>
        <sz val="9"/>
        <rFont val="Arial"/>
        <family val="2"/>
      </rPr>
      <t>1.5.1</t>
    </r>
  </si>
  <si>
    <r>
      <rPr>
        <sz val="9"/>
        <rFont val="Arial"/>
        <family val="2"/>
      </rPr>
      <t>Acero de Postensionamiento  f´s= 18900 Kg/cm2</t>
    </r>
  </si>
  <si>
    <r>
      <rPr>
        <sz val="9"/>
        <rFont val="Arial"/>
        <family val="2"/>
      </rPr>
      <t>1.5.2</t>
    </r>
  </si>
  <si>
    <r>
      <rPr>
        <sz val="9"/>
        <rFont val="Arial"/>
        <family val="2"/>
      </rPr>
      <t>Acero de Refuerzo fy = 420 Mpa</t>
    </r>
  </si>
  <si>
    <r>
      <rPr>
        <b/>
        <sz val="9"/>
        <rFont val="Arial"/>
        <family val="2"/>
      </rPr>
      <t>Estructuras de Acero</t>
    </r>
  </si>
  <si>
    <r>
      <rPr>
        <sz val="9"/>
        <rFont val="Arial"/>
        <family val="2"/>
      </rPr>
      <t>1.6.1</t>
    </r>
  </si>
  <si>
    <r>
      <rPr>
        <sz val="9"/>
        <rFont val="Arial"/>
        <family val="2"/>
      </rPr>
      <t>Acero de barandas</t>
    </r>
  </si>
  <si>
    <r>
      <rPr>
        <b/>
        <sz val="9"/>
        <rFont val="Arial"/>
        <family val="2"/>
      </rPr>
      <t>Apoyos y Sellos para Juntas de Puentes</t>
    </r>
  </si>
  <si>
    <r>
      <rPr>
        <sz val="9"/>
        <rFont val="Arial"/>
        <family val="2"/>
      </rPr>
      <t>1.7.1</t>
    </r>
  </si>
  <si>
    <r>
      <rPr>
        <sz val="9"/>
        <rFont val="Arial"/>
        <family val="2"/>
      </rPr>
      <t>Apoyo de Neopreno (400x500x54 mm) Gr 60 con 4
Láminas de refuerzo de 4 mm</t>
    </r>
  </si>
  <si>
    <r>
      <rPr>
        <b/>
        <sz val="9"/>
        <rFont val="Arial"/>
        <family val="2"/>
      </rPr>
      <t>Juntas y Anclajes</t>
    </r>
  </si>
  <si>
    <r>
      <rPr>
        <sz val="9"/>
        <rFont val="Arial"/>
        <family val="2"/>
      </rPr>
      <t>1.8.1</t>
    </r>
  </si>
  <si>
    <r>
      <rPr>
        <sz val="9"/>
        <rFont val="Arial"/>
        <family val="2"/>
      </rPr>
      <t>Juntas elastoméricas movimiento de 5 cm</t>
    </r>
  </si>
  <si>
    <r>
      <rPr>
        <b/>
        <sz val="9"/>
        <rFont val="Arial"/>
        <family val="2"/>
      </rPr>
      <t>Rellenos para Estructuras</t>
    </r>
  </si>
  <si>
    <r>
      <rPr>
        <sz val="9"/>
        <rFont val="Arial"/>
        <family val="2"/>
      </rPr>
      <t>1.9.1</t>
    </r>
  </si>
  <si>
    <r>
      <rPr>
        <b/>
        <sz val="9"/>
        <rFont val="Arial"/>
        <family val="2"/>
      </rPr>
      <t>Muros de Contención</t>
    </r>
  </si>
  <si>
    <r>
      <rPr>
        <sz val="9"/>
        <rFont val="Arial"/>
        <family val="2"/>
      </rPr>
      <t>1.10.1</t>
    </r>
  </si>
  <si>
    <r>
      <rPr>
        <sz val="9"/>
        <rFont val="Arial"/>
        <family val="2"/>
      </rPr>
      <t>Concreto Estructural f´c = 21 Mpa para Muros de contención</t>
    </r>
  </si>
  <si>
    <r>
      <rPr>
        <sz val="9"/>
        <rFont val="Arial"/>
        <family val="2"/>
      </rPr>
      <t>1.10.2</t>
    </r>
  </si>
  <si>
    <r>
      <rPr>
        <sz val="9"/>
        <rFont val="Arial"/>
        <family val="2"/>
      </rPr>
      <t>1.10.3</t>
    </r>
  </si>
  <si>
    <r>
      <rPr>
        <sz val="9"/>
        <rFont val="Arial"/>
        <family val="2"/>
      </rPr>
      <t>Subdrenes con geotextil y material granular para 1&lt;H&lt;2, L&lt;10 m</t>
    </r>
  </si>
  <si>
    <r>
      <rPr>
        <b/>
        <sz val="9"/>
        <rFont val="Arial"/>
        <family val="2"/>
      </rPr>
      <t>Paso Elevado</t>
    </r>
  </si>
  <si>
    <r>
      <rPr>
        <sz val="9"/>
        <rFont val="Arial"/>
        <family val="2"/>
      </rPr>
      <t>1.11.1</t>
    </r>
  </si>
  <si>
    <r>
      <rPr>
        <sz val="9"/>
        <rFont val="Arial"/>
        <family val="2"/>
      </rPr>
      <t>Pilotes preexcavados (Cuchara Kelly) Ø = 0,85 m, L = 36 m, incluye concreto de 3000 psi</t>
    </r>
  </si>
  <si>
    <r>
      <rPr>
        <sz val="9"/>
        <rFont val="Arial"/>
        <family val="2"/>
      </rPr>
      <t>1.11.2</t>
    </r>
  </si>
  <si>
    <r>
      <rPr>
        <sz val="9"/>
        <rFont val="Arial"/>
        <family val="2"/>
      </rPr>
      <t>Concreto Estructural f´c = 21 Mpa para Dado</t>
    </r>
  </si>
  <si>
    <r>
      <rPr>
        <sz val="9"/>
        <rFont val="Arial"/>
        <family val="2"/>
      </rPr>
      <t>1.11.3</t>
    </r>
  </si>
  <si>
    <r>
      <rPr>
        <sz val="9"/>
        <rFont val="Arial"/>
        <family val="2"/>
      </rPr>
      <t>1.11.4</t>
    </r>
  </si>
  <si>
    <r>
      <rPr>
        <sz val="9"/>
        <rFont val="Arial"/>
        <family val="2"/>
      </rPr>
      <t>Estructuras de Acero - Cercha soporte en Acero A-36</t>
    </r>
  </si>
  <si>
    <r>
      <rPr>
        <b/>
        <sz val="9"/>
        <rFont val="Arial"/>
        <family val="2"/>
      </rPr>
      <t>Obras de protección</t>
    </r>
  </si>
  <si>
    <r>
      <rPr>
        <sz val="9"/>
        <rFont val="Arial"/>
        <family val="2"/>
      </rPr>
      <t>1.12.1</t>
    </r>
  </si>
  <si>
    <r>
      <rPr>
        <sz val="9"/>
        <rFont val="Arial"/>
        <family val="2"/>
      </rPr>
      <t>Enrocados</t>
    </r>
  </si>
  <si>
    <r>
      <rPr>
        <sz val="9"/>
        <rFont val="Arial"/>
        <family val="2"/>
      </rPr>
      <t>1.12.2</t>
    </r>
  </si>
  <si>
    <r>
      <rPr>
        <sz val="9"/>
        <rFont val="Arial"/>
        <family val="2"/>
      </rPr>
      <t>Geotextiles</t>
    </r>
  </si>
  <si>
    <r>
      <rPr>
        <sz val="9"/>
        <rFont val="Arial"/>
        <family val="2"/>
      </rPr>
      <t>1.12.3</t>
    </r>
  </si>
  <si>
    <r>
      <rPr>
        <sz val="9"/>
        <rFont val="Arial"/>
        <family val="2"/>
      </rPr>
      <t>Terraplenes</t>
    </r>
  </si>
  <si>
    <r>
      <rPr>
        <sz val="9"/>
        <rFont val="Arial"/>
        <family val="2"/>
      </rPr>
      <t>1.12.4</t>
    </r>
  </si>
  <si>
    <r>
      <rPr>
        <sz val="9"/>
        <rFont val="Arial"/>
        <family val="2"/>
      </rPr>
      <t>Tablestacado</t>
    </r>
  </si>
  <si>
    <r>
      <rPr>
        <sz val="9"/>
        <rFont val="Calibri"/>
        <family val="34"/>
      </rPr>
      <t>2.1.1</t>
    </r>
  </si>
  <si>
    <r>
      <rPr>
        <sz val="9"/>
        <rFont val="Calibri"/>
        <family val="34"/>
      </rPr>
      <t>2.2.1</t>
    </r>
  </si>
  <si>
    <r>
      <rPr>
        <sz val="9"/>
        <rFont val="Calibri"/>
        <family val="34"/>
      </rPr>
      <t>2.2.2</t>
    </r>
  </si>
  <si>
    <r>
      <rPr>
        <sz val="9"/>
        <rFont val="Calibri"/>
        <family val="34"/>
      </rPr>
      <t>2.2.3</t>
    </r>
  </si>
  <si>
    <r>
      <rPr>
        <sz val="9"/>
        <rFont val="Calibri"/>
        <family val="34"/>
      </rPr>
      <t>2.3.1</t>
    </r>
  </si>
  <si>
    <r>
      <rPr>
        <sz val="9"/>
        <rFont val="Calibri"/>
        <family val="34"/>
      </rPr>
      <t>2.4.1</t>
    </r>
  </si>
  <si>
    <r>
      <rPr>
        <sz val="9"/>
        <rFont val="Calibri"/>
        <family val="34"/>
      </rPr>
      <t>2.4.2</t>
    </r>
  </si>
  <si>
    <r>
      <rPr>
        <sz val="9"/>
        <rFont val="Calibri"/>
        <family val="34"/>
      </rPr>
      <t>2.4.3</t>
    </r>
  </si>
  <si>
    <r>
      <rPr>
        <sz val="9"/>
        <rFont val="Calibri"/>
        <family val="34"/>
      </rPr>
      <t>2.4.4</t>
    </r>
  </si>
  <si>
    <r>
      <rPr>
        <sz val="9"/>
        <rFont val="Calibri"/>
        <family val="34"/>
      </rPr>
      <t>2.4.5</t>
    </r>
  </si>
  <si>
    <r>
      <rPr>
        <sz val="9"/>
        <rFont val="Calibri"/>
        <family val="34"/>
      </rPr>
      <t>2.5.1</t>
    </r>
  </si>
  <si>
    <r>
      <rPr>
        <sz val="9"/>
        <rFont val="Calibri"/>
        <family val="34"/>
      </rPr>
      <t>2.5.2</t>
    </r>
  </si>
  <si>
    <r>
      <rPr>
        <sz val="9"/>
        <rFont val="Calibri"/>
        <family val="34"/>
      </rPr>
      <t>2.5.3</t>
    </r>
  </si>
  <si>
    <r>
      <rPr>
        <sz val="9"/>
        <rFont val="Calibri"/>
        <family val="34"/>
      </rPr>
      <t>2.5.4</t>
    </r>
  </si>
  <si>
    <r>
      <rPr>
        <sz val="9"/>
        <rFont val="Calibri"/>
        <family val="34"/>
      </rPr>
      <t>2.5.5</t>
    </r>
  </si>
  <si>
    <r>
      <rPr>
        <sz val="9"/>
        <rFont val="Calibri"/>
        <family val="34"/>
      </rPr>
      <t>Localización y Replanteo de Vías Urbanas</t>
    </r>
  </si>
  <si>
    <r>
      <rPr>
        <sz val="9"/>
        <rFont val="Calibri"/>
        <family val="34"/>
      </rPr>
      <t>m2</t>
    </r>
  </si>
  <si>
    <r>
      <rPr>
        <sz val="9"/>
        <rFont val="Calibri"/>
        <family val="34"/>
      </rPr>
      <t>Demolición de Pavimentos Rígidos de espesor variable</t>
    </r>
  </si>
  <si>
    <r>
      <rPr>
        <sz val="9"/>
        <rFont val="Calibri"/>
        <family val="34"/>
      </rPr>
      <t>Demolición de Pavimentos Flexible de espesor variable</t>
    </r>
  </si>
  <si>
    <r>
      <rPr>
        <sz val="9"/>
        <rFont val="Calibri"/>
        <family val="34"/>
      </rPr>
      <t>Demolición de sardinel existente</t>
    </r>
  </si>
  <si>
    <r>
      <rPr>
        <sz val="9"/>
        <rFont val="Calibri"/>
        <family val="34"/>
      </rPr>
      <t>ml</t>
    </r>
  </si>
  <si>
    <r>
      <rPr>
        <b/>
        <sz val="9"/>
        <rFont val="Calibri"/>
        <family val="34"/>
      </rPr>
      <t>Excavaciones (No incluye cargue y transporte de sobrantes)</t>
    </r>
  </si>
  <si>
    <r>
      <rPr>
        <sz val="9"/>
        <rFont val="Calibri"/>
        <family val="34"/>
      </rPr>
      <t>Excavación mecánica de material sin clasificación</t>
    </r>
  </si>
  <si>
    <r>
      <rPr>
        <sz val="9"/>
        <rFont val="Calibri"/>
        <family val="34"/>
      </rPr>
      <t>m3</t>
    </r>
  </si>
  <si>
    <r>
      <rPr>
        <b/>
        <sz val="9"/>
        <rFont val="Calibri"/>
        <family val="34"/>
      </rPr>
      <t>Estructura de Pavimento</t>
    </r>
  </si>
  <si>
    <r>
      <rPr>
        <sz val="9"/>
        <rFont val="Calibri"/>
        <family val="34"/>
      </rPr>
      <t>Mejoramiento con incorporación de Granular (Suministro, colocación y compactación)</t>
    </r>
  </si>
  <si>
    <r>
      <rPr>
        <sz val="9"/>
        <rFont val="Calibri"/>
        <family val="34"/>
      </rPr>
      <t>Base Estabilizada con Emulsión Asfáltica BEE-1 (Suministro, colocación y compactación)</t>
    </r>
  </si>
  <si>
    <r>
      <rPr>
        <sz val="9"/>
        <rFont val="Calibri"/>
        <family val="34"/>
      </rPr>
      <t>Mezcla densa en caliente tipo MDC-2 (Suministro, instalación y colocación)</t>
    </r>
  </si>
  <si>
    <r>
      <rPr>
        <sz val="9"/>
        <rFont val="Calibri"/>
        <family val="34"/>
      </rPr>
      <t>Geomalla (suministro y colocación)</t>
    </r>
  </si>
  <si>
    <r>
      <rPr>
        <sz val="9"/>
        <rFont val="Calibri"/>
        <family val="34"/>
      </rPr>
      <t>Riego de Liga con emulsión CRR-1</t>
    </r>
  </si>
  <si>
    <r>
      <rPr>
        <b/>
        <sz val="9"/>
        <rFont val="Calibri"/>
        <family val="34"/>
      </rPr>
      <t>Pavimento en Concreto</t>
    </r>
  </si>
  <si>
    <r>
      <rPr>
        <sz val="9"/>
        <rFont val="Calibri"/>
        <family val="34"/>
      </rPr>
      <t>Pavimento de Concreto MR-45 kg/cm2 (Incluye  corte y sello de juntas, barras de transferencia, curado y texturizado)</t>
    </r>
  </si>
  <si>
    <r>
      <rPr>
        <sz val="9"/>
        <rFont val="Calibri"/>
        <family val="34"/>
      </rPr>
      <t>Bordillo rectangular prefabricado (800x200x350 mm) (Suministro e Instalación, incluye 3 cm de Mortero de Nivelación 1:3)</t>
    </r>
  </si>
  <si>
    <r>
      <rPr>
        <sz val="9"/>
        <rFont val="Calibri"/>
        <family val="34"/>
      </rPr>
      <t>Sardinel en concreto de 3000 psi, 20x15 rectangular (Incluye acero de refuerzo, formaleta metálica y mano de obra)</t>
    </r>
  </si>
  <si>
    <r>
      <rPr>
        <sz val="9"/>
        <rFont val="Calibri"/>
        <family val="34"/>
      </rPr>
      <t>Barras Corrugadas fy=280 Mpa para parrilla de refuerzo adicional de placas doblemente reforzadas</t>
    </r>
  </si>
  <si>
    <r>
      <rPr>
        <sz val="9"/>
        <rFont val="Calibri"/>
        <family val="34"/>
      </rPr>
      <t>Kg</t>
    </r>
  </si>
  <si>
    <r>
      <rPr>
        <sz val="9"/>
        <rFont val="Calibri"/>
        <family val="34"/>
      </rPr>
      <t>Sellado de juntas en Pavimento de Concreto Hidráulico (incluye limpieza, suministro e instalación de soporte base y sellante)</t>
    </r>
  </si>
  <si>
    <r>
      <rPr>
        <sz val="9"/>
        <rFont val="Calibri"/>
        <family val="34"/>
      </rPr>
      <t>m</t>
    </r>
  </si>
  <si>
    <r>
      <rPr>
        <sz val="9"/>
        <rFont val="Calibri"/>
        <family val="34"/>
      </rPr>
      <t>3.1.1</t>
    </r>
  </si>
  <si>
    <r>
      <rPr>
        <sz val="9"/>
        <rFont val="Calibri"/>
        <family val="34"/>
      </rPr>
      <t>Localización y Replanteo de Espacio Público</t>
    </r>
  </si>
  <si>
    <r>
      <rPr>
        <b/>
        <sz val="9"/>
        <rFont val="Calibri"/>
        <family val="34"/>
      </rPr>
      <t>Excavaciones y Demoliciones (No incluye cargue y transporte de sobrantes)</t>
    </r>
  </si>
  <si>
    <r>
      <rPr>
        <sz val="9"/>
        <rFont val="Calibri"/>
        <family val="34"/>
      </rPr>
      <t>3.2.1</t>
    </r>
  </si>
  <si>
    <r>
      <rPr>
        <sz val="9"/>
        <rFont val="Calibri"/>
        <family val="34"/>
      </rPr>
      <t>Excavación Manual en material común</t>
    </r>
  </si>
  <si>
    <r>
      <rPr>
        <sz val="9"/>
        <rFont val="Calibri"/>
        <family val="34"/>
      </rPr>
      <t>3.2.2</t>
    </r>
  </si>
  <si>
    <r>
      <rPr>
        <sz val="9"/>
        <rFont val="Calibri"/>
        <family val="34"/>
      </rPr>
      <t>Demolición de Pisos y Andenes en Concreto</t>
    </r>
  </si>
  <si>
    <r>
      <rPr>
        <b/>
        <sz val="9"/>
        <rFont val="Calibri"/>
        <family val="34"/>
      </rPr>
      <t>Andenes, Sardineles, Pisos y Rampas</t>
    </r>
  </si>
  <si>
    <r>
      <rPr>
        <sz val="9"/>
        <rFont val="Calibri"/>
        <family val="34"/>
      </rPr>
      <t>3.3.1</t>
    </r>
  </si>
  <si>
    <r>
      <rPr>
        <sz val="9"/>
        <rFont val="Calibri"/>
        <family val="34"/>
      </rPr>
      <t>Franja de ajuste fundida en sitio en Concreto 3000 PSI (Incluye estampada para cenefa)</t>
    </r>
  </si>
  <si>
    <r>
      <rPr>
        <sz val="9"/>
        <rFont val="Calibri"/>
        <family val="34"/>
      </rPr>
      <t>3.3.2</t>
    </r>
  </si>
  <si>
    <r>
      <rPr>
        <sz val="9"/>
        <rFont val="Calibri"/>
        <family val="34"/>
      </rPr>
      <t>Franja demarcadora en Adoquín de arcilla 20x5x6 cm - Color Rojo (Incluye 4 cm de arena)</t>
    </r>
  </si>
  <si>
    <r>
      <rPr>
        <sz val="9"/>
        <rFont val="Calibri"/>
        <family val="34"/>
      </rPr>
      <t>3.3.3</t>
    </r>
  </si>
  <si>
    <r>
      <rPr>
        <sz val="9"/>
        <rFont val="Calibri"/>
        <family val="34"/>
      </rPr>
      <t>Adoquín de cemento macizo Peatonal de 20x10x6 cm - Color Arena (Incluye suministro e instalación, base de 4 cm de arena, nivelación y arena de sello)</t>
    </r>
  </si>
  <si>
    <r>
      <rPr>
        <sz val="9"/>
        <rFont val="Calibri"/>
        <family val="34"/>
      </rPr>
      <t>3.3.4</t>
    </r>
  </si>
  <si>
    <r>
      <rPr>
        <sz val="9"/>
        <rFont val="Calibri"/>
        <family val="34"/>
      </rPr>
      <t>Adoquín de cemento macizo Peatonal de 20x10x6 cm - Color Rojo (Incluye suministro e instalación, base de 4 cm de arena, nivelación y arena de sello)</t>
    </r>
  </si>
  <si>
    <r>
      <rPr>
        <sz val="9"/>
        <rFont val="Calibri"/>
        <family val="34"/>
      </rPr>
      <t>3.3.5</t>
    </r>
  </si>
  <si>
    <r>
      <rPr>
        <sz val="9"/>
        <rFont val="Calibri"/>
        <family val="34"/>
      </rPr>
      <t>Adoquín de cemento macizo Peatonal de 20x10x6 cm - Color Gris (Incluye suministro e instalación, base de 4 cm de arena, nivelación y arena de sello)</t>
    </r>
  </si>
  <si>
    <r>
      <rPr>
        <sz val="9"/>
        <rFont val="Calibri"/>
        <family val="34"/>
      </rPr>
      <t>3.3.6</t>
    </r>
  </si>
  <si>
    <r>
      <rPr>
        <sz val="9"/>
        <rFont val="Calibri"/>
        <family val="34"/>
      </rPr>
      <t>Piso en Loseta en Concreto cuadrada plana 40x40x6 cm (Incluye suministro e instalación, base de 4 cm de arena, nivelación y arena de sello)</t>
    </r>
  </si>
  <si>
    <r>
      <rPr>
        <sz val="9"/>
        <rFont val="Calibri"/>
        <family val="34"/>
      </rPr>
      <t>3.3.7</t>
    </r>
  </si>
  <si>
    <r>
      <rPr>
        <sz val="9"/>
        <rFont val="Calibri"/>
        <family val="34"/>
      </rPr>
      <t>Piso en Loseta táctil guía discapacitados visuales 40X40X6 cm LOST-GU - Color Gris (Incluye suministro e instalación, base de 4 cm de arena, nivelación y arena de sello)</t>
    </r>
  </si>
  <si>
    <r>
      <rPr>
        <sz val="9"/>
        <rFont val="Calibri"/>
        <family val="34"/>
      </rPr>
      <t>3.3.8</t>
    </r>
  </si>
  <si>
    <t>Piso en Loseta táctil alerta discapacitados visuales de 40X40X6 cm LOST-AL - Color Gris (Incluye suministro e instalación, base de 4 cm de arena, nivelación y arena de sello)</t>
  </si>
  <si>
    <r>
      <rPr>
        <sz val="9"/>
        <rFont val="Calibri"/>
        <family val="34"/>
      </rPr>
      <t>3.3.9</t>
    </r>
  </si>
  <si>
    <r>
      <rPr>
        <sz val="9"/>
        <rFont val="Calibri"/>
        <family val="34"/>
      </rPr>
      <t>Sardinel Bajo Rampas de 800x150x350 mm (Incluye suministro e instalación)</t>
    </r>
  </si>
  <si>
    <t>Andenes (Separador) y Esquinas Vado en Concreto de 3000 PSI</t>
  </si>
  <si>
    <r>
      <rPr>
        <sz val="9"/>
        <rFont val="Calibri"/>
        <family val="34"/>
      </rPr>
      <t>Escalera  en Concreto de 3000 PSI</t>
    </r>
  </si>
  <si>
    <t>Suministro e Instalación de Cañuela Prefabricada (incluye 3 cm Mortero 1:3)</t>
  </si>
  <si>
    <r>
      <rPr>
        <sz val="9"/>
        <rFont val="Calibri"/>
        <family val="34"/>
      </rPr>
      <t>Rampas Peatonales en Concreto de 3000 PSI</t>
    </r>
  </si>
  <si>
    <r>
      <rPr>
        <b/>
        <sz val="9"/>
        <rFont val="Calibri"/>
        <family val="34"/>
      </rPr>
      <t>Estructura de Pavimento para Andenes</t>
    </r>
  </si>
  <si>
    <r>
      <rPr>
        <sz val="9"/>
        <rFont val="Calibri"/>
        <family val="34"/>
      </rPr>
      <t>3.4.1</t>
    </r>
  </si>
  <si>
    <r>
      <rPr>
        <sz val="9"/>
        <rFont val="Calibri"/>
        <family val="34"/>
      </rPr>
      <t>Reconformación del suelo natural</t>
    </r>
  </si>
  <si>
    <r>
      <rPr>
        <sz val="9"/>
        <rFont val="Calibri"/>
        <family val="34"/>
      </rPr>
      <t>3.4.2</t>
    </r>
  </si>
  <si>
    <r>
      <rPr>
        <sz val="9"/>
        <rFont val="Calibri"/>
        <family val="34"/>
      </rPr>
      <t>Base Granular BG-1 extendida a mano (Suministro, colocación y compactación)</t>
    </r>
  </si>
  <si>
    <r>
      <rPr>
        <b/>
        <sz val="9"/>
        <rFont val="Calibri"/>
        <family val="34"/>
      </rPr>
      <t>Mobiliario Urbano</t>
    </r>
  </si>
  <si>
    <r>
      <rPr>
        <sz val="9"/>
        <rFont val="Calibri"/>
        <family val="34"/>
      </rPr>
      <t>3.5.1</t>
    </r>
  </si>
  <si>
    <r>
      <rPr>
        <sz val="9"/>
        <rFont val="Calibri"/>
        <family val="34"/>
      </rPr>
      <t>Contenedor de Raíces Tipo A1 de 1.00 x 1.00 m  (Incluye gravilla )</t>
    </r>
  </si>
  <si>
    <r>
      <rPr>
        <sz val="9"/>
        <rFont val="Calibri"/>
        <family val="34"/>
      </rPr>
      <t>Un</t>
    </r>
  </si>
  <si>
    <r>
      <rPr>
        <sz val="9"/>
        <rFont val="Calibri"/>
        <family val="34"/>
      </rPr>
      <t>3.5.2</t>
    </r>
  </si>
  <si>
    <r>
      <rPr>
        <sz val="9"/>
        <rFont val="Calibri"/>
        <family val="34"/>
      </rPr>
      <t>Contenedor de Raíces Tipo B1 de 1.20 x 1.20 m  (Incluye gravilla )</t>
    </r>
  </si>
  <si>
    <r>
      <rPr>
        <sz val="9"/>
        <rFont val="Calibri"/>
        <family val="34"/>
      </rPr>
      <t>3.5.3</t>
    </r>
  </si>
  <si>
    <t>Marco o Borde para Contenedor de Raices Tipo A1 (1.00 x 1.00 m)</t>
  </si>
  <si>
    <r>
      <rPr>
        <sz val="9"/>
        <rFont val="Calibri"/>
        <family val="34"/>
      </rPr>
      <t>3.5.4</t>
    </r>
  </si>
  <si>
    <t>Marco o Borde para Contenedor de Raices Tipo B1 (1.20 x 1.20 m)</t>
  </si>
  <si>
    <r>
      <rPr>
        <sz val="9"/>
        <rFont val="Calibri"/>
        <family val="34"/>
      </rPr>
      <t>3.5.5</t>
    </r>
  </si>
  <si>
    <r>
      <rPr>
        <sz val="9"/>
        <rFont val="Calibri"/>
        <family val="34"/>
      </rPr>
      <t>Suministro e Instalación de Bancas en Concreto sin espaldar M-31</t>
    </r>
  </si>
  <si>
    <r>
      <rPr>
        <sz val="9"/>
        <rFont val="Calibri"/>
        <family val="34"/>
      </rPr>
      <t>3.5.6</t>
    </r>
  </si>
  <si>
    <r>
      <rPr>
        <sz val="9"/>
        <rFont val="Calibri"/>
        <family val="34"/>
      </rPr>
      <t>Caneca en Acero Inoxidable Tipo Barcelona</t>
    </r>
  </si>
  <si>
    <r>
      <rPr>
        <sz val="9"/>
        <rFont val="Calibri"/>
        <family val="34"/>
      </rPr>
      <t>3.5.7</t>
    </r>
  </si>
  <si>
    <r>
      <rPr>
        <sz val="9"/>
        <rFont val="Calibri"/>
        <family val="34"/>
      </rPr>
      <t>Suministro e Instalación de Bolardos Altos en Hierro</t>
    </r>
  </si>
  <si>
    <r>
      <rPr>
        <sz val="9"/>
        <rFont val="Calibri"/>
        <family val="34"/>
      </rPr>
      <t>3.5.8</t>
    </r>
  </si>
  <si>
    <r>
      <rPr>
        <sz val="9"/>
        <rFont val="Calibri"/>
        <family val="34"/>
      </rPr>
      <t>Desmonte y Traslado de Postes energía</t>
    </r>
  </si>
  <si>
    <r>
      <rPr>
        <sz val="9"/>
        <rFont val="Calibri"/>
        <family val="34"/>
      </rPr>
      <t>3.5.9</t>
    </r>
  </si>
  <si>
    <r>
      <rPr>
        <sz val="9"/>
        <rFont val="Calibri"/>
        <family val="34"/>
      </rPr>
      <t>Desmonte y Traslado de Postes teléfono</t>
    </r>
  </si>
  <si>
    <r>
      <rPr>
        <sz val="9"/>
        <rFont val="Calibri"/>
        <family val="34"/>
      </rPr>
      <t>Barandas Metálicas</t>
    </r>
  </si>
  <si>
    <r>
      <rPr>
        <b/>
        <sz val="9"/>
        <rFont val="Calibri"/>
        <family val="34"/>
      </rPr>
      <t>Paisajismo</t>
    </r>
  </si>
  <si>
    <r>
      <rPr>
        <sz val="9"/>
        <rFont val="Calibri"/>
        <family val="34"/>
      </rPr>
      <t>3.6.1</t>
    </r>
  </si>
  <si>
    <r>
      <rPr>
        <sz val="9"/>
        <rFont val="Calibri"/>
        <family val="34"/>
      </rPr>
      <t>Zona Verde Con Césped</t>
    </r>
  </si>
  <si>
    <t>SEÑALIZACIÓN</t>
  </si>
  <si>
    <t>Linea de demarcación discontinua blanca con Resina Termoplástica con microesfera</t>
  </si>
  <si>
    <t>Linea de demarcación continua amarilla con Resina Termoplástica con microesfera</t>
  </si>
  <si>
    <t xml:space="preserve">Línea canal blanca con Resina Termoplástica con microesfera </t>
  </si>
  <si>
    <r>
      <rPr>
        <b/>
        <sz val="9"/>
        <rFont val="Calibri"/>
        <family val="34"/>
      </rPr>
      <t>Señalización Vertical y Elevada Corredor Vial (Incluye suministro e instalación)</t>
    </r>
  </si>
  <si>
    <r>
      <rPr>
        <sz val="9"/>
        <rFont val="Calibri"/>
        <family val="34"/>
      </rPr>
      <t>4.1.1</t>
    </r>
  </si>
  <si>
    <r>
      <rPr>
        <sz val="9"/>
        <rFont val="Calibri"/>
        <family val="34"/>
      </rPr>
      <t>Señal de tránsito Grupo  I  (SP, SR y SI  de 60 cm, excepto las que se encuentren en los demás grupos y la SI-04 )</t>
    </r>
  </si>
  <si>
    <r>
      <rPr>
        <sz val="9"/>
        <rFont val="Calibri"/>
        <family val="34"/>
      </rPr>
      <t>4.1.2</t>
    </r>
  </si>
  <si>
    <r>
      <rPr>
        <sz val="9"/>
        <rFont val="Calibri"/>
        <family val="34"/>
      </rPr>
      <t>Señal de tránsito grupo IV (DOL de 20 cm X 90 cm)</t>
    </r>
  </si>
  <si>
    <r>
      <rPr>
        <sz val="9"/>
        <rFont val="Calibri"/>
        <family val="34"/>
      </rPr>
      <t>4.1.3</t>
    </r>
  </si>
  <si>
    <r>
      <rPr>
        <sz val="9"/>
        <rFont val="Calibri"/>
        <family val="34"/>
      </rPr>
      <t>Señal de tránsito grupo V  (SI-26 de 50x60)</t>
    </r>
  </si>
  <si>
    <r>
      <rPr>
        <b/>
        <sz val="9"/>
        <rFont val="Calibri"/>
        <family val="34"/>
      </rPr>
      <t>Señalización Horizontal Corredor Vial</t>
    </r>
  </si>
  <si>
    <r>
      <rPr>
        <sz val="9"/>
        <rFont val="Calibri"/>
        <family val="34"/>
      </rPr>
      <t>4.2.1</t>
    </r>
  </si>
  <si>
    <r>
      <rPr>
        <sz val="9"/>
        <rFont val="Calibri"/>
        <family val="34"/>
      </rPr>
      <t xml:space="preserve">Linea de demarcación continua blanca con Resina
</t>
    </r>
    <r>
      <rPr>
        <sz val="9"/>
        <rFont val="Calibri"/>
        <family val="34"/>
      </rPr>
      <t>Termoplástica con microesfera</t>
    </r>
  </si>
  <si>
    <r>
      <rPr>
        <sz val="9"/>
        <rFont val="Calibri"/>
        <family val="34"/>
      </rPr>
      <t>4.2.2</t>
    </r>
  </si>
  <si>
    <r>
      <rPr>
        <sz val="9"/>
        <rFont val="Calibri"/>
        <family val="34"/>
      </rPr>
      <t>4.2.3</t>
    </r>
  </si>
  <si>
    <r>
      <rPr>
        <sz val="9"/>
        <rFont val="Calibri"/>
        <family val="34"/>
      </rPr>
      <t>4.2.4</t>
    </r>
  </si>
  <si>
    <r>
      <rPr>
        <sz val="9"/>
        <rFont val="Calibri"/>
        <family val="34"/>
      </rPr>
      <t>4.2.5</t>
    </r>
  </si>
  <si>
    <r>
      <rPr>
        <sz val="9"/>
        <rFont val="Calibri"/>
        <family val="34"/>
      </rPr>
      <t>Marca vial con Resina Termoplástica con microesfera</t>
    </r>
  </si>
  <si>
    <r>
      <rPr>
        <b/>
        <sz val="9"/>
        <rFont val="Calibri"/>
        <family val="34"/>
      </rPr>
      <t>Señalización de Calles y Carreteras afectadas por obras</t>
    </r>
  </si>
  <si>
    <r>
      <rPr>
        <sz val="9"/>
        <rFont val="Calibri"/>
        <family val="34"/>
      </rPr>
      <t>5.1.1</t>
    </r>
  </si>
  <si>
    <r>
      <rPr>
        <sz val="9"/>
        <rFont val="Calibri"/>
        <family val="34"/>
      </rPr>
      <t>Suministro e Instalación de Señal Temporal Móvil SPO- SRO Y SIO de 75x75 cm Grado ingenieria</t>
    </r>
  </si>
  <si>
    <r>
      <rPr>
        <sz val="9"/>
        <rFont val="Calibri"/>
        <family val="34"/>
      </rPr>
      <t>5.1.2</t>
    </r>
  </si>
  <si>
    <r>
      <rPr>
        <sz val="9"/>
        <rFont val="Calibri"/>
        <family val="34"/>
      </rPr>
      <t>Suministro e Instalación de Señal Temporal Fija SPO- SRO Y SIO de 75x75 cm Grado Ingenieria</t>
    </r>
  </si>
  <si>
    <r>
      <rPr>
        <sz val="9"/>
        <rFont val="Calibri"/>
        <family val="34"/>
      </rPr>
      <t>5.1.3</t>
    </r>
  </si>
  <si>
    <t>Suministro e Instalación de Señal Temporal Fija SIO de 1,20x60 cm Grado Ingenieria</t>
  </si>
  <si>
    <r>
      <rPr>
        <b/>
        <sz val="9"/>
        <rFont val="Calibri"/>
        <family val="34"/>
      </rPr>
      <t>Dispositivos para Canalización del Tránsito</t>
    </r>
  </si>
  <si>
    <r>
      <rPr>
        <sz val="9"/>
        <rFont val="Calibri"/>
        <family val="34"/>
      </rPr>
      <t>5.2.1</t>
    </r>
  </si>
  <si>
    <t>Suministro e Instalación de Barricadas Metálicas de 3 Paneles (SRO-01, SRO-02)</t>
  </si>
  <si>
    <r>
      <rPr>
        <sz val="9"/>
        <rFont val="Calibri"/>
        <family val="34"/>
      </rPr>
      <t>5.2.2</t>
    </r>
  </si>
  <si>
    <r>
      <rPr>
        <sz val="9"/>
        <rFont val="Calibri"/>
        <family val="34"/>
      </rPr>
      <t>Colombina plástica inyectada, maciza, una sola pieza, medida 1,60 con cinta reflectiva</t>
    </r>
  </si>
  <si>
    <r>
      <rPr>
        <sz val="9"/>
        <rFont val="Calibri"/>
        <family val="34"/>
      </rPr>
      <t>und</t>
    </r>
  </si>
  <si>
    <r>
      <rPr>
        <sz val="9"/>
        <rFont val="Calibri"/>
        <family val="34"/>
      </rPr>
      <t>5.2.3</t>
    </r>
  </si>
  <si>
    <r>
      <rPr>
        <sz val="9"/>
        <rFont val="Calibri"/>
        <family val="34"/>
      </rPr>
      <t>Cinta de Señalización</t>
    </r>
  </si>
  <si>
    <r>
      <rPr>
        <sz val="9"/>
        <rFont val="Calibri"/>
        <family val="34"/>
      </rPr>
      <t>5.2.4</t>
    </r>
  </si>
  <si>
    <r>
      <rPr>
        <sz val="9"/>
        <rFont val="Calibri"/>
        <family val="34"/>
      </rPr>
      <t>Pasacalles en Tela a Full Color de 7.30 x 0.70 m</t>
    </r>
  </si>
  <si>
    <r>
      <rPr>
        <sz val="9"/>
        <rFont val="Calibri"/>
        <family val="34"/>
      </rPr>
      <t>5.2.5</t>
    </r>
  </si>
  <si>
    <t>Cerramiento con Tela Verde o Malla de Lona (Polisombra) h = 2.10 m, estructura en madera</t>
  </si>
  <si>
    <r>
      <rPr>
        <sz val="9"/>
        <rFont val="Calibri"/>
        <family val="34"/>
      </rPr>
      <t>5.2.6</t>
    </r>
  </si>
  <si>
    <r>
      <rPr>
        <sz val="9"/>
        <rFont val="Calibri"/>
        <family val="34"/>
      </rPr>
      <t>Suministro e Instalación de Delineadores Tubulares</t>
    </r>
  </si>
  <si>
    <t>RED DE ACUEDUCTO</t>
  </si>
  <si>
    <t>Relleno de zanjas y obras de mamposteria con arena, compactada al 70% de la densidad relativa</t>
  </si>
  <si>
    <t>Válvula compuerta elástica Extremo lisos o junta rápida PVC de Diám 6"</t>
  </si>
  <si>
    <r>
      <rPr>
        <sz val="9"/>
        <rFont val="Calibri"/>
        <family val="34"/>
      </rPr>
      <t>6.1.1</t>
    </r>
  </si>
  <si>
    <r>
      <rPr>
        <sz val="9"/>
        <rFont val="Calibri"/>
        <family val="34"/>
      </rPr>
      <t>Localización y Replanteo</t>
    </r>
  </si>
  <si>
    <r>
      <rPr>
        <b/>
        <sz val="9"/>
        <rFont val="Calibri"/>
        <family val="34"/>
      </rPr>
      <t>Excavaciones, Demoliciones y Perfilado (No incluye cargue y transporte de sobrantes)</t>
    </r>
  </si>
  <si>
    <r>
      <rPr>
        <sz val="9"/>
        <rFont val="Calibri"/>
        <family val="34"/>
      </rPr>
      <t>6.2.1</t>
    </r>
  </si>
  <si>
    <r>
      <rPr>
        <sz val="9"/>
        <rFont val="Calibri"/>
        <family val="34"/>
      </rPr>
      <t>Excavación a máquina en material común, roca descompuesta, a cualquier profundidad y bajo cualquier condición de humedad.</t>
    </r>
  </si>
  <si>
    <r>
      <rPr>
        <b/>
        <sz val="9"/>
        <rFont val="Calibri"/>
        <family val="34"/>
      </rPr>
      <t>Rellenos para Redes (incluye suministro, extendido, humedecimiento y compactación)</t>
    </r>
  </si>
  <si>
    <r>
      <rPr>
        <sz val="9"/>
        <rFont val="Calibri"/>
        <family val="34"/>
      </rPr>
      <t>6.3.1</t>
    </r>
  </si>
  <si>
    <r>
      <rPr>
        <sz val="9"/>
        <rFont val="Calibri"/>
        <family val="34"/>
      </rPr>
      <t>Relleno de zanjas y obras de mamposteria con material seleccionado de sitio, compactado al 95% del proctor modificado</t>
    </r>
  </si>
  <si>
    <r>
      <rPr>
        <sz val="9"/>
        <rFont val="Calibri"/>
        <family val="34"/>
      </rPr>
      <t>6.3.2</t>
    </r>
  </si>
  <si>
    <r>
      <rPr>
        <sz val="9"/>
        <rFont val="Calibri"/>
        <family val="34"/>
      </rPr>
      <t>Relleno de zanjas y obras de mamposteria con arena, compactada al 70% de la densidad relativa</t>
    </r>
  </si>
  <si>
    <r>
      <rPr>
        <b/>
        <sz val="9"/>
        <rFont val="Calibri"/>
        <family val="34"/>
      </rPr>
      <t xml:space="preserve">Suministro e instalación tubería Acueducto PVC RDE 21
</t>
    </r>
    <r>
      <rPr>
        <b/>
        <sz val="9"/>
        <rFont val="Calibri"/>
        <family val="34"/>
      </rPr>
      <t>Unión Mecánica</t>
    </r>
  </si>
  <si>
    <r>
      <rPr>
        <sz val="9"/>
        <rFont val="Calibri"/>
        <family val="34"/>
      </rPr>
      <t>6.4.1</t>
    </r>
  </si>
  <si>
    <r>
      <rPr>
        <sz val="9"/>
        <rFont val="Calibri"/>
        <family val="34"/>
      </rPr>
      <t>Tubería Acueducto Diám 6"</t>
    </r>
  </si>
  <si>
    <r>
      <rPr>
        <b/>
        <sz val="9"/>
        <rFont val="Calibri"/>
        <family val="34"/>
      </rPr>
      <t xml:space="preserve">Suministro e instalación Válvulas Compuerta Elástica
</t>
    </r>
    <r>
      <rPr>
        <b/>
        <sz val="9"/>
        <rFont val="Calibri"/>
        <family val="34"/>
      </rPr>
      <t>(Incluye anclaje en concreto de 3000 PSI)</t>
    </r>
  </si>
  <si>
    <r>
      <rPr>
        <sz val="9"/>
        <rFont val="Calibri"/>
        <family val="34"/>
      </rPr>
      <t>6.5.1</t>
    </r>
  </si>
  <si>
    <r>
      <rPr>
        <sz val="9"/>
        <rFont val="Calibri"/>
        <family val="34"/>
      </rPr>
      <t>Válvula compuerta elástica Extremo Brida Diám 3"</t>
    </r>
  </si>
  <si>
    <r>
      <rPr>
        <sz val="9"/>
        <rFont val="Calibri"/>
        <family val="34"/>
      </rPr>
      <t>6.5.2</t>
    </r>
  </si>
  <si>
    <r>
      <rPr>
        <b/>
        <sz val="9"/>
        <rFont val="Calibri"/>
        <family val="34"/>
      </rPr>
      <t>Cajas Válvulas</t>
    </r>
  </si>
  <si>
    <r>
      <rPr>
        <sz val="9"/>
        <rFont val="Calibri"/>
        <family val="34"/>
      </rPr>
      <t>6.6.1</t>
    </r>
  </si>
  <si>
    <r>
      <rPr>
        <sz val="9"/>
        <rFont val="Calibri"/>
        <family val="34"/>
      </rPr>
      <t>Construcción caja válvula D = 3"</t>
    </r>
  </si>
  <si>
    <r>
      <rPr>
        <sz val="9"/>
        <rFont val="Calibri"/>
        <family val="34"/>
      </rPr>
      <t>6.6.2</t>
    </r>
  </si>
  <si>
    <r>
      <rPr>
        <sz val="9"/>
        <rFont val="Calibri"/>
        <family val="34"/>
      </rPr>
      <t>Construcción caja válvula D = 6"</t>
    </r>
  </si>
  <si>
    <r>
      <rPr>
        <b/>
        <sz val="9"/>
        <rFont val="Calibri"/>
        <family val="34"/>
      </rPr>
      <t>Suministro e instalación Hidrantes (Incluye anclaje en concreto de 3000 PSI)</t>
    </r>
  </si>
  <si>
    <r>
      <rPr>
        <sz val="9"/>
        <rFont val="Calibri"/>
        <family val="34"/>
      </rPr>
      <t>6.7.1</t>
    </r>
  </si>
  <si>
    <r>
      <rPr>
        <sz val="9"/>
        <rFont val="Calibri"/>
        <family val="34"/>
      </rPr>
      <t>Hidrante tipo tràfico norma ISO PN 10 de 3" (Incluye suministro de tornillerìa y empaquetadura para el montaje)</t>
    </r>
  </si>
  <si>
    <t>PLAN DE MANEJO DEL TRÁFICO</t>
  </si>
  <si>
    <t>ESPACIO PUBLICO</t>
  </si>
  <si>
    <t>PAVIMENTO EN CONCRETO HIDRÁULICO</t>
  </si>
  <si>
    <r>
      <rPr>
        <sz val="9"/>
        <rFont val="Calibri"/>
        <family val="34"/>
      </rPr>
      <t>Mes</t>
    </r>
  </si>
  <si>
    <t>Concreto Estructural f´c = 28 Mpa para Diafragma en Estribo, Diafragma Intermedio y Apoyo Central</t>
  </si>
  <si>
    <r>
      <rPr>
        <sz val="9"/>
        <rFont val="Calibri"/>
        <family val="34"/>
      </rPr>
      <t xml:space="preserve">Concreto Estructural f´c = 35 MPa para Vigas y
</t>
    </r>
    <r>
      <rPr>
        <sz val="9"/>
        <rFont val="Calibri"/>
        <family val="34"/>
      </rPr>
      <t>Bloques de Anclaje</t>
    </r>
  </si>
  <si>
    <r>
      <rPr>
        <sz val="9"/>
        <rFont val="Calibri"/>
        <family val="34"/>
      </rPr>
      <t xml:space="preserve">Concreto Estructural f´c = 21 Mpa para Estribos,
</t>
    </r>
    <r>
      <rPr>
        <sz val="9"/>
        <rFont val="Calibri"/>
        <family val="34"/>
      </rPr>
      <t>Muro de Acompañamiento,  Aleta y tope sísmico</t>
    </r>
  </si>
  <si>
    <r>
      <rPr>
        <sz val="9"/>
        <rFont val="Calibri"/>
        <family val="34"/>
      </rPr>
      <t>Ton-m</t>
    </r>
  </si>
  <si>
    <r>
      <rPr>
        <sz val="9"/>
        <rFont val="Calibri"/>
        <family val="34"/>
      </rPr>
      <t xml:space="preserve">Relleno Estructural con Base Granular BG-1 Puente
</t>
    </r>
    <r>
      <rPr>
        <sz val="9"/>
        <rFont val="Calibri"/>
        <family val="34"/>
      </rPr>
      <t>Nuevo (suministro, colocación y compactación)</t>
    </r>
  </si>
  <si>
    <t xml:space="preserve">Concreto Estructural f´c = 21 Mpa para Muros de contención </t>
  </si>
  <si>
    <r>
      <rPr>
        <sz val="9"/>
        <rFont val="Calibri"/>
        <family val="34"/>
      </rPr>
      <t xml:space="preserve">Subdrenes con geotextil y material granular para
</t>
    </r>
    <r>
      <rPr>
        <sz val="9"/>
        <rFont val="Calibri"/>
        <family val="34"/>
      </rPr>
      <t>2&lt;H&lt;4, L&lt;10 m</t>
    </r>
  </si>
  <si>
    <r>
      <rPr>
        <sz val="9"/>
        <rFont val="Calibri"/>
        <family val="34"/>
      </rPr>
      <t>Gl</t>
    </r>
  </si>
  <si>
    <r>
      <rPr>
        <sz val="9"/>
        <rFont val="Calibri"/>
        <family val="34"/>
      </rPr>
      <t>1.10.4</t>
    </r>
  </si>
  <si>
    <r>
      <rPr>
        <sz val="9"/>
        <rFont val="Calibri"/>
        <family val="34"/>
      </rPr>
      <t>1.10.5</t>
    </r>
  </si>
  <si>
    <r>
      <rPr>
        <sz val="9"/>
        <rFont val="Calibri"/>
        <family val="34"/>
      </rPr>
      <t>Mampostería</t>
    </r>
  </si>
  <si>
    <r>
      <rPr>
        <sz val="9"/>
        <rFont val="Calibri"/>
        <family val="34"/>
      </rPr>
      <t xml:space="preserve">Mejoramiento con incorporación de Granular
</t>
    </r>
    <r>
      <rPr>
        <sz val="9"/>
        <rFont val="Calibri"/>
        <family val="34"/>
      </rPr>
      <t>(Suministro, colocación y compactación)</t>
    </r>
  </si>
  <si>
    <r>
      <rPr>
        <sz val="9"/>
        <rFont val="Calibri"/>
        <family val="34"/>
      </rPr>
      <t xml:space="preserve">Franja de ajuste fundida en sitio en Concreto 3000
</t>
    </r>
    <r>
      <rPr>
        <sz val="9"/>
        <rFont val="Calibri"/>
        <family val="34"/>
      </rPr>
      <t>PSI (Incluye estampada para cenefa)</t>
    </r>
  </si>
  <si>
    <t>Franja demarcadora en Adoquín de arcilla 20x5x6 cm Color Rojo (Incluye 4 cm de arena)</t>
  </si>
  <si>
    <r>
      <rPr>
        <sz val="9"/>
        <rFont val="Calibri"/>
        <family val="34"/>
      </rPr>
      <t>Adoquín Peatonal de Concreto de 20x10x6 cm - Color Arena (Incluye suministro e instalación, base de 4 cm de arena, nivelación y arena de sello)</t>
    </r>
  </si>
  <si>
    <r>
      <rPr>
        <sz val="9"/>
        <rFont val="Calibri"/>
        <family val="34"/>
      </rPr>
      <t>Adoquín Peatonal de Concreto de 20x10x6 cm - Color Rojo (Incluye suministro e instalación, base de 4 cm de arena, nivelación y arena de sello)</t>
    </r>
  </si>
  <si>
    <t>Adoquín de Cemento Macizo Peatonal de 20x10x6 cm - Color Gris (Incluye suministro e instalación, base de 4 cm de arena, nivelación y arena de sello)</t>
  </si>
  <si>
    <t>Bordillo rectangular prefabricado para ciclo-ruta de 800x100x350 mm (Incluye suministro e instalación, 3 cm de Mortero de Nivelación 1:3)</t>
  </si>
  <si>
    <t>Piso en Loseta táctil guía discapacitados visuales de 40X40X6 cm LOST-GU - Color Gris (Incluye suministro e instalación, base de 4 cm de arena, nivelación y arena de sello)</t>
  </si>
  <si>
    <t>Piso en Loseta en Concreto cuadrada plana de 40x40x6 cm (Incluye suministro e instalación, base de 4 cm de arena, nivelación y arena de sello)</t>
  </si>
  <si>
    <r>
      <rPr>
        <b/>
        <sz val="9"/>
        <rFont val="Calibri"/>
        <family val="34"/>
      </rPr>
      <t>Estructura de Pavimento para Ciclo-Ruta</t>
    </r>
  </si>
  <si>
    <r>
      <rPr>
        <sz val="9"/>
        <rFont val="Calibri"/>
        <family val="34"/>
      </rPr>
      <t>Renivelación y compactación de la subrasante</t>
    </r>
  </si>
  <si>
    <r>
      <rPr>
        <sz val="9"/>
        <rFont val="Calibri"/>
        <family val="34"/>
      </rPr>
      <t xml:space="preserve">Sub base Granular SBG-1 extendida a mano
</t>
    </r>
    <r>
      <rPr>
        <sz val="9"/>
        <rFont val="Calibri"/>
        <family val="34"/>
      </rPr>
      <t>(Suministro, colocación y compactación)</t>
    </r>
  </si>
  <si>
    <r>
      <rPr>
        <sz val="9"/>
        <rFont val="Calibri"/>
        <family val="34"/>
      </rPr>
      <t>Mezcla densa en caliente tipo MDC-3 (Suministro, instalación y colocación)</t>
    </r>
  </si>
  <si>
    <r>
      <rPr>
        <sz val="9"/>
        <rFont val="Calibri"/>
        <family val="34"/>
      </rPr>
      <t>Riego de Imprimacion con emulsión CRL-1</t>
    </r>
  </si>
  <si>
    <r>
      <rPr>
        <sz val="9"/>
        <rFont val="Calibri"/>
        <family val="34"/>
      </rPr>
      <t xml:space="preserve">Contenedor de Raíces Tipo A1 de 1.00 x 1.00 m
</t>
    </r>
    <r>
      <rPr>
        <sz val="9"/>
        <rFont val="Calibri"/>
        <family val="34"/>
      </rPr>
      <t>(Incluye gravilla)</t>
    </r>
  </si>
  <si>
    <r>
      <rPr>
        <sz val="9"/>
        <rFont val="Calibri"/>
        <family val="34"/>
      </rPr>
      <t>3.6.2</t>
    </r>
  </si>
  <si>
    <r>
      <rPr>
        <sz val="9"/>
        <rFont val="Calibri"/>
        <family val="34"/>
      </rPr>
      <t xml:space="preserve">Contenedor de Raíces Tipo B1 de 1.20 x 1.20 m
</t>
    </r>
    <r>
      <rPr>
        <sz val="9"/>
        <rFont val="Calibri"/>
        <family val="34"/>
      </rPr>
      <t>(Incluye gravilla)</t>
    </r>
  </si>
  <si>
    <r>
      <rPr>
        <sz val="9"/>
        <rFont val="Calibri"/>
        <family val="34"/>
      </rPr>
      <t>3.6.3</t>
    </r>
  </si>
  <si>
    <r>
      <rPr>
        <sz val="9"/>
        <rFont val="Calibri"/>
        <family val="34"/>
      </rPr>
      <t>Marco o Borde para Contenedor de Raices Tipo A1 (1.00 x 1.00 m)</t>
    </r>
  </si>
  <si>
    <r>
      <rPr>
        <sz val="9"/>
        <rFont val="Calibri"/>
        <family val="34"/>
      </rPr>
      <t>3.6.4</t>
    </r>
  </si>
  <si>
    <r>
      <rPr>
        <sz val="9"/>
        <rFont val="Calibri"/>
        <family val="34"/>
      </rPr>
      <t>Marco o Borde para Contenedor de Raices Tipo B1 (1.20 x 1.20 m)</t>
    </r>
  </si>
  <si>
    <r>
      <rPr>
        <sz val="9"/>
        <rFont val="Calibri"/>
        <family val="34"/>
      </rPr>
      <t>3.6.5</t>
    </r>
  </si>
  <si>
    <r>
      <rPr>
        <sz val="9"/>
        <rFont val="Calibri"/>
        <family val="34"/>
      </rPr>
      <t>3.6.6</t>
    </r>
  </si>
  <si>
    <r>
      <rPr>
        <sz val="9"/>
        <rFont val="Calibri"/>
        <family val="34"/>
      </rPr>
      <t xml:space="preserve">Suministro e Instalación de Canecas en Acero
</t>
    </r>
    <r>
      <rPr>
        <sz val="9"/>
        <rFont val="Calibri"/>
        <family val="34"/>
      </rPr>
      <t>Inoxidable Tipo Barcelona</t>
    </r>
  </si>
  <si>
    <r>
      <rPr>
        <sz val="9"/>
        <rFont val="Calibri"/>
        <family val="34"/>
      </rPr>
      <t>3.6.7</t>
    </r>
  </si>
  <si>
    <r>
      <rPr>
        <sz val="9"/>
        <rFont val="Calibri"/>
        <family val="34"/>
      </rPr>
      <t>3.6.8</t>
    </r>
  </si>
  <si>
    <r>
      <rPr>
        <sz val="9"/>
        <rFont val="Calibri"/>
        <family val="34"/>
      </rPr>
      <t>Desmonte y Traslado de Poste de Alumbrado Público</t>
    </r>
  </si>
  <si>
    <r>
      <rPr>
        <sz val="9"/>
        <rFont val="Calibri"/>
        <family val="34"/>
      </rPr>
      <t>3.6.9</t>
    </r>
  </si>
  <si>
    <r>
      <rPr>
        <sz val="9"/>
        <rFont val="Calibri"/>
        <family val="34"/>
      </rPr>
      <t>Desmonte y Traslado de Luminarias</t>
    </r>
  </si>
  <si>
    <r>
      <rPr>
        <sz val="9"/>
        <rFont val="Calibri"/>
        <family val="34"/>
      </rPr>
      <t>3.7.1</t>
    </r>
  </si>
  <si>
    <r>
      <rPr>
        <b/>
        <sz val="9"/>
        <rFont val="Calibri"/>
        <family val="34"/>
      </rPr>
      <t>Muros de Contención en Concreto Reforzado</t>
    </r>
  </si>
  <si>
    <r>
      <rPr>
        <sz val="9"/>
        <rFont val="Calibri"/>
        <family val="34"/>
      </rPr>
      <t>3.8.1</t>
    </r>
  </si>
  <si>
    <r>
      <rPr>
        <sz val="9"/>
        <rFont val="Calibri"/>
        <family val="34"/>
      </rPr>
      <t>Muro de Contención en Concreto de 3000 PSI</t>
    </r>
  </si>
  <si>
    <r>
      <rPr>
        <sz val="9"/>
        <rFont val="Calibri"/>
        <family val="34"/>
      </rPr>
      <t>3.8.2</t>
    </r>
  </si>
  <si>
    <r>
      <rPr>
        <sz val="9"/>
        <rFont val="Calibri"/>
        <family val="34"/>
      </rPr>
      <t>Zapata Muro de Contención en Concreto de 3000 PSI</t>
    </r>
  </si>
  <si>
    <r>
      <rPr>
        <sz val="9"/>
        <rFont val="Calibri"/>
        <family val="34"/>
      </rPr>
      <t>3.8.3</t>
    </r>
  </si>
  <si>
    <r>
      <rPr>
        <sz val="9"/>
        <rFont val="Calibri"/>
        <family val="34"/>
      </rPr>
      <t>Acero de refuerzo fy = 420 Mpa (incluye suministro y figurado)</t>
    </r>
  </si>
  <si>
    <r>
      <rPr>
        <sz val="9"/>
        <rFont val="Calibri"/>
        <family val="34"/>
      </rPr>
      <t>kg</t>
    </r>
  </si>
  <si>
    <t>Linea de demarcación continua blanca con Resina Termoplástica con microesfera</t>
  </si>
  <si>
    <t xml:space="preserve">Marca vial con Resina Termoplástica con microesfera </t>
  </si>
  <si>
    <t>Suministro e Instalación de Señal Temporal Móvil SPO- SRO Y SIO de 75x75 cm Grado ingenieria</t>
  </si>
  <si>
    <r>
      <rPr>
        <sz val="9"/>
        <rFont val="Calibri"/>
        <family val="34"/>
      </rPr>
      <t xml:space="preserve">Cerramiento con Tela Verde o Malla de Lona
</t>
    </r>
    <r>
      <rPr>
        <sz val="9"/>
        <rFont val="Calibri"/>
        <family val="34"/>
      </rPr>
      <t>(Polisombra) h = 2.10 m, estructura en madera</t>
    </r>
  </si>
  <si>
    <t>ACUMULADO ANTERIOR</t>
  </si>
  <si>
    <t>PUENTE Cra. 5ta</t>
  </si>
  <si>
    <t>PUENTE Cra. 4ta</t>
  </si>
  <si>
    <t xml:space="preserve">Concreto tipo Tremie 210 kg/cm2 de 3000 psi (incluye vibrado de concreto,  bombeo y mano de obra) </t>
  </si>
  <si>
    <t>PAVIMENTO</t>
  </si>
  <si>
    <t>Adoquín peatonal en concreto gris  y de colores de 20x10x6 cms (incluye vibración, subbase, arena fina y mano de obra)</t>
  </si>
  <si>
    <t xml:space="preserve">Demoliciòn cámaras de inspección (H = 2.0 - 2.5 mts) </t>
  </si>
  <si>
    <t>Demolicion de caja domiciliar sencilla (0.60 x 0.60 x 1.2 m)</t>
  </si>
  <si>
    <t xml:space="preserve">Relleno material Seleccionado del sitio  compactado al 95% del Proctor Modificado </t>
  </si>
  <si>
    <t>Construcción cámara de inspección altura de cilindro entre 1.51 y 2.00 m (No incluye cargue y transporte de sobrantes)</t>
  </si>
  <si>
    <t>Construcción cámara de inspección altura de cilindro entre 2.51 y 3.00 m (No incluye cargue y transporte de sobrantes).</t>
  </si>
  <si>
    <t>Localización y Replanteo vias urbanas con equipo de topografia</t>
  </si>
  <si>
    <t xml:space="preserve">EXCAVACIONES (No incluye cargue y transporte de sobrantes) </t>
  </si>
  <si>
    <t>Piso fondo en concreto clase C 315 k/cm2 ( 4.500 psi) con grava de 3/4" (incluye formaleta metálica, antisol rojo y mano de obra).</t>
  </si>
  <si>
    <t xml:space="preserve">Construcción cámara (ladrillo soga) altura entre 1.0 - 1.50 (incluye excavación) - No incluye cargue y transporte de sobrantes </t>
  </si>
  <si>
    <t>ALCANTARILLADO SANITARIO</t>
  </si>
  <si>
    <t>ALCANTARILLADO PLUVIAL</t>
  </si>
  <si>
    <r>
      <t xml:space="preserve">Nombre:  </t>
    </r>
    <r>
      <rPr>
        <b/>
        <sz val="10"/>
        <rFont val="Arial"/>
        <family val="2"/>
      </rPr>
      <t>VICTOR GUILLERMO RODRIGUEZ RAMIREZ</t>
    </r>
  </si>
  <si>
    <t xml:space="preserve">ACTA Nª  </t>
  </si>
  <si>
    <t>VALOR TOTAL  ACTA:</t>
  </si>
  <si>
    <t>LOCALIZACIÓN Y/O DESCIRPCION :</t>
  </si>
  <si>
    <r>
      <t xml:space="preserve">CONTRATISTA:  </t>
    </r>
    <r>
      <rPr>
        <b/>
        <sz val="14"/>
        <rFont val="Arial Narrow"/>
        <family val="2"/>
      </rPr>
      <t>VALORES Y CONTRATOS S.A.</t>
    </r>
  </si>
  <si>
    <r>
      <t xml:space="preserve">CONTRATO DE INTERVENTORÍA No :     </t>
    </r>
    <r>
      <rPr>
        <b/>
        <sz val="14"/>
        <rFont val="Arial Narrow"/>
        <family val="2"/>
      </rPr>
      <t>CM - 01 DE 2015</t>
    </r>
  </si>
  <si>
    <r>
      <t xml:space="preserve">UNIDAD EJECUTORA             </t>
    </r>
    <r>
      <rPr>
        <b/>
        <sz val="14"/>
        <rFont val="Arial Narrow"/>
        <family val="2"/>
      </rPr>
      <t xml:space="preserve"> SISTEMA ESTRATEGICO DE TRANSPORTE PUBLICO</t>
    </r>
  </si>
  <si>
    <t>SISTEMA INTEGRADO DE GESTIÓN DE CALIDAD                                                                                                                                                                                         FORMATO ACTA RECIBO PARCIAL DE OBRA</t>
  </si>
  <si>
    <r>
      <t xml:space="preserve">OBJETO: </t>
    </r>
    <r>
      <rPr>
        <b/>
        <sz val="12"/>
        <rFont val="Arial Narrow"/>
        <family val="2"/>
      </rPr>
      <t>CONSTRUCCIÓN DE LAS OBRAS CIVILES, ARQUITECTÓNICAS, HIDRÁULICAS Y TODAS AQUELLAS ACTIVIDADES NECESARIAS PARA LA RECONSTRUCCIÓN DE LOS PUENTES VEHICULARES EN DOBLE CALZADA DE LA CARRERA 5ta Y LA CARRERA 4ta EN ESTRUCTURA DE CONCRETO CON LUZ LIBRE DE 30 METROS Y LA CARRERA 19 EN ESTRUCTURA METÁLICA CON LUZ LIBRE DE 25 METROS, CON LA REHABILITACIÓN, ADECUACIÓN Y RECONSTRUCCIÓN DE LOS ACCESOS EN PAVIMENTO RÍGIDO CON ESPACIO PÚBLICO, PARA EL SISTEMA ESTRATÉGICO DE TRANSPORTE PÚBLICO DE LA CIUDAD DE SANTA MARTA- SETP</t>
    </r>
  </si>
  <si>
    <t xml:space="preserve">       PLAZO ACUMULADO:</t>
  </si>
  <si>
    <t xml:space="preserve">       FECHA DE SUSPENSIÓN:</t>
  </si>
  <si>
    <t xml:space="preserve">       FECHA DE VENCIMIENTO:</t>
  </si>
  <si>
    <t xml:space="preserve">        VALOR ADICIÓN No :</t>
  </si>
  <si>
    <t xml:space="preserve">NUEVE (9) </t>
  </si>
  <si>
    <r>
      <t xml:space="preserve">VALOR INICIAL (incluido IVA) : </t>
    </r>
    <r>
      <rPr>
        <b/>
        <u/>
        <sz val="14"/>
        <rFont val="Arial Narrow"/>
        <family val="2"/>
      </rPr>
      <t xml:space="preserve">       $  13,997,013,033.1</t>
    </r>
  </si>
  <si>
    <r>
      <t xml:space="preserve">VALOR TOTAL ACUMULADO:   </t>
    </r>
    <r>
      <rPr>
        <b/>
        <u/>
        <sz val="14"/>
        <rFont val="Arial Narrow"/>
        <family val="2"/>
      </rPr>
      <t xml:space="preserve">      $  13,997,013,033.1</t>
    </r>
  </si>
  <si>
    <t xml:space="preserve">     VALOR TOTAL EN ADICIONES:</t>
  </si>
  <si>
    <t>VERSIÓN 2.0</t>
  </si>
  <si>
    <t xml:space="preserve">   LOCALIZACIÓN :</t>
  </si>
  <si>
    <r>
      <t xml:space="preserve">UNIDAD EJECUTORA           </t>
    </r>
    <r>
      <rPr>
        <b/>
        <sz val="14"/>
        <rFont val="Arial Narrow"/>
        <family val="2"/>
      </rPr>
      <t xml:space="preserve"> SISTEMA ESTRATEGICO DE TRANSPORTE PUBLICO</t>
    </r>
  </si>
  <si>
    <t>LOCALIZACIÓN</t>
  </si>
  <si>
    <t>IT 13 PLAN DE MANEJO AMBIENTAL PARA LOS PUENTES</t>
  </si>
  <si>
    <t>IT 10T  PUENTE DE LA CARRERA 19</t>
  </si>
  <si>
    <t xml:space="preserve">VALOR AMORTIZADO: </t>
  </si>
  <si>
    <t xml:space="preserve">VALOR ANTICIPO:  $    </t>
  </si>
  <si>
    <t>SALDO DE ANTICIPO :</t>
  </si>
  <si>
    <t xml:space="preserve">VALOR POR EJECUTAR : </t>
  </si>
  <si>
    <t xml:space="preserve"> SANTA MARTA - MAGDALENA</t>
  </si>
  <si>
    <r>
      <rPr>
        <b/>
        <sz val="12"/>
        <rFont val="Calibri"/>
        <family val="34"/>
      </rPr>
      <t>PLAN DE MANEJO AMBIENTAL Y SOCIAL</t>
    </r>
  </si>
  <si>
    <r>
      <rPr>
        <b/>
        <sz val="12"/>
        <rFont val="Calibri"/>
        <family val="34"/>
      </rPr>
      <t>SISTEMA DE GESTIÓN AMBIENTAL (COMPONENTE A)</t>
    </r>
  </si>
  <si>
    <r>
      <rPr>
        <b/>
        <sz val="12"/>
        <rFont val="Calibri"/>
        <family val="34"/>
      </rPr>
      <t>GASTOS ADMINISTRACION  ETAPA DE CONSTRUCCION</t>
    </r>
  </si>
  <si>
    <r>
      <rPr>
        <sz val="12"/>
        <rFont val="Calibri"/>
        <family val="34"/>
      </rPr>
      <t>13.1.1.1</t>
    </r>
  </si>
  <si>
    <r>
      <rPr>
        <sz val="12"/>
        <rFont val="Calibri"/>
        <family val="34"/>
      </rPr>
      <t>Residente Ambiental (100%)</t>
    </r>
  </si>
  <si>
    <r>
      <rPr>
        <sz val="12"/>
        <rFont val="Calibri"/>
        <family val="34"/>
      </rPr>
      <t>Mes</t>
    </r>
  </si>
  <si>
    <r>
      <rPr>
        <sz val="12"/>
        <rFont val="Calibri"/>
        <family val="34"/>
      </rPr>
      <t>13.1.1.2</t>
    </r>
  </si>
  <si>
    <r>
      <rPr>
        <sz val="12"/>
        <rFont val="Calibri"/>
        <family val="34"/>
      </rPr>
      <t>Residente Social (100%)</t>
    </r>
  </si>
  <si>
    <r>
      <rPr>
        <sz val="12"/>
        <rFont val="Calibri"/>
        <family val="34"/>
      </rPr>
      <t>13.1.1.3</t>
    </r>
  </si>
  <si>
    <r>
      <rPr>
        <sz val="12"/>
        <rFont val="Calibri"/>
        <family val="34"/>
      </rPr>
      <t>Residente SISO (100%)</t>
    </r>
  </si>
  <si>
    <r>
      <rPr>
        <sz val="12"/>
        <rFont val="Calibri"/>
        <family val="34"/>
      </rPr>
      <t>13.1.1.4</t>
    </r>
  </si>
  <si>
    <r>
      <rPr>
        <sz val="12"/>
        <rFont val="Calibri"/>
        <family val="34"/>
      </rPr>
      <t>Residente Forestal (30%)</t>
    </r>
  </si>
  <si>
    <r>
      <rPr>
        <sz val="12"/>
        <rFont val="Calibri"/>
        <family val="34"/>
      </rPr>
      <t>13.1.1.5</t>
    </r>
  </si>
  <si>
    <r>
      <rPr>
        <sz val="12"/>
        <rFont val="Calibri"/>
        <family val="34"/>
      </rPr>
      <t>Comunicador Social (30%)</t>
    </r>
  </si>
  <si>
    <r>
      <rPr>
        <sz val="12"/>
        <rFont val="Calibri"/>
        <family val="34"/>
      </rPr>
      <t>13.1.1.6</t>
    </r>
  </si>
  <si>
    <r>
      <rPr>
        <sz val="12"/>
        <rFont val="Calibri"/>
        <family val="34"/>
      </rPr>
      <t>Arqueologo (50%)</t>
    </r>
  </si>
  <si>
    <r>
      <rPr>
        <sz val="12"/>
        <rFont val="Calibri"/>
        <family val="34"/>
      </rPr>
      <t>13.1.1.7</t>
    </r>
  </si>
  <si>
    <r>
      <rPr>
        <sz val="12"/>
        <rFont val="Calibri"/>
        <family val="34"/>
      </rPr>
      <t>Auxiliar Ambiental (100%)</t>
    </r>
  </si>
  <si>
    <r>
      <rPr>
        <sz val="12"/>
        <rFont val="Calibri"/>
        <family val="34"/>
      </rPr>
      <t>13.1.1.8</t>
    </r>
  </si>
  <si>
    <r>
      <rPr>
        <sz val="12"/>
        <rFont val="Calibri"/>
        <family val="34"/>
      </rPr>
      <t>Auxiliar SISO (100%)</t>
    </r>
  </si>
  <si>
    <r>
      <rPr>
        <sz val="12"/>
        <rFont val="Calibri"/>
        <family val="34"/>
      </rPr>
      <t>13.1.1.9</t>
    </r>
  </si>
  <si>
    <r>
      <rPr>
        <sz val="12"/>
        <rFont val="Calibri"/>
        <family val="34"/>
      </rPr>
      <t>Auxiliar Social (100%) - Son 3</t>
    </r>
  </si>
  <si>
    <r>
      <rPr>
        <sz val="12"/>
        <rFont val="Calibri"/>
        <family val="34"/>
      </rPr>
      <t>13.1.1.10</t>
    </r>
  </si>
  <si>
    <r>
      <rPr>
        <sz val="12"/>
        <rFont val="Calibri"/>
        <family val="34"/>
      </rPr>
      <t>Personal para Aseo, Orden y Limpieza (100%) - Son 6</t>
    </r>
  </si>
  <si>
    <r>
      <rPr>
        <b/>
        <sz val="12"/>
        <rFont val="Calibri"/>
        <family val="34"/>
      </rPr>
      <t>PLAN DE GESTIÓN SOCIAL - COMPONENTE B</t>
    </r>
  </si>
  <si>
    <r>
      <rPr>
        <b/>
        <sz val="12"/>
        <rFont val="Calibri"/>
        <family val="34"/>
      </rPr>
      <t>Programa B1 - Divulgación e información a la Comunidad</t>
    </r>
  </si>
  <si>
    <r>
      <rPr>
        <sz val="12"/>
        <rFont val="Calibri"/>
        <family val="34"/>
      </rPr>
      <t>13.2.1.1</t>
    </r>
  </si>
  <si>
    <r>
      <rPr>
        <sz val="12"/>
        <rFont val="Calibri"/>
        <family val="34"/>
      </rPr>
      <t>Reuniones informativas con la Comunidad</t>
    </r>
  </si>
  <si>
    <r>
      <rPr>
        <sz val="12"/>
        <rFont val="Calibri"/>
        <family val="34"/>
      </rPr>
      <t>Un</t>
    </r>
  </si>
  <si>
    <r>
      <rPr>
        <sz val="12"/>
        <rFont val="Calibri"/>
        <family val="34"/>
      </rPr>
      <t>13.2.1.2</t>
    </r>
  </si>
  <si>
    <r>
      <rPr>
        <sz val="12"/>
        <rFont val="Calibri"/>
        <family val="34"/>
      </rPr>
      <t>Socialización, seguimiento y evaluación de PMT</t>
    </r>
  </si>
  <si>
    <r>
      <rPr>
        <sz val="12"/>
        <rFont val="Calibri"/>
        <family val="34"/>
      </rPr>
      <t>13.2.1.3</t>
    </r>
  </si>
  <si>
    <r>
      <rPr>
        <sz val="12"/>
        <rFont val="Calibri"/>
        <family val="34"/>
      </rPr>
      <t>Runiones informativas a grupos focales y comunidad
organizada</t>
    </r>
  </si>
  <si>
    <r>
      <rPr>
        <sz val="12"/>
        <rFont val="Calibri"/>
        <family val="34"/>
      </rPr>
      <t>13.2.1.4</t>
    </r>
  </si>
  <si>
    <r>
      <rPr>
        <sz val="12"/>
        <rFont val="Calibri"/>
        <family val="34"/>
      </rPr>
      <t>Pendones de 2,0 x 1,2 m (full color)</t>
    </r>
  </si>
  <si>
    <r>
      <rPr>
        <sz val="12"/>
        <rFont val="Calibri"/>
        <family val="34"/>
      </rPr>
      <t>13.2.1.5</t>
    </r>
  </si>
  <si>
    <r>
      <rPr>
        <sz val="12"/>
        <rFont val="Calibri"/>
        <family val="34"/>
      </rPr>
      <t>Vallas informativas Fijas</t>
    </r>
  </si>
  <si>
    <r>
      <rPr>
        <sz val="12"/>
        <rFont val="Calibri"/>
        <family val="34"/>
      </rPr>
      <t>13.2.1.6</t>
    </r>
  </si>
  <si>
    <r>
      <rPr>
        <sz val="12"/>
        <rFont val="Calibri"/>
        <family val="34"/>
      </rPr>
      <t>Volantes tipo 1 (inicio, avance y finalización de obra)</t>
    </r>
  </si>
  <si>
    <r>
      <rPr>
        <sz val="12"/>
        <rFont val="Calibri"/>
        <family val="34"/>
      </rPr>
      <t>13.2.1.7</t>
    </r>
  </si>
  <si>
    <r>
      <rPr>
        <sz val="12"/>
        <rFont val="Calibri"/>
        <family val="34"/>
      </rPr>
      <t>Volantes tipo 2  (PMT)</t>
    </r>
  </si>
  <si>
    <r>
      <rPr>
        <sz val="12"/>
        <rFont val="Calibri"/>
        <family val="34"/>
      </rPr>
      <t>13.2.1.8</t>
    </r>
  </si>
  <si>
    <r>
      <rPr>
        <sz val="12"/>
        <rFont val="Calibri"/>
        <family val="34"/>
      </rPr>
      <t>Copia de volantes</t>
    </r>
  </si>
  <si>
    <r>
      <rPr>
        <sz val="12"/>
        <rFont val="Calibri"/>
        <family val="34"/>
      </rPr>
      <t>13.2.1.9</t>
    </r>
  </si>
  <si>
    <r>
      <rPr>
        <sz val="12"/>
        <rFont val="Calibri"/>
        <family val="34"/>
      </rPr>
      <t>Plegables técnicos</t>
    </r>
  </si>
  <si>
    <r>
      <rPr>
        <sz val="12"/>
        <rFont val="Calibri"/>
        <family val="34"/>
      </rPr>
      <t>13.2.1.10</t>
    </r>
  </si>
  <si>
    <r>
      <rPr>
        <sz val="12"/>
        <rFont val="Calibri"/>
        <family val="34"/>
      </rPr>
      <t>Afiches</t>
    </r>
  </si>
  <si>
    <r>
      <rPr>
        <sz val="12"/>
        <rFont val="Calibri"/>
        <family val="34"/>
      </rPr>
      <t>13.2.1.11</t>
    </r>
  </si>
  <si>
    <r>
      <rPr>
        <sz val="12"/>
        <rFont val="Calibri"/>
        <family val="34"/>
      </rPr>
      <t>Aviso de prensa</t>
    </r>
  </si>
  <si>
    <r>
      <rPr>
        <sz val="12"/>
        <rFont val="Calibri"/>
        <family val="34"/>
      </rPr>
      <t>13.2.1.12</t>
    </r>
  </si>
  <si>
    <r>
      <rPr>
        <sz val="12"/>
        <rFont val="Calibri"/>
        <family val="34"/>
      </rPr>
      <t>Cuñas radiales</t>
    </r>
  </si>
  <si>
    <r>
      <rPr>
        <sz val="12"/>
        <rFont val="Calibri"/>
        <family val="34"/>
      </rPr>
      <t>13.2.1.13</t>
    </r>
  </si>
  <si>
    <r>
      <rPr>
        <sz val="12"/>
        <rFont val="Calibri"/>
        <family val="34"/>
      </rPr>
      <t>Puntos estratégicos de información</t>
    </r>
  </si>
  <si>
    <r>
      <rPr>
        <b/>
        <sz val="12"/>
        <rFont val="Calibri"/>
        <family val="34"/>
      </rPr>
      <t>Programa B3 - Atención y participación Ciudadana</t>
    </r>
  </si>
  <si>
    <r>
      <rPr>
        <sz val="12"/>
        <rFont val="Calibri"/>
        <family val="34"/>
      </rPr>
      <t>13.2.2.1</t>
    </r>
  </si>
  <si>
    <r>
      <rPr>
        <sz val="12"/>
        <rFont val="Calibri"/>
        <family val="34"/>
      </rPr>
      <t>Oficinas de atención a la comunidad (línea telefónica, 15 sillas, un escritorio, un tablero mural, ventilación adecuada, TV, DVD, un buzón de sugerencias, afiches relacionados con la obra, planos)</t>
    </r>
  </si>
  <si>
    <r>
      <rPr>
        <sz val="12"/>
        <rFont val="Calibri"/>
        <family val="34"/>
      </rPr>
      <t>13.2.2.2</t>
    </r>
  </si>
  <si>
    <r>
      <rPr>
        <sz val="12"/>
        <rFont val="Calibri"/>
        <family val="34"/>
      </rPr>
      <t>Encuestas satisfacción de obra (muestreo bimestral: incluye formatos para encuestas, lapiceros, planilleros)</t>
    </r>
  </si>
  <si>
    <r>
      <rPr>
        <b/>
        <sz val="12"/>
        <rFont val="Calibri"/>
        <family val="34"/>
      </rPr>
      <t>Programa B4 - Pedagogía para la sostenibilidad Ambiental</t>
    </r>
  </si>
  <si>
    <r>
      <rPr>
        <sz val="12"/>
        <rFont val="Calibri"/>
        <family val="34"/>
      </rPr>
      <t>13.2.3.1</t>
    </r>
  </si>
  <si>
    <r>
      <rPr>
        <sz val="12"/>
        <rFont val="Calibri"/>
        <family val="34"/>
      </rPr>
      <t>Talleres a Entidades e Instituciones del sector para cuidado y sostenibilidad Ambiental. Duración 1 hora.</t>
    </r>
  </si>
  <si>
    <r>
      <rPr>
        <sz val="12"/>
        <rFont val="Calibri"/>
        <family val="34"/>
      </rPr>
      <t>13.2.3.2</t>
    </r>
  </si>
  <si>
    <r>
      <rPr>
        <sz val="12"/>
        <rFont val="Calibri"/>
        <family val="34"/>
      </rPr>
      <t>Plegable reunión con comité Ambiental</t>
    </r>
  </si>
  <si>
    <r>
      <rPr>
        <b/>
        <sz val="12"/>
        <rFont val="Calibri"/>
        <family val="34"/>
      </rPr>
      <t>Programa B6 - Capacitación al Personal de la Obra</t>
    </r>
  </si>
  <si>
    <r>
      <rPr>
        <sz val="12"/>
        <rFont val="Calibri"/>
        <family val="34"/>
      </rPr>
      <t>13.2.4.1</t>
    </r>
  </si>
  <si>
    <r>
      <rPr>
        <sz val="12"/>
        <rFont val="Calibri"/>
        <family val="34"/>
      </rPr>
      <t>Talleres Externos de Capacitación Ambiental al Personal de
Obra. Duración: Mínimo 1 hora.</t>
    </r>
  </si>
  <si>
    <r>
      <rPr>
        <b/>
        <sz val="12"/>
        <rFont val="Calibri"/>
        <family val="34"/>
      </rPr>
      <t>MANEJO SILVICULTURAL,  COBERTURA VEGETAL Y PAISAJISMO
- COMPONENTE C</t>
    </r>
  </si>
  <si>
    <r>
      <rPr>
        <b/>
        <sz val="12"/>
        <rFont val="Calibri"/>
        <family val="34"/>
      </rPr>
      <t>Programa C1 - Eliminación de árboles</t>
    </r>
  </si>
  <si>
    <r>
      <rPr>
        <sz val="12"/>
        <rFont val="Calibri"/>
        <family val="34"/>
      </rPr>
      <t>13.3.1.1</t>
    </r>
  </si>
  <si>
    <r>
      <rPr>
        <sz val="12"/>
        <rFont val="Calibri"/>
        <family val="34"/>
      </rPr>
      <t>Eliminación de árboles Categoría I (De 1,5 a 5 mts.)</t>
    </r>
  </si>
  <si>
    <r>
      <rPr>
        <sz val="12"/>
        <rFont val="Calibri"/>
        <family val="34"/>
      </rPr>
      <t>13.3.1.2</t>
    </r>
  </si>
  <si>
    <r>
      <rPr>
        <sz val="12"/>
        <rFont val="Calibri"/>
        <family val="34"/>
      </rPr>
      <t>Eliminación de árboles Categoría II (De 5,1 a 10 mts.)</t>
    </r>
  </si>
  <si>
    <r>
      <rPr>
        <sz val="12"/>
        <rFont val="Calibri"/>
        <family val="34"/>
      </rPr>
      <t>13.3.1.3</t>
    </r>
  </si>
  <si>
    <r>
      <rPr>
        <sz val="12"/>
        <rFont val="Calibri"/>
        <family val="34"/>
      </rPr>
      <t>Eliminación de árboles Categoría III (&gt; 10 mts.)</t>
    </r>
  </si>
  <si>
    <r>
      <rPr>
        <b/>
        <sz val="12"/>
        <rFont val="Calibri"/>
        <family val="34"/>
      </rPr>
      <t>Programa C3 - Compensación Forestal</t>
    </r>
  </si>
  <si>
    <r>
      <rPr>
        <sz val="12"/>
        <rFont val="Calibri"/>
        <family val="34"/>
      </rPr>
      <t>13.3.2.1</t>
    </r>
  </si>
  <si>
    <r>
      <rPr>
        <sz val="12"/>
        <rFont val="Calibri"/>
        <family val="34"/>
      </rPr>
      <t>Compensación de árboles Categoría I (H= 1,5 a 2,0 m)</t>
    </r>
  </si>
  <si>
    <r>
      <rPr>
        <sz val="12"/>
        <rFont val="Calibri"/>
        <family val="34"/>
      </rPr>
      <t>13.3.2.2</t>
    </r>
  </si>
  <si>
    <r>
      <rPr>
        <sz val="12"/>
        <rFont val="Calibri"/>
        <family val="34"/>
      </rPr>
      <t>Riego de árboles y zonas verdes</t>
    </r>
  </si>
  <si>
    <r>
      <rPr>
        <sz val="12"/>
        <rFont val="Calibri"/>
        <family val="34"/>
      </rPr>
      <t>13.3.2.3</t>
    </r>
  </si>
  <si>
    <r>
      <rPr>
        <sz val="12"/>
        <rFont val="Calibri"/>
        <family val="34"/>
      </rPr>
      <t>Mantenimiento de los árboles sembrados (limpieza mensual)</t>
    </r>
  </si>
  <si>
    <r>
      <rPr>
        <b/>
        <sz val="12"/>
        <rFont val="Calibri"/>
        <family val="34"/>
      </rPr>
      <t>GESTIÓN AMBIENTAL EN LAS ACTIVIDADES DE CONSTRUCCIÓN - COMPONENTE D</t>
    </r>
  </si>
  <si>
    <r>
      <rPr>
        <b/>
        <sz val="12"/>
        <rFont val="Calibri"/>
        <family val="34"/>
      </rPr>
      <t>Programa D1 - Manejo de demoliciones, escombros y desechos de construcción</t>
    </r>
  </si>
  <si>
    <r>
      <rPr>
        <sz val="12"/>
        <rFont val="Calibri"/>
        <family val="34"/>
      </rPr>
      <t>13.4.1.1</t>
    </r>
  </si>
  <si>
    <r>
      <rPr>
        <sz val="12"/>
        <rFont val="Calibri"/>
        <family val="34"/>
      </rPr>
      <t>Limpieza general y cierre de la Obra (Incluye malla polisombra y listón de madera comercial 2" x 3"x 2,60 m, espaciados cada 4 m y embebidos en canecas plásticas rellenas (incluye mantenimiento del cerramiento)</t>
    </r>
  </si>
  <si>
    <r>
      <rPr>
        <sz val="12"/>
        <rFont val="Calibri"/>
        <family val="34"/>
      </rPr>
      <t>ML</t>
    </r>
  </si>
  <si>
    <r>
      <rPr>
        <sz val="12"/>
        <rFont val="Calibri"/>
        <family val="34"/>
      </rPr>
      <t>13.4.1.2</t>
    </r>
  </si>
  <si>
    <r>
      <rPr>
        <sz val="12"/>
        <rFont val="Calibri"/>
        <family val="34"/>
      </rPr>
      <t>Limpieza general (Incluye escobas con cerdas firmes, carretillas Buggy, palas y cepillos para barrido de calles)</t>
    </r>
  </si>
  <si>
    <r>
      <rPr>
        <sz val="12"/>
        <rFont val="Calibri"/>
        <family val="34"/>
      </rPr>
      <t>13.4.1.3</t>
    </r>
  </si>
  <si>
    <r>
      <rPr>
        <sz val="12"/>
        <rFont val="Calibri"/>
        <family val="34"/>
      </rPr>
      <t>Plástico Negro Para Cubrimiento de Residuos Generados en la obra</t>
    </r>
  </si>
  <si>
    <r>
      <rPr>
        <sz val="12"/>
        <rFont val="Calibri"/>
        <family val="34"/>
      </rPr>
      <t>M2</t>
    </r>
  </si>
  <si>
    <r>
      <rPr>
        <sz val="12"/>
        <rFont val="Calibri"/>
        <family val="34"/>
      </rPr>
      <t>13.4.1.4</t>
    </r>
  </si>
  <si>
    <r>
      <rPr>
        <sz val="12"/>
        <rFont val="Calibri"/>
        <family val="34"/>
      </rPr>
      <t>Canecas rotuladas según código de colores para disposición de residuos reciclables, no reciclables y peligrosos generados en obra con tapa incluida.</t>
    </r>
  </si>
  <si>
    <r>
      <rPr>
        <sz val="12"/>
        <rFont val="Calibri"/>
        <family val="34"/>
      </rPr>
      <t>13.4.1.5</t>
    </r>
  </si>
  <si>
    <r>
      <rPr>
        <sz val="12"/>
        <rFont val="Calibri"/>
        <family val="34"/>
      </rPr>
      <t xml:space="preserve">Cargue, transporte y disposición final en sitio autorizado por la autoridad ambiental competente de material proveniente de </t>
    </r>
    <r>
      <rPr>
        <b/>
        <sz val="12"/>
        <rFont val="Calibri"/>
        <family val="34"/>
      </rPr>
      <t>demoliciones y excavaciones en las actividades de Reconstrucción de Puentes, Rehabilitación y Recostrucción de los accesos</t>
    </r>
  </si>
  <si>
    <r>
      <rPr>
        <sz val="12"/>
        <rFont val="Calibri"/>
        <family val="34"/>
      </rPr>
      <t>13.4.1.5.1</t>
    </r>
  </si>
  <si>
    <r>
      <rPr>
        <b/>
        <sz val="12"/>
        <rFont val="Calibri"/>
        <family val="34"/>
      </rPr>
      <t>Puente Carrera 5ta</t>
    </r>
  </si>
  <si>
    <r>
      <rPr>
        <sz val="12"/>
        <rFont val="Calibri"/>
        <family val="34"/>
      </rPr>
      <t>13.4.1.5.1-a</t>
    </r>
  </si>
  <si>
    <r>
      <rPr>
        <sz val="12"/>
        <rFont val="Calibri"/>
        <family val="34"/>
      </rPr>
      <t>Por demoliciones y excavaciones de la Estructura</t>
    </r>
  </si>
  <si>
    <r>
      <rPr>
        <sz val="12"/>
        <rFont val="Calibri"/>
        <family val="34"/>
      </rPr>
      <t>M3</t>
    </r>
  </si>
  <si>
    <r>
      <rPr>
        <sz val="12"/>
        <rFont val="Calibri"/>
        <family val="34"/>
      </rPr>
      <t>13.4.1.5.1-b</t>
    </r>
  </si>
  <si>
    <r>
      <rPr>
        <sz val="12"/>
        <rFont val="Calibri"/>
        <family val="34"/>
      </rPr>
      <t>Por demoliciones y excavaciones en Pavimento</t>
    </r>
  </si>
  <si>
    <r>
      <rPr>
        <sz val="12"/>
        <rFont val="Calibri"/>
        <family val="34"/>
      </rPr>
      <t>13.4.1.5.1-c</t>
    </r>
  </si>
  <si>
    <r>
      <rPr>
        <sz val="12"/>
        <rFont val="Calibri"/>
        <family val="34"/>
      </rPr>
      <t>Por demoliciones y excavaciones en Espacio Público</t>
    </r>
  </si>
  <si>
    <r>
      <rPr>
        <sz val="12"/>
        <rFont val="Calibri"/>
        <family val="34"/>
      </rPr>
      <t>13.4.1.5.2</t>
    </r>
  </si>
  <si>
    <r>
      <rPr>
        <b/>
        <sz val="12"/>
        <rFont val="Calibri"/>
        <family val="34"/>
      </rPr>
      <t>Puente Carrera 4ta</t>
    </r>
  </si>
  <si>
    <r>
      <rPr>
        <sz val="12"/>
        <rFont val="Calibri"/>
        <family val="34"/>
      </rPr>
      <t>13.4.1.5.2-a</t>
    </r>
  </si>
  <si>
    <r>
      <rPr>
        <sz val="12"/>
        <rFont val="Calibri"/>
        <family val="34"/>
      </rPr>
      <t>13.4.1.5.2-b</t>
    </r>
  </si>
  <si>
    <r>
      <rPr>
        <sz val="12"/>
        <rFont val="Calibri"/>
        <family val="34"/>
      </rPr>
      <t>13.4.1.5.2-c</t>
    </r>
  </si>
  <si>
    <r>
      <rPr>
        <sz val="12"/>
        <rFont val="Calibri"/>
        <family val="34"/>
      </rPr>
      <t>13.4.1.5.3</t>
    </r>
  </si>
  <si>
    <r>
      <rPr>
        <b/>
        <sz val="12"/>
        <rFont val="Calibri"/>
        <family val="34"/>
      </rPr>
      <t>Puente Carrera 19</t>
    </r>
  </si>
  <si>
    <r>
      <rPr>
        <sz val="12"/>
        <rFont val="Calibri"/>
        <family val="34"/>
      </rPr>
      <t>13.4.1.5.3-a</t>
    </r>
  </si>
  <si>
    <r>
      <rPr>
        <sz val="12"/>
        <rFont val="Calibri"/>
        <family val="34"/>
      </rPr>
      <t>13.4.1.5.3-b</t>
    </r>
  </si>
  <si>
    <r>
      <rPr>
        <sz val="12"/>
        <rFont val="Calibri"/>
        <family val="34"/>
      </rPr>
      <t>13.4.1.5.3-c</t>
    </r>
  </si>
  <si>
    <r>
      <rPr>
        <sz val="12"/>
        <rFont val="Calibri"/>
        <family val="34"/>
      </rPr>
      <t>13.4.1.6</t>
    </r>
  </si>
  <si>
    <r>
      <rPr>
        <sz val="12"/>
        <rFont val="Calibri"/>
        <family val="34"/>
      </rPr>
      <t xml:space="preserve">Cargue, transporte y disposición  final en sitio autorizado  por la autoridad ambiental competente de material proveniente de </t>
    </r>
    <r>
      <rPr>
        <b/>
        <sz val="12"/>
        <rFont val="Calibri"/>
        <family val="34"/>
      </rPr>
      <t>demoliciones, excavaciones y perfilados en la actividad de construcción,  recostruccón  y reposición en Redes de Servicios Públicos</t>
    </r>
  </si>
  <si>
    <r>
      <rPr>
        <sz val="12"/>
        <rFont val="Calibri"/>
        <family val="34"/>
      </rPr>
      <t>13.4.1.6.1</t>
    </r>
  </si>
  <si>
    <r>
      <rPr>
        <sz val="12"/>
        <rFont val="Calibri"/>
        <family val="34"/>
      </rPr>
      <t>13.4.1.6.1-a</t>
    </r>
  </si>
  <si>
    <r>
      <rPr>
        <sz val="12"/>
        <rFont val="Calibri"/>
        <family val="34"/>
      </rPr>
      <t>Por demoliciones, excavaciones y perfiladas en Acueducto</t>
    </r>
  </si>
  <si>
    <r>
      <rPr>
        <sz val="12"/>
        <rFont val="Calibri"/>
        <family val="34"/>
      </rPr>
      <t>13.4.1.6.2</t>
    </r>
  </si>
  <si>
    <r>
      <rPr>
        <sz val="12"/>
        <rFont val="Calibri"/>
        <family val="34"/>
      </rPr>
      <t>13.4.1.6.2-a</t>
    </r>
  </si>
  <si>
    <r>
      <rPr>
        <sz val="12"/>
        <rFont val="Calibri"/>
        <family val="34"/>
      </rPr>
      <t>Por  demoliciones,  excavaciones  y  perfiladas  en  Alcantarillado
Sanitario</t>
    </r>
  </si>
  <si>
    <r>
      <rPr>
        <sz val="12"/>
        <rFont val="Calibri"/>
        <family val="34"/>
      </rPr>
      <t>13.4.1.6.2-b</t>
    </r>
  </si>
  <si>
    <r>
      <rPr>
        <sz val="12"/>
        <rFont val="Calibri"/>
        <family val="34"/>
      </rPr>
      <t>Por  demoliciones,  excavaciones  y  perfiladas  en  Alcantarillado
Pluvial</t>
    </r>
  </si>
  <si>
    <r>
      <rPr>
        <sz val="12"/>
        <rFont val="Calibri"/>
        <family val="34"/>
      </rPr>
      <t>13.4.1.6.2-c</t>
    </r>
  </si>
  <si>
    <r>
      <rPr>
        <b/>
        <sz val="12"/>
        <rFont val="Calibri"/>
        <family val="34"/>
      </rPr>
      <t>Programa   D3   -  Manejo   de   campamentos   e   instalaciones temporales</t>
    </r>
  </si>
  <si>
    <r>
      <rPr>
        <sz val="12"/>
        <rFont val="Calibri"/>
        <family val="34"/>
      </rPr>
      <t>13.4.2.1</t>
    </r>
  </si>
  <si>
    <r>
      <rPr>
        <sz val="12"/>
        <rFont val="Calibri"/>
        <family val="34"/>
      </rPr>
      <t>Señalización preventiva Interna (Valla campamento interna de 1,5 x 1 m con parales en madera, metálica)</t>
    </r>
  </si>
  <si>
    <r>
      <rPr>
        <sz val="12"/>
        <rFont val="Calibri"/>
        <family val="34"/>
      </rPr>
      <t>13.4.2.2</t>
    </r>
  </si>
  <si>
    <r>
      <rPr>
        <sz val="12"/>
        <rFont val="Calibri"/>
        <family val="34"/>
      </rPr>
      <t>Alquiler de 3 Baños portátiles (CABINAS SANITARIAS UBICADAS EN OBRA)  para manejo de residuos líquidos generados por obreros por la duración de la obra.</t>
    </r>
  </si>
  <si>
    <r>
      <rPr>
        <sz val="12"/>
        <rFont val="Calibri"/>
        <family val="34"/>
      </rPr>
      <t>13.4.2.3</t>
    </r>
  </si>
  <si>
    <r>
      <rPr>
        <sz val="12"/>
        <rFont val="Calibri"/>
        <family val="34"/>
      </rPr>
      <t>Manejo de residuos sólidos y emergencias en campamento
(Plan de emergencia para atención primaria de accidentes in sitú; incluye botiquín para atención básica, 2 canecas metálicas por frente para manejo de residuos sólidos reciclables o no)</t>
    </r>
  </si>
  <si>
    <r>
      <rPr>
        <b/>
        <sz val="12"/>
        <rFont val="Calibri"/>
        <family val="34"/>
      </rPr>
      <t>Programa D5 - Manejo de residuos Líquidos, Combustibles, Aceites y Sustancias Químicas</t>
    </r>
  </si>
  <si>
    <r>
      <rPr>
        <sz val="12"/>
        <rFont val="Calibri"/>
        <family val="34"/>
      </rPr>
      <t>13.4.3.1</t>
    </r>
  </si>
  <si>
    <r>
      <rPr>
        <sz val="12"/>
        <rFont val="Calibri"/>
        <family val="34"/>
      </rPr>
      <t>Kit antiderrame (incluye pala antichispa, barreras de contención, paños oleofilicos, almohadillas absorbentes y desengrasante biodegradable)</t>
    </r>
  </si>
  <si>
    <r>
      <rPr>
        <sz val="12"/>
        <rFont val="Calibri"/>
        <family val="34"/>
      </rPr>
      <t>13.4.3.2</t>
    </r>
  </si>
  <si>
    <r>
      <rPr>
        <sz val="12"/>
        <rFont val="Calibri"/>
        <family val="34"/>
      </rPr>
      <t>Rotuladores en calcomanía reflectiva distintiva</t>
    </r>
  </si>
  <si>
    <r>
      <rPr>
        <b/>
        <sz val="12"/>
        <rFont val="Calibri"/>
        <family val="34"/>
      </rPr>
      <t>Programa D6 - Manejo de Estructuras y aseo de la Obra</t>
    </r>
  </si>
  <si>
    <r>
      <rPr>
        <sz val="12"/>
        <rFont val="Calibri"/>
        <family val="34"/>
      </rPr>
      <t>13.4.4.1</t>
    </r>
  </si>
  <si>
    <r>
      <rPr>
        <sz val="12"/>
        <rFont val="Calibri"/>
        <family val="34"/>
      </rPr>
      <t>Señales en áreas dispuestas en material policromado de 0,8 x
0,50 m y parales en madera  de 2,60 m</t>
    </r>
  </si>
  <si>
    <r>
      <rPr>
        <b/>
        <sz val="12"/>
        <rFont val="Calibri"/>
        <family val="34"/>
      </rPr>
      <t>Programa D7 - Manejo de aguas superficiales</t>
    </r>
  </si>
  <si>
    <r>
      <rPr>
        <sz val="12"/>
        <rFont val="Calibri"/>
        <family val="34"/>
      </rPr>
      <t>13.4.5.1</t>
    </r>
  </si>
  <si>
    <r>
      <rPr>
        <sz val="12"/>
        <rFont val="Calibri"/>
        <family val="34"/>
      </rPr>
      <t>Plasticos para protección de suelos</t>
    </r>
  </si>
  <si>
    <r>
      <rPr>
        <b/>
        <sz val="12"/>
        <rFont val="Calibri"/>
        <family val="34"/>
      </rPr>
      <t>Programa D9 - Control de emisiones atmosféricas y ruido</t>
    </r>
  </si>
  <si>
    <r>
      <rPr>
        <sz val="12"/>
        <rFont val="Calibri"/>
        <family val="34"/>
      </rPr>
      <t>13.4.6.1</t>
    </r>
  </si>
  <si>
    <r>
      <rPr>
        <sz val="12"/>
        <rFont val="Calibri"/>
        <family val="34"/>
      </rPr>
      <t>Alquiler     de    Carrotanque      y    suministro     de    agua    para
Humectación Previa en áreas de corte o relleno</t>
    </r>
  </si>
  <si>
    <r>
      <rPr>
        <sz val="12"/>
        <rFont val="Calibri"/>
        <family val="34"/>
      </rPr>
      <t>13.4.6.2</t>
    </r>
  </si>
  <si>
    <r>
      <rPr>
        <sz val="12"/>
        <rFont val="Calibri"/>
        <family val="34"/>
      </rPr>
      <t>Monitoreo  de ruido, conforme  a lo señalado en el Documento del Plan de Manejo Ambiental</t>
    </r>
  </si>
  <si>
    <r>
      <rPr>
        <b/>
        <sz val="12"/>
        <rFont val="Calibri"/>
        <family val="34"/>
      </rPr>
      <t>Programa   D11   -   Manejo   de   Patrimonio    Arqueologico    e
Historico de la Nación</t>
    </r>
  </si>
  <si>
    <r>
      <rPr>
        <sz val="12"/>
        <rFont val="Calibri"/>
        <family val="34"/>
      </rPr>
      <t>13.4.7.1</t>
    </r>
  </si>
  <si>
    <r>
      <rPr>
        <sz val="12"/>
        <rFont val="Calibri"/>
        <family val="34"/>
      </rPr>
      <t>Charlas sobre hallazgos arqueológicos (incluye alquiler de video-beam)</t>
    </r>
  </si>
  <si>
    <r>
      <rPr>
        <b/>
        <sz val="12"/>
        <rFont val="Calibri"/>
        <family val="34"/>
      </rPr>
      <t>SEGURIDAD      INDUSTRIAL      Y     SALUD      OCUPACIONAL      - COMPONENTE E</t>
    </r>
  </si>
  <si>
    <r>
      <rPr>
        <b/>
        <sz val="12"/>
        <rFont val="Calibri"/>
        <family val="34"/>
      </rPr>
      <t>Programa E1 - Salud Ocupacional y Seguridad Industrial</t>
    </r>
  </si>
  <si>
    <r>
      <rPr>
        <sz val="12"/>
        <rFont val="Calibri"/>
        <family val="34"/>
      </rPr>
      <t>13.5.1.1</t>
    </r>
  </si>
  <si>
    <r>
      <rPr>
        <sz val="12"/>
        <rFont val="Calibri"/>
        <family val="34"/>
      </rPr>
      <t>Talleres de capacitación SISO al Personal de Obra 1 hora
(Incluye marcadores, refrigerios)</t>
    </r>
  </si>
  <si>
    <r>
      <rPr>
        <b/>
        <sz val="12"/>
        <rFont val="Calibri"/>
        <family val="34"/>
      </rPr>
      <t>Programa E2 - Plan de contingencia</t>
    </r>
  </si>
  <si>
    <r>
      <rPr>
        <sz val="12"/>
        <rFont val="Calibri"/>
        <family val="34"/>
      </rPr>
      <t>13.5.2.1</t>
    </r>
  </si>
  <si>
    <r>
      <rPr>
        <sz val="12"/>
        <rFont val="Calibri"/>
        <family val="34"/>
      </rPr>
      <t>Talleres Capacitación y Entrenamiento al Personal para contingencias 1 hora (Incluye marcadores, refrigerios)</t>
    </r>
  </si>
  <si>
    <r>
      <rPr>
        <sz val="12"/>
        <rFont val="Calibri"/>
        <family val="34"/>
      </rPr>
      <t>13.5.2.2</t>
    </r>
  </si>
  <si>
    <r>
      <rPr>
        <sz val="12"/>
        <rFont val="Calibri"/>
        <family val="34"/>
      </rPr>
      <t>Botiquín primeros auxilios con señalización y soporte</t>
    </r>
  </si>
  <si>
    <r>
      <rPr>
        <sz val="12"/>
        <rFont val="Calibri"/>
        <family val="34"/>
      </rPr>
      <t>13.5.2.3</t>
    </r>
  </si>
  <si>
    <r>
      <rPr>
        <sz val="12"/>
        <rFont val="Calibri"/>
        <family val="34"/>
      </rPr>
      <t>Camilla en madera con señalización y soporte</t>
    </r>
  </si>
  <si>
    <r>
      <rPr>
        <sz val="12"/>
        <rFont val="Calibri"/>
        <family val="34"/>
      </rPr>
      <t>13.5.2.4</t>
    </r>
  </si>
  <si>
    <r>
      <rPr>
        <sz val="12"/>
        <rFont val="Calibri"/>
        <family val="34"/>
      </rPr>
      <t>Megafonos, pitos, linternas, radios y equipos de
comunicación</t>
    </r>
  </si>
  <si>
    <r>
      <rPr>
        <sz val="12"/>
        <rFont val="Calibri"/>
        <family val="34"/>
      </rPr>
      <t>GLB</t>
    </r>
  </si>
  <si>
    <r>
      <rPr>
        <sz val="12"/>
        <rFont val="Calibri"/>
        <family val="34"/>
      </rPr>
      <t>13.5.2.5</t>
    </r>
  </si>
  <si>
    <r>
      <rPr>
        <sz val="12"/>
        <rFont val="Calibri"/>
        <family val="34"/>
      </rPr>
      <t>Extintor con señalización y soporte.</t>
    </r>
  </si>
  <si>
    <r>
      <rPr>
        <b/>
        <sz val="12"/>
        <rFont val="Calibri"/>
        <family val="34"/>
      </rPr>
      <t>SEÑALIZACIÓN Y MANEJO DE TRÁFICO - COMPONENTE F</t>
    </r>
  </si>
  <si>
    <r>
      <rPr>
        <sz val="12"/>
        <rFont val="Calibri"/>
        <family val="34"/>
      </rPr>
      <t>Cinta Señalizadora en Polietileno de baja densidad para
prevención de peligro (No Pase x 300 m. E= 0,10 m)</t>
    </r>
  </si>
  <si>
    <r>
      <rPr>
        <sz val="12"/>
        <rFont val="Calibri"/>
        <family val="34"/>
      </rPr>
      <t>Rollo</t>
    </r>
  </si>
  <si>
    <r>
      <rPr>
        <sz val="12"/>
        <rFont val="Calibri"/>
        <family val="34"/>
      </rPr>
      <t>Delineador tubular de 1,36 m</t>
    </r>
  </si>
  <si>
    <r>
      <rPr>
        <sz val="12"/>
        <rFont val="Calibri"/>
        <family val="34"/>
      </rPr>
      <t>Señales de Poliestireno PARE - SIGA (Paletas)</t>
    </r>
  </si>
  <si>
    <r>
      <rPr>
        <sz val="12"/>
        <rFont val="Calibri"/>
        <family val="34"/>
      </rPr>
      <t>Juego</t>
    </r>
  </si>
  <si>
    <r>
      <rPr>
        <sz val="12"/>
        <rFont val="Calibri"/>
        <family val="34"/>
      </rPr>
      <t>Pendón en Policromía de 2 x 1,2 m</t>
    </r>
  </si>
  <si>
    <t>Muro de contención en concreto clase C 315 k/cm2 (4.500psi) con grava de 3/4" (incluye formaleta metálica, antisol rojo y mano de obra).</t>
  </si>
  <si>
    <r>
      <rPr>
        <b/>
        <sz val="12"/>
        <rFont val="Calibri"/>
        <family val="34"/>
      </rPr>
      <t>Preliminares</t>
    </r>
  </si>
  <si>
    <r>
      <rPr>
        <sz val="12"/>
        <rFont val="Calibri"/>
        <family val="34"/>
      </rPr>
      <t>1.1.1</t>
    </r>
  </si>
  <si>
    <r>
      <rPr>
        <sz val="12"/>
        <rFont val="Calibri"/>
        <family val="34"/>
      </rPr>
      <t>Localización y Replanteo Puente</t>
    </r>
  </si>
  <si>
    <r>
      <rPr>
        <b/>
        <sz val="12"/>
        <rFont val="Calibri"/>
        <family val="34"/>
      </rPr>
      <t>Demoliciones (No incluye cargue y transporte de sobrantes)</t>
    </r>
  </si>
  <si>
    <r>
      <rPr>
        <sz val="12"/>
        <rFont val="Calibri"/>
        <family val="34"/>
      </rPr>
      <t>1.2.1</t>
    </r>
  </si>
  <si>
    <r>
      <rPr>
        <sz val="12"/>
        <rFont val="Calibri"/>
        <family val="34"/>
      </rPr>
      <t>Demolición de Estructuras en Concreto reforzado</t>
    </r>
  </si>
  <si>
    <r>
      <rPr>
        <b/>
        <sz val="12"/>
        <rFont val="Calibri"/>
        <family val="34"/>
      </rPr>
      <t>Excavaciones (No incluye cargue y transporte de sobrantes)</t>
    </r>
  </si>
  <si>
    <r>
      <rPr>
        <sz val="12"/>
        <rFont val="Calibri"/>
        <family val="34"/>
      </rPr>
      <t>1.3.1</t>
    </r>
  </si>
  <si>
    <r>
      <rPr>
        <sz val="12"/>
        <rFont val="Calibri"/>
        <family val="34"/>
      </rPr>
      <t>Excavación a máquina  para estribos</t>
    </r>
  </si>
  <si>
    <r>
      <rPr>
        <sz val="12"/>
        <rFont val="Calibri"/>
        <family val="34"/>
      </rPr>
      <t>1.3.2</t>
    </r>
  </si>
  <si>
    <r>
      <rPr>
        <sz val="12"/>
        <rFont val="Calibri"/>
        <family val="34"/>
      </rPr>
      <t>Excavación  para caisson  D = 1.0 mts y  L = 12 mts, bajo lodo bentonítico</t>
    </r>
  </si>
  <si>
    <r>
      <rPr>
        <sz val="12"/>
        <rFont val="Calibri"/>
        <family val="34"/>
      </rPr>
      <t>1.3.3</t>
    </r>
  </si>
  <si>
    <r>
      <rPr>
        <sz val="12"/>
        <rFont val="Calibri"/>
        <family val="34"/>
      </rPr>
      <t>Excavación a maquina  para Muros de contención</t>
    </r>
  </si>
  <si>
    <r>
      <rPr>
        <sz val="12"/>
        <rFont val="Calibri"/>
        <family val="34"/>
      </rPr>
      <t>1.3.4</t>
    </r>
  </si>
  <si>
    <r>
      <rPr>
        <sz val="12"/>
        <rFont val="Calibri"/>
        <family val="34"/>
      </rPr>
      <t>Excavación a maquina  para Gaviones</t>
    </r>
  </si>
  <si>
    <r>
      <rPr>
        <b/>
        <sz val="12"/>
        <rFont val="Calibri"/>
        <family val="34"/>
      </rPr>
      <t>Cimentación</t>
    </r>
  </si>
  <si>
    <r>
      <rPr>
        <sz val="12"/>
        <rFont val="Calibri"/>
        <family val="34"/>
      </rPr>
      <t>1.4.1</t>
    </r>
  </si>
  <si>
    <r>
      <rPr>
        <sz val="12"/>
        <rFont val="Calibri"/>
        <family val="34"/>
      </rPr>
      <t>1.4.2</t>
    </r>
  </si>
  <si>
    <r>
      <rPr>
        <sz val="12"/>
        <rFont val="Calibri"/>
        <family val="34"/>
      </rPr>
      <t>Concreto para Dado de 3000 psi - 210 kg/cm2</t>
    </r>
  </si>
  <si>
    <r>
      <rPr>
        <b/>
        <sz val="12"/>
        <rFont val="Calibri"/>
        <family val="34"/>
      </rPr>
      <t>Estructuras de Concreto</t>
    </r>
  </si>
  <si>
    <r>
      <rPr>
        <sz val="12"/>
        <rFont val="Calibri"/>
        <family val="34"/>
      </rPr>
      <t>1.5.1</t>
    </r>
  </si>
  <si>
    <r>
      <rPr>
        <sz val="12"/>
        <rFont val="Calibri"/>
        <family val="34"/>
      </rPr>
      <t>Concreto para Estribos de 3000 psi - 210 kg/cm2</t>
    </r>
  </si>
  <si>
    <r>
      <rPr>
        <sz val="12"/>
        <rFont val="Calibri"/>
        <family val="34"/>
      </rPr>
      <t>1.5.2</t>
    </r>
  </si>
  <si>
    <r>
      <rPr>
        <sz val="12"/>
        <rFont val="Calibri"/>
        <family val="34"/>
      </rPr>
      <t>Concreto para Losa de 4000 psi - 280kg/cm2 (incluye antisol rojo, formaleta, equipo de vibración, bombeo y  mano de obra)</t>
    </r>
  </si>
  <si>
    <r>
      <rPr>
        <sz val="12"/>
        <rFont val="Calibri"/>
        <family val="34"/>
      </rPr>
      <t>1.5.3</t>
    </r>
  </si>
  <si>
    <r>
      <rPr>
        <sz val="12"/>
        <rFont val="Calibri"/>
        <family val="34"/>
      </rPr>
      <t>Concreto para Losa de Aproximacion  de 4000 psi -
280kg/cm2 (incluye antisol rojo, formaleta, equipo de vibración, bombeo y  mano de obra)</t>
    </r>
  </si>
  <si>
    <r>
      <rPr>
        <b/>
        <sz val="12"/>
        <rFont val="Calibri"/>
        <family val="34"/>
      </rPr>
      <t>Acero de Refuerzo</t>
    </r>
  </si>
  <si>
    <r>
      <rPr>
        <sz val="12"/>
        <rFont val="Calibri"/>
        <family val="34"/>
      </rPr>
      <t>1.6.1</t>
    </r>
  </si>
  <si>
    <r>
      <rPr>
        <sz val="12"/>
        <rFont val="Calibri"/>
        <family val="34"/>
      </rPr>
      <t>Acero de Refuerzo Fy=4200 kg/cm2 (flejado e instalado en la estructura)</t>
    </r>
  </si>
  <si>
    <r>
      <rPr>
        <sz val="12"/>
        <rFont val="Calibri"/>
        <family val="34"/>
      </rPr>
      <t>KG</t>
    </r>
  </si>
  <si>
    <r>
      <rPr>
        <b/>
        <sz val="12"/>
        <rFont val="Calibri"/>
        <family val="34"/>
      </rPr>
      <t>Estructura Metálica</t>
    </r>
  </si>
  <si>
    <r>
      <rPr>
        <sz val="12"/>
        <rFont val="Calibri"/>
        <family val="34"/>
      </rPr>
      <t>1.7.1</t>
    </r>
  </si>
  <si>
    <r>
      <rPr>
        <sz val="12"/>
        <rFont val="Calibri"/>
        <family val="34"/>
      </rPr>
      <t>Suminitro de Estructura  Metálica</t>
    </r>
  </si>
  <si>
    <r>
      <rPr>
        <sz val="12"/>
        <rFont val="Calibri"/>
        <family val="34"/>
      </rPr>
      <t>1.7.2</t>
    </r>
  </si>
  <si>
    <r>
      <rPr>
        <sz val="12"/>
        <rFont val="Calibri"/>
        <family val="34"/>
      </rPr>
      <t>Montaje de Estructura  Metálica</t>
    </r>
  </si>
  <si>
    <r>
      <rPr>
        <b/>
        <sz val="12"/>
        <rFont val="Calibri"/>
        <family val="34"/>
      </rPr>
      <t>Baranda Metálica</t>
    </r>
  </si>
  <si>
    <r>
      <rPr>
        <sz val="12"/>
        <rFont val="Calibri"/>
        <family val="34"/>
      </rPr>
      <t>1.8.1</t>
    </r>
  </si>
  <si>
    <r>
      <rPr>
        <sz val="12"/>
        <rFont val="Calibri"/>
        <family val="34"/>
      </rPr>
      <t>Baranda Metálica en acero  A36</t>
    </r>
  </si>
  <si>
    <r>
      <rPr>
        <b/>
        <sz val="12"/>
        <rFont val="Calibri"/>
        <family val="34"/>
      </rPr>
      <t>Apoyos de Neopreno</t>
    </r>
  </si>
  <si>
    <r>
      <rPr>
        <sz val="12"/>
        <rFont val="Calibri"/>
        <family val="34"/>
      </rPr>
      <t>1.9.1</t>
    </r>
  </si>
  <si>
    <r>
      <rPr>
        <sz val="12"/>
        <rFont val="Calibri"/>
        <family val="34"/>
      </rPr>
      <t>Apoyos de Neopreno dureza 60 (55x45x7) cms (incluye instalación)</t>
    </r>
  </si>
  <si>
    <r>
      <rPr>
        <sz val="12"/>
        <rFont val="Calibri"/>
        <family val="34"/>
      </rPr>
      <t>UND</t>
    </r>
  </si>
  <si>
    <r>
      <rPr>
        <b/>
        <sz val="12"/>
        <rFont val="Calibri"/>
        <family val="34"/>
      </rPr>
      <t>Juntas</t>
    </r>
  </si>
  <si>
    <r>
      <rPr>
        <sz val="12"/>
        <rFont val="Calibri"/>
        <family val="34"/>
      </rPr>
      <t>1.10.1</t>
    </r>
  </si>
  <si>
    <r>
      <rPr>
        <sz val="12"/>
        <rFont val="Calibri"/>
        <family val="34"/>
      </rPr>
      <t>Juntas de dilatacion  con angulos de 3"x 3"x 3/8" (incluye accesorio para instalación  y soldadura)</t>
    </r>
  </si>
  <si>
    <r>
      <rPr>
        <b/>
        <sz val="12"/>
        <rFont val="Calibri"/>
        <family val="34"/>
      </rPr>
      <t>Muros de Contención</t>
    </r>
  </si>
  <si>
    <r>
      <rPr>
        <sz val="12"/>
        <rFont val="Calibri"/>
        <family val="34"/>
      </rPr>
      <t>1.11.1</t>
    </r>
  </si>
  <si>
    <r>
      <rPr>
        <sz val="12"/>
        <rFont val="Calibri"/>
        <family val="34"/>
      </rPr>
      <t>Concreto Estructural f´c = 21 Mpa para Muros de contención</t>
    </r>
  </si>
  <si>
    <r>
      <rPr>
        <sz val="12"/>
        <rFont val="Calibri"/>
        <family val="34"/>
      </rPr>
      <t>m3</t>
    </r>
  </si>
  <si>
    <r>
      <rPr>
        <sz val="12"/>
        <rFont val="Calibri"/>
        <family val="34"/>
      </rPr>
      <t>1.11.2</t>
    </r>
  </si>
  <si>
    <r>
      <rPr>
        <sz val="12"/>
        <rFont val="Calibri"/>
        <family val="34"/>
      </rPr>
      <t>Acero de Refuerzo fy = 420 Mpa</t>
    </r>
  </si>
  <si>
    <r>
      <rPr>
        <sz val="12"/>
        <rFont val="Calibri"/>
        <family val="34"/>
      </rPr>
      <t>Kg</t>
    </r>
  </si>
  <si>
    <r>
      <rPr>
        <b/>
        <sz val="12"/>
        <rFont val="Calibri"/>
        <family val="34"/>
      </rPr>
      <t>Obras de protección</t>
    </r>
  </si>
  <si>
    <r>
      <rPr>
        <sz val="12"/>
        <rFont val="Calibri"/>
        <family val="34"/>
      </rPr>
      <t>1.12.1</t>
    </r>
  </si>
  <si>
    <r>
      <rPr>
        <sz val="12"/>
        <rFont val="Calibri"/>
        <family val="34"/>
      </rPr>
      <t>Muros en Gaviones</t>
    </r>
  </si>
  <si>
    <r>
      <rPr>
        <sz val="12"/>
        <rFont val="Calibri"/>
        <family val="34"/>
      </rPr>
      <t>2.1.1</t>
    </r>
  </si>
  <si>
    <r>
      <rPr>
        <sz val="12"/>
        <rFont val="Calibri"/>
        <family val="34"/>
      </rPr>
      <t>Localización y Replanteo de Vías Urbanas</t>
    </r>
  </si>
  <si>
    <r>
      <rPr>
        <sz val="12"/>
        <rFont val="Calibri"/>
        <family val="34"/>
      </rPr>
      <t>m2</t>
    </r>
  </si>
  <si>
    <r>
      <rPr>
        <sz val="12"/>
        <rFont val="Calibri"/>
        <family val="34"/>
      </rPr>
      <t>2.2.1</t>
    </r>
  </si>
  <si>
    <r>
      <rPr>
        <sz val="12"/>
        <rFont val="Calibri"/>
        <family val="34"/>
      </rPr>
      <t>Demolición de Pavimentos Rígidos de espesor variable</t>
    </r>
  </si>
  <si>
    <r>
      <rPr>
        <sz val="12"/>
        <rFont val="Calibri"/>
        <family val="34"/>
      </rPr>
      <t>2.3.1</t>
    </r>
  </si>
  <si>
    <r>
      <rPr>
        <sz val="12"/>
        <rFont val="Calibri"/>
        <family val="34"/>
      </rPr>
      <t>Excavación mecánica de material sin clasificación</t>
    </r>
  </si>
  <si>
    <r>
      <rPr>
        <b/>
        <sz val="12"/>
        <rFont val="Calibri"/>
        <family val="34"/>
      </rPr>
      <t>Estructura de Pavimento</t>
    </r>
  </si>
  <si>
    <r>
      <rPr>
        <sz val="12"/>
        <rFont val="Calibri"/>
        <family val="34"/>
      </rPr>
      <t>2.4.1</t>
    </r>
  </si>
  <si>
    <r>
      <rPr>
        <sz val="12"/>
        <rFont val="Calibri"/>
        <family val="34"/>
      </rPr>
      <t>Renivelación y Compactación de la Subrasante</t>
    </r>
  </si>
  <si>
    <r>
      <rPr>
        <sz val="12"/>
        <rFont val="Calibri"/>
        <family val="34"/>
      </rPr>
      <t>2.4.2</t>
    </r>
  </si>
  <si>
    <r>
      <rPr>
        <sz val="12"/>
        <rFont val="Calibri"/>
        <family val="34"/>
      </rPr>
      <t>Mejoramiento con incorporación de Granular
(Suministro, colocación y compactación)</t>
    </r>
  </si>
  <si>
    <r>
      <rPr>
        <sz val="12"/>
        <rFont val="Calibri"/>
        <family val="34"/>
      </rPr>
      <t>2.4.3</t>
    </r>
  </si>
  <si>
    <r>
      <rPr>
        <sz val="12"/>
        <rFont val="Calibri"/>
        <family val="34"/>
      </rPr>
      <t>Base Granular BG-1 (suministro, colocación y compactación)</t>
    </r>
  </si>
  <si>
    <r>
      <rPr>
        <b/>
        <sz val="12"/>
        <rFont val="Calibri"/>
        <family val="34"/>
      </rPr>
      <t>Pavimento en Concreto</t>
    </r>
  </si>
  <si>
    <r>
      <rPr>
        <sz val="12"/>
        <rFont val="Calibri"/>
        <family val="34"/>
      </rPr>
      <t>2.5.1</t>
    </r>
  </si>
  <si>
    <r>
      <rPr>
        <sz val="12"/>
        <rFont val="Calibri"/>
        <family val="34"/>
      </rPr>
      <t>Pavimento de Concreto MR-45 kg/cm2 (Incluye  corte y sello de juntas, barras de transferencia, curado y texturizado)</t>
    </r>
  </si>
  <si>
    <r>
      <rPr>
        <sz val="12"/>
        <rFont val="Calibri"/>
        <family val="34"/>
      </rPr>
      <t>2.5.2</t>
    </r>
  </si>
  <si>
    <r>
      <rPr>
        <sz val="12"/>
        <rFont val="Calibri"/>
        <family val="34"/>
      </rPr>
      <t>Barras Corrugadas fy=280 Mpa (Incluye parrilla de refuerzo)</t>
    </r>
  </si>
  <si>
    <r>
      <rPr>
        <sz val="12"/>
        <rFont val="Calibri"/>
        <family val="34"/>
      </rPr>
      <t>2.5.3</t>
    </r>
  </si>
  <si>
    <r>
      <rPr>
        <sz val="12"/>
        <rFont val="Calibri"/>
        <family val="34"/>
      </rPr>
      <t>Sellado de juntas en Pavimento de Concreto Hidráulico (incluye limpieza, suministro e instalación de soporte base y sellante)</t>
    </r>
  </si>
  <si>
    <r>
      <rPr>
        <sz val="12"/>
        <rFont val="Calibri"/>
        <family val="34"/>
      </rPr>
      <t>ml</t>
    </r>
  </si>
  <si>
    <r>
      <rPr>
        <sz val="12"/>
        <rFont val="Calibri"/>
        <family val="34"/>
      </rPr>
      <t>2.5.4</t>
    </r>
  </si>
  <si>
    <r>
      <rPr>
        <sz val="12"/>
        <rFont val="Calibri"/>
        <family val="34"/>
      </rPr>
      <t>Reparación de losas a profundidad total</t>
    </r>
  </si>
  <si>
    <r>
      <rPr>
        <sz val="12"/>
        <rFont val="Calibri"/>
        <family val="34"/>
      </rPr>
      <t>2.5.5</t>
    </r>
  </si>
  <si>
    <r>
      <rPr>
        <sz val="12"/>
        <rFont val="Calibri"/>
        <family val="34"/>
      </rPr>
      <t>Reparación de losas a profundidad parcial con epóxico</t>
    </r>
  </si>
  <si>
    <r>
      <rPr>
        <sz val="12"/>
        <rFont val="Calibri"/>
        <family val="34"/>
      </rPr>
      <t>3.1.1</t>
    </r>
  </si>
  <si>
    <r>
      <rPr>
        <sz val="12"/>
        <rFont val="Calibri"/>
        <family val="34"/>
      </rPr>
      <t>Localización y Replanteo de Espacio Público</t>
    </r>
  </si>
  <si>
    <r>
      <rPr>
        <b/>
        <sz val="12"/>
        <rFont val="Calibri"/>
        <family val="34"/>
      </rPr>
      <t>Excavaciones y Demoliciones (No incluye cargue y transporte de sobrantes)</t>
    </r>
  </si>
  <si>
    <r>
      <rPr>
        <sz val="12"/>
        <rFont val="Calibri"/>
        <family val="34"/>
      </rPr>
      <t>3.2.1</t>
    </r>
  </si>
  <si>
    <r>
      <rPr>
        <sz val="12"/>
        <rFont val="Calibri"/>
        <family val="34"/>
      </rPr>
      <t>Excavación Manual en material común</t>
    </r>
  </si>
  <si>
    <r>
      <rPr>
        <sz val="12"/>
        <rFont val="Calibri"/>
        <family val="34"/>
      </rPr>
      <t>3.2.2</t>
    </r>
  </si>
  <si>
    <r>
      <rPr>
        <sz val="12"/>
        <rFont val="Calibri"/>
        <family val="34"/>
      </rPr>
      <t>Demolición de sardinel existente competente)</t>
    </r>
  </si>
  <si>
    <r>
      <rPr>
        <sz val="12"/>
        <rFont val="Calibri"/>
        <family val="34"/>
      </rPr>
      <t>m</t>
    </r>
  </si>
  <si>
    <r>
      <rPr>
        <sz val="12"/>
        <rFont val="Calibri"/>
        <family val="34"/>
      </rPr>
      <t>3.2.3</t>
    </r>
  </si>
  <si>
    <r>
      <rPr>
        <sz val="12"/>
        <rFont val="Calibri"/>
        <family val="34"/>
      </rPr>
      <t>Demolición de Pisos y Andenes en Concreto</t>
    </r>
  </si>
  <si>
    <r>
      <rPr>
        <b/>
        <sz val="12"/>
        <rFont val="Calibri"/>
        <family val="34"/>
      </rPr>
      <t>Andenes, Sardineles, Pisos y Rampas</t>
    </r>
  </si>
  <si>
    <r>
      <rPr>
        <sz val="12"/>
        <rFont val="Calibri"/>
        <family val="34"/>
      </rPr>
      <t>3.3.1</t>
    </r>
  </si>
  <si>
    <r>
      <rPr>
        <sz val="12"/>
        <rFont val="Calibri"/>
        <family val="34"/>
      </rPr>
      <t>Bordillo de 20x20 cm fundido en concreto (incluye formaleta, antisol rojo, desencofrante y mano de obra)</t>
    </r>
  </si>
  <si>
    <r>
      <rPr>
        <sz val="12"/>
        <rFont val="Arial Narrow"/>
        <family val="34"/>
      </rPr>
      <t>ML</t>
    </r>
  </si>
  <si>
    <r>
      <rPr>
        <sz val="12"/>
        <rFont val="Calibri"/>
        <family val="34"/>
      </rPr>
      <t>3.3.2</t>
    </r>
  </si>
  <si>
    <r>
      <rPr>
        <sz val="12"/>
        <rFont val="Calibri"/>
        <family val="34"/>
      </rPr>
      <t>3.3.3</t>
    </r>
  </si>
  <si>
    <r>
      <rPr>
        <sz val="12"/>
        <rFont val="Calibri"/>
        <family val="34"/>
      </rPr>
      <t>Loseta prefabricada en concreto tactil - guía (gris o color ) de 20 x 20 x 6 cms (incluye subbase, arena fina y mano de obra)</t>
    </r>
  </si>
  <si>
    <r>
      <rPr>
        <sz val="12"/>
        <rFont val="Calibri"/>
        <family val="34"/>
      </rPr>
      <t>3.3.4</t>
    </r>
  </si>
  <si>
    <r>
      <rPr>
        <sz val="12"/>
        <rFont val="Calibri"/>
        <family val="34"/>
      </rPr>
      <t>Loseta texturizada tactil - alerta en concreto (gris o color) de 20 x 20 x 6 cms (incluye subbase, arena fina y mano de obra)</t>
    </r>
  </si>
  <si>
    <r>
      <rPr>
        <sz val="12"/>
        <rFont val="Calibri"/>
        <family val="34"/>
      </rPr>
      <t>3.3.5</t>
    </r>
  </si>
  <si>
    <r>
      <rPr>
        <sz val="12"/>
        <rFont val="Calibri"/>
        <family val="34"/>
      </rPr>
      <t>3.3.6</t>
    </r>
  </si>
  <si>
    <r>
      <rPr>
        <sz val="12"/>
        <rFont val="Calibri"/>
        <family val="34"/>
      </rPr>
      <t>Rampas de acceso Vehicular</t>
    </r>
  </si>
  <si>
    <r>
      <rPr>
        <sz val="12"/>
        <rFont val="Calibri"/>
        <family val="34"/>
      </rPr>
      <t>3.3.7</t>
    </r>
  </si>
  <si>
    <r>
      <rPr>
        <sz val="12"/>
        <rFont val="Calibri"/>
        <family val="34"/>
      </rPr>
      <t>Rampas Peatonales en Concreto de 3000 PSI</t>
    </r>
  </si>
  <si>
    <r>
      <rPr>
        <b/>
        <sz val="12"/>
        <rFont val="Calibri"/>
        <family val="34"/>
      </rPr>
      <t>Estructura de Pavimento para Andenes</t>
    </r>
  </si>
  <si>
    <r>
      <rPr>
        <sz val="12"/>
        <rFont val="Calibri"/>
        <family val="34"/>
      </rPr>
      <t>3.4.1</t>
    </r>
  </si>
  <si>
    <r>
      <rPr>
        <sz val="12"/>
        <rFont val="Calibri"/>
        <family val="34"/>
      </rPr>
      <t>Reconformación del suelo natural</t>
    </r>
  </si>
  <si>
    <r>
      <rPr>
        <sz val="12"/>
        <rFont val="Calibri"/>
        <family val="34"/>
      </rPr>
      <t>3.4.2</t>
    </r>
  </si>
  <si>
    <r>
      <rPr>
        <sz val="12"/>
        <rFont val="Calibri"/>
        <family val="34"/>
      </rPr>
      <t>Base Granular BG-1 extendida a mano (Suministro, colocación y compactación)</t>
    </r>
  </si>
  <si>
    <r>
      <rPr>
        <b/>
        <sz val="12"/>
        <rFont val="Calibri"/>
        <family val="34"/>
      </rPr>
      <t>Mobiliario Urbano</t>
    </r>
  </si>
  <si>
    <r>
      <rPr>
        <sz val="12"/>
        <rFont val="Calibri"/>
        <family val="34"/>
      </rPr>
      <t>3.5.1</t>
    </r>
  </si>
  <si>
    <r>
      <rPr>
        <sz val="12"/>
        <rFont val="Calibri"/>
        <family val="34"/>
      </rPr>
      <t>Contenedor de Raíces Tipo A1 de 1.00 x 1.00 m
(Incluye gravilla)</t>
    </r>
  </si>
  <si>
    <r>
      <rPr>
        <sz val="12"/>
        <rFont val="Calibri"/>
        <family val="34"/>
      </rPr>
      <t>3.5.2</t>
    </r>
  </si>
  <si>
    <r>
      <rPr>
        <sz val="12"/>
        <rFont val="Calibri"/>
        <family val="34"/>
      </rPr>
      <t>Contenedor de Raíces Tipo B1 de 1.20 x 1.20 m
(Incluye gravilla)</t>
    </r>
  </si>
  <si>
    <r>
      <rPr>
        <sz val="12"/>
        <rFont val="Calibri"/>
        <family val="34"/>
      </rPr>
      <t>3.5.3</t>
    </r>
  </si>
  <si>
    <r>
      <rPr>
        <sz val="12"/>
        <rFont val="Calibri"/>
        <family val="34"/>
      </rPr>
      <t>Marco o Borde para Contenedor de Raices Tipo A1 (1.00 x 1.00 m)</t>
    </r>
  </si>
  <si>
    <r>
      <rPr>
        <sz val="12"/>
        <rFont val="Calibri"/>
        <family val="34"/>
      </rPr>
      <t>3.5.4</t>
    </r>
  </si>
  <si>
    <r>
      <rPr>
        <sz val="12"/>
        <rFont val="Calibri"/>
        <family val="34"/>
      </rPr>
      <t>Marco o Borde para Contenedor de Raices Tipo B1 (1.20 x 1.20 m)</t>
    </r>
  </si>
  <si>
    <r>
      <rPr>
        <sz val="12"/>
        <rFont val="Calibri"/>
        <family val="34"/>
      </rPr>
      <t>3.5.5</t>
    </r>
  </si>
  <si>
    <r>
      <rPr>
        <sz val="12"/>
        <rFont val="Calibri"/>
        <family val="34"/>
      </rPr>
      <t>Suministro e Instalación de Bancas en Concreto sin espaldar M-31</t>
    </r>
  </si>
  <si>
    <r>
      <rPr>
        <sz val="12"/>
        <rFont val="Calibri"/>
        <family val="34"/>
      </rPr>
      <t>3.5.6</t>
    </r>
  </si>
  <si>
    <r>
      <rPr>
        <sz val="12"/>
        <rFont val="Calibri"/>
        <family val="34"/>
      </rPr>
      <t>Caneca en Acero Inoxidable Tipo Barcelona</t>
    </r>
  </si>
  <si>
    <r>
      <rPr>
        <b/>
        <sz val="12"/>
        <rFont val="Calibri"/>
        <family val="34"/>
      </rPr>
      <t>Paisajismo</t>
    </r>
  </si>
  <si>
    <r>
      <rPr>
        <sz val="12"/>
        <rFont val="Calibri"/>
        <family val="34"/>
      </rPr>
      <t>3.6.1</t>
    </r>
  </si>
  <si>
    <r>
      <rPr>
        <sz val="12"/>
        <rFont val="Calibri"/>
        <family val="34"/>
      </rPr>
      <t>Zona Verde Con Césped</t>
    </r>
  </si>
  <si>
    <r>
      <rPr>
        <b/>
        <sz val="12"/>
        <rFont val="Calibri"/>
        <family val="34"/>
      </rPr>
      <t>Señalización Vertical y Elevada Corredor Vial (Incluye suministro e instalación)</t>
    </r>
  </si>
  <si>
    <r>
      <rPr>
        <sz val="12"/>
        <rFont val="Calibri"/>
        <family val="34"/>
      </rPr>
      <t>4.1.1</t>
    </r>
  </si>
  <si>
    <r>
      <rPr>
        <sz val="12"/>
        <rFont val="Calibri"/>
        <family val="34"/>
      </rPr>
      <t>Señal de tránsito Grupo  I  (SP-23, SP-36 y SR-39 de
60 cm</t>
    </r>
  </si>
  <si>
    <r>
      <rPr>
        <sz val="12"/>
        <rFont val="Calibri"/>
        <family val="34"/>
      </rPr>
      <t>4.1.2</t>
    </r>
  </si>
  <si>
    <r>
      <rPr>
        <sz val="12"/>
        <rFont val="Calibri"/>
        <family val="34"/>
      </rPr>
      <t>Señal de tránsito grupo V  (SI-26 de 50x60)</t>
    </r>
  </si>
  <si>
    <r>
      <rPr>
        <b/>
        <sz val="12"/>
        <rFont val="Calibri"/>
        <family val="34"/>
      </rPr>
      <t>Señalización Horizontal Corredor Vial</t>
    </r>
  </si>
  <si>
    <r>
      <rPr>
        <sz val="12"/>
        <rFont val="Calibri"/>
        <family val="34"/>
      </rPr>
      <t>4.2.1</t>
    </r>
  </si>
  <si>
    <r>
      <rPr>
        <sz val="12"/>
        <rFont val="Calibri"/>
        <family val="34"/>
      </rPr>
      <t>Linea de demarcación continua blanca con Resina
Termoplástica con microesfera</t>
    </r>
  </si>
  <si>
    <r>
      <rPr>
        <sz val="12"/>
        <rFont val="Calibri"/>
        <family val="34"/>
      </rPr>
      <t>4.2.2</t>
    </r>
  </si>
  <si>
    <r>
      <rPr>
        <sz val="12"/>
        <rFont val="Calibri"/>
        <family val="34"/>
      </rPr>
      <t>Linea de demarcación discontinua blanca con Resina
Termoplástica con microesfera</t>
    </r>
  </si>
  <si>
    <r>
      <rPr>
        <sz val="12"/>
        <rFont val="Calibri"/>
        <family val="34"/>
      </rPr>
      <t>4.2.3</t>
    </r>
  </si>
  <si>
    <r>
      <rPr>
        <sz val="12"/>
        <rFont val="Calibri"/>
        <family val="34"/>
      </rPr>
      <t>Flechas Direccional DE FRENTE, GIRO A LA DERECHA, GIRO A LA IZQUIERDA, de color Blanco, de 15 cm de ancho, con Resina Termoplástica con microesfera</t>
    </r>
  </si>
  <si>
    <r>
      <rPr>
        <sz val="12"/>
        <rFont val="Calibri"/>
        <family val="34"/>
      </rPr>
      <t>4.2.4</t>
    </r>
  </si>
  <si>
    <r>
      <rPr>
        <sz val="12"/>
        <rFont val="Calibri"/>
        <family val="34"/>
      </rPr>
      <t>Demarcación de Pasos Peatonales - CEBRA, Línea continua, A=0,40 m, e=2 mm, Resina Termoplástica y microesferas (Incluye suministro y aplicación)</t>
    </r>
  </si>
  <si>
    <r>
      <rPr>
        <sz val="12"/>
        <rFont val="Calibri"/>
        <family val="34"/>
      </rPr>
      <t>4.2.5</t>
    </r>
  </si>
  <si>
    <r>
      <rPr>
        <sz val="12"/>
        <rFont val="Calibri"/>
        <family val="34"/>
      </rPr>
      <t>Linea de demarcación continua amarilla con Resina
Termoplástica con microesfera</t>
    </r>
  </si>
  <si>
    <r>
      <rPr>
        <sz val="12"/>
        <rFont val="Calibri"/>
        <family val="34"/>
      </rPr>
      <t>4.2.6</t>
    </r>
  </si>
  <si>
    <r>
      <rPr>
        <sz val="12"/>
        <rFont val="Calibri"/>
        <family val="34"/>
      </rPr>
      <t>Demarcación de Línea de PARE: Línea Blanca continua de 60 cm de ancho con una leyenda de PARE de color blanco, para cada carril de circulación con Resina Termoplástica con microesfera</t>
    </r>
  </si>
  <si>
    <r>
      <rPr>
        <b/>
        <sz val="12"/>
        <rFont val="Calibri"/>
        <family val="34"/>
      </rPr>
      <t>DEMOLICION</t>
    </r>
  </si>
  <si>
    <r>
      <rPr>
        <sz val="12"/>
        <rFont val="Calibri"/>
        <family val="34"/>
      </rPr>
      <t>5.1.1</t>
    </r>
  </si>
  <si>
    <r>
      <rPr>
        <sz val="12"/>
        <rFont val="Calibri"/>
        <family val="34"/>
      </rPr>
      <t>Demolicion de pavimento e = 0.20 mts</t>
    </r>
  </si>
  <si>
    <r>
      <rPr>
        <b/>
        <sz val="12"/>
        <rFont val="Calibri"/>
        <family val="34"/>
      </rPr>
      <t>PAVIMENTO EN CONCRETO</t>
    </r>
  </si>
  <si>
    <r>
      <rPr>
        <sz val="12"/>
        <rFont val="Calibri"/>
        <family val="34"/>
      </rPr>
      <t>5.2.1</t>
    </r>
  </si>
  <si>
    <r>
      <rPr>
        <sz val="12"/>
        <rFont val="Calibri"/>
        <family val="34"/>
      </rPr>
      <t>Conformacion de la Sub-Base</t>
    </r>
  </si>
  <si>
    <r>
      <rPr>
        <sz val="12"/>
        <rFont val="Calibri"/>
        <family val="34"/>
      </rPr>
      <t>5.2.2</t>
    </r>
  </si>
  <si>
    <r>
      <rPr>
        <sz val="12"/>
        <rFont val="Calibri"/>
        <family val="34"/>
      </rPr>
      <t>Capa de rodadura  concreto MR-40</t>
    </r>
  </si>
  <si>
    <r>
      <rPr>
        <b/>
        <sz val="12"/>
        <rFont val="Calibri"/>
        <family val="34"/>
      </rPr>
      <t>SEÑALIZACIÓN Y SEGURIDAD VIAL</t>
    </r>
  </si>
  <si>
    <r>
      <rPr>
        <sz val="12"/>
        <rFont val="Calibri"/>
        <family val="34"/>
      </rPr>
      <t>5.3.1</t>
    </r>
  </si>
  <si>
    <r>
      <rPr>
        <sz val="12"/>
        <rFont val="Calibri"/>
        <family val="34"/>
      </rPr>
      <t>SR-30</t>
    </r>
  </si>
  <si>
    <r>
      <rPr>
        <sz val="12"/>
        <rFont val="Calibri"/>
        <family val="34"/>
      </rPr>
      <t>und</t>
    </r>
  </si>
  <si>
    <r>
      <rPr>
        <sz val="12"/>
        <rFont val="Calibri"/>
        <family val="34"/>
      </rPr>
      <t>5.3.2</t>
    </r>
  </si>
  <si>
    <r>
      <rPr>
        <sz val="12"/>
        <rFont val="Calibri"/>
        <family val="34"/>
      </rPr>
      <t>SR-11</t>
    </r>
  </si>
  <si>
    <r>
      <rPr>
        <sz val="12"/>
        <rFont val="Calibri"/>
        <family val="34"/>
      </rPr>
      <t>5.3.3</t>
    </r>
  </si>
  <si>
    <r>
      <rPr>
        <sz val="12"/>
        <rFont val="Calibri"/>
        <family val="34"/>
      </rPr>
      <t>SP-25</t>
    </r>
  </si>
  <si>
    <r>
      <rPr>
        <sz val="12"/>
        <rFont val="Calibri"/>
        <family val="34"/>
      </rPr>
      <t>5.3.4</t>
    </r>
  </si>
  <si>
    <r>
      <rPr>
        <sz val="12"/>
        <rFont val="Calibri"/>
        <family val="34"/>
      </rPr>
      <t>SP-47</t>
    </r>
  </si>
  <si>
    <r>
      <rPr>
        <sz val="12"/>
        <rFont val="Calibri"/>
        <family val="34"/>
      </rPr>
      <t>5.3.5</t>
    </r>
  </si>
  <si>
    <r>
      <rPr>
        <sz val="12"/>
        <rFont val="Calibri"/>
        <family val="34"/>
      </rPr>
      <t>SIO-26</t>
    </r>
  </si>
  <si>
    <r>
      <rPr>
        <sz val="12"/>
        <rFont val="Calibri"/>
        <family val="34"/>
      </rPr>
      <t>5.3.6</t>
    </r>
  </si>
  <si>
    <r>
      <rPr>
        <sz val="12"/>
        <rFont val="Calibri"/>
        <family val="34"/>
      </rPr>
      <t>SI-05-04</t>
    </r>
  </si>
  <si>
    <r>
      <rPr>
        <sz val="12"/>
        <rFont val="Calibri"/>
        <family val="34"/>
      </rPr>
      <t>5.3.7</t>
    </r>
  </si>
  <si>
    <r>
      <rPr>
        <sz val="12"/>
        <rFont val="Calibri"/>
        <family val="34"/>
      </rPr>
      <t>SPO-01</t>
    </r>
  </si>
  <si>
    <r>
      <rPr>
        <sz val="12"/>
        <rFont val="Calibri"/>
        <family val="34"/>
      </rPr>
      <t>5.3.8</t>
    </r>
  </si>
  <si>
    <r>
      <rPr>
        <sz val="12"/>
        <rFont val="Calibri"/>
        <family val="34"/>
      </rPr>
      <t>SIO-09</t>
    </r>
  </si>
  <si>
    <r>
      <rPr>
        <sz val="12"/>
        <rFont val="Calibri"/>
        <family val="34"/>
      </rPr>
      <t>5.3.9</t>
    </r>
  </si>
  <si>
    <r>
      <rPr>
        <sz val="12"/>
        <rFont val="Calibri"/>
        <family val="34"/>
      </rPr>
      <t>Barricadas</t>
    </r>
  </si>
  <si>
    <r>
      <rPr>
        <sz val="12"/>
        <rFont val="Calibri"/>
        <family val="34"/>
      </rPr>
      <t>Carrera 19 en obra</t>
    </r>
  </si>
  <si>
    <r>
      <rPr>
        <sz val="12"/>
        <rFont val="Calibri"/>
        <family val="34"/>
      </rPr>
      <t>Parales o colombinas</t>
    </r>
  </si>
  <si>
    <r>
      <rPr>
        <sz val="12"/>
        <rFont val="Calibri"/>
        <family val="34"/>
      </rPr>
      <t>Suministro e instalcion de cinta</t>
    </r>
  </si>
  <si>
    <r>
      <rPr>
        <sz val="12"/>
        <rFont val="Calibri"/>
        <family val="34"/>
      </rPr>
      <t>Cerramiento tela polipropileno</t>
    </r>
  </si>
  <si>
    <r>
      <rPr>
        <sz val="12"/>
        <rFont val="Calibri"/>
        <family val="34"/>
      </rPr>
      <t>Señal de PARE-SIGA  reflectiva para paleteros</t>
    </r>
  </si>
  <si>
    <r>
      <rPr>
        <sz val="12"/>
        <rFont val="Calibri"/>
        <family val="34"/>
      </rPr>
      <t>Regulador vial (Son 2)</t>
    </r>
  </si>
  <si>
    <r>
      <rPr>
        <sz val="12"/>
        <rFont val="Calibri"/>
        <family val="34"/>
      </rPr>
      <t>mes</t>
    </r>
  </si>
  <si>
    <r>
      <rPr>
        <b/>
        <sz val="12"/>
        <rFont val="Calibri"/>
        <family val="34"/>
      </rPr>
      <t>PRELIMINARES</t>
    </r>
  </si>
  <si>
    <r>
      <rPr>
        <sz val="12"/>
        <rFont val="Calibri"/>
        <family val="34"/>
      </rPr>
      <t>6.1.1</t>
    </r>
  </si>
  <si>
    <r>
      <rPr>
        <sz val="12"/>
        <rFont val="Calibri"/>
        <family val="34"/>
      </rPr>
      <t>Localizacion y Replanteo</t>
    </r>
  </si>
  <si>
    <r>
      <rPr>
        <b/>
        <sz val="12"/>
        <rFont val="Calibri"/>
        <family val="34"/>
      </rPr>
      <t>DEMOLICIONES (No incluye cargue y transporte de sobrantes)</t>
    </r>
  </si>
  <si>
    <r>
      <rPr>
        <sz val="12"/>
        <rFont val="Calibri"/>
        <family val="34"/>
      </rPr>
      <t>6.2.1</t>
    </r>
  </si>
  <si>
    <r>
      <rPr>
        <sz val="12"/>
        <rFont val="Calibri"/>
        <family val="34"/>
      </rPr>
      <t>UN</t>
    </r>
  </si>
  <si>
    <r>
      <rPr>
        <sz val="12"/>
        <rFont val="Calibri"/>
        <family val="34"/>
      </rPr>
      <t>6.2.2</t>
    </r>
  </si>
  <si>
    <r>
      <rPr>
        <b/>
        <sz val="12"/>
        <rFont val="Calibri"/>
        <family val="34"/>
      </rPr>
      <t>EXCAVACIONES (No incluye cargue y transporte de sobrantes)</t>
    </r>
  </si>
  <si>
    <r>
      <rPr>
        <sz val="12"/>
        <rFont val="Calibri"/>
        <family val="34"/>
      </rPr>
      <t>6.3.1</t>
    </r>
  </si>
  <si>
    <r>
      <rPr>
        <sz val="12"/>
        <rFont val="Calibri"/>
        <family val="34"/>
      </rPr>
      <t>Excavación a máquina en material común (incluye acodalamiento y bombeo)</t>
    </r>
  </si>
  <si>
    <r>
      <rPr>
        <b/>
        <sz val="12"/>
        <rFont val="Calibri"/>
        <family val="34"/>
      </rPr>
      <t>RELLENOS</t>
    </r>
  </si>
  <si>
    <r>
      <rPr>
        <sz val="12"/>
        <rFont val="Calibri"/>
        <family val="34"/>
      </rPr>
      <t>6.4.1</t>
    </r>
  </si>
  <si>
    <r>
      <rPr>
        <sz val="12"/>
        <rFont val="Calibri"/>
        <family val="34"/>
      </rPr>
      <t>Relleno para Redes en Gravilla 1/4"</t>
    </r>
  </si>
  <si>
    <r>
      <rPr>
        <sz val="12"/>
        <rFont val="Calibri"/>
        <family val="34"/>
      </rPr>
      <t>6.4.2</t>
    </r>
  </si>
  <si>
    <r>
      <rPr>
        <sz val="12"/>
        <rFont val="Calibri"/>
        <family val="34"/>
      </rPr>
      <t>6.4.3</t>
    </r>
  </si>
  <si>
    <r>
      <rPr>
        <b/>
        <sz val="12"/>
        <rFont val="Calibri"/>
        <family val="34"/>
      </rPr>
      <t>CAMARAS</t>
    </r>
  </si>
  <si>
    <r>
      <rPr>
        <sz val="12"/>
        <rFont val="Calibri"/>
        <family val="34"/>
      </rPr>
      <t>6.5.1</t>
    </r>
  </si>
  <si>
    <r>
      <rPr>
        <b/>
        <sz val="12"/>
        <rFont val="Calibri"/>
        <family val="34"/>
      </rPr>
      <t>SUMINISTRO E INSTALACIÓN TUBERÍA ALCANTARILLADO  PVC UNIÓN MECÁNICA (PARED INTERIOR LISA Y EXTERIOR CORRUGADA)</t>
    </r>
  </si>
  <si>
    <r>
      <rPr>
        <sz val="12"/>
        <rFont val="Calibri"/>
        <family val="34"/>
      </rPr>
      <t>6.6.1</t>
    </r>
  </si>
  <si>
    <r>
      <rPr>
        <sz val="12"/>
        <rFont val="Calibri"/>
        <family val="34"/>
      </rPr>
      <t>Tubería Alcantarillado Diám 8"</t>
    </r>
  </si>
  <si>
    <r>
      <rPr>
        <sz val="12"/>
        <rFont val="Calibri"/>
        <family val="34"/>
      </rPr>
      <t>6.6.2</t>
    </r>
  </si>
  <si>
    <r>
      <rPr>
        <sz val="12"/>
        <rFont val="Calibri"/>
        <family val="34"/>
      </rPr>
      <t>Conexión de acometida domiciliar diametro 6" a tuberia diam 12" PVC Unión Mecánica corrugada (incluye accesorios y acarreo)</t>
    </r>
  </si>
  <si>
    <r>
      <rPr>
        <sz val="12"/>
        <rFont val="Calibri"/>
        <family val="34"/>
      </rPr>
      <t>Und</t>
    </r>
  </si>
  <si>
    <r>
      <rPr>
        <b/>
        <sz val="12"/>
        <rFont val="Calibri"/>
        <family val="34"/>
      </rPr>
      <t>LOCALIZACION Y REPLANTEO</t>
    </r>
  </si>
  <si>
    <r>
      <rPr>
        <sz val="12"/>
        <rFont val="Calibri"/>
        <family val="34"/>
      </rPr>
      <t>7.1.1</t>
    </r>
  </si>
  <si>
    <r>
      <rPr>
        <sz val="12"/>
        <rFont val="Calibri"/>
        <family val="34"/>
      </rPr>
      <t>Localización  y Replanteo vias  urbanas con equipo de topografia</t>
    </r>
  </si>
  <si>
    <r>
      <rPr>
        <b/>
        <sz val="12"/>
        <rFont val="Calibri"/>
        <family val="34"/>
      </rPr>
      <t>EXCAVACION (No incluye cargue y transporte de sobrantes)</t>
    </r>
  </si>
  <si>
    <r>
      <rPr>
        <sz val="12"/>
        <rFont val="Calibri"/>
        <family val="34"/>
      </rPr>
      <t>7.2.1</t>
    </r>
  </si>
  <si>
    <r>
      <rPr>
        <b/>
        <sz val="12"/>
        <rFont val="Calibri"/>
        <family val="34"/>
      </rPr>
      <t>RELLENO</t>
    </r>
  </si>
  <si>
    <r>
      <rPr>
        <sz val="12"/>
        <rFont val="Calibri"/>
        <family val="34"/>
      </rPr>
      <t>7.3.1</t>
    </r>
  </si>
  <si>
    <r>
      <rPr>
        <sz val="12"/>
        <rFont val="Calibri"/>
        <family val="34"/>
      </rPr>
      <t>Relleno  colchón de arena</t>
    </r>
  </si>
  <si>
    <r>
      <rPr>
        <sz val="12"/>
        <rFont val="Calibri"/>
        <family val="34"/>
      </rPr>
      <t>7.3.2</t>
    </r>
  </si>
  <si>
    <r>
      <rPr>
        <sz val="12"/>
        <rFont val="Calibri"/>
        <family val="34"/>
      </rPr>
      <t>Relleno manual con material del sitio</t>
    </r>
  </si>
  <si>
    <r>
      <rPr>
        <sz val="12"/>
        <rFont val="Calibri"/>
        <family val="34"/>
      </rPr>
      <t>7.3.3</t>
    </r>
  </si>
  <si>
    <r>
      <rPr>
        <sz val="12"/>
        <rFont val="Calibri"/>
        <family val="34"/>
      </rPr>
      <t>Relleno a máquina con material del sitio</t>
    </r>
  </si>
  <si>
    <r>
      <rPr>
        <sz val="12"/>
        <rFont val="Calibri"/>
        <family val="34"/>
      </rPr>
      <t>7.4.1</t>
    </r>
  </si>
  <si>
    <r>
      <rPr>
        <sz val="12"/>
        <rFont val="Calibri"/>
        <family val="34"/>
      </rPr>
      <t>7.4.2</t>
    </r>
  </si>
  <si>
    <r>
      <rPr>
        <sz val="12"/>
        <rFont val="Calibri"/>
        <family val="34"/>
      </rPr>
      <t>Construcción cámara de inspección altura de cilindro entre 3.01 y 4.50 m (No incluye cargue y transporte de sobrantes).</t>
    </r>
  </si>
  <si>
    <r>
      <rPr>
        <sz val="12"/>
        <rFont val="Calibri"/>
        <family val="34"/>
      </rPr>
      <t>7.4.3</t>
    </r>
  </si>
  <si>
    <r>
      <rPr>
        <sz val="12"/>
        <rFont val="Calibri"/>
        <family val="34"/>
      </rPr>
      <t>Construcción sumidero doble (incluye excavación, , acarreo y formaleta por ambas caras, tapa para bafle y rejilla prefabricada) -No incluye cargue y transporte de sobrantes</t>
    </r>
  </si>
  <si>
    <r>
      <rPr>
        <sz val="12"/>
        <rFont val="Calibri"/>
        <family val="34"/>
      </rPr>
      <t>7.5.1</t>
    </r>
  </si>
  <si>
    <r>
      <rPr>
        <sz val="12"/>
        <rFont val="Calibri"/>
        <family val="34"/>
      </rPr>
      <t>Tubería Alcantarillado Diám 33"</t>
    </r>
  </si>
  <si>
    <r>
      <rPr>
        <b/>
        <sz val="12"/>
        <rFont val="Calibri"/>
        <family val="34"/>
      </rPr>
      <t>BOX # 1 - SECCION TRANVERSAL 2.70 X 1.70  MTS</t>
    </r>
  </si>
  <si>
    <r>
      <rPr>
        <b/>
        <sz val="12"/>
        <rFont val="Calibri"/>
        <family val="34"/>
      </rPr>
      <t>7.6.1</t>
    </r>
  </si>
  <si>
    <r>
      <rPr>
        <sz val="12"/>
        <rFont val="Calibri"/>
        <family val="34"/>
      </rPr>
      <t>7.6.1.1</t>
    </r>
  </si>
  <si>
    <r>
      <rPr>
        <b/>
        <sz val="12"/>
        <rFont val="Calibri"/>
        <family val="34"/>
      </rPr>
      <t>7.6.2</t>
    </r>
  </si>
  <si>
    <r>
      <rPr>
        <sz val="12"/>
        <rFont val="Calibri"/>
        <family val="34"/>
      </rPr>
      <t>7.6.2.1</t>
    </r>
  </si>
  <si>
    <r>
      <rPr>
        <b/>
        <sz val="12"/>
        <rFont val="Calibri"/>
        <family val="34"/>
      </rPr>
      <t>7.6.3</t>
    </r>
  </si>
  <si>
    <r>
      <rPr>
        <sz val="12"/>
        <rFont val="Calibri"/>
        <family val="34"/>
      </rPr>
      <t>7.6.3.1</t>
    </r>
  </si>
  <si>
    <r>
      <rPr>
        <sz val="12"/>
        <rFont val="Calibri"/>
        <family val="34"/>
      </rPr>
      <t>Relleno a máquina con material seleccionado importado - afirmado (incluye equipos de extensión, compactación  y mano de obra)</t>
    </r>
  </si>
  <si>
    <r>
      <rPr>
        <b/>
        <sz val="12"/>
        <rFont val="Calibri"/>
        <family val="34"/>
      </rPr>
      <t>7.6.4</t>
    </r>
  </si>
  <si>
    <r>
      <rPr>
        <b/>
        <sz val="12"/>
        <rFont val="Calibri"/>
        <family val="34"/>
      </rPr>
      <t>CONCRETOS</t>
    </r>
  </si>
  <si>
    <r>
      <rPr>
        <sz val="12"/>
        <rFont val="Calibri"/>
        <family val="34"/>
      </rPr>
      <t>7.6.4.1</t>
    </r>
  </si>
  <si>
    <r>
      <rPr>
        <sz val="12"/>
        <rFont val="Calibri"/>
        <family val="34"/>
      </rPr>
      <t>Solado espesor e = 0.05 m y 3.000 psi (incluye mano de obra para la colocación)</t>
    </r>
  </si>
  <si>
    <r>
      <rPr>
        <sz val="12"/>
        <rFont val="Calibri"/>
        <family val="34"/>
      </rPr>
      <t>7.6.4.2</t>
    </r>
  </si>
  <si>
    <r>
      <rPr>
        <sz val="12"/>
        <rFont val="Calibri"/>
        <family val="34"/>
      </rPr>
      <t>7.6.4.3</t>
    </r>
  </si>
  <si>
    <r>
      <rPr>
        <b/>
        <sz val="12"/>
        <rFont val="Calibri"/>
        <family val="34"/>
      </rPr>
      <t>7.6.5</t>
    </r>
  </si>
  <si>
    <r>
      <rPr>
        <b/>
        <sz val="12"/>
        <rFont val="Calibri"/>
        <family val="34"/>
      </rPr>
      <t>ACERO</t>
    </r>
  </si>
  <si>
    <r>
      <rPr>
        <sz val="12"/>
        <rFont val="Calibri"/>
        <family val="34"/>
      </rPr>
      <t>7.6.5.1</t>
    </r>
  </si>
  <si>
    <r>
      <rPr>
        <sz val="12"/>
        <rFont val="Calibri"/>
        <family val="34"/>
      </rPr>
      <t>Acero de refuerzo Fy=4.200 kg/cm2 (flejado e instalado en la estructura)</t>
    </r>
  </si>
  <si>
    <r>
      <rPr>
        <sz val="12"/>
        <rFont val="Calibri"/>
        <family val="34"/>
      </rPr>
      <t>8.1.1</t>
    </r>
  </si>
  <si>
    <r>
      <rPr>
        <sz val="12"/>
        <rFont val="Calibri"/>
        <family val="34"/>
      </rPr>
      <t>Localización y Replanteo</t>
    </r>
  </si>
  <si>
    <r>
      <rPr>
        <b/>
        <sz val="12"/>
        <rFont val="Calibri"/>
        <family val="34"/>
      </rPr>
      <t>DEMOLICION (No incluye cargue y transporte de sobrantes)</t>
    </r>
  </si>
  <si>
    <r>
      <rPr>
        <sz val="12"/>
        <rFont val="Calibri"/>
        <family val="34"/>
      </rPr>
      <t>8.2.1</t>
    </r>
  </si>
  <si>
    <r>
      <rPr>
        <sz val="12"/>
        <rFont val="Calibri"/>
        <family val="34"/>
      </rPr>
      <t>Demolición caja para válvula de acueducto .</t>
    </r>
  </si>
  <si>
    <r>
      <rPr>
        <sz val="12"/>
        <rFont val="Calibri"/>
        <family val="34"/>
      </rPr>
      <t>8.3.1</t>
    </r>
  </si>
  <si>
    <r>
      <rPr>
        <sz val="12"/>
        <rFont val="Calibri"/>
        <family val="34"/>
      </rPr>
      <t>Excavacion a máquina en material común (incluye acodalamiento y bombeo)</t>
    </r>
  </si>
  <si>
    <r>
      <rPr>
        <sz val="12"/>
        <rFont val="Calibri"/>
        <family val="34"/>
      </rPr>
      <t>8.4.1</t>
    </r>
  </si>
  <si>
    <r>
      <rPr>
        <sz val="12"/>
        <rFont val="Calibri"/>
        <family val="34"/>
      </rPr>
      <t>Relleno de zanjas y obras de mamposteria con material seleccionado de sitio, compactado al 95% del proctor modificado</t>
    </r>
  </si>
  <si>
    <r>
      <rPr>
        <sz val="12"/>
        <rFont val="Calibri"/>
        <family val="34"/>
      </rPr>
      <t>8.4.2</t>
    </r>
  </si>
  <si>
    <r>
      <rPr>
        <sz val="12"/>
        <rFont val="Calibri"/>
        <family val="34"/>
      </rPr>
      <t>Relleno de zanjas y obras de mamposteria con arena, compactada al 70% de la densidad relativa</t>
    </r>
  </si>
  <si>
    <r>
      <rPr>
        <b/>
        <sz val="12"/>
        <rFont val="Calibri"/>
        <family val="34"/>
      </rPr>
      <t>SUMINISTRO E INSTALACIÓN TUBERÍA ACUEDUCTO PVC RDE 21 UNIÓN MECÁNICA</t>
    </r>
  </si>
  <si>
    <r>
      <rPr>
        <sz val="12"/>
        <rFont val="Calibri"/>
        <family val="34"/>
      </rPr>
      <t>8.5.1</t>
    </r>
  </si>
  <si>
    <r>
      <rPr>
        <sz val="12"/>
        <rFont val="Calibri"/>
        <family val="34"/>
      </rPr>
      <t>Tubería PVC RDE 21  Ø = 3"</t>
    </r>
  </si>
  <si>
    <r>
      <rPr>
        <sz val="12"/>
        <rFont val="Calibri"/>
        <family val="34"/>
      </rPr>
      <t>8.5.2</t>
    </r>
  </si>
  <si>
    <r>
      <rPr>
        <sz val="12"/>
        <rFont val="Calibri"/>
        <family val="34"/>
      </rPr>
      <t>Tubería  PVC RDE 21  Ø = 4"</t>
    </r>
  </si>
  <si>
    <r>
      <rPr>
        <sz val="12"/>
        <rFont val="Calibri"/>
        <family val="34"/>
      </rPr>
      <t>8.5.3</t>
    </r>
  </si>
  <si>
    <r>
      <rPr>
        <sz val="12"/>
        <rFont val="Calibri"/>
        <family val="34"/>
      </rPr>
      <t>Tubería PVC RDE 21   Ø = 6"</t>
    </r>
  </si>
  <si>
    <r>
      <rPr>
        <sz val="12"/>
        <rFont val="Calibri"/>
        <family val="34"/>
      </rPr>
      <t>8.5.4</t>
    </r>
  </si>
  <si>
    <r>
      <rPr>
        <sz val="12"/>
        <rFont val="Calibri"/>
        <family val="34"/>
      </rPr>
      <t>Tubería  PVC RDE 21  Ø = 20"</t>
    </r>
  </si>
  <si>
    <r>
      <rPr>
        <sz val="12"/>
        <rFont val="Calibri"/>
        <family val="34"/>
      </rPr>
      <t>8.5.5</t>
    </r>
  </si>
  <si>
    <r>
      <rPr>
        <sz val="12"/>
        <rFont val="Calibri"/>
        <family val="34"/>
      </rPr>
      <t>Suministro e instalación de acometida domiciliar completa, diámetro 1/2" tub (pf+uad), collarin para p.v.c. derivaciones de 6"</t>
    </r>
  </si>
  <si>
    <r>
      <rPr>
        <sz val="12"/>
        <rFont val="Calibri"/>
        <family val="34"/>
      </rPr>
      <t>8.5.6</t>
    </r>
  </si>
  <si>
    <r>
      <rPr>
        <b/>
        <sz val="12"/>
        <rFont val="Calibri"/>
        <family val="34"/>
      </rPr>
      <t>SUMINISTRO E INSTALACIÓN DE ACCESORIOS</t>
    </r>
  </si>
  <si>
    <r>
      <rPr>
        <sz val="12"/>
        <rFont val="Calibri"/>
        <family val="34"/>
      </rPr>
      <t>8.6.1</t>
    </r>
  </si>
  <si>
    <r>
      <rPr>
        <sz val="12"/>
        <rFont val="Calibri"/>
        <family val="34"/>
      </rPr>
      <t>Tee HD extremo liso PVC Ø20"x 6"</t>
    </r>
  </si>
  <si>
    <r>
      <rPr>
        <sz val="12"/>
        <rFont val="Calibri"/>
        <family val="34"/>
      </rPr>
      <t>8.6.2</t>
    </r>
  </si>
  <si>
    <r>
      <rPr>
        <sz val="12"/>
        <rFont val="Calibri"/>
        <family val="34"/>
      </rPr>
      <t>Tee HD extremo liso PVC Ø20"x 4"</t>
    </r>
  </si>
  <si>
    <r>
      <rPr>
        <sz val="12"/>
        <rFont val="Calibri"/>
        <family val="34"/>
      </rPr>
      <t>8.6.3</t>
    </r>
  </si>
  <si>
    <r>
      <rPr>
        <sz val="12"/>
        <rFont val="Calibri"/>
        <family val="34"/>
      </rPr>
      <t>Reducción PVC Ø6"x 4"</t>
    </r>
  </si>
  <si>
    <r>
      <rPr>
        <sz val="12"/>
        <rFont val="Calibri"/>
        <family val="34"/>
      </rPr>
      <t>8.6.4</t>
    </r>
  </si>
  <si>
    <r>
      <rPr>
        <sz val="12"/>
        <rFont val="Calibri"/>
        <family val="34"/>
      </rPr>
      <t>Reducción PVC Ø6"x 3"</t>
    </r>
  </si>
  <si>
    <r>
      <rPr>
        <sz val="12"/>
        <rFont val="Calibri"/>
        <family val="34"/>
      </rPr>
      <t>8.6.5</t>
    </r>
  </si>
  <si>
    <r>
      <rPr>
        <sz val="12"/>
        <rFont val="Calibri"/>
        <family val="34"/>
      </rPr>
      <t>Unión acople universal en HD Ø20"</t>
    </r>
  </si>
  <si>
    <r>
      <rPr>
        <sz val="12"/>
        <rFont val="Calibri"/>
        <family val="34"/>
      </rPr>
      <t>8.6.6</t>
    </r>
  </si>
  <si>
    <r>
      <rPr>
        <sz val="12"/>
        <rFont val="Calibri"/>
        <family val="34"/>
      </rPr>
      <t>Unión acople universal en HD Ø3" R1XR2</t>
    </r>
  </si>
  <si>
    <r>
      <rPr>
        <sz val="12"/>
        <rFont val="Calibri"/>
        <family val="34"/>
      </rPr>
      <t>8.6.7</t>
    </r>
  </si>
  <si>
    <r>
      <rPr>
        <sz val="12"/>
        <rFont val="Calibri"/>
        <family val="34"/>
      </rPr>
      <t>Unión acople universal en HD Ø4" (100mm)</t>
    </r>
  </si>
  <si>
    <r>
      <rPr>
        <sz val="12"/>
        <rFont val="Calibri"/>
        <family val="34"/>
      </rPr>
      <t>8.6.8</t>
    </r>
  </si>
  <si>
    <r>
      <rPr>
        <sz val="12"/>
        <rFont val="Calibri"/>
        <family val="34"/>
      </rPr>
      <t>Unión acople universal en HD Ø6" R1-R2</t>
    </r>
  </si>
  <si>
    <r>
      <rPr>
        <sz val="12"/>
        <rFont val="Calibri"/>
        <family val="34"/>
      </rPr>
      <t>8.6.9</t>
    </r>
  </si>
  <si>
    <r>
      <rPr>
        <sz val="12"/>
        <rFont val="Calibri"/>
        <family val="34"/>
      </rPr>
      <t>Válvula de compuerta elástica extremo liso/junta rápida Ø20"</t>
    </r>
  </si>
  <si>
    <r>
      <rPr>
        <sz val="12"/>
        <rFont val="Calibri"/>
        <family val="34"/>
      </rPr>
      <t>Válvula de compuerta elástica extremo liso/junta rápida Ø4"</t>
    </r>
  </si>
  <si>
    <r>
      <rPr>
        <sz val="12"/>
        <rFont val="Calibri"/>
        <family val="34"/>
      </rPr>
      <t>Válvula de compuerta elástica extremo liso/junta rápida Ø3"</t>
    </r>
  </si>
  <si>
    <r>
      <rPr>
        <sz val="12"/>
        <rFont val="Calibri"/>
        <family val="34"/>
      </rPr>
      <t>Codo PVC Ø3"x 45º</t>
    </r>
  </si>
  <si>
    <r>
      <rPr>
        <sz val="12"/>
        <rFont val="Calibri"/>
        <family val="34"/>
      </rPr>
      <t>Codo PVC Ø4"x 22,5º</t>
    </r>
  </si>
  <si>
    <r>
      <rPr>
        <sz val="12"/>
        <rFont val="Calibri"/>
        <family val="34"/>
      </rPr>
      <t>Codo HD extremo liso Ø20"x 45º</t>
    </r>
  </si>
  <si>
    <r>
      <rPr>
        <sz val="12"/>
        <rFont val="Calibri"/>
        <family val="34"/>
      </rPr>
      <t>Adaptador Brida Universal en HD Ø20"</t>
    </r>
  </si>
  <si>
    <r>
      <rPr>
        <sz val="12"/>
        <rFont val="Calibri"/>
        <family val="34"/>
      </rPr>
      <t>Adaptador Brida Universal en HD Ø4"  (100mm)</t>
    </r>
  </si>
  <si>
    <r>
      <rPr>
        <sz val="12"/>
        <rFont val="Calibri"/>
        <family val="34"/>
      </rPr>
      <t>Adaptador Brida Universal en Ø3"  (100mm)</t>
    </r>
  </si>
  <si>
    <r>
      <rPr>
        <sz val="12"/>
        <rFont val="Calibri"/>
        <family val="34"/>
      </rPr>
      <t>Tapón en HD Ø20"</t>
    </r>
  </si>
  <si>
    <t xml:space="preserve"> Firma</t>
  </si>
  <si>
    <t xml:space="preserve">VALOR TOTAL ACUMULADO:   </t>
  </si>
  <si>
    <t xml:space="preserve">CONTRATO No :  </t>
  </si>
  <si>
    <t xml:space="preserve">CONTRATISTA:  </t>
  </si>
  <si>
    <t xml:space="preserve">      VALOR TOTAL EN ADICIONES:</t>
  </si>
  <si>
    <t>% AMORTIZACION:</t>
  </si>
  <si>
    <t>CONTRATISTA DE OBRA</t>
  </si>
  <si>
    <t>Para constancia de lo anterior firman :</t>
  </si>
  <si>
    <t>APOYO A LA SUPERVISIÓN DE LA INTERVENTORÍA</t>
  </si>
  <si>
    <t>VERSIÓN 1.0</t>
  </si>
  <si>
    <t>CÓDIGO EDUS-FO-13</t>
  </si>
  <si>
    <t>01 DE ENERO 2020</t>
  </si>
  <si>
    <t>VALOR TOTAL COSTO DIRECTO</t>
  </si>
  <si>
    <t>ADMINISTRACIÓN</t>
  </si>
  <si>
    <t>IMPREVISTOS</t>
  </si>
  <si>
    <t>UTILIDAD</t>
  </si>
  <si>
    <t>1.1</t>
  </si>
  <si>
    <t>Localización y replanteo</t>
  </si>
  <si>
    <t>1.2</t>
  </si>
  <si>
    <t>DESCAPOTE A MAQUINA EXP &lt; O = A .20-AREAS MAYORES A 2000M2-INCL.RETIRO SOBRANTE A 2KM</t>
  </si>
  <si>
    <t>1.3</t>
  </si>
  <si>
    <t>CERRAMIENTO PROVISIONAL EN ZINC, INSTALADO Y PERMANENTE DURANTE LA OBRA EN CONDICIONES OPTIMAS.H= 2,10 MTS,  INCLUYE DESMONTE AL FINALIZAR LA OBRA</t>
  </si>
  <si>
    <t>OBRAS PRELIMINARES</t>
  </si>
  <si>
    <t>m²</t>
  </si>
  <si>
    <t>ml</t>
  </si>
  <si>
    <t xml:space="preserve">MOVIMIENTOS DE TIERRA Y CONSTRUCCIÓN DE CIMENTACIÓN </t>
  </si>
  <si>
    <t>Excavación mecánica a nivel de subrasante  (incluye retiro de sobrantes)</t>
  </si>
  <si>
    <t>m³</t>
  </si>
  <si>
    <t xml:space="preserve">Base granular-Analizada para tipo de gradación SGB-50, clase A . incluye el material y transporte </t>
  </si>
  <si>
    <t>Concreto de 210 kg/cm² (3.000 psi) para cimentación. Tamaño según planos estructurales</t>
  </si>
  <si>
    <t>2.4</t>
  </si>
  <si>
    <t xml:space="preserve">Concreto de 210 kg/cm² (3.000 psi) para vigas de cimentación </t>
  </si>
  <si>
    <t>2.5</t>
  </si>
  <si>
    <t xml:space="preserve">Acero de refuerzo 4.200 kg/cm²  (60.000 psi) </t>
  </si>
  <si>
    <t>Concreto de 280 kg/cm² (4.000 psi) para pedestales</t>
  </si>
  <si>
    <t>CONSTRUCCIÓN DE COLUMNAS Y VIGAS SUPERIORES</t>
  </si>
  <si>
    <t>3.1</t>
  </si>
  <si>
    <t>Concreto de 210 kg/cm² (3.000 psi) para vigas y losa superior N+4.5m</t>
  </si>
  <si>
    <t>3.2</t>
  </si>
  <si>
    <t>3.3</t>
  </si>
  <si>
    <t xml:space="preserve">Acero figurado de refuerzo de 4200 kg/cm² (60.000 psi ) </t>
  </si>
  <si>
    <t>ESTRUCTURAS METÁLICAS (CUBIERTAS)</t>
  </si>
  <si>
    <t>4.1</t>
  </si>
  <si>
    <t>Suministro, fabricación y montaje de estructura metálica. Cubierta N°1</t>
  </si>
  <si>
    <t>4.2</t>
  </si>
  <si>
    <t>Suministro, fabricación y montaje de estructura metálica. Cubierta N°2</t>
  </si>
  <si>
    <t>4.3</t>
  </si>
  <si>
    <t>Suministro, fabricación y montaje de estructura metálica. Cubierta N°3</t>
  </si>
  <si>
    <t>TANQUE DE ALMACENAMIENTO SUBTERRÁNEO</t>
  </si>
  <si>
    <t>5.1</t>
  </si>
  <si>
    <t>Construcción de tanque de almacenamiento subterráneo, incluye montaje del suministro de agua potable y todo lo necesario para su correcto funcionamiento</t>
  </si>
  <si>
    <t>Und</t>
  </si>
  <si>
    <t>REDES DE SUMINISTRO HIDRÁULICO</t>
  </si>
  <si>
    <t>6.1</t>
  </si>
  <si>
    <t>6.2</t>
  </si>
  <si>
    <t>Excavacion manual sobre terreno, incluye retiro, cargue, transporte de Material sobrante a una distancia maxima de 1 km</t>
  </si>
  <si>
    <t>6.3</t>
  </si>
  <si>
    <t>Relleno con material seleccionado compactacion PM=95%</t>
  </si>
  <si>
    <t>6.4</t>
  </si>
  <si>
    <t>Suministro e instalación de tuberia hidraulica 1/2" PVC RDE 21.</t>
  </si>
  <si>
    <t>6.5</t>
  </si>
  <si>
    <t>Suministro e instalación de tuberia hidraulica 1" PVC RDE 21.</t>
  </si>
  <si>
    <t>6.6</t>
  </si>
  <si>
    <t>Suministro e instalación de tuberia hidraulica 1-1/4" PVC RDE 21.</t>
  </si>
  <si>
    <t>6.7</t>
  </si>
  <si>
    <t>Suministro e instalación de accesorios para tuberia hidraulica</t>
  </si>
  <si>
    <t>6.8</t>
  </si>
  <si>
    <t xml:space="preserve">CONEXIÓN DOMICILIRIA INC. MICROMEDIDOR 1  Y TODO LO NECESARIO PARA SU CORRECTA INSTALACIÓN Y FUNCIONAMIENTO. </t>
  </si>
  <si>
    <t>6.9</t>
  </si>
  <si>
    <t>SUMINISTRO E INSTALACIÓN REGISTRO DE BOLA D = 1 1/2" TIPO LIVIANO</t>
  </si>
  <si>
    <t>6.10</t>
  </si>
  <si>
    <t>SUMINISTRO E INSTALACIÓN REGISTRO DE BOLA D = 1/2" TIPO LIVIANO</t>
  </si>
  <si>
    <t>6.11</t>
  </si>
  <si>
    <t>SUMINISTRO E INSTALACIÓN REGISTRO DE BOLA D = 1" TIPO LIVIANO</t>
  </si>
  <si>
    <t>6.12</t>
  </si>
  <si>
    <t>SUMINISTRO E INSTALACIÓN REGISTRO DE BOLA D =1  1/4" TIPO LIVIANO</t>
  </si>
  <si>
    <t>6.13</t>
  </si>
  <si>
    <t>SUMINISTRO E INSTALACIÓN DUCHA SENCILLA</t>
  </si>
  <si>
    <t>6.14</t>
  </si>
  <si>
    <t>Puntos Agua potables de 1/2" Para Lavamanos  y  lavaplatos</t>
  </si>
  <si>
    <t>6.15</t>
  </si>
  <si>
    <t>Puntos Agua potables de 1-1/2" Para  Inodoros y Orinales</t>
  </si>
  <si>
    <t>REDES SANITARIAS</t>
  </si>
  <si>
    <t>7.1</t>
  </si>
  <si>
    <t>7.2</t>
  </si>
  <si>
    <t>7.3</t>
  </si>
  <si>
    <t>7.4</t>
  </si>
  <si>
    <t>Punto sanitario 4"</t>
  </si>
  <si>
    <t>7.5</t>
  </si>
  <si>
    <t>Punto sanitario 2"</t>
  </si>
  <si>
    <t>7.6</t>
  </si>
  <si>
    <t>Suministro e instalacion de Tuberia PVC S Ø 2"</t>
  </si>
  <si>
    <t>7.7</t>
  </si>
  <si>
    <t>Suministro e instalacion de Tuberia PVC S Ø 4"</t>
  </si>
  <si>
    <t>7.8</t>
  </si>
  <si>
    <t xml:space="preserve"> Suministro e instalacion de Tuberia PVC S Ø 6"</t>
  </si>
  <si>
    <t>7.9</t>
  </si>
  <si>
    <t xml:space="preserve">CAJAS DE INSPECCION DE 60x60x60 cm LADRILLO </t>
  </si>
  <si>
    <t>7.10</t>
  </si>
  <si>
    <t xml:space="preserve">CAJAS DE INSPECCION DE 80x80x80 cm LADRILLO </t>
  </si>
  <si>
    <t>7.11</t>
  </si>
  <si>
    <t>Caja de paso con trampa de grasa de 1.3 x 1.1 x 1.0 m en concreto de 17,2 Mpa, tapa reforzada en concreto de 20,7 Mpa</t>
  </si>
  <si>
    <t>7.12</t>
  </si>
  <si>
    <t>Suministro e instalación de Sifon de piso 2"</t>
  </si>
  <si>
    <t>7.13</t>
  </si>
  <si>
    <t>REJILLA SOSCO 4"X2"</t>
  </si>
  <si>
    <t>7.14</t>
  </si>
  <si>
    <t>POCETA CORRIDA DE ASEO EN CONCRETO DE 20,7 MPA (3.000 PSI) INCLUYE GRANITO PULIDO, LONGITUD DE DESARROLLO = 1 M</t>
  </si>
  <si>
    <t xml:space="preserve">SUMINISTRO E INSTALACION DE TANQUE ELEVADO 2000 LTS CON VALVULA FLOTANTE AUTOMATICA Y SISTEMA DE BOMBEO DESDE EL TANQUE SUBTERRANEO </t>
  </si>
  <si>
    <t>REDES DE AGUAS LLUVIAS</t>
  </si>
  <si>
    <t>8.1</t>
  </si>
  <si>
    <t>8.2</t>
  </si>
  <si>
    <t>8.3</t>
  </si>
  <si>
    <t>8.4</t>
  </si>
  <si>
    <t>8.5</t>
  </si>
  <si>
    <t>8.6</t>
  </si>
  <si>
    <t>Suministro e instalación de  Bajantes PVC 4"</t>
  </si>
  <si>
    <t>8.7</t>
  </si>
  <si>
    <t>Registros en Ladrillo Rojo 1.0m x 1.0 m, tapa y fondo en concreto reforzado 3000 psi, incluye cañuela, profundidad entre 0m y 1m</t>
  </si>
  <si>
    <t>8.8</t>
  </si>
  <si>
    <t>Registros en Ladrillo Rojo 0.60m x 0.6 m, tapa y fondo en concreto reforzado 3000 psi, incluye cañuela, profundidad entre 0m y 0.6m</t>
  </si>
  <si>
    <t>8.9</t>
  </si>
  <si>
    <t>Suministro e instalación de rejilla para bajante</t>
  </si>
  <si>
    <t>8.10</t>
  </si>
  <si>
    <t>Carcamo prefabricado en concreto con rejilla metalica Alto: 25cm, ancho: 40cm, largo 100cm</t>
  </si>
  <si>
    <t>8.11</t>
  </si>
  <si>
    <t>Sumisnitro de extintor multipopósito. Incluye gabinete e instalación</t>
  </si>
  <si>
    <t>COMPONENTES ARQUITECTÓNICOS Y DOTACIÓN</t>
  </si>
  <si>
    <t>MAMPOSTERIA</t>
  </si>
  <si>
    <t>9.1.1</t>
  </si>
  <si>
    <t>SOBRE NIVEL EN BLOQUE ESTRUCTURAL N° 5</t>
  </si>
  <si>
    <t>9.1.2</t>
  </si>
  <si>
    <t xml:space="preserve">MURO EL BLOQUE ESTRUCTURAL N° 5 </t>
  </si>
  <si>
    <t>9.1.3</t>
  </si>
  <si>
    <t>ALFAJIA EN CONCRETO 3000 PSI</t>
  </si>
  <si>
    <t>9.1.4</t>
  </si>
  <si>
    <t>9.1.5</t>
  </si>
  <si>
    <t>MESON EN CONCRETO 3000 PSI, E= 0,1 (INCLUYE REFUERZO)</t>
  </si>
  <si>
    <t>9.1.6</t>
  </si>
  <si>
    <t>DOVELAS PARA MAMPOSTERÍA EN BLOQUE ESTRUCTURAL, INCLUYE ACERO DE REFUERZO D=1/2" CADA METRO, ORIFICIO 10X10, CON MORTERO FLUIDO Y EPÓXICO DE ANCLAJE A VIGA DE CIMENTACIÓN.</t>
  </si>
  <si>
    <t>PAÑETES</t>
  </si>
  <si>
    <t>9.2.1</t>
  </si>
  <si>
    <t>FILOS Y DILATACIONES SOBRE MURO</t>
  </si>
  <si>
    <t>9.2.2</t>
  </si>
  <si>
    <t>PAÑETE LISO MUROS 1:4, E=1.5 CM</t>
  </si>
  <si>
    <t>9.2.3</t>
  </si>
  <si>
    <t>PAÑETE CULATAS 1:4 E= 2 CM</t>
  </si>
  <si>
    <t>9.2.4</t>
  </si>
  <si>
    <t>PAÑETE IMPERMEABILIZADO MUROS 1:3, E= 1,5 CM</t>
  </si>
  <si>
    <t>9.2.5</t>
  </si>
  <si>
    <t>PAÑETE LISO PLACAS 1:4, E=1.5 CM</t>
  </si>
  <si>
    <t>CUBIERTAS</t>
  </si>
  <si>
    <t>9.3.1</t>
  </si>
  <si>
    <t>TEJA TERMOACUSTICA UPVC DE COLOR</t>
  </si>
  <si>
    <t>CARPINTERIA MADERA</t>
  </si>
  <si>
    <t>9.4.1</t>
  </si>
  <si>
    <t xml:space="preserve">SUMINISTRO E INSTALACION DE PUERTA ENTAMBORADA + CENEFA DE 1,20X2,60 </t>
  </si>
  <si>
    <t>UN</t>
  </si>
  <si>
    <t>9.4.2</t>
  </si>
  <si>
    <t>SUMINISTRO E INSTALACION DE PUERTA ENTAMBORADA + CENEFA DE 1,00X2,60</t>
  </si>
  <si>
    <t>9.4.3</t>
  </si>
  <si>
    <t>SUMINISTRO E INSTALACION DE PUERTA ENTAMBORADA + CENEFA DE 0,90X2,60</t>
  </si>
  <si>
    <t>9.4.4</t>
  </si>
  <si>
    <t>SUMINISTRO E INSTALACION DE PUERTA ENTAMBORADA + CENEFA DE 0,80X2,60</t>
  </si>
  <si>
    <t>CARPINTERIA METALICA</t>
  </si>
  <si>
    <t>9.5.1</t>
  </si>
  <si>
    <t>SUMINISTRO E INSTALACION DE PUERTA METALICA Y VIDRIO DE 2,20X2,60</t>
  </si>
  <si>
    <t>9.5.2</t>
  </si>
  <si>
    <t>VENTANA METALICA Y VIDRIO</t>
  </si>
  <si>
    <t>9.5.3</t>
  </si>
  <si>
    <t xml:space="preserve">SUMINISTRO E INSTALACIÓN DE FACHADA FLOTANTE DE ALUMINIO; FORMA Y COLORES SEGÚN DISEÑO CERRAMIENTO COMPUESTO DE UN 60% DE SUPERFICIE OPACA Y UN 40% DE SUPERFICIE TRANSPARENTE, INCLUYE TODOS LOS ELEMENTOS DE FIJACIÓN. </t>
  </si>
  <si>
    <t>PISOS BASES</t>
  </si>
  <si>
    <t>9.6.1</t>
  </si>
  <si>
    <t>RELLENO EN MATERIAL SELECCIONADO</t>
  </si>
  <si>
    <t>9.6.2</t>
  </si>
  <si>
    <t>PLACA DE CONTRAPISO CONCRETO DE 3000 PSI, E=0,10</t>
  </si>
  <si>
    <t>PISOS, ACABADOS, ENCHAPES Y ACC</t>
  </si>
  <si>
    <t>9.7.1</t>
  </si>
  <si>
    <t>SUMINISTRO E INSTALACION PISO BALDOSA DE ALTO TRAFICO ANTIDESLIZANTE  INCLUYE MORTERO DE PEGA 1:4 E INSUMOS REQUERIDOS</t>
  </si>
  <si>
    <t>9.7.2</t>
  </si>
  <si>
    <t>SUMINISTRO E INSTALACION PISO EN CERAMICA PARA BAÑOS, COCINA  Y SERVICIOS</t>
  </si>
  <si>
    <t>9.7.3</t>
  </si>
  <si>
    <t>ZÓCALO EN CERAMICADE ALTO TRAFICO H=7.5 CM</t>
  </si>
  <si>
    <t>9.7.4</t>
  </si>
  <si>
    <t>SUMINISTRO E INSTALACIÓN DE ENCHAPE PARED</t>
  </si>
  <si>
    <t>9.7.5</t>
  </si>
  <si>
    <t>SUMINISTRO E INSTALACION ENCHAPE MURO COCINA</t>
  </si>
  <si>
    <t>9.7.6</t>
  </si>
  <si>
    <t>SUMINISTRO E INSTALACIÓN DE DISPENSADOR DE PAPEL HIGIENICO</t>
  </si>
  <si>
    <t>9.7.7</t>
  </si>
  <si>
    <t>SUMINISTRO E INSTALACION PISO EN TABLON DE GRES MATIZADO - SOLARIO</t>
  </si>
  <si>
    <t>9.7.8</t>
  </si>
  <si>
    <t>RAMPA EN CONCRETO ACCESO  E NTERNMA</t>
  </si>
  <si>
    <t>9.7.9</t>
  </si>
  <si>
    <t>SUMINISTRO, TRANSPORTE  E INSTALACIÓN DE DIVISIONES EN ACERO INOXIDABLE  AISI304, CON ESTRUCTURA EN TUBERIA CUADRADA GALVANIZADA, ANCLADO AL PISO. INCLUYE PUERTAS Y HERRAJES EN ACERO INOXIDABLE.</t>
  </si>
  <si>
    <t>CIELO RASO</t>
  </si>
  <si>
    <t>9.8.1</t>
  </si>
  <si>
    <t>SUMINISTRO E INSTALACION DE CIELO RASO EN DRYWALL, INCLUYE TODO LO NECESARIO PARA SU INSTALACION</t>
  </si>
  <si>
    <t>ESTUCO Y PINTURAS</t>
  </si>
  <si>
    <t>9.9.1</t>
  </si>
  <si>
    <t>ESTUCOS SOBRE PAÑETE INTERIORES</t>
  </si>
  <si>
    <t>9.9.2</t>
  </si>
  <si>
    <t>ESTUCOS SOBRE PAÑETE PARA EXTERIORES</t>
  </si>
  <si>
    <t>9.9.3</t>
  </si>
  <si>
    <t xml:space="preserve">PINTURA EN VINILO TIPO 1 A TRES MANOS </t>
  </si>
  <si>
    <t>9.9.4</t>
  </si>
  <si>
    <t>PINTURA EN VINILO TIPO CORAZA PARA EXTERIORES</t>
  </si>
  <si>
    <t>APARATOS SANITARIOS</t>
  </si>
  <si>
    <t>9.10.1</t>
  </si>
  <si>
    <t>SUMINISTRO E INSTALACIÓN DE SANITARIO INSTITUCIONAL ADRIATICO ENTRADA SUPERIOR CON FLUXOMETRO Y  CETIFICACIÓN  A.D.A PARA PERSONAS CON MOVILIDAD REDUCIDA.</t>
  </si>
  <si>
    <t>9.10.2</t>
  </si>
  <si>
    <t>SUMINISTRO E INSTALACION  SANITARIO DE TANQUE</t>
  </si>
  <si>
    <t>9.10.3</t>
  </si>
  <si>
    <t>SUMINISTRO E INSTALACION  DE LAVAMANOS FREE INSTITUCIONAL CON CERTIFICACIÓN A.D.A PARA PERSONAS CON MOVILIDAD REDUCIDA</t>
  </si>
  <si>
    <t>9.10.4</t>
  </si>
  <si>
    <t>SUMINISTRO E INSTALACIÓN LAVAMANOS SOBREPONER ENNA COLOR BLANCO INC. GRIFERIA</t>
  </si>
  <si>
    <t>9.10.5</t>
  </si>
  <si>
    <t>SUMINISTRO E INSTALACIÓN ORINAL MEDIANO COMPLETO. GRIF TRADICIONAL CROMO</t>
  </si>
  <si>
    <t>9.10.6</t>
  </si>
  <si>
    <t>SUMINISTRO E INSTALACION  LAVAPLATOS DOBLE</t>
  </si>
  <si>
    <t>9.10.7</t>
  </si>
  <si>
    <t>SUMINISTRO E INSTALACION  BARANDA PARA DISCAPACITADOS, INCLUYE TODOS LOS ELEMENTOS PARA SU CORRECTA EJECUCIÓN.</t>
  </si>
  <si>
    <t>INSTALACIONES ELÉCTRICAS</t>
  </si>
  <si>
    <t>MANIOBRA Y CONTROL</t>
  </si>
  <si>
    <t>10.1.1</t>
  </si>
  <si>
    <t>10.1.2</t>
  </si>
  <si>
    <t>Suministro e instalacion de tablero de Distribucion Normal de 8 circuitos bifasico con purta.</t>
  </si>
  <si>
    <t>10.1.3</t>
  </si>
  <si>
    <t>Suministro e instalcion de breaker monopolar enchufable de 15 a 50 A enchufable.</t>
  </si>
  <si>
    <t>10.1.4</t>
  </si>
  <si>
    <t>Suministro e instalcion de breaker bipolar enchufable de 2x20A+2x30A.</t>
  </si>
  <si>
    <t xml:space="preserve">CANALIZACIONES Y EXCAVACIONES </t>
  </si>
  <si>
    <t>10.2.1</t>
  </si>
  <si>
    <t>Suministro e intalacion de registro para inspeccion de puesta a tierra</t>
  </si>
  <si>
    <t>10.2.2</t>
  </si>
  <si>
    <t>Suministro e instalacion de registro para baja tension CS274 con tapa y angulo metalico.</t>
  </si>
  <si>
    <t>10.2.3</t>
  </si>
  <si>
    <t>Excavación manual para instalación de tubería de acometida eléctrica principal y parcial(incluye retiro y relleno con arena y material seleccionado), zanja de 0,5x0,5 m</t>
  </si>
  <si>
    <t>ML</t>
  </si>
  <si>
    <t>ACOMETIDAS  DE BT</t>
  </si>
  <si>
    <t>10.3.1</t>
  </si>
  <si>
    <t>10.3.2</t>
  </si>
  <si>
    <t>10.3.3</t>
  </si>
  <si>
    <t>10.3.4</t>
  </si>
  <si>
    <t>10.3.5</t>
  </si>
  <si>
    <t>10.3.6</t>
  </si>
  <si>
    <t>10.3.7</t>
  </si>
  <si>
    <t>10.3.8</t>
  </si>
  <si>
    <t>10.3.9</t>
  </si>
  <si>
    <t>10.3.10</t>
  </si>
  <si>
    <t>10.3.11</t>
  </si>
  <si>
    <t>10.3.12</t>
  </si>
  <si>
    <t>10.3.13</t>
  </si>
  <si>
    <t>10.3.14</t>
  </si>
  <si>
    <t>LUMINARIAS</t>
  </si>
  <si>
    <t>10.4.1</t>
  </si>
  <si>
    <t>Suministro e instalacion panel led de 60x60 48w, 265-127V 6500k, con marco para incrustar en cielo razo.</t>
  </si>
  <si>
    <t>10.4.2</t>
  </si>
  <si>
    <t>Suministro e instalacion de lumininaria led  de 18w redondo de incrustar  100-277V 6500K</t>
  </si>
  <si>
    <t>10.4.3</t>
  </si>
  <si>
    <t xml:space="preserve">Suministro e instalcion de luminaria led tipo tortuga de 20w 100-277V 6500k </t>
  </si>
  <si>
    <t>10.4.4</t>
  </si>
  <si>
    <t>Suminstro e instalacion de luminaria de Salida de emergencia EXIT, 100-277V.</t>
  </si>
  <si>
    <t>10.4.5</t>
  </si>
  <si>
    <t xml:space="preserve">Sistema de puesta a tierra con una varilla de 5/8" x 1,20 m en cobre y cable de cobre desnudo No. 2 </t>
  </si>
  <si>
    <t xml:space="preserve">REDES INTERNAS </t>
  </si>
  <si>
    <t>10.5.1</t>
  </si>
  <si>
    <t xml:space="preserve">Salida para tomacorriente doble con polo a tierra en cable de cobre No. 1 Fase No.12, 1 neutro No. 12, 1 tierra No. 12, y ducto pvc de 1/2, incluye tomacorriente y demas accesorios para su instalacion </t>
  </si>
  <si>
    <t>10.5.2</t>
  </si>
  <si>
    <t xml:space="preserve">Salida para tomacorriente GFCI  con polo a tierra en cable de cobre No. 1 Fase No.12, 1 neutro No. 12, 1 tierra No. 12, y ducto pvc de 1/2, incluye tomacorriente y demas accesorios para su instalacion </t>
  </si>
  <si>
    <t>10.5.3</t>
  </si>
  <si>
    <t xml:space="preserve">Salida para tomacorriente DE 20A con polo a tierra en cable de cobre No. 2 Fase No.12, 1 tierra No. 12, y ducto pvc de 1/2, incluye tomacorriente y demas accesorios para su instalacion </t>
  </si>
  <si>
    <t>10.5.4</t>
  </si>
  <si>
    <t>Salida para iliminacion con cable de cobre No. 1 F No. 2, 1 Neutro No. 12, 1 tierra No. 12, y ducto pvc de 1/2, incluye interruptor y demas accesorios para su instalacion</t>
  </si>
  <si>
    <t>10.5.5</t>
  </si>
  <si>
    <t>Salida para ventilacion con cable de cobre No. 1 F No. 2, 1 Neutro No. 12, 1 tierra No. 12, y ducto pvc de 1/2, incluye interruptor y demas accesorios para su instalacion</t>
  </si>
  <si>
    <t>SISTEMA FOTOVOLAICO</t>
  </si>
  <si>
    <t>SUMINISTRO E INSTALACION DE EQUIPOS</t>
  </si>
  <si>
    <t>11.1.1</t>
  </si>
  <si>
    <t>Suministro e instalcion de Panel solar monocristalino 555W medias aprox 2279x1134x30mm</t>
  </si>
  <si>
    <t>11.1.2</t>
  </si>
  <si>
    <t xml:space="preserve">Suministro e instalacion de Inversor solar solis 20 kw, con seguidor MPPT, single phase 220V </t>
  </si>
  <si>
    <t>11.1.3</t>
  </si>
  <si>
    <t xml:space="preserve">suministro e instalacion kit de estructura solar para piso ( cada kit es para 4 paneles ) </t>
  </si>
  <si>
    <t>11.1.4</t>
  </si>
  <si>
    <t>Suministro e instalacion de proteccion AC/DC, Incluye Breaker, DPS, fusible y conexiones internas</t>
  </si>
  <si>
    <t>11.1.5</t>
  </si>
  <si>
    <t xml:space="preserve">Suministro e instalcion de cableado, ducteria emt e imc,  canalizacion y accesorios </t>
  </si>
  <si>
    <t>SUMINISTRO E INSTALACION BAJA TENSION</t>
  </si>
  <si>
    <t>11.2.1</t>
  </si>
  <si>
    <t>11.2.2</t>
  </si>
  <si>
    <t>Excavacion relleno y compactacion para banco de ductos pvc</t>
  </si>
  <si>
    <t>11.2.3</t>
  </si>
  <si>
    <t>Suministro y tendio de ducto pvc de 2x 1" 1/2 (incluye ducto de reserva)</t>
  </si>
  <si>
    <t>11.2.4</t>
  </si>
  <si>
    <t>Suministro y tendido de acometida desde tablero de protecciones hasta tablero principal en salon en 2F # 6 + 1 N # 6 + 1T # 6</t>
  </si>
  <si>
    <t>11.2.5</t>
  </si>
  <si>
    <t xml:space="preserve">Suministro y costruccion de puesta a tierra con varilla de cobre cobre 3 varillas 5/8 x 2,4 con cable de cobre No. 2 desnudo y registro de inpeccion </t>
  </si>
  <si>
    <t>VALOR DE AJUSTE DE ESTUDIOS Y DISEÑOS</t>
  </si>
  <si>
    <t>IVA DE AJUSTE DE ESTUDIOS Y DISEÑOS</t>
  </si>
  <si>
    <t>PLAN DE MANEJO AMBIENTAL (PMA)</t>
  </si>
  <si>
    <t>ESTUDIO Y REVISIONES ENTIDAD PRESTADORA DE SERVICIOS Y CERTIFICACIÓN RETIE</t>
  </si>
  <si>
    <t>TOTAL COSTO DE OBRA + AIU +AJUSTE DE ESTUDIOS Y DISEÑOS + PMA + ESTUDIOS DE ENTIDAD PRESTADORA DE SERVICIOS</t>
  </si>
  <si>
    <t>OBJETO:</t>
  </si>
  <si>
    <t>UNIDAD</t>
  </si>
  <si>
    <t>CANTIDAD TOTAL</t>
  </si>
  <si>
    <t>LARGO</t>
  </si>
  <si>
    <t>OBSERVACIONES</t>
  </si>
  <si>
    <t>TOTAL</t>
  </si>
  <si>
    <t>CONSTRUCCION DEL CENTRO DE VIDA PARA EL ADULTO MAYOR " MIGUEL PINEDO BARROS" EN LA LOCALIDAD TRES ( 3) DEL DISTRITO DE SANTA MARTA</t>
  </si>
  <si>
    <t>EDUS064-2025</t>
  </si>
  <si>
    <t xml:space="preserve">INVERSIONES Y CONSTRUCCIONES R2 S.A.S </t>
  </si>
  <si>
    <t>CONSORCIO INTER. CENTRO DE VIDA 2025</t>
  </si>
  <si>
    <t>1 DE AGOSTO DE 2025</t>
  </si>
  <si>
    <t xml:space="preserve">EMPRESA DISTRITAL DE DESARROLLO URBANO Y SOSTENIBLE DE SANTA MARTA </t>
  </si>
  <si>
    <t>EDUS086-2025</t>
  </si>
  <si>
    <t xml:space="preserve">DAVEY JOSE GONZALEZ GUTIERREZ </t>
  </si>
  <si>
    <t xml:space="preserve">CC. </t>
  </si>
  <si>
    <t>INVERSIONES Y CONSTRUCCIONES R2. SAS</t>
  </si>
  <si>
    <t>CONSTRATISTA DE INTERVENTORÍA</t>
  </si>
  <si>
    <t xml:space="preserve">CANTIDAD </t>
  </si>
  <si>
    <t xml:space="preserve">VALOR TOTAL </t>
  </si>
  <si>
    <t xml:space="preserve">MAYORES O MENORES CANTIDADES DE OBRA </t>
  </si>
  <si>
    <t>(+/-)</t>
  </si>
  <si>
    <t>DIMENSIONES</t>
  </si>
  <si>
    <t>COMEDOR</t>
  </si>
  <si>
    <t xml:space="preserve">VALOR TOTAL EN LETRAS PRESENTE ACTA:                                                                                                </t>
  </si>
  <si>
    <t>CONSTRUCCION DEL CENTRO DE VIDA PARA EL ADULTO MAYOR “MIGUEL PINEDO BARROS” EN LA LOCALIDAD TRES DEL DISTRITO DE SANTA MARTA</t>
  </si>
  <si>
    <t>ANÁLISIS DE PRECIO UNITARIO</t>
  </si>
  <si>
    <t>Ítem</t>
  </si>
  <si>
    <t>Unidad</t>
  </si>
  <si>
    <t>MATERIALES</t>
  </si>
  <si>
    <t>VALOR UNITARIO</t>
  </si>
  <si>
    <t xml:space="preserve">PISO BALDOSA VIBROPRENSADO 30X30 EN MARMOL </t>
  </si>
  <si>
    <t>Cemento gris</t>
  </si>
  <si>
    <t xml:space="preserve">Junta fina blanca </t>
  </si>
  <si>
    <t>SUBTOTAL MATERIALES</t>
  </si>
  <si>
    <t>EQUIPOS Y HERRAMIENTAS</t>
  </si>
  <si>
    <t>Herramienta menor (% mano de obra)</t>
  </si>
  <si>
    <t>glb</t>
  </si>
  <si>
    <t>SUBTOTAL EQUIPOS</t>
  </si>
  <si>
    <t>TRANSPORTE</t>
  </si>
  <si>
    <t xml:space="preserve">UNIDAD  </t>
  </si>
  <si>
    <t>DISTANCIA km</t>
  </si>
  <si>
    <t>VR. UN. ($/ m³*km)</t>
  </si>
  <si>
    <t>SUBTOTAL TRANSPORTE</t>
  </si>
  <si>
    <t>MANO DE OBRA</t>
  </si>
  <si>
    <t>Cuadrilla AA 1Of+2Ay (Albañilería)</t>
  </si>
  <si>
    <t>h</t>
  </si>
  <si>
    <t>SUBTOTAL MANO DE OBRA</t>
  </si>
  <si>
    <t>COSTO DIRECTO</t>
  </si>
  <si>
    <t>ZÓCALO RECTO EN MARMOL BEIGE H=7  CM</t>
  </si>
  <si>
    <t>Agua</t>
  </si>
  <si>
    <t>Lt</t>
  </si>
  <si>
    <t>Mural en mosaico multicolor, pulido con todos los elementos necesarios</t>
  </si>
  <si>
    <t>M2</t>
  </si>
  <si>
    <t>Andamio metálico tubular (sección de 2 marcos de 1,50 m * 1,50 m con 2 crucetas de 2,30 m)</t>
  </si>
  <si>
    <t>dia</t>
  </si>
  <si>
    <t xml:space="preserve">Letrero volumetrico con luces " CENTRO DE VIDA PARA EL ADULTO MAYOR " MIGUEL PINEDO BARROS" </t>
  </si>
  <si>
    <t xml:space="preserve">UND </t>
  </si>
  <si>
    <t>Taladro</t>
  </si>
  <si>
    <t xml:space="preserve">WALL PVC </t>
  </si>
  <si>
    <t xml:space="preserve">ML </t>
  </si>
  <si>
    <t xml:space="preserve">CLICS DE SUJECION </t>
  </si>
  <si>
    <t xml:space="preserve">und </t>
  </si>
  <si>
    <t>ADHESIVO PARA MONTAJES TOPEX O SIMILAR</t>
  </si>
  <si>
    <t>DESCRIPCIÓN</t>
  </si>
  <si>
    <t>ZOCALO RECTO PREFABRICADO EN GRANO DE MARMOL COLOR BEIGE H= 7.5 CM</t>
  </si>
  <si>
    <t xml:space="preserve">Suministro e instalacion de mural en mosaico multicolor " SANTA MARTA CORAZON DEL MUNDO 500 AÑOS" </t>
  </si>
  <si>
    <t xml:space="preserve">Suministro e instalacion de letrero volumetrico con luces " CENTRO DE VIDA PARA EL ADULTO MAYOR " MIGUEL PINEDO BARROS" </t>
  </si>
  <si>
    <t xml:space="preserve">Suministro e instalacion de Wall Pvc </t>
  </si>
  <si>
    <t xml:space="preserve">CONEXIÓN ALCANTARILLADO PRINCIPAL </t>
  </si>
  <si>
    <t xml:space="preserve">RED CONTRA INCENDIOS </t>
  </si>
  <si>
    <t xml:space="preserve">MURO CERRAMIENTO PERIMETRAL </t>
  </si>
  <si>
    <t>Administración</t>
  </si>
  <si>
    <t>Imprevistos</t>
  </si>
  <si>
    <t>Utilidad</t>
  </si>
  <si>
    <t>Aprobado por:</t>
  </si>
  <si>
    <t>LUIS FELIPE GUTIERREZ</t>
  </si>
  <si>
    <t>Secretario de Infraestructura</t>
  </si>
  <si>
    <t>MEMORIA DE CÁLCULO DE CANTIDADES DE OBRA</t>
  </si>
  <si>
    <t>CAPITULO / ÍTEM</t>
  </si>
  <si>
    <t>ÍTEM/ DESCRIPCIÓN</t>
  </si>
  <si>
    <t>FORMA DE PAGO</t>
  </si>
  <si>
    <t>ESQUEMA DE UBICACIÓN EN PLANOS Y REGISTRO FOTOGRÁFICO</t>
  </si>
  <si>
    <t>AREA</t>
  </si>
  <si>
    <t>No.ELEMENTOS</t>
  </si>
  <si>
    <t>CANTIDAD PARCIAL</t>
  </si>
  <si>
    <t>ANCHO</t>
  </si>
  <si>
    <t>ALTO</t>
  </si>
  <si>
    <t>LONGITUD</t>
  </si>
  <si>
    <t>Espacio en el que se incluye una imagen del elemento a calcular, y si se requiere un gráfico con las medidas a partir de las cuales se obtiene la cantidad.</t>
  </si>
  <si>
    <t>TRABAJO EN GRUPO</t>
  </si>
  <si>
    <t>FISIOTERAPIA</t>
  </si>
  <si>
    <t>CONSULTORIO 1</t>
  </si>
  <si>
    <t>CONSULTORIO 2</t>
  </si>
  <si>
    <t>SALA DE JUNTAS</t>
  </si>
  <si>
    <t>DIRECCIÓN</t>
  </si>
  <si>
    <t>FACTURACION</t>
  </si>
  <si>
    <t>RECEPCION</t>
  </si>
  <si>
    <t>PASILLO</t>
  </si>
  <si>
    <t>ARCHIVO</t>
  </si>
  <si>
    <t xml:space="preserve">PORTERIA </t>
  </si>
  <si>
    <t>ACCESO</t>
  </si>
  <si>
    <t>PASILLO INTERNO</t>
  </si>
  <si>
    <t xml:space="preserve">FIRMA </t>
  </si>
  <si>
    <t xml:space="preserve">MURO  FRONTAL  FACHADA </t>
  </si>
  <si>
    <t>RED CONTRA INCENDIOS</t>
  </si>
  <si>
    <t>ml - und</t>
  </si>
  <si>
    <t>VR. UNITARIO</t>
  </si>
  <si>
    <t>Ml</t>
  </si>
  <si>
    <t>Unión Ranurada 3"</t>
  </si>
  <si>
    <t>RENDIMIENTO</t>
  </si>
  <si>
    <t>UNIDAD  (m³)</t>
  </si>
  <si>
    <t>DISTANCIA (km)</t>
  </si>
  <si>
    <t>VALOR / HORA</t>
  </si>
  <si>
    <t>Oficial de Obra</t>
  </si>
  <si>
    <t>Ayudante de Obra</t>
  </si>
  <si>
    <t>Tubería AC 1-1/4" Ranurada SCH10</t>
  </si>
  <si>
    <t>Unión Ranurada 1-1/4"</t>
  </si>
  <si>
    <t>Soporte Tipo Pera 1-1/4"</t>
  </si>
  <si>
    <t>Soporte Tipo Riel Vertical 1-1/4"</t>
  </si>
  <si>
    <t>Tubería AC 1" Roscada SCH40</t>
  </si>
  <si>
    <t>Tubería AC 1" Ranurada SCH40</t>
  </si>
  <si>
    <t>Soporte tipo pera 1" Galvanizada</t>
  </si>
  <si>
    <t>und</t>
  </si>
  <si>
    <t>Gabinete Contra Incendios Tipo II</t>
  </si>
  <si>
    <t>Válvula restrictora de presión 1-1/2"</t>
  </si>
  <si>
    <t>Manguera para toma de bomberos 30mts</t>
  </si>
  <si>
    <t>Canastilla para manguera</t>
  </si>
  <si>
    <t>Extintor</t>
  </si>
  <si>
    <t>Hacha</t>
  </si>
  <si>
    <t>Llave spanner</t>
  </si>
  <si>
    <t>Martillo de Fragmentación</t>
  </si>
  <si>
    <t>Siamesa toma bomberos 2-1/2" x 2-1/2" x 4"</t>
  </si>
  <si>
    <t>Válvula de control 3" ranurada principal</t>
  </si>
  <si>
    <t>Unión 3" Ranurada</t>
  </si>
  <si>
    <t>Cheque antiretorno 3" Ranurado</t>
  </si>
  <si>
    <t>Válvula visor 1"</t>
  </si>
  <si>
    <t>Válvula desairadora 1"</t>
  </si>
  <si>
    <t>Gastop</t>
  </si>
  <si>
    <t>Teflón</t>
  </si>
  <si>
    <t>Varilla 3/8" roscada</t>
  </si>
  <si>
    <t>Rociadores tipo k=5,6</t>
  </si>
  <si>
    <t>Escudo con porta escudo 1/2"</t>
  </si>
  <si>
    <t>Niple 1-1/2" x 1,20mts Rosc x Ran</t>
  </si>
  <si>
    <t>HIDROMAC - 20 HP</t>
  </si>
  <si>
    <t xml:space="preserve">UNA ELECTROBOMBA LIDER CONSTRUIDA EN HIERRO GRIS,  MODELO 20H - 20W -IE3 , CASQUILLO EN ACERO INOX ,CON MOTOR DE ALTA EFICIENCIA DE 20 HP , TRIFASICA  (220/440V) ,60HZ 3500 rpm , SUCCION Y DESCARGA DE 2" NPT.   CAUDAL MAX  240 GPM ,CAUDAL MEDIO 110 GMP,ALTURA MEDIA 92M, PESO 153KG, DIMENSIONES 0,8/0,5/0,5MTS  , HDT 88 mca/125psi , INCLUYE VALVULA , CHEQUE , PRESOSTATOS Y ACCESORIOS.                                   </t>
  </si>
  <si>
    <t>EQUIPO CONTRA INCENDIO BOMBA JOCKEY 3.0HP</t>
  </si>
  <si>
    <t>BOMBA MULTIETAPAS VERTICAL EN ACERO INOXIDABLE ( CUERPO - EJE- IMPULSORES MARCA BARNES MODELO VMSS2-110 ACOPLADA A MOTOR ELECTRICO DE 3,0 HP , 11 ETAPAS , TRIFASICA A 220 VOL . SUCCION Y DESCARGA 11/4" X 1" INCLUYE CONTRABRIDAS , TORNILLERIA Y EMPAQUES Q= 23 GMP MAX , HDT 157 PSI MAX INCLUYE VALVULAS CHEUQES Y PRESOSTATO</t>
  </si>
  <si>
    <t xml:space="preserve">ITEMS NO PREVISTOS </t>
  </si>
  <si>
    <t>Andamio metálico tubular (sección de 6 marcos de 1,50 m * 1,50 m con 6 crucetas de 2,30 m)</t>
  </si>
  <si>
    <t>(+)</t>
  </si>
  <si>
    <t>(-)</t>
  </si>
  <si>
    <t>PRELIMINARES</t>
  </si>
  <si>
    <t>Localización y replanteo alcantarillado sanitario con equipo de Topografía</t>
  </si>
  <si>
    <t>EXCAVACIONES</t>
  </si>
  <si>
    <t>Excavación a máquina en material común, roca descompuesta, a cualquier profundidad y bajo cualquier condición de humedad.</t>
  </si>
  <si>
    <t>Excavación a mano en material común, roca descompuesta, a cualquier profundidad y bajo cualquier condición de humedad.</t>
  </si>
  <si>
    <t>Relleno material de sitio seleccionado compactado al 95% del Proctor Modificado</t>
  </si>
  <si>
    <t>Relleno material Granular Tipo 1 compactado al 70% de la Densidad Relativa</t>
  </si>
  <si>
    <t>Relleno material seleccionado de cantera Tipo 2 o 3 compactado al 95% del Proctor Modificado</t>
  </si>
  <si>
    <t>Construcción pozo de inspección en concreto reforzado e impermeabilizado para tuberías de diámetro entre 8" y 27", con diámetro del cilindro de 1,20 m (1,45 m&lt; H &lt; 1,80m) incluye losa de fondo, tapa de inspección en HD, cilindro, cañuela y pañete de impermeabilización</t>
  </si>
  <si>
    <t>un</t>
  </si>
  <si>
    <t>Construcción pozo de inspección en concreto reforzado e impermeabilizado para tuberías de diámetro entre 8" y 27", con diámetro del cilindro de 1,20 m (1.8 m&lt; H &lt; 3,0m) incluye losa de fondo, tapa de inspección en HD, cilindro, cañuela y pañete de impermeabilización</t>
  </si>
  <si>
    <t>Tubería Alcantarillado de 8" en PVC (Unión Mecánica) de pared interior lisa y exterior corrugada.</t>
  </si>
  <si>
    <t xml:space="preserve">Suministro e Instalación domiciliaria de alcantarillado con tubería de PVC Unión Mecánica corrugada de 160 mm (6"). Incluye caja sencilla de 0.60x0.60x1.00 m en ladrillo, tapa en concreto de 3000 psi, Tee o Yee, codo o accesorios de derivación. Tipo 5.  (6 &lt;  L &lt; 7,0 m) </t>
  </si>
  <si>
    <t>ALCANTARILLADO SANITARIO CENTRO DE VIDA "MIGUEL PINEDO BARROS"</t>
  </si>
  <si>
    <t>TRAZADO Y REPLANTEO</t>
  </si>
  <si>
    <t>ITEM:</t>
  </si>
  <si>
    <t>REFERENCIA</t>
  </si>
  <si>
    <t>DIMENSIONES (m)</t>
  </si>
  <si>
    <t>TOTAL ACUMULADO</t>
  </si>
  <si>
    <t>MH1 - MH2</t>
  </si>
  <si>
    <t>MH2 - MH3</t>
  </si>
  <si>
    <t>MH3 - MH4</t>
  </si>
  <si>
    <t>MH4 - MH5</t>
  </si>
  <si>
    <t>MH5 - MH6</t>
  </si>
  <si>
    <t>MH6 - MH7</t>
  </si>
  <si>
    <t>MH7 - MH8</t>
  </si>
  <si>
    <t>MH8 - EXISTENTE</t>
  </si>
  <si>
    <t>NO</t>
  </si>
  <si>
    <t>YA</t>
  </si>
  <si>
    <t>SUMINISTRO E INSTALACION DE ACCESORIOS ( VALVULAS, TEE, REDUCCIONES, UNIONES) PARA  RED CONTRA INCENDIOS</t>
  </si>
  <si>
    <t>sumnistro e instalacion de codos 3"x90 ranurado</t>
  </si>
  <si>
    <t>UND.</t>
  </si>
  <si>
    <t>sumnistro e instalacion de union 3 " ranurada</t>
  </si>
  <si>
    <t>sumnistro e instalacion de soporte tipo pera 3"</t>
  </si>
  <si>
    <t>sumnistro e instalcion de soporte tipo riel vertical 3"</t>
  </si>
  <si>
    <t>sumnistro e instalacion de tee mec 3" x 11/4" ranu</t>
  </si>
  <si>
    <t>sumnistro e instalcion de tee mec 3" x 1" rosca</t>
  </si>
  <si>
    <t>sumnistro e instalacion de red 3" x 11/4" ranurada</t>
  </si>
  <si>
    <t xml:space="preserve">sumnistro e instalacion de union 11/4" ranurada </t>
  </si>
  <si>
    <t xml:space="preserve">suministro e instalacion de tapon 11/4" ranurada </t>
  </si>
  <si>
    <t>suministro e instalacion strak 11/4" x 1" roscada</t>
  </si>
  <si>
    <t xml:space="preserve">sumnistro e instalacion soporte tipo pera 11/4" </t>
  </si>
  <si>
    <t xml:space="preserve">suministro e instalacion de tee ranurado 3 "x90 </t>
  </si>
  <si>
    <t>sumnistro e instalacion de soporte tipo riel vertical 11/4"</t>
  </si>
  <si>
    <t>sumnistro e instalacion de codo 1" x90 roscado</t>
  </si>
  <si>
    <t xml:space="preserve">suministro e instalacion de tapon" ac ranurado </t>
  </si>
  <si>
    <t xml:space="preserve">sumnistro e instalacion de soporte tipo pera 1 galvanizada </t>
  </si>
  <si>
    <t>sumnistro e instalacion de reduccion copa 1" x 1/2" ac rosca</t>
  </si>
  <si>
    <t xml:space="preserve">sumnistro e instalcion de tee 11/4" ranurada </t>
  </si>
  <si>
    <t>sumnistro e instalcion de teflon liquido gastop</t>
  </si>
  <si>
    <t xml:space="preserve">sumnistro e instalcion de teflon industrila </t>
  </si>
  <si>
    <t>sumnistro e instalcion de varilla 3/8" x3mts</t>
  </si>
  <si>
    <t>suministro e instalacion de tee 3" x11/2" ranurado</t>
  </si>
  <si>
    <t>sumnistro e instalacion de union 11/2" ranurada</t>
  </si>
  <si>
    <t>suministro e instalacion de codos 11/2" x90</t>
  </si>
  <si>
    <t>ML.</t>
  </si>
  <si>
    <t>12.1.1</t>
  </si>
  <si>
    <t>12.1.2</t>
  </si>
  <si>
    <t>12.2.1</t>
  </si>
  <si>
    <t>12.2.2</t>
  </si>
  <si>
    <t>12.2.3</t>
  </si>
  <si>
    <t xml:space="preserve">RELLENOS </t>
  </si>
  <si>
    <t xml:space="preserve">POZOS DE INSPECCION </t>
  </si>
  <si>
    <t xml:space="preserve">TUBERIA PRINCIPAL Y DOMICILIARIAS </t>
  </si>
  <si>
    <t xml:space="preserve">FACHADA </t>
  </si>
  <si>
    <t>PLACA NIVEL N+4.5</t>
  </si>
  <si>
    <t>12.3.1</t>
  </si>
  <si>
    <t>12.3.2</t>
  </si>
  <si>
    <t>12.3.3</t>
  </si>
  <si>
    <t>12.4.1</t>
  </si>
  <si>
    <t>12.4.2</t>
  </si>
  <si>
    <t>12.4.3</t>
  </si>
  <si>
    <t>12.4.4</t>
  </si>
  <si>
    <t>12.4.5</t>
  </si>
  <si>
    <t>12.4.6</t>
  </si>
  <si>
    <t>12.4.7</t>
  </si>
  <si>
    <t>12.4.8</t>
  </si>
  <si>
    <t>12.4.9</t>
  </si>
  <si>
    <t>12.4.10</t>
  </si>
  <si>
    <t>12.5.1</t>
  </si>
  <si>
    <t>12.5.2</t>
  </si>
  <si>
    <t>12.5.3</t>
  </si>
  <si>
    <t>12.5.4</t>
  </si>
  <si>
    <t>12.5.5</t>
  </si>
  <si>
    <t>12.5.6</t>
  </si>
  <si>
    <t>12.5.7</t>
  </si>
  <si>
    <t>12.5.8</t>
  </si>
  <si>
    <t>12.5.9</t>
  </si>
  <si>
    <t>12.5.10</t>
  </si>
  <si>
    <t>12.5.11</t>
  </si>
  <si>
    <t>12.5.12</t>
  </si>
  <si>
    <t>12.5.13</t>
  </si>
  <si>
    <t xml:space="preserve">TUBERIAS  PRINCIPALES Y SECUNDARIAS </t>
  </si>
  <si>
    <t xml:space="preserve">ACCESORIOS, VALVULAS Y CHEQUES </t>
  </si>
  <si>
    <t xml:space="preserve">BOMBA PRINCIPAL Y SECUNDARIA </t>
  </si>
  <si>
    <t>Total</t>
  </si>
  <si>
    <t>1,8 SMMLV</t>
  </si>
  <si>
    <t>1,5 SMMLV</t>
  </si>
  <si>
    <t>%</t>
  </si>
  <si>
    <t>Factor prestacional de ingreso por hora efectiva / base hora laboral</t>
  </si>
  <si>
    <t>3 SMMLV</t>
  </si>
  <si>
    <t>Subtotal</t>
  </si>
  <si>
    <t>jor</t>
  </si>
  <si>
    <t>ayudante</t>
  </si>
  <si>
    <t>ejero o cadenero</t>
  </si>
  <si>
    <t>topógrafo</t>
  </si>
  <si>
    <t>HR</t>
  </si>
  <si>
    <t>Cuadrilla II (Topografía)   1 Top.-1 of ejero</t>
  </si>
  <si>
    <t>O00060</t>
  </si>
  <si>
    <t>1,2 SMMLV</t>
  </si>
  <si>
    <t xml:space="preserve">Subtotal  </t>
  </si>
  <si>
    <t>Ayudante A Aseo con recargo</t>
  </si>
  <si>
    <t>Ayudante A Aseo</t>
  </si>
  <si>
    <t>Cuadrilla JJ (Aseo)  1 Ay y 1 Ay (recargo)</t>
  </si>
  <si>
    <t>O00061</t>
  </si>
  <si>
    <t>2 SMMLV</t>
  </si>
  <si>
    <t>Oficial B estructura metalica</t>
  </si>
  <si>
    <t>Ayudante A estructura metalica</t>
  </si>
  <si>
    <t>soldador</t>
  </si>
  <si>
    <t>Cuadrilla HH (Est. metálica) 1 sold, 1 Of y 1 Ay</t>
  </si>
  <si>
    <t>O00059</t>
  </si>
  <si>
    <t>Oficial drywall</t>
  </si>
  <si>
    <t>Ayudante B drywall</t>
  </si>
  <si>
    <t>Cuadrilla GG (Drywall)  1 Of y 1 Ay</t>
  </si>
  <si>
    <t>O00058</t>
  </si>
  <si>
    <t>2,5 SMMLV</t>
  </si>
  <si>
    <t>3,5 SMMLV</t>
  </si>
  <si>
    <t>Oficial Electrico especializado</t>
  </si>
  <si>
    <t>Ayudante Electrico especializado</t>
  </si>
  <si>
    <t>jefe de obra</t>
  </si>
  <si>
    <t>Cuadrilla FF (Electrico especializado)1 je,  1 Of y 1 Ay</t>
  </si>
  <si>
    <t>O00057</t>
  </si>
  <si>
    <t>Oficial A Electrico</t>
  </si>
  <si>
    <t>Ayudante A Electrico</t>
  </si>
  <si>
    <t>Cuadrilla FF (Electrico)  1 je, 1 Of y 1 Ay</t>
  </si>
  <si>
    <t>O00056</t>
  </si>
  <si>
    <t>Oficial B Cableado estructural</t>
  </si>
  <si>
    <t>Ayudante B Cableado estructural</t>
  </si>
  <si>
    <t>Cuadrilla EE (Cableado estructural)  1 Of y 1 Ay</t>
  </si>
  <si>
    <t>O00055</t>
  </si>
  <si>
    <t>Oficial B Carpintería</t>
  </si>
  <si>
    <t>Oficial A Carpintería</t>
  </si>
  <si>
    <t>Ayudante B Carpintería</t>
  </si>
  <si>
    <t>Cuadrilla DD (Carpintería)  2 Of y 1 Ay</t>
  </si>
  <si>
    <t>O00054</t>
  </si>
  <si>
    <t>Subtotal  1</t>
  </si>
  <si>
    <t xml:space="preserve">Oficial A Pinturas </t>
  </si>
  <si>
    <t>Ayudantes A Pinturas</t>
  </si>
  <si>
    <t>Cuadrilla CC (Pintura)  1 Of Y 3 Ay</t>
  </si>
  <si>
    <t>O00053</t>
  </si>
  <si>
    <t>Oficial A Instalaciones</t>
  </si>
  <si>
    <t xml:space="preserve">Ayudante A Instalaciones </t>
  </si>
  <si>
    <t>Cuadrilla BB (Instalaciones) 1 Of y 1 Ay</t>
  </si>
  <si>
    <t>O00052</t>
  </si>
  <si>
    <t>O00901</t>
  </si>
  <si>
    <t>Oficial A</t>
  </si>
  <si>
    <t>O00002</t>
  </si>
  <si>
    <t>Ayudante A</t>
  </si>
  <si>
    <t>O00001</t>
  </si>
  <si>
    <t>Cuadrilla AA (Albañilería)   1 Oficial</t>
  </si>
  <si>
    <t>O00050</t>
  </si>
  <si>
    <t>Cuadrilla AA (Albañilería)   1 Ay</t>
  </si>
  <si>
    <t>O00051</t>
  </si>
  <si>
    <t xml:space="preserve">Total hora </t>
  </si>
  <si>
    <t>Cuadrilla AA (Albañilería) 1Of y 1 Ay</t>
  </si>
  <si>
    <t>prestaciones</t>
  </si>
  <si>
    <t>Precio con</t>
  </si>
  <si>
    <t>Cantidad</t>
  </si>
  <si>
    <t>unidad</t>
  </si>
  <si>
    <t>Descripción</t>
  </si>
  <si>
    <t>Clave</t>
  </si>
  <si>
    <t>día</t>
  </si>
  <si>
    <t>(3MMLV)</t>
  </si>
  <si>
    <t>1 OFICIAL B</t>
  </si>
  <si>
    <t>(2MMLV+1 AT)</t>
  </si>
  <si>
    <t>1 OFICIAL A</t>
  </si>
  <si>
    <t>(1,5SMMLV+1 AT)</t>
  </si>
  <si>
    <t>1 AYUDANTE B</t>
  </si>
  <si>
    <t>(1,2SMMLV+1 AT)</t>
  </si>
  <si>
    <t>SALARIO MIN</t>
  </si>
  <si>
    <t>1 AYUDANTE A</t>
  </si>
  <si>
    <t>No. en salarios mínimos</t>
  </si>
  <si>
    <t>MORTEROS Y CONCRETOS</t>
  </si>
  <si>
    <t>PRECIO ACTUAL DE CEMENTO</t>
  </si>
  <si>
    <t>Bulto 50 kg</t>
  </si>
  <si>
    <t>unitario</t>
  </si>
  <si>
    <t>PRECIO ACTUAL DE ARENA FINA</t>
  </si>
  <si>
    <t>PRECIO ACTUAL DE ARENA LAVADA DE PEÑA</t>
  </si>
  <si>
    <t xml:space="preserve">GRAVA </t>
  </si>
  <si>
    <t>AGUA</t>
  </si>
  <si>
    <t>L</t>
  </si>
  <si>
    <t>mortero 1:3 con arena de pozo</t>
  </si>
  <si>
    <t>material</t>
  </si>
  <si>
    <t>Valor unitario</t>
  </si>
  <si>
    <t>Valor parcial</t>
  </si>
  <si>
    <t>Cemento</t>
  </si>
  <si>
    <t>Arena fina</t>
  </si>
  <si>
    <t xml:space="preserve">Agua </t>
  </si>
  <si>
    <t>mortero 1:4 con Arena de peña</t>
  </si>
  <si>
    <t>Mortero 1:5 con arena de peña</t>
  </si>
  <si>
    <t>Concreto 4.000 psi</t>
  </si>
  <si>
    <t>280 kg/cm²</t>
  </si>
  <si>
    <t>Arena lavada de río</t>
  </si>
  <si>
    <t>Grava</t>
  </si>
  <si>
    <t>Mezcladora de trompo</t>
  </si>
  <si>
    <t>Concreto 3.500 psi</t>
  </si>
  <si>
    <t>246 kg/cm²</t>
  </si>
  <si>
    <t>Concreto 3.000 psi</t>
  </si>
  <si>
    <t>210 kg/cm²</t>
  </si>
  <si>
    <t>Concreto 2.500 psi</t>
  </si>
  <si>
    <t>175 kg/cm²</t>
  </si>
  <si>
    <t>Concreto 2.000 psi</t>
  </si>
  <si>
    <t>140 kg/cm²</t>
  </si>
  <si>
    <t>Concreto pobre 1.500 psi</t>
  </si>
  <si>
    <t>105 kg/cm²</t>
  </si>
  <si>
    <t>CONCRETOS</t>
  </si>
  <si>
    <t>TIPO en psi</t>
  </si>
  <si>
    <t>1.500 Normal</t>
  </si>
  <si>
    <t>2.000 Normal</t>
  </si>
  <si>
    <t>2.500 Normal</t>
  </si>
  <si>
    <t>3.000 Normal</t>
  </si>
  <si>
    <t>3.500 Normal</t>
  </si>
  <si>
    <t>CÁLCULO  DE  CUADRILLAS 2026</t>
  </si>
  <si>
    <t>FACTOR PRESTACIONAL &lt; 2SMMLV</t>
  </si>
  <si>
    <t>FACTOR PRESTACIONAL &gt; 2 SMMLV</t>
  </si>
  <si>
    <t>A.  SALARIO</t>
  </si>
  <si>
    <t>B.  PRESTACIONES SOCIALES Y APORTES PARAFISCALES</t>
  </si>
  <si>
    <t>Subsidio de transporte</t>
  </si>
  <si>
    <t xml:space="preserve">Cesantía    </t>
  </si>
  <si>
    <t xml:space="preserve">Intereses Cesantía   </t>
  </si>
  <si>
    <t xml:space="preserve">Prima Legal   </t>
  </si>
  <si>
    <t xml:space="preserve">Vacaciones    </t>
  </si>
  <si>
    <t xml:space="preserve">Salud    </t>
  </si>
  <si>
    <t xml:space="preserve">Pensiones    </t>
  </si>
  <si>
    <t xml:space="preserve">Riesgos Profesionales   </t>
  </si>
  <si>
    <t>Dotacion</t>
  </si>
  <si>
    <t>Exámenes de ingreso y egreso</t>
  </si>
  <si>
    <t>Otros (ausencias justificadas, Indemnizaciones, etc. )</t>
  </si>
  <si>
    <t>PARAFISCALES</t>
  </si>
  <si>
    <t>Caja de compensacion Familiar</t>
  </si>
  <si>
    <t>Sena</t>
  </si>
  <si>
    <t>ICBF</t>
  </si>
  <si>
    <t>SUB-TOTAL B</t>
  </si>
  <si>
    <t>FACTOR PRESTACIONAL ADOPTADO</t>
  </si>
  <si>
    <t>FACTOR PRESTACIONAL APROXIMADO</t>
  </si>
  <si>
    <t>Revisado por:</t>
  </si>
  <si>
    <t>2 Ayudante A</t>
  </si>
  <si>
    <t>Suministro e instalacion de accesorios ( valvulas, tee, reducciones, uniones) para  red contra incendios</t>
  </si>
  <si>
    <t xml:space="preserve">SUMINISTRO E INSTALACION DE UNA ELECTROBOMBA LIDER CONSTRUIDA EN HIERRO GRIS,  MODELO 20H - 20W -IE3 , CASQUILLO EN ACERO INOX ,CON MOTOR DE ALTA EFICIENCIA DE 20 HP , TRIFASICA  (220/440V) ,60HZ 3500 rpm , SUCCION Y DESCARGA DE 2" NPT.   CAUDAL MAX  240 GPM ,CAUDAL MEDIO 110 GMP,ALTURA MEDIA 92M, PESO 153KG, DIMENSIONES 0,8/0,5/0,5MTS  , HDT 88 mca/125psi , INCLUYE VALVULA , CHEQUE , PRESOSTATOS Y ACCESORIOS.                                   </t>
  </si>
  <si>
    <t>Suministro e instalacion de valvula de control 3" ranurada principal</t>
  </si>
  <si>
    <t xml:space="preserve">Suministroe instalacion de cheque ranurado 3" </t>
  </si>
  <si>
    <t>Suministro e instalacion valvula de desague 1" visora</t>
  </si>
  <si>
    <t>Suministro e instalacion de rociadores tipo k=5,6</t>
  </si>
  <si>
    <t>Suministro e instalcion valvula desairadora 1"</t>
  </si>
  <si>
    <t>EXCAVACIÓN A MÁQUINA</t>
  </si>
  <si>
    <t>EXCAVACIÓN MANUAL</t>
  </si>
  <si>
    <t>CENTRO DE VIDA</t>
  </si>
  <si>
    <t>RELLENO DE ZANJAS</t>
  </si>
  <si>
    <t>RELLENO GRANULAR</t>
  </si>
  <si>
    <t>RELLENO DE CANTERA</t>
  </si>
  <si>
    <t>POZOS DE INSPECCIÓN</t>
  </si>
  <si>
    <t>POZO DE INSPECCIÓN (1,45 &lt; H &lt; 1,80)</t>
  </si>
  <si>
    <t>POZO DE INSPECCIÓN (1,80 &lt; H &lt; 3,00)</t>
  </si>
  <si>
    <t>TUBERÍAS Y ACCESORIOS</t>
  </si>
  <si>
    <t>TUBERÍA 8"</t>
  </si>
  <si>
    <t>ACOMETIDAS DOMICILIARIAS</t>
  </si>
  <si>
    <t>ACOMETIDA 6"</t>
  </si>
  <si>
    <t>Centro de vida</t>
  </si>
  <si>
    <t>CAPITULO 12</t>
  </si>
  <si>
    <t xml:space="preserve">LONGITUD </t>
  </si>
  <si>
    <t>Tuberia de alimentacion</t>
  </si>
  <si>
    <t xml:space="preserve">BAÑO DISCAPACITADOS </t>
  </si>
  <si>
    <t>BAÑO PORTERIA</t>
  </si>
  <si>
    <t xml:space="preserve">BAÑO DIRECTOR </t>
  </si>
  <si>
    <t>BAÑO CONSULTORIOS</t>
  </si>
  <si>
    <t xml:space="preserve">BAÑO ADMINISTRACION </t>
  </si>
  <si>
    <t xml:space="preserve">CUARTO DE BOMBEO </t>
  </si>
  <si>
    <t>COCINA</t>
  </si>
  <si>
    <t xml:space="preserve">BAÑOS DISCAPACITADOS </t>
  </si>
  <si>
    <t xml:space="preserve">BAÑO MUJERES </t>
  </si>
  <si>
    <t>BAÑO HOMBRES</t>
  </si>
  <si>
    <t>BAÑOS HOMBRES</t>
  </si>
  <si>
    <t>BAÑOS MUJERES</t>
  </si>
  <si>
    <t>BAÑO ADMINISTRACION</t>
  </si>
  <si>
    <t>BAÑO DIRECTOR</t>
  </si>
  <si>
    <t xml:space="preserve">ZONA VERDE POSTERIOR </t>
  </si>
  <si>
    <t>SOLARIO</t>
  </si>
  <si>
    <t>FACHADA FRONTAL</t>
  </si>
  <si>
    <t xml:space="preserve">COCINA </t>
  </si>
  <si>
    <t xml:space="preserve">BAÑO HOMBRES </t>
  </si>
  <si>
    <t xml:space="preserve">BAÑO DIRECCION </t>
  </si>
  <si>
    <t>ASEO</t>
  </si>
  <si>
    <t xml:space="preserve">SOLARIO </t>
  </si>
  <si>
    <t xml:space="preserve">COMEDOR </t>
  </si>
  <si>
    <t xml:space="preserve">PASILLO BAÑOS </t>
  </si>
  <si>
    <t xml:space="preserve">PASILLO CONSULTORIOS </t>
  </si>
  <si>
    <t xml:space="preserve">ADMINISTRACION </t>
  </si>
  <si>
    <t>BAÑOS</t>
  </si>
  <si>
    <t>ZONA ADMINISTRATIVA</t>
  </si>
  <si>
    <t>ACCESO Y RAMPAS</t>
  </si>
  <si>
    <t>NIVEL 2,60 MTS</t>
  </si>
  <si>
    <t>NIVEL 4 MTS</t>
  </si>
  <si>
    <t>ZONA DE SOLARIO</t>
  </si>
  <si>
    <t>ANTEPECHO LOSA</t>
  </si>
  <si>
    <t>FACHADA</t>
  </si>
  <si>
    <t xml:space="preserve">Muro fachada inclinado </t>
  </si>
  <si>
    <t>COLUMNAS</t>
  </si>
  <si>
    <t>VGAS</t>
  </si>
  <si>
    <t>AREA M2 VANOS</t>
  </si>
  <si>
    <t>TOTAL M2</t>
  </si>
  <si>
    <t>No. ELEMENTOS</t>
  </si>
  <si>
    <t>AREA M2</t>
  </si>
  <si>
    <t>NIVEL 4,2 MTS</t>
  </si>
  <si>
    <t>NIVEL MAS DE 4,2 MTS</t>
  </si>
  <si>
    <t>TOTAL ALTURA</t>
  </si>
  <si>
    <t>INTERIOR</t>
  </si>
  <si>
    <t>MURO BARRA</t>
  </si>
  <si>
    <t>DESPENSA</t>
  </si>
  <si>
    <t>CUARTO ELECTRICO</t>
  </si>
  <si>
    <t>CUARTO DE BOMBEO</t>
  </si>
  <si>
    <t>DEPOSITO</t>
  </si>
  <si>
    <t>ENTADA COCINA, ASEO</t>
  </si>
  <si>
    <t>EXTERIOR BAÑOS</t>
  </si>
  <si>
    <t>BAÑO DISCAPACITADO</t>
  </si>
  <si>
    <t>BAÑOS DAMAS</t>
  </si>
  <si>
    <t>BAÑOS CABALLEROS</t>
  </si>
  <si>
    <t>PASILLO BAÑOS</t>
  </si>
  <si>
    <t>PASILLO ADMINISTRACIÓN</t>
  </si>
  <si>
    <t>BAÑO</t>
  </si>
  <si>
    <t>RECEPCION Y HALL</t>
  </si>
  <si>
    <t>CONTABILIDAD Y FACT</t>
  </si>
  <si>
    <t>PORTERIA</t>
  </si>
  <si>
    <t>CUCHILLAS COMEDOR</t>
  </si>
  <si>
    <t>CUCHILLA COCINA</t>
  </si>
  <si>
    <t>CUCHILLA CUARTO ELEC</t>
  </si>
  <si>
    <t>CUCHILLA CUARTOS SERV.</t>
  </si>
  <si>
    <t>CUCHILLAS ADMINISTRACIÓN</t>
  </si>
  <si>
    <t>ALERO</t>
  </si>
  <si>
    <t>MURO COMEDOR - TRABAJO</t>
  </si>
  <si>
    <t>EXTERIOR</t>
  </si>
  <si>
    <t>MURO COMEDOR - COCINA</t>
  </si>
  <si>
    <t>MURO CUARTO SERV Y BAÑO</t>
  </si>
  <si>
    <t>MURO ADMINISTRACION</t>
  </si>
  <si>
    <t>MURO FACHADA ADMINISTRACION</t>
  </si>
  <si>
    <t>MURO ADMINISTRACIÓN - SOLARIO</t>
  </si>
  <si>
    <t>MURO FACHADA TRABAJO</t>
  </si>
  <si>
    <t>MURO ACESO FACHADA</t>
  </si>
  <si>
    <t>MURO ALEROS</t>
  </si>
  <si>
    <t>MURO ANTEPECHOS INTERIOR</t>
  </si>
  <si>
    <t>MURO PASILLO SOLARIO - BAÑOS</t>
  </si>
  <si>
    <t>MURO TRABAJO</t>
  </si>
  <si>
    <t>MURO FRONTON ACCESO</t>
  </si>
  <si>
    <t xml:space="preserve">MURO FACHADA Letrero volumetrico </t>
  </si>
  <si>
    <t xml:space="preserve">Muros verticales </t>
  </si>
  <si>
    <t xml:space="preserve">Muros verticales dobles </t>
  </si>
  <si>
    <t>losas fachadas</t>
  </si>
  <si>
    <t>TRABAJO</t>
  </si>
  <si>
    <t>PUERTA DE 1,20X2,60</t>
  </si>
  <si>
    <t>PUERTA DE 1,00X2,60</t>
  </si>
  <si>
    <t>PUERTA DE 0,90X2,60</t>
  </si>
  <si>
    <t>PUERTA DE 0,80X2,60</t>
  </si>
  <si>
    <t>CONSULTORIOS</t>
  </si>
  <si>
    <t>RECEPCIÓN</t>
  </si>
  <si>
    <t>BAÑO DISCAPACITADOS</t>
  </si>
  <si>
    <t>BAÑO MUJERES</t>
  </si>
  <si>
    <t>PORTERIA DIRECCION</t>
  </si>
  <si>
    <t>CUARTO BOMBEO</t>
  </si>
  <si>
    <t>PISO SOLARIO</t>
  </si>
  <si>
    <t>BAÑO DIRECCIÓN</t>
  </si>
  <si>
    <t xml:space="preserve">BAÑO PORTERIA </t>
  </si>
  <si>
    <t>BAÑO RECEPCIÓN</t>
  </si>
  <si>
    <t>RAMPA INTERNA</t>
  </si>
  <si>
    <t>RAMPA ACCESO</t>
  </si>
  <si>
    <t>RAMPA SOLARIO</t>
  </si>
  <si>
    <t>ESTUCO PARA INTERIORES</t>
  </si>
  <si>
    <t>ESTUCO CUCHILLAS</t>
  </si>
  <si>
    <t>ESTUCO LOSA</t>
  </si>
  <si>
    <t>ESTUCO PARA EXTERIORES</t>
  </si>
  <si>
    <t>VINILO PARA INTERIORES</t>
  </si>
  <si>
    <t>PINTURA CORAZA EXTERIORES</t>
  </si>
  <si>
    <t>SANITARIO DE FLUZOMETRO</t>
  </si>
  <si>
    <t>SANITARIO</t>
  </si>
  <si>
    <t>LAVAMANOS</t>
  </si>
  <si>
    <t>ORINAL</t>
  </si>
  <si>
    <t>DESCRIPCION</t>
  </si>
  <si>
    <t xml:space="preserve">ZONA VERDE </t>
  </si>
  <si>
    <t xml:space="preserve">DESDE POSTE </t>
  </si>
  <si>
    <t xml:space="preserve"> DESDE TG HASTA TD 1</t>
  </si>
  <si>
    <t>DESDE TG HASTA TD 2</t>
  </si>
  <si>
    <t>DESDE TG HASTA TD 3</t>
  </si>
  <si>
    <t>DESDE TG HASTA TD 4</t>
  </si>
  <si>
    <t>DESDE TG HASTA TD 5</t>
  </si>
  <si>
    <t>DESDE TG HASTA TD 6</t>
  </si>
  <si>
    <t>DESDE TG HASTA TD 7</t>
  </si>
  <si>
    <t>DESDE TG HASTA TD 8</t>
  </si>
  <si>
    <t>DESDE TG HASTA TD 9</t>
  </si>
  <si>
    <t>DESDE TG HASTA TD 10</t>
  </si>
  <si>
    <t>DESDE TG HASTA TD 11</t>
  </si>
  <si>
    <t>DESDE TG HASTA TD 12</t>
  </si>
  <si>
    <t>DESDE TG HASTA TD 13</t>
  </si>
  <si>
    <t>DESDE TG HASTA TD 14</t>
  </si>
  <si>
    <t xml:space="preserve">CORREDOR PRINCIPAL </t>
  </si>
  <si>
    <t xml:space="preserve">DESPENSA </t>
  </si>
  <si>
    <t xml:space="preserve">CUARTO ELECTRICO </t>
  </si>
  <si>
    <t xml:space="preserve">PASILLO COCINA </t>
  </si>
  <si>
    <t xml:space="preserve">CONSULTORIOS </t>
  </si>
  <si>
    <t xml:space="preserve">FISIOTERAPIA </t>
  </si>
  <si>
    <t xml:space="preserve">PASILLO </t>
  </si>
  <si>
    <t xml:space="preserve">ACCESO </t>
  </si>
  <si>
    <t xml:space="preserve">BAÑOS ADMINISTRACION </t>
  </si>
  <si>
    <t>BAÑO CONSULTORIO</t>
  </si>
  <si>
    <t xml:space="preserve">TRABAJO EN GRUPO </t>
  </si>
  <si>
    <t xml:space="preserve">PASILLO PRINCIPAL </t>
  </si>
  <si>
    <t xml:space="preserve">BAÑO CONSULTORIOS </t>
  </si>
  <si>
    <t xml:space="preserve">PANEL SOLAR </t>
  </si>
  <si>
    <t>SOPORTES PANELES SOLARES</t>
  </si>
  <si>
    <t>GENERAL</t>
  </si>
  <si>
    <t>RED INTERNA</t>
  </si>
  <si>
    <t xml:space="preserve">COLUMNETAS MURO CERRAMIENTO </t>
  </si>
  <si>
    <t xml:space="preserve">COLUMNAS ESTRUCTURA PRINCIPAL </t>
  </si>
  <si>
    <t xml:space="preserve">MURO CERRAMIENTO </t>
  </si>
  <si>
    <t xml:space="preserve">VIGAS DE CIMENTACION CERRAMIENTO </t>
  </si>
  <si>
    <t xml:space="preserve">CONCRETO LOSA </t>
  </si>
  <si>
    <t xml:space="preserve">CONCRETO VIGAS Y LOSA </t>
  </si>
  <si>
    <t>VIGAS LOSA NUEVA Y REFUERZOS LOSA</t>
  </si>
  <si>
    <t>VIGAS DE CIMENTACION NUEVAS</t>
  </si>
  <si>
    <t>MURO VERTICAL FACHADA IZQUIERDA</t>
  </si>
  <si>
    <t xml:space="preserve">MURO MOSAICO DOBLE </t>
  </si>
  <si>
    <t xml:space="preserve">FACHADA SUPERIOR LADO DERECHO </t>
  </si>
  <si>
    <t xml:space="preserve">MURO VERTICAL INFERIOR </t>
  </si>
  <si>
    <t>MUROS VERTICALES LADO DERECHO SOPORTES LOSA</t>
  </si>
  <si>
    <t xml:space="preserve">MURO VERTICAL IZQUIERDO </t>
  </si>
  <si>
    <t>MURO FACHADA LETRERO VOLUMETRICO  - IZQUIERDA</t>
  </si>
  <si>
    <t xml:space="preserve">MUROS VERTICALES </t>
  </si>
  <si>
    <t xml:space="preserve">MURO MOISAICO </t>
  </si>
  <si>
    <t>MURO FACHADA INCLINADO IZQUIEDA</t>
  </si>
  <si>
    <t xml:space="preserve">MURO FACHADA COMPLETO </t>
  </si>
  <si>
    <t xml:space="preserve">MURO DOBLE FACHADA </t>
  </si>
  <si>
    <t xml:space="preserve">INTERIORES ADMINISTATIVOS </t>
  </si>
  <si>
    <t>INTERIORES, MUROS, COCINA, BAÑOS, PASILLOS</t>
  </si>
  <si>
    <t xml:space="preserve">CERRAMIENTO PERIMETRAL </t>
  </si>
  <si>
    <t>Suministro e instalacion de Tablero General con proteccion principal y proteccion a Tableros de distribucion</t>
  </si>
  <si>
    <t xml:space="preserve">PISOS </t>
  </si>
  <si>
    <t xml:space="preserve">MEMORIA DE CANTIDADES DE  OBRA </t>
  </si>
  <si>
    <t xml:space="preserve">LARGO </t>
  </si>
  <si>
    <t xml:space="preserve">ANCHO </t>
  </si>
  <si>
    <t xml:space="preserve">VOLADIZO SOLARIO </t>
  </si>
  <si>
    <t xml:space="preserve">PASILLO INTERIOR DERECHO </t>
  </si>
  <si>
    <t xml:space="preserve">PASILLO INTERIOR IZQUIERDO </t>
  </si>
  <si>
    <t xml:space="preserve">PLACA ALIGERADA CON CASETONES DE ICOPOR,  ENCOFRADA Y FUNDIDA  CONCRETO DE 3000 PSI A 28 DIAS, CON MALLA ELECTROSOLDADA DE 5 MM,  ESPESOR DE 10 CM  Y REFUERZOS VARILLAS DE 3/8"  EN ESQUINAS Y VOLADIZOS. </t>
  </si>
  <si>
    <t>M3</t>
  </si>
  <si>
    <t xml:space="preserve">Formaletas ( Cerchas, gatos extra largos, chazas de madera, madera, guarderas) </t>
  </si>
  <si>
    <t xml:space="preserve">dia </t>
  </si>
  <si>
    <t>CONCRETO DE 3000 PSI A 28 DIAS CON BOMBA ESTACIONARIA</t>
  </si>
  <si>
    <t xml:space="preserve">ICOPOR DENSIDAD 14 ESPESOR 25 CM </t>
  </si>
  <si>
    <t xml:space="preserve">IMPERMEABILIZANTE PARA  MORTEROS SIKA </t>
  </si>
  <si>
    <t xml:space="preserve">MORTERO 1:3 CON ARENA DE POZO </t>
  </si>
  <si>
    <t xml:space="preserve">MORTERO GUARDAESCOBAS </t>
  </si>
  <si>
    <t xml:space="preserve">1 OF + 1 AYUDANGTE </t>
  </si>
  <si>
    <t xml:space="preserve">HR </t>
  </si>
  <si>
    <t xml:space="preserve">Tuberia 3" ac ranurada sch 10 </t>
  </si>
  <si>
    <t xml:space="preserve">Union ranurada de 3 </t>
  </si>
  <si>
    <t xml:space="preserve">COLUMNETAS PARA CERRAMIENTO PERIMETRAL </t>
  </si>
  <si>
    <t>DESCRIPCIÓN:</t>
  </si>
  <si>
    <t>UNIDAD:</t>
  </si>
  <si>
    <t>PRECIO UNITARIO:</t>
  </si>
  <si>
    <t>I. EQUIPOS</t>
  </si>
  <si>
    <t>Tarifa</t>
  </si>
  <si>
    <t>Rendimiento</t>
  </si>
  <si>
    <t>$/día</t>
  </si>
  <si>
    <t>Herramienta menor</t>
  </si>
  <si>
    <t>Equipo de topografía teodolito electrónico, precisión 5"</t>
  </si>
  <si>
    <t>hr</t>
  </si>
  <si>
    <t>Nivel Skill láser horizontal - vertical 360° y trípode</t>
  </si>
  <si>
    <t/>
  </si>
  <si>
    <t>Subtotal Equipos</t>
  </si>
  <si>
    <t>II. MATERIALES</t>
  </si>
  <si>
    <t>Valor Unitario</t>
  </si>
  <si>
    <t>Desp.</t>
  </si>
  <si>
    <t>Cantidad total</t>
  </si>
  <si>
    <t>Estacas en madera 4cm x 4cm x 90cm - Ordinario</t>
  </si>
  <si>
    <t>Subtotal Materiales</t>
  </si>
  <si>
    <t>III. MANO DE OBRA</t>
  </si>
  <si>
    <t>Valor jornal</t>
  </si>
  <si>
    <t>Prest.</t>
  </si>
  <si>
    <t>Jornal total</t>
  </si>
  <si>
    <t>$</t>
  </si>
  <si>
    <t>Cuadrilla tipo II - Topografía</t>
  </si>
  <si>
    <t>Subtotal Mano de Obra</t>
  </si>
  <si>
    <t>IV. TRANSPORTE</t>
  </si>
  <si>
    <t>Distancia</t>
  </si>
  <si>
    <t>M3/Kg/Un/Vj</t>
  </si>
  <si>
    <t>Km</t>
  </si>
  <si>
    <t>$ (m3/Km)</t>
  </si>
  <si>
    <t>Subtotal Transporte</t>
  </si>
  <si>
    <t>V. COSTOS INDIRECTOS</t>
  </si>
  <si>
    <t>Porcentaje</t>
  </si>
  <si>
    <t>Base</t>
  </si>
  <si>
    <t>Subtotal Costos Indirectos</t>
  </si>
  <si>
    <t>Motobomba autocebante 3" motor eléctrico, 3m de succión, 6m de expulsión</t>
  </si>
  <si>
    <t>Retroexcavadora de oruga Cat 320</t>
  </si>
  <si>
    <t>Cuadrilla tipo 1 (1 Oficial + 1 ayudante)</t>
  </si>
  <si>
    <t>Minicargador Bobcat</t>
  </si>
  <si>
    <t>Compactador manual vibratorio (Canguro) 5 Hp</t>
  </si>
  <si>
    <t>lt</t>
  </si>
  <si>
    <t>Cuadrilla tipo 2 (1 Oficial + 2 ayudante)</t>
  </si>
  <si>
    <t>Material de cantera tipo 1</t>
  </si>
  <si>
    <t>Transporte de material de relleno</t>
  </si>
  <si>
    <t>Material de cantera tipo 2 o 3</t>
  </si>
  <si>
    <t>Transporte de material seleccionado para relleno</t>
  </si>
  <si>
    <t>Acarreo de material en obra</t>
  </si>
  <si>
    <t>Formaleta metálica</t>
  </si>
  <si>
    <t>gbl</t>
  </si>
  <si>
    <t>Vibrador de concreto gasolina 3-4m, 25-40mm</t>
  </si>
  <si>
    <t>Acero corrugado figurado 1/4" - 1" 60.000 Psi</t>
  </si>
  <si>
    <t>Alambre negro Cal. 18</t>
  </si>
  <si>
    <t>Aro y tapa pozos de inspección en HF</t>
  </si>
  <si>
    <t>Concreto corriente grava común 3000 PSI</t>
  </si>
  <si>
    <t>Mortero baja permeabilidad 3000 PSI</t>
  </si>
  <si>
    <t>Impermeabilizante integral concreto-mortero Plastocrete DM (20Kg)</t>
  </si>
  <si>
    <t>Cuadrilla tipo 3 (1 Oficial + 3 ayudante)</t>
  </si>
  <si>
    <t>Transporte pesado</t>
  </si>
  <si>
    <t>Tubería alcantarillado 8"</t>
  </si>
  <si>
    <t>Lubricante PVC 500gr</t>
  </si>
  <si>
    <t>Hidrosello Novafort 8"</t>
  </si>
  <si>
    <t>Limpiador removedor PVC (1/4gl)</t>
  </si>
  <si>
    <t>Ladrillo macizo 24cm x 12cm x 6cm</t>
  </si>
  <si>
    <t>Marco y tapa caja de inspección 80cm x 80cm medida interna</t>
  </si>
  <si>
    <t>Mortero corriente 3000 PSI</t>
  </si>
  <si>
    <t>Tubería alcantarillado 6"</t>
  </si>
  <si>
    <t>Silla tee PVC alcantarillado 8" x 6"</t>
  </si>
  <si>
    <t>Unión PVC sanitaria 6"</t>
  </si>
  <si>
    <t>Transporte semipesado</t>
  </si>
  <si>
    <t xml:space="preserve">SUBTOTAL COSTOS INDIRECTOS </t>
  </si>
  <si>
    <t xml:space="preserve">LAMINA GALVANIZADA CAL 22 1.22X2.44 M </t>
  </si>
  <si>
    <t xml:space="preserve">SOPORTES Y HERRAJES </t>
  </si>
  <si>
    <t xml:space="preserve">TORNILLERIA </t>
  </si>
  <si>
    <t xml:space="preserve">CANAL EN LAMINA GAL CUBIERTA 2 </t>
  </si>
  <si>
    <t>CANAL EN LAMINA GAL CUBIERTA 1</t>
  </si>
  <si>
    <t>TINERIA 3# RANURADA</t>
  </si>
  <si>
    <t>TUBERIA DE 1.1/4</t>
  </si>
  <si>
    <t xml:space="preserve">Suministro e instalcion de tuberia 3" ac ranurada sch 10 </t>
  </si>
  <si>
    <t>Suministro e instalacion de gabinete contra incendio clase ll (completo)</t>
  </si>
  <si>
    <t xml:space="preserve">Suministro e instalacion de siamesa  entrada de bomberos 21/2" x 21/2" x4 incluye reduccion </t>
  </si>
  <si>
    <t>Suministro e instalacion de tuberia 11/4" ac ranurada sch 10</t>
  </si>
  <si>
    <t xml:space="preserve">Suministro e instalacion de tuberia 1" ac roscada sch 40 </t>
  </si>
  <si>
    <t>TUBERIA DE 1"</t>
  </si>
  <si>
    <t xml:space="preserve">GABINETE COMPLETO RCI TIPO 2 </t>
  </si>
  <si>
    <t xml:space="preserve">GENERAL </t>
  </si>
  <si>
    <t>SIAMESA 2.1/2X2.1/2</t>
  </si>
  <si>
    <t>VALVULA DE CONTROL DE 3"</t>
  </si>
  <si>
    <t>CHEQUE RANURADO DE 3"</t>
  </si>
  <si>
    <t xml:space="preserve">VALVULA DE 1" </t>
  </si>
  <si>
    <t>VALVULA DESAIREADORA DE 1"</t>
  </si>
  <si>
    <t>ROCIADORES K: 5.6</t>
  </si>
  <si>
    <t xml:space="preserve">RELLENO CON MATERIAL SELECCIONADO </t>
  </si>
  <si>
    <t>Perfil Vigueta Para Cielo Raso</t>
  </si>
  <si>
    <t>Perfil Omega Para Cielo Raso</t>
  </si>
  <si>
    <t xml:space="preserve">Und </t>
  </si>
  <si>
    <t>Sikafill-12 Power Gris 22kg</t>
  </si>
  <si>
    <t xml:space="preserve">PLANTILLA DE NIVELACION EN MORTERO 1:3  DE 6 CM IMPERBEAMILIZADA CON ADITIVO PARA MORTEROS Y CUBIERTAS  Y CHAFLANES PERIMETRALES - PARA DRENAJES DE  PLACA. </t>
  </si>
  <si>
    <t>12.6.1</t>
  </si>
  <si>
    <t>Tornillo  para lamina  cabeza de lenteja)</t>
  </si>
  <si>
    <t xml:space="preserve">Tornillo para estructura  </t>
  </si>
  <si>
    <t xml:space="preserve">Uniones para pvc </t>
  </si>
  <si>
    <t xml:space="preserve">Angulos para cajas de inspeccion </t>
  </si>
  <si>
    <t xml:space="preserve">cornisa o angulos para acabados </t>
  </si>
  <si>
    <t>Andamio metálico tubular (sección de 3  marcos de 1,50 m * 1,50 m con 6 crucetas de 2,30 m y ruedas)</t>
  </si>
  <si>
    <t xml:space="preserve">Puntillas </t>
  </si>
  <si>
    <t xml:space="preserve">kg </t>
  </si>
  <si>
    <t>Lamina de pvc importada</t>
  </si>
  <si>
    <t>SUMINISTRO E INSTALACION DE CIELO RASO EN PVC INCLUYE TODO LO NECESARIO PARA SU INSTALACION</t>
  </si>
  <si>
    <t>No aplica</t>
  </si>
  <si>
    <t>VALOR HORA</t>
  </si>
  <si>
    <t>12.7.1</t>
  </si>
  <si>
    <t>12.7.2</t>
  </si>
  <si>
    <t>12.7.3</t>
  </si>
  <si>
    <t>12.7.4</t>
  </si>
  <si>
    <t>DINTELES EN CONCRETO DE 3000 PSI 15X20</t>
  </si>
  <si>
    <t xml:space="preserve">MARZO </t>
  </si>
  <si>
    <r>
      <t xml:space="preserve">SISTEMA INTEGRADO DE GESTIÓN DE CALIDAD
</t>
    </r>
    <r>
      <rPr>
        <b/>
        <sz val="20"/>
        <rFont val="Arial Narrow"/>
        <family val="2"/>
      </rPr>
      <t>ACTA MODIFICATORIA DE OBRA</t>
    </r>
  </si>
  <si>
    <t>31 DE DICIEMBRE DE 2025</t>
  </si>
  <si>
    <t>25 DE FEBRERO DE 2026</t>
  </si>
  <si>
    <t>CONDICIONES ACTUALIZADAS                             Acta de Modificación No. 001 de fecha  17/03/2026</t>
  </si>
  <si>
    <t>JORGE ANTONIO ANDRADE BLANCO</t>
  </si>
  <si>
    <t>INGENIERO RESIDENTE DE OBRA</t>
  </si>
  <si>
    <t>M.P.  08202-159900 ATL</t>
  </si>
  <si>
    <t xml:space="preserve">RICARDO JOSE MARTINEZ VELAIDEZ </t>
  </si>
  <si>
    <t>DIRECTOR  DE INTERVENTORIA</t>
  </si>
  <si>
    <t>M.P. 08202-219279 ATL</t>
  </si>
  <si>
    <t xml:space="preserve">TOTAL </t>
  </si>
  <si>
    <t xml:space="preserve">Suministro e instalacion de registros CS274 para baja tension </t>
  </si>
  <si>
    <r>
      <t xml:space="preserve">UNIDAD EJECUTORA:        </t>
    </r>
    <r>
      <rPr>
        <b/>
        <sz val="14"/>
        <rFont val="Arial "/>
      </rPr>
      <t xml:space="preserve"> </t>
    </r>
  </si>
  <si>
    <r>
      <t xml:space="preserve">VALOR INICIAL (incluido IVA) :                </t>
    </r>
    <r>
      <rPr>
        <b/>
        <u/>
        <sz val="14"/>
        <rFont val="Arial "/>
      </rPr>
      <t xml:space="preserve">                                          </t>
    </r>
  </si>
  <si>
    <r>
      <t>Concreto de 280Kg/cm</t>
    </r>
    <r>
      <rPr>
        <vertAlign val="superscript"/>
        <sz val="11"/>
        <color theme="1"/>
        <rFont val="Arial "/>
      </rPr>
      <t>2</t>
    </r>
    <r>
      <rPr>
        <sz val="11"/>
        <color theme="1"/>
        <rFont val="Arial "/>
      </rPr>
      <t xml:space="preserve"> (4.000psi) para columnas </t>
    </r>
  </si>
  <si>
    <r>
      <t>m</t>
    </r>
    <r>
      <rPr>
        <vertAlign val="superscript"/>
        <sz val="11"/>
        <color theme="1"/>
        <rFont val="Arial "/>
      </rPr>
      <t>3</t>
    </r>
  </si>
  <si>
    <r>
      <t xml:space="preserve">Suministro e instalación de  acometida </t>
    </r>
    <r>
      <rPr>
        <b/>
        <sz val="11"/>
        <rFont val="Arial "/>
      </rPr>
      <t xml:space="preserve">DESDE TG HASTA TD 1 </t>
    </r>
    <r>
      <rPr>
        <sz val="11"/>
        <rFont val="Arial "/>
      </rPr>
      <t>en cable de cobre No. 2x8F+1x8N+1x10T, en tuberia PVC de 1x1"</t>
    </r>
  </si>
  <si>
    <r>
      <t xml:space="preserve">Suministro e instalación de  acometida </t>
    </r>
    <r>
      <rPr>
        <b/>
        <sz val="11"/>
        <rFont val="Arial "/>
      </rPr>
      <t xml:space="preserve">DESDE TG HASTA TD 2  </t>
    </r>
    <r>
      <rPr>
        <sz val="11"/>
        <rFont val="Arial "/>
      </rPr>
      <t>en cable de cobre No. 2x8F+1x8N+1x10T, en tuberia PVC de 1x1"</t>
    </r>
  </si>
  <si>
    <r>
      <t xml:space="preserve">Suministro e instalación de  acometida </t>
    </r>
    <r>
      <rPr>
        <b/>
        <sz val="11"/>
        <rFont val="Arial "/>
      </rPr>
      <t xml:space="preserve">DESDE TG HASTA TD 3 </t>
    </r>
    <r>
      <rPr>
        <sz val="11"/>
        <rFont val="Arial "/>
      </rPr>
      <t>en cable de cobre No. 2x8F+1x8N+1x10T, en tuberia PVC de 1x1"</t>
    </r>
  </si>
  <si>
    <r>
      <t xml:space="preserve">Suministro e instalación de  acometida </t>
    </r>
    <r>
      <rPr>
        <b/>
        <sz val="11"/>
        <rFont val="Arial "/>
      </rPr>
      <t xml:space="preserve">DESDE TG HASTA TD 4 </t>
    </r>
    <r>
      <rPr>
        <sz val="11"/>
        <rFont val="Arial "/>
      </rPr>
      <t>en cable de cobre No. 2x8F+1x8N+1x10T, en tuberia PVC de 1x1"</t>
    </r>
  </si>
  <si>
    <r>
      <t xml:space="preserve">Suministro e instalación de  acometida </t>
    </r>
    <r>
      <rPr>
        <b/>
        <sz val="11"/>
        <rFont val="Arial "/>
      </rPr>
      <t xml:space="preserve">DESDE TG HASTA TD 5 </t>
    </r>
    <r>
      <rPr>
        <sz val="11"/>
        <rFont val="Arial "/>
      </rPr>
      <t>en cable de cobre No. 2x8F+1x8N+1x10T, en tuberia PVC de 1x1"</t>
    </r>
  </si>
  <si>
    <r>
      <t xml:space="preserve">Suministro e instalación de  acometida </t>
    </r>
    <r>
      <rPr>
        <b/>
        <sz val="11"/>
        <rFont val="Arial "/>
      </rPr>
      <t xml:space="preserve">DESDE TG HASTA TD 6 </t>
    </r>
    <r>
      <rPr>
        <sz val="11"/>
        <rFont val="Arial "/>
      </rPr>
      <t>en cable de cobre No. 2x8F+1x8N+1x10T, en tuberia PVC de 1x1"</t>
    </r>
  </si>
  <si>
    <r>
      <t xml:space="preserve">Suministro e instalación de  acometida </t>
    </r>
    <r>
      <rPr>
        <b/>
        <sz val="11"/>
        <rFont val="Arial "/>
      </rPr>
      <t xml:space="preserve">DESDE TG HASTA TD 7 </t>
    </r>
    <r>
      <rPr>
        <sz val="11"/>
        <rFont val="Arial "/>
      </rPr>
      <t>en cable de cobre No. 2x8F+1x8N+1x10T, en tuberia PVC de 1x1"</t>
    </r>
  </si>
  <si>
    <r>
      <t xml:space="preserve">Suministro e instalación de  acometida </t>
    </r>
    <r>
      <rPr>
        <b/>
        <sz val="11"/>
        <rFont val="Arial "/>
      </rPr>
      <t xml:space="preserve">DESDE TG HASTA TD 8 </t>
    </r>
    <r>
      <rPr>
        <sz val="11"/>
        <rFont val="Arial "/>
      </rPr>
      <t>en cable de cobre No. 2x8F+1x8N+1x10T, en tuberia PVC de 1x1"</t>
    </r>
  </si>
  <si>
    <r>
      <t xml:space="preserve">Suministro e instalación de  acometida </t>
    </r>
    <r>
      <rPr>
        <b/>
        <sz val="11"/>
        <rFont val="Arial "/>
      </rPr>
      <t xml:space="preserve">DESDE TG HASTA TD 9 </t>
    </r>
    <r>
      <rPr>
        <sz val="11"/>
        <rFont val="Arial "/>
      </rPr>
      <t>en cable de cobre No. 2x8F+1x8N+1x10T, en tuberia PVC de 1x1"</t>
    </r>
  </si>
  <si>
    <r>
      <t xml:space="preserve">Suministro e instalación de  acometida </t>
    </r>
    <r>
      <rPr>
        <b/>
        <sz val="11"/>
        <rFont val="Arial "/>
      </rPr>
      <t xml:space="preserve">DESDE TG HASTA TD10 </t>
    </r>
    <r>
      <rPr>
        <sz val="11"/>
        <rFont val="Arial "/>
      </rPr>
      <t>en cable de cobre No. 2x8F+1x8N+1x10T, en tuberia PVC de 1x1"</t>
    </r>
  </si>
  <si>
    <r>
      <t xml:space="preserve">Suministro e instalación de  acometida </t>
    </r>
    <r>
      <rPr>
        <b/>
        <sz val="11"/>
        <rFont val="Arial "/>
      </rPr>
      <t xml:space="preserve">DESDE TG HASTA TD11 </t>
    </r>
    <r>
      <rPr>
        <sz val="11"/>
        <rFont val="Arial "/>
      </rPr>
      <t>en cable de cobre No. 2x8F+1x8N+1x10T, en tuberia PVC de 1x1"</t>
    </r>
  </si>
  <si>
    <r>
      <t xml:space="preserve">Suministro e instalación de  acometida </t>
    </r>
    <r>
      <rPr>
        <b/>
        <sz val="11"/>
        <rFont val="Arial "/>
      </rPr>
      <t xml:space="preserve">DESDE TG HASTA TD12 </t>
    </r>
    <r>
      <rPr>
        <sz val="11"/>
        <rFont val="Arial "/>
      </rPr>
      <t>en cable de cobre No. 2x8F+1x8N+1x10T, en tuberia PVC de 1x1"</t>
    </r>
  </si>
  <si>
    <r>
      <t xml:space="preserve">Suministro e instalación de  acometida </t>
    </r>
    <r>
      <rPr>
        <b/>
        <sz val="11"/>
        <rFont val="Arial "/>
      </rPr>
      <t xml:space="preserve">DESDE TG HASTA TD13 </t>
    </r>
    <r>
      <rPr>
        <sz val="11"/>
        <rFont val="Arial "/>
      </rPr>
      <t>en cable de cobre No. 2x8F+1x8N+1x10T, en tuberia PVC de 1x1"</t>
    </r>
  </si>
  <si>
    <r>
      <t xml:space="preserve">Suministro e instalación de  acometida </t>
    </r>
    <r>
      <rPr>
        <b/>
        <sz val="11"/>
        <rFont val="Arial "/>
      </rPr>
      <t xml:space="preserve">DESDE TG HASTA TD14 </t>
    </r>
    <r>
      <rPr>
        <sz val="11"/>
        <rFont val="Arial "/>
      </rPr>
      <t>en cable de cobre No. 2x8F+1x8N+1x10T, en tuberia PVC de 1x1"</t>
    </r>
  </si>
  <si>
    <r>
      <t>NOTA:</t>
    </r>
    <r>
      <rPr>
        <sz val="14"/>
        <rFont val="Arial "/>
      </rPr>
      <t xml:space="preserve"> 
1: El Interventor Certifica que revisó, verificó y constató el pago de los Parafisicales de Ley por parte del contratista, con base en los soportes presentados por éste.</t>
    </r>
  </si>
  <si>
    <r>
      <t xml:space="preserve"> Nombre:</t>
    </r>
    <r>
      <rPr>
        <b/>
        <sz val="14"/>
        <rFont val="Arial "/>
      </rPr>
      <t xml:space="preserve"> </t>
    </r>
  </si>
  <si>
    <t xml:space="preserve">CONTRATO DE INTERVENTORÍA No :    </t>
  </si>
  <si>
    <t>FIRMA</t>
  </si>
  <si>
    <t>2.1</t>
  </si>
  <si>
    <t>2.2</t>
  </si>
  <si>
    <t>2.3</t>
  </si>
  <si>
    <t>2.6</t>
  </si>
  <si>
    <t xml:space="preserve">Concreto de 280Kg/cm2 (4.000psi) para columnas </t>
  </si>
  <si>
    <t>DINTELES EN CONCRETO DE 3000 PSI 12X20</t>
  </si>
  <si>
    <t>Suministro e instlacion de Tablero General con proteccion principal y proteccion a Tableros de distribucion</t>
  </si>
  <si>
    <t>Suministro e instalación de  acometida DESDE TG HASTA TD 1 en cable de cobre No. 2x8F+1x8N+1x10T, en tuberia PVC de 1x1"</t>
  </si>
  <si>
    <t>Suministro e instalación de  acometida DESDE TG HASTA TD 2  en cable de cobre No. 2x8F+1x8N+1x10T, en tuberia PVC de 1x1"</t>
  </si>
  <si>
    <t>Suministro e instalación de  acometida DESDE TG HASTA TD 3 en cable de cobre No. 2x8F+1x8N+1x10T, en tuberia PVC de 1x1"</t>
  </si>
  <si>
    <t>Suministro e instalación de  acometida DESDE TG HASTA TD 4 en cable de cobre No. 2x8F+1x8N+1x10T, en tuberia PVC de 1x1"</t>
  </si>
  <si>
    <t>Suministro e instalación de  acometida DESDE TG HASTA TD 5 en cable de cobre No. 2x8F+1x8N+1x10T, en tuberia PVC de 1x1"</t>
  </si>
  <si>
    <t>Suministro e instalación de  acometida DESDE TG HASTA TD 6 en cable de cobre No. 2x8F+1x8N+1x10T, en tuberia PVC de 1x1"</t>
  </si>
  <si>
    <t>Suministro e instalación de  acometida DESDE TG HASTA TD 7 en cable de cobre No. 2x8F+1x8N+1x10T, en tuberia PVC de 1x1"</t>
  </si>
  <si>
    <t>Suministro e instalación de  acometida DESDE TG HASTA TD 8 en cable de cobre No. 2x8F+1x8N+1x10T, en tuberia PVC de 1x1"</t>
  </si>
  <si>
    <t>Suministro e instalación de  acometida DESDE TG HASTA TD 9 en cable de cobre No. 2x8F+1x8N+1x10T, en tuberia PVC de 1x1"</t>
  </si>
  <si>
    <t>Suministro e instalación de  acometida DESDE TG HASTA TD10 en cable de cobre No. 2x8F+1x8N+1x10T, en tuberia PVC de 1x1"</t>
  </si>
  <si>
    <t>Suministro e instalación de  acometida DESDE TG HASTA TD11 en cable de cobre No. 2x8F+1x8N+1x10T, en tuberia PVC de 1x1"</t>
  </si>
  <si>
    <t>Suministro e instalación de  acometida DESDE TG HASTA TD12 en cable de cobre No. 2x8F+1x8N+1x10T, en tuberia PVC de 1x1"</t>
  </si>
  <si>
    <t>Suministro e instalación de  acometida DESDE TG HASTA TD13 en cable de cobre No. 2x8F+1x8N+1x10T, en tuberia PVC de 1x1"</t>
  </si>
  <si>
    <t>Suministro e instalación de  acometida DESDE TG HASTA TD14 en cable de cobre No. 2x8F+1x8N+1x10T, en tuberia PVC de 1x1"</t>
  </si>
  <si>
    <t>Wenceslao Junior Hernández Amador</t>
  </si>
  <si>
    <t>MP: 08202-399107ATL</t>
  </si>
  <si>
    <t xml:space="preserve">ING DISEÑADOR HIDRAULICO </t>
  </si>
  <si>
    <t xml:space="preserve">CANTIDAD PARCIAL </t>
  </si>
  <si>
    <t xml:space="preserve">CANTIDAD TOTAL </t>
  </si>
  <si>
    <t>PUERTA ENTAMBORADA + CENEFA DE 0,80X2,60</t>
  </si>
  <si>
    <t>PUERTA ENTAMBORADA + CENEFA DE 0,90X2,60</t>
  </si>
  <si>
    <t>NO PREVISTAS</t>
  </si>
  <si>
    <t xml:space="preserve">PASILLO CONSULTORIOS - NO PREVISTOS </t>
  </si>
  <si>
    <t xml:space="preserve">PASILLO ENTRADA COCINA </t>
  </si>
  <si>
    <t xml:space="preserve">CIRCULACION BAÑOS </t>
  </si>
  <si>
    <t xml:space="preserve">CIRCULACION ENTREGA DE COMIDAS </t>
  </si>
  <si>
    <t xml:space="preserve">Porteria </t>
  </si>
  <si>
    <t>Tipo F</t>
  </si>
  <si>
    <t>Tipo C</t>
  </si>
  <si>
    <t xml:space="preserve">Consultorio 1 </t>
  </si>
  <si>
    <t>Tipo L</t>
  </si>
  <si>
    <t>Consultorio 2</t>
  </si>
  <si>
    <t xml:space="preserve">Fisioterapia </t>
  </si>
  <si>
    <t>Tipo N</t>
  </si>
  <si>
    <t>Pasillo consultorio</t>
  </si>
  <si>
    <t>Tipo P</t>
  </si>
  <si>
    <t>Tipo O</t>
  </si>
  <si>
    <t>Archivo</t>
  </si>
  <si>
    <t>Tipo B</t>
  </si>
  <si>
    <t xml:space="preserve">Direcccion </t>
  </si>
  <si>
    <t>Tipo A</t>
  </si>
  <si>
    <t>Tipo K</t>
  </si>
  <si>
    <t xml:space="preserve">Pasillo solario </t>
  </si>
  <si>
    <t>Tipo Q</t>
  </si>
  <si>
    <t>Tipo R</t>
  </si>
  <si>
    <t>Trabajo grupo</t>
  </si>
  <si>
    <t>Tipo I</t>
  </si>
  <si>
    <t>Tipo H</t>
  </si>
  <si>
    <t>Tipo G</t>
  </si>
  <si>
    <t>Tipo D</t>
  </si>
  <si>
    <t>Tipo E</t>
  </si>
  <si>
    <t xml:space="preserve">Tipo E </t>
  </si>
  <si>
    <t xml:space="preserve">Cocina </t>
  </si>
  <si>
    <t>Tipo A1</t>
  </si>
  <si>
    <t>Despensa</t>
  </si>
  <si>
    <t>Tipo Z</t>
  </si>
  <si>
    <t xml:space="preserve">Aseo </t>
  </si>
  <si>
    <t>Tipo W</t>
  </si>
  <si>
    <t>Electrico</t>
  </si>
  <si>
    <t>Tipo Y</t>
  </si>
  <si>
    <t>Baño hombre</t>
  </si>
  <si>
    <t>Tipo V</t>
  </si>
  <si>
    <t>Pasillo baño</t>
  </si>
  <si>
    <t>Tipo T</t>
  </si>
  <si>
    <t>Tipo S</t>
  </si>
  <si>
    <t xml:space="preserve">Comedor </t>
  </si>
  <si>
    <t>Tipo A2</t>
  </si>
  <si>
    <t>Tipo A3</t>
  </si>
  <si>
    <t>Tipo A4</t>
  </si>
  <si>
    <t>Sala de juntas</t>
  </si>
  <si>
    <t>Contabilidad</t>
  </si>
  <si>
    <t xml:space="preserve">Tipo M </t>
  </si>
  <si>
    <t>Baño discapacitados</t>
  </si>
  <si>
    <t xml:space="preserve">Tipo U </t>
  </si>
  <si>
    <t>Cuarto bombeo</t>
  </si>
  <si>
    <t>Tipo X</t>
  </si>
  <si>
    <t>Recepcion</t>
  </si>
  <si>
    <t>Tipo J</t>
  </si>
  <si>
    <t>TOTAL (M2)</t>
  </si>
  <si>
    <t xml:space="preserve">TIPO </t>
  </si>
  <si>
    <t xml:space="preserve">ALTO </t>
  </si>
  <si>
    <t>IMPERMEABILIZANTE PARA CONCRETOS  TOPEX</t>
  </si>
  <si>
    <t>SUMINISTRO E INSTALACION VIGA CANAL EN LAMINA GALVANIZADA CAL 20</t>
  </si>
  <si>
    <t>PISO BALDOSA DE GRANO VIBROPRENSADO Y PULIDO DE 33 CM X 33 CM CON GRANO BLANCO # 1-2 Y TIPO DE GRANO MARMOL PERLATO O SIMILAR MAXIMO DE GRANO 9.5 MM + DILATACIONES PLASTICAS COLOR BLANCO CADA 6 PIEZAS SOBRE EL MORTERO DE PEGA DOSIFICACION 1:3 ESPESOR TOTAL 5 CM</t>
  </si>
  <si>
    <t>PUERTA ENTAMBORADA + CENEFA DE 1,00X2,60</t>
  </si>
  <si>
    <t>PUERTA ENTAMBORADA + CENEFA DE 1,20X2,60</t>
  </si>
  <si>
    <t>Dilatacion Blanca 2x2.4x 0.97x0.47</t>
  </si>
  <si>
    <t xml:space="preserve">Dobladora mecanica </t>
  </si>
  <si>
    <t xml:space="preserve">Ml </t>
  </si>
  <si>
    <t xml:space="preserve">VIGAS INTERNAS </t>
  </si>
  <si>
    <t xml:space="preserve">CIMENTACION MUROS FACHADA </t>
  </si>
  <si>
    <t xml:space="preserve">VIGAS DE CIMENTACION FACHADA </t>
  </si>
  <si>
    <t>PUERTAS</t>
  </si>
  <si>
    <t xml:space="preserve">PUERTAS METALICAS </t>
  </si>
  <si>
    <t xml:space="preserve">PUERTAS MADERA </t>
  </si>
  <si>
    <t>12.7.5</t>
  </si>
  <si>
    <t>12.7.6</t>
  </si>
  <si>
    <t>PUERTA METALICA Y VIDRIO DE 1.86X2.60</t>
  </si>
  <si>
    <t>PUERTA METALICA Y VIDRIO DE 1.20 X 2.60</t>
  </si>
  <si>
    <t xml:space="preserve">UN </t>
  </si>
  <si>
    <t>PUERTA METALICA SOLARIO  1.86X2.60</t>
  </si>
  <si>
    <t xml:space="preserve">PUERTA METALICA ENTRADA PASILLO SERVICIOS </t>
  </si>
  <si>
    <t>PUERTA METALICA Y DE MADERA DE 1.86X2.60</t>
  </si>
  <si>
    <t>PUERTA METALICA DE 1.20 X2.60</t>
  </si>
  <si>
    <t xml:space="preserve">ENTRADA PRINCIPAL Y PASILLO ACCESO LATERAL BAÑOS HOMBRES Y MUJERES </t>
  </si>
  <si>
    <t xml:space="preserve">H </t>
  </si>
  <si>
    <t>30 DE ABRIL DE 2026</t>
  </si>
  <si>
    <t>23 DE DICIEMBRE DE 2025</t>
  </si>
  <si>
    <t>VALOR TOTAL ACTA MODIFICATORIA :</t>
  </si>
  <si>
    <t>ENTIDAD CONTRATANTE - EDUS</t>
  </si>
  <si>
    <r>
      <t xml:space="preserve">Nombre:         </t>
    </r>
    <r>
      <rPr>
        <b/>
        <sz val="14"/>
        <rFont val="Arial "/>
      </rPr>
      <t>JORGE LUIS SARMIENTO PEÑARANDA</t>
    </r>
  </si>
  <si>
    <r>
      <rPr>
        <sz val="14"/>
        <rFont val="Arial "/>
      </rPr>
      <t xml:space="preserve">Nombre:                              </t>
    </r>
    <r>
      <rPr>
        <b/>
        <sz val="14"/>
        <rFont val="Arial "/>
      </rPr>
      <t>MARIA ENULFA BRUGES CALDERON</t>
    </r>
  </si>
  <si>
    <t xml:space="preserve">R. LEGAL </t>
  </si>
  <si>
    <t xml:space="preserve">5 MESES </t>
  </si>
  <si>
    <t xml:space="preserve">       PLAZO ACUMULADO INICIAL:</t>
  </si>
  <si>
    <t>TIEMPO ADICIONAL SOLICITADO:</t>
  </si>
  <si>
    <t xml:space="preserve">4 MESES </t>
  </si>
  <si>
    <t>PRORROGA - MODIFICATORIO No.1:</t>
  </si>
  <si>
    <t xml:space="preserve">        VALOR ADICIÓN No 1 :</t>
  </si>
  <si>
    <t>FECHA DE VENCIMIENTO No. 2:</t>
  </si>
  <si>
    <t>2 MESES</t>
  </si>
  <si>
    <t>12.5.14</t>
  </si>
  <si>
    <t>12.5.15</t>
  </si>
  <si>
    <t>TABLERO CONTRA INCENDIO BOMBA PRINCIPAL 20 HP CON ELEMENTO DE MANIOBRAMARCA WEG ( PROTECCION MAGNETICA, CONECTOR DE POTENCIA, SELECTOR DE 2 Y 3 POSICIONES, LAMPARA, TEMPORALIZADOR Y TODO LO NECESARIO PARA SU FUNCIONAMIENTO)</t>
  </si>
  <si>
    <t>SUMINISTRO E INSTALACION DE BOMBA MULTIETAPAS VERTICAL EN ACERO INOXIDABLE ( CUERPO - EJE- IMPULSORES MARCA BARNES MODELO VMSS2-110 ACOPLADA A MOTOR ELECTRICO DE 3,0 HP , 11 ETAPAS , TRIFASICA A 220 VOL . SUCCION Y DESCARGA 11/4" X 1" INCLUYE CONTRABRIDAS , TORNILLERIA Y EMPAQUES Q= 23 GMP MAX , HDT 157 PSI MAX INCLUYE VALVULAS CHEQUES Y PRESOSTATO</t>
  </si>
  <si>
    <t>TABLERO CONTRA INCENDIO BOMBA JOCKEY 3,0 HP CON ELEMENTO DE MANIOBRAMARCA WEG ( ARRANCADOR BOMBA, GUARDAMOTOR, SELECTOR DE POSICIONES, PILOTOS DE SEÑALIZACION, BORNERAS, CABLEADO)</t>
  </si>
  <si>
    <t xml:space="preserve">ELECTROBOMBA LIDER 20 HP </t>
  </si>
  <si>
    <t xml:space="preserve">BOMBA JOCKEY 3 HP </t>
  </si>
  <si>
    <t xml:space="preserve">TABLERO PRINCIPAL DE BOMBA LIDER DE 20 HP </t>
  </si>
  <si>
    <t xml:space="preserve">TABLERO BOMBA JOCKEY 3 HP </t>
  </si>
  <si>
    <t xml:space="preserve">MIL CIENTO CINCUENTA MILLONES CINCUENTA Y NUEVE MIL SETECIENTOS CUARENTA Y CUATRO   PESOS M/C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</si>
</sst>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###0;###0"/>
    <numFmt numFmtId="168" formatCode="#,##0;#,##0"/>
    <numFmt numFmtId="169" formatCode="d\.m\.yy;@"/>
    <numFmt numFmtId="170" formatCode="###0.0;###0.0"/>
    <numFmt numFmtId="171" formatCode="yy\.m\.d;@"/>
    <numFmt numFmtId="172" formatCode="dd\-mmm\-yyyy"/>
    <numFmt numFmtId="173" formatCode="_(&quot;$&quot;\ * #,##0_);_(&quot;$&quot;\ * \(#,##0\);_(&quot;$&quot;\ * &quot;-&quot;??_);_(@_)"/>
    <numFmt numFmtId="174" formatCode="_-* #,##0.00\ _€_-;\-* #,##0.00\ _€_-;_-* &quot;-&quot;??\ _€_-;_-@"/>
    <numFmt numFmtId="175" formatCode="_-&quot;$&quot;\ * #.##0.00_-;\-&quot;$&quot;\ * #.##0.00_-;_-&quot;$&quot;\ * &quot;-&quot;??_-;_-@_-"/>
    <numFmt numFmtId="176" formatCode="_-&quot;$&quot;* #,##0.00_-;\-&quot;$&quot;* #,##0.00_-;_-&quot;$&quot;* &quot;-&quot;??_-;_-@"/>
    <numFmt numFmtId="177" formatCode="_(* #,##0_);_(* \(#,##0\);_(* &quot;-&quot;??_);_(@_)"/>
    <numFmt numFmtId="178" formatCode="_-* #,##0.00_-;\-* #,##0.00_-;_-* &quot;-&quot;_-;_-@_-"/>
    <numFmt numFmtId="179" formatCode="&quot;CAPITULO&quot;\ #,##0"/>
    <numFmt numFmtId="180" formatCode="#,##0.00\ _€"/>
    <numFmt numFmtId="181" formatCode="_([$$-240A]\ * #,##0.00_);_([$$-240A]\ * \(#,##0.00\);_([$$-240A]\ * &quot;-&quot;??_);_(@_)"/>
    <numFmt numFmtId="182" formatCode="0.0000"/>
    <numFmt numFmtId="183" formatCode="#,##0.000\ _€"/>
    <numFmt numFmtId="184" formatCode="_-&quot;$&quot;\ * #.##0_-;\-&quot;$&quot;\ * #.##0_-;_-&quot;$&quot;\ * &quot;-&quot;_-;_-@_-"/>
    <numFmt numFmtId="185" formatCode="_-* #.##0.00_-;\-* #.##0.00_-;_-* &quot;-&quot;??_-;_-@_-"/>
    <numFmt numFmtId="186" formatCode="d/mm/yyyy;@"/>
    <numFmt numFmtId="187" formatCode="_-* #.##0_-;\-* #.##0_-;_-* &quot;-&quot;_-;_-@_-"/>
    <numFmt numFmtId="188" formatCode="&quot;$&quot;\ #,##0"/>
    <numFmt numFmtId="189" formatCode="_-&quot;$&quot;\ * #,##0_-;\-&quot;$&quot;\ * #,##0_-;_-&quot;$&quot;\ * &quot;-&quot;??_-;_-@_-"/>
    <numFmt numFmtId="190" formatCode="_-&quot;$&quot;\ * #,##0.00_-;\-&quot;$&quot;\ * #,##0.00_-;_-&quot;$&quot;\ * &quot;-&quot;??_-;_-@"/>
    <numFmt numFmtId="191" formatCode="0.0"/>
    <numFmt numFmtId="192" formatCode="_(* #.##0.00_);_(* \(#.##0.00\);_(* &quot;-&quot;??_);_(@_)"/>
    <numFmt numFmtId="193" formatCode="_(* #.##._);_(* \(#.##.\);_(* &quot;-&quot;??_);_(@_ⴆ"/>
    <numFmt numFmtId="194" formatCode="0.000"/>
    <numFmt numFmtId="195" formatCode="&quot;$&quot;\ #,##0;\-&quot;$&quot;\ #,##0;&quot;&quot;"/>
    <numFmt numFmtId="196" formatCode="&quot;$&quot;\ #,##0;\-&quot;$&quot;\ #,##0;&quot;$&quot;\ &quot;-&quot;"/>
    <numFmt numFmtId="197" formatCode="&quot;$&quot;\ #,##0;\-&quot;$&quot;\ #,##0;&quot;-&quot;"/>
    <numFmt numFmtId="198" formatCode="#%;[Red]\-#%;\ &quot;-&quot;"/>
    <numFmt numFmtId="199" formatCode="0.00;[Red]\-0.00;&quot;&quot;"/>
    <numFmt numFmtId="200" formatCode="&quot;$&quot;\ #,##0.00"/>
    <numFmt numFmtId="201" formatCode="0.00_ ;[Red]\-0.00\ "/>
    <numFmt numFmtId="202" formatCode="_-&quot;$&quot;\ * #.#._-;\-&quot;$&quot;\ * #.#._-;_-&quot;$&quot;\ * &quot;-&quot;??_-;_-@_ⴆ"/>
    <numFmt numFmtId="203" formatCode="#.##"/>
    <numFmt numFmtId="204" formatCode="_(* #.##0.0_);_(* \(#.##0.0\);_(* &quot;-&quot;??_);_(@_)"/>
    <numFmt numFmtId="205" formatCode="_(* #.#._);_(* \(#.#.\);_(* &quot;-&quot;??_);_(@_ⴆ"/>
    <numFmt numFmtId="206" formatCode="#.##0."/>
    <numFmt numFmtId="207" formatCode="#.##.\ _ⶬ;"/>
  </numFmts>
  <fonts count="16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Geneva"/>
      <family val="2"/>
    </font>
    <font>
      <sz val="9"/>
      <name val="Times New Roman"/>
      <family val="1"/>
    </font>
    <font>
      <sz val="14"/>
      <name val="Times New Roman"/>
      <family val="1"/>
    </font>
    <font>
      <sz val="8"/>
      <name val="Times New Roman"/>
      <family val="1"/>
    </font>
    <font>
      <sz val="8"/>
      <name val="Arial"/>
      <family val="2"/>
    </font>
    <font>
      <sz val="8"/>
      <name val="Arial"/>
      <family val="2"/>
    </font>
    <font>
      <sz val="8"/>
      <name val="Arial Narrow"/>
      <family val="2"/>
    </font>
    <font>
      <sz val="9"/>
      <name val="Arial Narrow"/>
      <family val="2"/>
    </font>
    <font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8"/>
      <name val="Arial Narrow"/>
      <family val="2"/>
    </font>
    <font>
      <sz val="8"/>
      <color indexed="10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4"/>
      <name val="Arial Narrow"/>
      <family val="2"/>
    </font>
    <font>
      <sz val="14"/>
      <color indexed="10"/>
      <name val="Arial Narrow"/>
      <family val="2"/>
    </font>
    <font>
      <b/>
      <u/>
      <sz val="10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b/>
      <sz val="9"/>
      <color rgb="FF000000"/>
      <name val="Calibri"/>
      <family val="2"/>
    </font>
    <font>
      <sz val="9"/>
      <name val="Calibri"/>
      <family val="34"/>
    </font>
    <font>
      <b/>
      <sz val="9"/>
      <name val="Calibri"/>
      <family val="34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1"/>
      <name val="Arial"/>
      <family val="2"/>
    </font>
    <font>
      <sz val="9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name val="Calibri"/>
      <family val="34"/>
    </font>
    <font>
      <b/>
      <sz val="22"/>
      <name val="Arial Narrow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u/>
      <sz val="14"/>
      <name val="Arial Narrow"/>
      <family val="2"/>
    </font>
    <font>
      <b/>
      <sz val="12"/>
      <color rgb="FF000000"/>
      <name val="Calibri"/>
      <family val="2"/>
    </font>
    <font>
      <b/>
      <sz val="12"/>
      <name val="Calibri"/>
      <family val="34"/>
    </font>
    <font>
      <sz val="12"/>
      <name val="Calibri"/>
      <family val="34"/>
    </font>
    <font>
      <sz val="12"/>
      <color rgb="FF000000"/>
      <name val="Calibri"/>
      <family val="2"/>
    </font>
    <font>
      <sz val="12"/>
      <name val="Arial Narrow"/>
      <family val="34"/>
    </font>
    <font>
      <b/>
      <sz val="20"/>
      <name val="Arial Narrow"/>
      <family val="2"/>
    </font>
    <font>
      <sz val="10"/>
      <name val="Arial"/>
      <family val="2"/>
    </font>
    <font>
      <sz val="11"/>
      <color theme="1"/>
      <name val="Aptos Narrow"/>
      <family val="2"/>
    </font>
    <font>
      <sz val="11"/>
      <name val="Aptos Narrow"/>
      <family val="2"/>
    </font>
    <font>
      <b/>
      <sz val="11"/>
      <name val="Aptos Narrow"/>
      <family val="2"/>
    </font>
    <font>
      <b/>
      <sz val="11"/>
      <color theme="1"/>
      <name val="Aptos Narrow"/>
      <family val="2"/>
    </font>
    <font>
      <sz val="12"/>
      <color rgb="FF0000FF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theme="1"/>
      <name val="Aptos Narrow"/>
      <family val="2"/>
    </font>
    <font>
      <sz val="10"/>
      <color theme="1"/>
      <name val="Aptos Narrow"/>
      <family val="2"/>
    </font>
    <font>
      <sz val="10"/>
      <color rgb="FF000000"/>
      <name val="Aptos Narrow"/>
      <family val="2"/>
    </font>
    <font>
      <b/>
      <sz val="14"/>
      <color theme="1"/>
      <name val="Aptos Narrow"/>
      <family val="2"/>
    </font>
    <font>
      <sz val="10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rgb="FFC00000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b/>
      <sz val="12"/>
      <color rgb="FF0000FF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Open Sans"/>
      <family val="2"/>
    </font>
    <font>
      <b/>
      <sz val="10"/>
      <color theme="1"/>
      <name val="Open Sans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4"/>
      <name val="Times New Roman"/>
      <family val="1"/>
    </font>
    <font>
      <sz val="10"/>
      <name val="Aptos Narrow"/>
      <family val="2"/>
    </font>
    <font>
      <b/>
      <sz val="12"/>
      <name val="Aptos Narrow"/>
      <family val="2"/>
    </font>
    <font>
      <b/>
      <sz val="10"/>
      <name val="Aptos Narrow"/>
      <family val="2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b/>
      <sz val="10"/>
      <color rgb="FF000000"/>
      <name val="Aptos Narrow"/>
      <family val="2"/>
    </font>
    <font>
      <b/>
      <sz val="11"/>
      <color rgb="FF800000"/>
      <name val="Aptos Narrow"/>
      <family val="2"/>
    </font>
    <font>
      <b/>
      <sz val="12"/>
      <color rgb="FF000000"/>
      <name val="Aptos Narrow"/>
      <family val="2"/>
    </font>
    <font>
      <b/>
      <sz val="8"/>
      <color rgb="FF000000"/>
      <name val="Aptos Narrow"/>
      <family val="2"/>
    </font>
    <font>
      <sz val="9"/>
      <color rgb="FF000000"/>
      <name val="Aptos Narrow"/>
      <family val="2"/>
    </font>
    <font>
      <sz val="12"/>
      <color rgb="FF040C28"/>
      <name val="Arial"/>
      <family val="2"/>
    </font>
    <font>
      <sz val="10"/>
      <color theme="0"/>
      <name val="Aptos Narrow"/>
      <family val="2"/>
    </font>
    <font>
      <b/>
      <sz val="12"/>
      <color theme="0"/>
      <name val="Aptos Narrow"/>
      <family val="2"/>
    </font>
    <font>
      <sz val="10"/>
      <color rgb="FF000000"/>
      <name val="Open Sans"/>
      <family val="2"/>
      <charset val="1"/>
    </font>
    <font>
      <sz val="11"/>
      <color theme="1"/>
      <name val="Times New Roman"/>
      <family val="1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</font>
    <font>
      <sz val="12"/>
      <name val="Calibri"/>
      <family val="2"/>
    </font>
    <font>
      <sz val="12"/>
      <name val="Calibri"/>
      <family val="2"/>
      <scheme val="minor"/>
    </font>
    <font>
      <i/>
      <sz val="16"/>
      <color rgb="FFC00000"/>
      <name val="Times New Roman"/>
      <family val="1"/>
    </font>
    <font>
      <b/>
      <sz val="10"/>
      <color theme="0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8"/>
      <color theme="1"/>
      <name val="Arial"/>
      <family val="2"/>
    </font>
    <font>
      <b/>
      <sz val="10"/>
      <name val="Open Sans"/>
      <family val="2"/>
    </font>
    <font>
      <sz val="10"/>
      <name val="Open Sans"/>
      <family val="2"/>
    </font>
    <font>
      <sz val="10"/>
      <name val="Arial"/>
      <family val="2"/>
    </font>
    <font>
      <sz val="11"/>
      <color rgb="FF333333"/>
      <name val="Aptos Narrow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4"/>
      <name val="Arial "/>
    </font>
    <font>
      <b/>
      <sz val="14"/>
      <name val="Arial "/>
    </font>
    <font>
      <sz val="8"/>
      <name val="Arial "/>
    </font>
    <font>
      <sz val="10"/>
      <name val="Arial "/>
    </font>
    <font>
      <b/>
      <sz val="12"/>
      <name val="Arial "/>
    </font>
    <font>
      <b/>
      <sz val="18"/>
      <name val="Arial "/>
    </font>
    <font>
      <sz val="12"/>
      <name val="Arial "/>
    </font>
    <font>
      <sz val="14"/>
      <color indexed="10"/>
      <name val="Arial "/>
    </font>
    <font>
      <b/>
      <sz val="9"/>
      <name val="Arial "/>
    </font>
    <font>
      <sz val="9"/>
      <name val="Arial "/>
    </font>
    <font>
      <b/>
      <u/>
      <sz val="14"/>
      <name val="Arial "/>
    </font>
    <font>
      <sz val="11"/>
      <name val="Arial "/>
    </font>
    <font>
      <b/>
      <sz val="10"/>
      <name val="Arial "/>
    </font>
    <font>
      <b/>
      <sz val="8"/>
      <name val="Arial "/>
    </font>
    <font>
      <b/>
      <sz val="11"/>
      <color theme="1"/>
      <name val="Arial "/>
    </font>
    <font>
      <sz val="9"/>
      <color rgb="FF000000"/>
      <name val="Arial "/>
    </font>
    <font>
      <b/>
      <sz val="20"/>
      <name val="Arial "/>
    </font>
    <font>
      <sz val="11"/>
      <color theme="1"/>
      <name val="Arial "/>
    </font>
    <font>
      <sz val="20"/>
      <name val="Arial "/>
    </font>
    <font>
      <sz val="11"/>
      <color rgb="FF000000"/>
      <name val="Arial "/>
    </font>
    <font>
      <sz val="20"/>
      <color rgb="FFFF0000"/>
      <name val="Arial "/>
    </font>
    <font>
      <b/>
      <sz val="9"/>
      <color rgb="FF000000"/>
      <name val="Arial "/>
    </font>
    <font>
      <sz val="12"/>
      <color rgb="FF000000"/>
      <name val="Arial "/>
    </font>
    <font>
      <b/>
      <sz val="20"/>
      <color rgb="FF92D050"/>
      <name val="Arial "/>
    </font>
    <font>
      <b/>
      <sz val="11"/>
      <name val="Arial "/>
    </font>
    <font>
      <b/>
      <sz val="20"/>
      <color rgb="FFFF0000"/>
      <name val="Arial "/>
    </font>
    <font>
      <sz val="10"/>
      <color rgb="FF000000"/>
      <name val="Arial "/>
    </font>
    <font>
      <vertAlign val="superscript"/>
      <sz val="11"/>
      <color theme="1"/>
      <name val="Arial "/>
    </font>
    <font>
      <sz val="11"/>
      <color rgb="FF0000FF"/>
      <name val="Arial "/>
    </font>
    <font>
      <b/>
      <sz val="18"/>
      <color rgb="FF92D050"/>
      <name val="Arial "/>
    </font>
    <font>
      <sz val="10"/>
      <color indexed="10"/>
      <name val="Arial "/>
    </font>
    <font>
      <b/>
      <i/>
      <sz val="12"/>
      <color rgb="FFC00000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Arial "/>
    </font>
    <font>
      <b/>
      <sz val="11"/>
      <color rgb="FF92D050"/>
      <name val="Arial "/>
    </font>
    <font>
      <sz val="11"/>
      <color rgb="FF92D050"/>
      <name val="Arial "/>
    </font>
    <font>
      <b/>
      <sz val="12"/>
      <color rgb="FF7030A0"/>
      <name val="Times New Roman"/>
      <family val="1"/>
    </font>
    <font>
      <sz val="12"/>
      <color rgb="FF7030A0"/>
      <name val="Times New Roman"/>
      <family val="1"/>
    </font>
    <font>
      <sz val="11"/>
      <color rgb="FF7030A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gray125">
        <bgColor theme="4" tint="0.79998168889431442"/>
      </patternFill>
    </fill>
    <fill>
      <patternFill patternType="gray0625">
        <bgColor theme="4" tint="0.79998168889431442"/>
      </patternFill>
    </fill>
    <fill>
      <patternFill patternType="solid">
        <fgColor rgb="FFFFFFFF"/>
      </patternFill>
    </fill>
    <fill>
      <patternFill patternType="gray125">
        <bgColor theme="8" tint="0.59999389629810485"/>
      </patternFill>
    </fill>
    <fill>
      <patternFill patternType="gray0625">
        <bgColor theme="8" tint="0.5999938962981048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44486"/>
        <bgColor indexed="64"/>
      </patternFill>
    </fill>
    <fill>
      <patternFill patternType="solid">
        <fgColor rgb="FF00FF00"/>
        <bgColor rgb="FF00FF00"/>
      </patternFill>
    </fill>
    <fill>
      <patternFill patternType="solid">
        <fgColor rgb="FFFFFFFF"/>
        <bgColor rgb="FF000000"/>
      </patternFill>
    </fill>
    <fill>
      <patternFill patternType="solid">
        <fgColor rgb="FF188DD4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4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/>
    <xf numFmtId="40" fontId="9" fillId="0" borderId="0" applyFont="0" applyFill="0" applyBorder="0" applyAlignment="0" applyProtection="0"/>
    <xf numFmtId="0" fontId="9" fillId="0" borderId="0"/>
    <xf numFmtId="166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9" fontId="59" fillId="0" borderId="0" applyFont="0" applyFill="0" applyBorder="0" applyAlignment="0" applyProtection="0"/>
    <xf numFmtId="0" fontId="29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6" fillId="0" borderId="0"/>
    <xf numFmtId="175" fontId="6" fillId="0" borderId="0" applyFont="0" applyFill="0" applyBorder="0" applyAlignment="0" applyProtection="0"/>
    <xf numFmtId="0" fontId="6" fillId="0" borderId="0"/>
    <xf numFmtId="0" fontId="67" fillId="0" borderId="0"/>
    <xf numFmtId="175" fontId="5" fillId="0" borderId="0" applyFont="0" applyFill="0" applyBorder="0" applyAlignment="0" applyProtection="0"/>
    <xf numFmtId="0" fontId="29" fillId="0" borderId="0"/>
    <xf numFmtId="0" fontId="29" fillId="0" borderId="0"/>
    <xf numFmtId="18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0" fontId="5" fillId="0" borderId="0"/>
    <xf numFmtId="187" fontId="5" fillId="0" borderId="0" applyFont="0" applyFill="0" applyBorder="0" applyAlignment="0" applyProtection="0"/>
    <xf numFmtId="0" fontId="5" fillId="0" borderId="0"/>
    <xf numFmtId="0" fontId="5" fillId="0" borderId="0"/>
    <xf numFmtId="0" fontId="83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9" fontId="4" fillId="0" borderId="0" applyFont="0" applyFill="0" applyBorder="0" applyAlignment="0" applyProtection="0"/>
    <xf numFmtId="0" fontId="4" fillId="0" borderId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92" fontId="103" fillId="0" borderId="0" applyFont="0" applyFill="0" applyBorder="0" applyAlignment="0" applyProtection="0"/>
    <xf numFmtId="41" fontId="117" fillId="0" borderId="0" applyFont="0" applyFill="0" applyBorder="0" applyAlignment="0" applyProtection="0"/>
  </cellStyleXfs>
  <cellXfs count="2584">
    <xf numFmtId="0" fontId="0" fillId="0" borderId="0" xfId="0"/>
    <xf numFmtId="0" fontId="10" fillId="0" borderId="0" xfId="2" applyFont="1"/>
    <xf numFmtId="0" fontId="10" fillId="0" borderId="0" xfId="2" applyFont="1" applyAlignment="1">
      <alignment horizontal="center"/>
    </xf>
    <xf numFmtId="0" fontId="11" fillId="0" borderId="0" xfId="2" applyFont="1"/>
    <xf numFmtId="0" fontId="8" fillId="0" borderId="0" xfId="2" applyFont="1"/>
    <xf numFmtId="0" fontId="12" fillId="0" borderId="0" xfId="2" applyFont="1" applyAlignment="1">
      <alignment horizontal="center"/>
    </xf>
    <xf numFmtId="4" fontId="8" fillId="0" borderId="0" xfId="2" applyNumberFormat="1" applyFont="1"/>
    <xf numFmtId="0" fontId="13" fillId="0" borderId="0" xfId="2" applyFont="1"/>
    <xf numFmtId="0" fontId="12" fillId="0" borderId="0" xfId="2" applyFont="1"/>
    <xf numFmtId="0" fontId="15" fillId="0" borderId="16" xfId="2" applyFont="1" applyBorder="1" applyAlignment="1">
      <alignment horizontal="center"/>
    </xf>
    <xf numFmtId="0" fontId="17" fillId="0" borderId="0" xfId="2" applyFont="1"/>
    <xf numFmtId="4" fontId="17" fillId="0" borderId="0" xfId="2" applyNumberFormat="1" applyFont="1"/>
    <xf numFmtId="0" fontId="17" fillId="0" borderId="1" xfId="2" applyFont="1" applyBorder="1"/>
    <xf numFmtId="0" fontId="15" fillId="0" borderId="16" xfId="2" applyFont="1" applyBorder="1" applyAlignment="1">
      <alignment horizontal="left"/>
    </xf>
    <xf numFmtId="0" fontId="15" fillId="0" borderId="0" xfId="2" applyFont="1" applyAlignment="1">
      <alignment horizontal="center"/>
    </xf>
    <xf numFmtId="4" fontId="15" fillId="0" borderId="0" xfId="2" applyNumberFormat="1" applyFont="1" applyAlignment="1">
      <alignment horizontal="right"/>
    </xf>
    <xf numFmtId="0" fontId="15" fillId="0" borderId="2" xfId="2" applyFont="1" applyBorder="1"/>
    <xf numFmtId="0" fontId="15" fillId="0" borderId="33" xfId="2" applyFont="1" applyBorder="1" applyAlignment="1">
      <alignment horizontal="center"/>
    </xf>
    <xf numFmtId="0" fontId="17" fillId="0" borderId="2" xfId="2" applyFont="1" applyBorder="1"/>
    <xf numFmtId="4" fontId="17" fillId="0" borderId="2" xfId="2" applyNumberFormat="1" applyFont="1" applyBorder="1"/>
    <xf numFmtId="0" fontId="17" fillId="0" borderId="26" xfId="2" applyFont="1" applyBorder="1"/>
    <xf numFmtId="0" fontId="15" fillId="0" borderId="30" xfId="2" applyFont="1" applyBorder="1" applyAlignment="1">
      <alignment horizontal="center"/>
    </xf>
    <xf numFmtId="0" fontId="17" fillId="0" borderId="31" xfId="2" applyFont="1" applyBorder="1"/>
    <xf numFmtId="4" fontId="17" fillId="0" borderId="31" xfId="2" applyNumberFormat="1" applyFont="1" applyBorder="1"/>
    <xf numFmtId="0" fontId="17" fillId="0" borderId="32" xfId="2" applyFont="1" applyBorder="1"/>
    <xf numFmtId="0" fontId="17" fillId="0" borderId="16" xfId="2" applyFont="1" applyBorder="1"/>
    <xf numFmtId="0" fontId="18" fillId="0" borderId="0" xfId="2" applyFont="1"/>
    <xf numFmtId="0" fontId="19" fillId="0" borderId="0" xfId="2" applyFont="1" applyAlignment="1">
      <alignment horizontal="left"/>
    </xf>
    <xf numFmtId="1" fontId="18" fillId="0" borderId="0" xfId="2" applyNumberFormat="1" applyFont="1"/>
    <xf numFmtId="0" fontId="18" fillId="0" borderId="1" xfId="2" applyFont="1" applyBorder="1"/>
    <xf numFmtId="0" fontId="15" fillId="0" borderId="0" xfId="2" applyFont="1" applyAlignment="1">
      <alignment horizontal="left"/>
    </xf>
    <xf numFmtId="14" fontId="15" fillId="0" borderId="0" xfId="2" applyNumberFormat="1" applyFont="1" applyAlignment="1">
      <alignment horizontal="right"/>
    </xf>
    <xf numFmtId="0" fontId="17" fillId="0" borderId="16" xfId="2" applyFont="1" applyBorder="1" applyAlignment="1">
      <alignment horizontal="left"/>
    </xf>
    <xf numFmtId="0" fontId="16" fillId="0" borderId="0" xfId="2" applyFont="1"/>
    <xf numFmtId="4" fontId="19" fillId="0" borderId="0" xfId="2" applyNumberFormat="1" applyFont="1"/>
    <xf numFmtId="0" fontId="20" fillId="0" borderId="0" xfId="2" quotePrefix="1" applyFont="1" applyAlignment="1">
      <alignment horizontal="left"/>
    </xf>
    <xf numFmtId="0" fontId="15" fillId="0" borderId="0" xfId="2" applyFont="1"/>
    <xf numFmtId="15" fontId="21" fillId="0" borderId="0" xfId="2" applyNumberFormat="1" applyFont="1" applyAlignment="1">
      <alignment horizontal="right"/>
    </xf>
    <xf numFmtId="0" fontId="20" fillId="0" borderId="0" xfId="2" applyFont="1"/>
    <xf numFmtId="0" fontId="18" fillId="0" borderId="26" xfId="2" applyFont="1" applyBorder="1"/>
    <xf numFmtId="0" fontId="22" fillId="0" borderId="0" xfId="2" applyFont="1" applyAlignment="1">
      <alignment horizontal="center"/>
    </xf>
    <xf numFmtId="4" fontId="18" fillId="0" borderId="0" xfId="2" applyNumberFormat="1" applyFont="1" applyAlignment="1">
      <alignment horizontal="left"/>
    </xf>
    <xf numFmtId="0" fontId="18" fillId="0" borderId="1" xfId="2" applyFont="1" applyBorder="1" applyAlignment="1">
      <alignment horizontal="left"/>
    </xf>
    <xf numFmtId="15" fontId="15" fillId="0" borderId="0" xfId="2" applyNumberFormat="1" applyFont="1" applyAlignment="1">
      <alignment horizontal="right"/>
    </xf>
    <xf numFmtId="0" fontId="15" fillId="0" borderId="2" xfId="2" applyFont="1" applyBorder="1" applyAlignment="1">
      <alignment horizontal="center"/>
    </xf>
    <xf numFmtId="0" fontId="15" fillId="0" borderId="16" xfId="2" applyFont="1" applyBorder="1"/>
    <xf numFmtId="0" fontId="23" fillId="0" borderId="0" xfId="2" applyFont="1" applyAlignment="1">
      <alignment horizontal="center"/>
    </xf>
    <xf numFmtId="0" fontId="24" fillId="0" borderId="0" xfId="2" applyFont="1" applyAlignment="1">
      <alignment horizontal="center"/>
    </xf>
    <xf numFmtId="3" fontId="15" fillId="0" borderId="0" xfId="2" applyNumberFormat="1" applyFont="1" applyAlignment="1">
      <alignment horizontal="right"/>
    </xf>
    <xf numFmtId="0" fontId="15" fillId="0" borderId="33" xfId="2" applyFont="1" applyBorder="1" applyAlignment="1">
      <alignment horizontal="left"/>
    </xf>
    <xf numFmtId="0" fontId="24" fillId="0" borderId="2" xfId="2" applyFont="1" applyBorder="1" applyAlignment="1">
      <alignment horizontal="center"/>
    </xf>
    <xf numFmtId="0" fontId="18" fillId="0" borderId="2" xfId="2" applyFont="1" applyBorder="1"/>
    <xf numFmtId="0" fontId="20" fillId="0" borderId="2" xfId="2" applyFont="1" applyBorder="1" applyAlignment="1">
      <alignment horizontal="center"/>
    </xf>
    <xf numFmtId="3" fontId="15" fillId="0" borderId="2" xfId="2" applyNumberFormat="1" applyFont="1" applyBorder="1" applyAlignment="1">
      <alignment horizontal="right"/>
    </xf>
    <xf numFmtId="0" fontId="15" fillId="0" borderId="26" xfId="2" applyFont="1" applyBorder="1" applyAlignment="1">
      <alignment horizontal="center"/>
    </xf>
    <xf numFmtId="0" fontId="23" fillId="0" borderId="17" xfId="2" applyFont="1" applyBorder="1" applyAlignment="1">
      <alignment horizontal="center" vertical="center"/>
    </xf>
    <xf numFmtId="4" fontId="23" fillId="0" borderId="27" xfId="2" applyNumberFormat="1" applyFont="1" applyBorder="1" applyAlignment="1">
      <alignment horizontal="center" vertical="center"/>
    </xf>
    <xf numFmtId="0" fontId="23" fillId="0" borderId="24" xfId="2" applyFont="1" applyBorder="1" applyAlignment="1">
      <alignment horizontal="center" vertical="center"/>
    </xf>
    <xf numFmtId="4" fontId="17" fillId="0" borderId="30" xfId="2" applyNumberFormat="1" applyFont="1" applyBorder="1" applyAlignment="1">
      <alignment horizontal="left"/>
    </xf>
    <xf numFmtId="4" fontId="22" fillId="0" borderId="31" xfId="2" applyNumberFormat="1" applyFont="1" applyBorder="1" applyAlignment="1">
      <alignment horizontal="left"/>
    </xf>
    <xf numFmtId="3" fontId="25" fillId="0" borderId="31" xfId="2" applyNumberFormat="1" applyFont="1" applyBorder="1"/>
    <xf numFmtId="3" fontId="25" fillId="0" borderId="19" xfId="2" applyNumberFormat="1" applyFont="1" applyBorder="1"/>
    <xf numFmtId="4" fontId="22" fillId="0" borderId="0" xfId="2" applyNumberFormat="1" applyFont="1" applyAlignment="1">
      <alignment horizontal="left"/>
    </xf>
    <xf numFmtId="4" fontId="25" fillId="0" borderId="19" xfId="2" applyNumberFormat="1" applyFont="1" applyBorder="1"/>
    <xf numFmtId="0" fontId="25" fillId="0" borderId="0" xfId="2" applyFont="1"/>
    <xf numFmtId="0" fontId="25" fillId="0" borderId="16" xfId="2" applyFont="1" applyBorder="1"/>
    <xf numFmtId="0" fontId="17" fillId="0" borderId="0" xfId="2" applyFont="1" applyAlignment="1">
      <alignment horizontal="left"/>
    </xf>
    <xf numFmtId="0" fontId="16" fillId="0" borderId="1" xfId="2" applyFont="1" applyBorder="1"/>
    <xf numFmtId="0" fontId="15" fillId="0" borderId="37" xfId="2" applyFont="1" applyBorder="1"/>
    <xf numFmtId="0" fontId="17" fillId="0" borderId="15" xfId="2" applyFont="1" applyBorder="1"/>
    <xf numFmtId="4" fontId="17" fillId="0" borderId="15" xfId="2" applyNumberFormat="1" applyFont="1" applyBorder="1"/>
    <xf numFmtId="0" fontId="17" fillId="0" borderId="34" xfId="2" applyFont="1" applyBorder="1"/>
    <xf numFmtId="0" fontId="19" fillId="0" borderId="0" xfId="2" applyFont="1" applyAlignment="1">
      <alignment horizontal="center"/>
    </xf>
    <xf numFmtId="4" fontId="23" fillId="0" borderId="17" xfId="2" applyNumberFormat="1" applyFont="1" applyBorder="1" applyAlignment="1">
      <alignment horizontal="center" vertical="center" wrapText="1"/>
    </xf>
    <xf numFmtId="4" fontId="25" fillId="0" borderId="39" xfId="2" applyNumberFormat="1" applyFont="1" applyBorder="1" applyAlignment="1">
      <alignment horizontal="center"/>
    </xf>
    <xf numFmtId="0" fontId="23" fillId="0" borderId="43" xfId="2" applyFont="1" applyBorder="1" applyAlignment="1">
      <alignment horizontal="center" vertical="center" wrapText="1"/>
    </xf>
    <xf numFmtId="0" fontId="23" fillId="0" borderId="43" xfId="2" applyFont="1" applyBorder="1" applyAlignment="1">
      <alignment horizontal="center" vertical="center"/>
    </xf>
    <xf numFmtId="0" fontId="15" fillId="0" borderId="1" xfId="2" applyFont="1" applyBorder="1" applyAlignment="1">
      <alignment horizontal="center"/>
    </xf>
    <xf numFmtId="0" fontId="15" fillId="0" borderId="0" xfId="2" applyFont="1" applyAlignment="1">
      <alignment horizontal="right"/>
    </xf>
    <xf numFmtId="0" fontId="20" fillId="0" borderId="0" xfId="2" applyFont="1" applyAlignment="1">
      <alignment horizontal="center"/>
    </xf>
    <xf numFmtId="4" fontId="33" fillId="0" borderId="33" xfId="2" applyNumberFormat="1" applyFont="1" applyBorder="1" applyAlignment="1">
      <alignment horizontal="left"/>
    </xf>
    <xf numFmtId="4" fontId="31" fillId="0" borderId="2" xfId="2" applyNumberFormat="1" applyFont="1" applyBorder="1" applyAlignment="1">
      <alignment horizontal="left"/>
    </xf>
    <xf numFmtId="0" fontId="33" fillId="0" borderId="0" xfId="2" applyFont="1"/>
    <xf numFmtId="4" fontId="31" fillId="0" borderId="0" xfId="2" applyNumberFormat="1" applyFont="1" applyAlignment="1">
      <alignment horizontal="center"/>
    </xf>
    <xf numFmtId="0" fontId="33" fillId="0" borderId="1" xfId="2" applyFont="1" applyBorder="1"/>
    <xf numFmtId="4" fontId="33" fillId="0" borderId="16" xfId="2" applyNumberFormat="1" applyFont="1" applyBorder="1" applyAlignment="1">
      <alignment horizontal="left"/>
    </xf>
    <xf numFmtId="4" fontId="33" fillId="0" borderId="0" xfId="2" applyNumberFormat="1" applyFont="1" applyAlignment="1">
      <alignment horizontal="center"/>
    </xf>
    <xf numFmtId="4" fontId="33" fillId="0" borderId="0" xfId="2" applyNumberFormat="1" applyFont="1" applyAlignment="1">
      <alignment horizontal="left"/>
    </xf>
    <xf numFmtId="4" fontId="33" fillId="0" borderId="16" xfId="2" applyNumberFormat="1" applyFont="1" applyBorder="1"/>
    <xf numFmtId="4" fontId="33" fillId="0" borderId="0" xfId="2" applyNumberFormat="1" applyFont="1"/>
    <xf numFmtId="0" fontId="34" fillId="0" borderId="0" xfId="2" applyFont="1" applyAlignment="1">
      <alignment horizontal="center"/>
    </xf>
    <xf numFmtId="0" fontId="35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4" fontId="35" fillId="0" borderId="0" xfId="2" applyNumberFormat="1" applyFont="1" applyAlignment="1">
      <alignment horizontal="center"/>
    </xf>
    <xf numFmtId="0" fontId="33" fillId="0" borderId="0" xfId="2" applyFont="1" applyAlignment="1">
      <alignment horizontal="center"/>
    </xf>
    <xf numFmtId="0" fontId="13" fillId="0" borderId="16" xfId="2" applyFont="1" applyBorder="1" applyAlignment="1">
      <alignment horizontal="center"/>
    </xf>
    <xf numFmtId="168" fontId="36" fillId="5" borderId="6" xfId="0" applyNumberFormat="1" applyFont="1" applyFill="1" applyBorder="1" applyAlignment="1">
      <alignment horizontal="center" vertical="top" wrapText="1"/>
    </xf>
    <xf numFmtId="0" fontId="0" fillId="5" borderId="6" xfId="0" applyFill="1" applyBorder="1" applyAlignment="1">
      <alignment horizontal="center" vertical="top" wrapText="1"/>
    </xf>
    <xf numFmtId="0" fontId="0" fillId="5" borderId="6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left" vertical="top" wrapText="1"/>
    </xf>
    <xf numFmtId="0" fontId="37" fillId="5" borderId="9" xfId="0" applyFont="1" applyFill="1" applyBorder="1" applyAlignment="1">
      <alignment horizontal="left" vertical="top" wrapText="1"/>
    </xf>
    <xf numFmtId="0" fontId="0" fillId="5" borderId="9" xfId="0" applyFill="1" applyBorder="1" applyAlignment="1">
      <alignment horizontal="left" vertical="center" wrapText="1"/>
    </xf>
    <xf numFmtId="0" fontId="37" fillId="5" borderId="9" xfId="0" applyFont="1" applyFill="1" applyBorder="1" applyAlignment="1">
      <alignment horizontal="left" vertical="center" wrapText="1"/>
    </xf>
    <xf numFmtId="0" fontId="41" fillId="0" borderId="5" xfId="2" applyFont="1" applyBorder="1" applyAlignment="1">
      <alignment horizontal="center"/>
    </xf>
    <xf numFmtId="4" fontId="41" fillId="0" borderId="4" xfId="2" applyNumberFormat="1" applyFont="1" applyBorder="1"/>
    <xf numFmtId="4" fontId="41" fillId="0" borderId="28" xfId="2" applyNumberFormat="1" applyFont="1" applyBorder="1"/>
    <xf numFmtId="4" fontId="41" fillId="0" borderId="5" xfId="2" applyNumberFormat="1" applyFont="1" applyBorder="1"/>
    <xf numFmtId="40" fontId="41" fillId="0" borderId="5" xfId="1" applyFont="1" applyBorder="1" applyProtection="1">
      <protection locked="0" hidden="1"/>
    </xf>
    <xf numFmtId="40" fontId="41" fillId="0" borderId="4" xfId="1" applyFont="1" applyBorder="1"/>
    <xf numFmtId="168" fontId="39" fillId="5" borderId="6" xfId="0" applyNumberFormat="1" applyFont="1" applyFill="1" applyBorder="1" applyAlignment="1">
      <alignment horizontal="center" vertical="top" wrapText="1"/>
    </xf>
    <xf numFmtId="0" fontId="33" fillId="5" borderId="9" xfId="0" applyFont="1" applyFill="1" applyBorder="1" applyAlignment="1">
      <alignment horizontal="left" vertical="center" wrapText="1"/>
    </xf>
    <xf numFmtId="0" fontId="41" fillId="0" borderId="8" xfId="2" applyFont="1" applyBorder="1" applyAlignment="1">
      <alignment horizontal="center"/>
    </xf>
    <xf numFmtId="4" fontId="41" fillId="0" borderId="7" xfId="2" applyNumberFormat="1" applyFont="1" applyBorder="1"/>
    <xf numFmtId="4" fontId="41" fillId="0" borderId="29" xfId="2" applyNumberFormat="1" applyFont="1" applyBorder="1"/>
    <xf numFmtId="40" fontId="41" fillId="0" borderId="7" xfId="1" applyFont="1" applyBorder="1"/>
    <xf numFmtId="0" fontId="33" fillId="5" borderId="6" xfId="0" applyFont="1" applyFill="1" applyBorder="1" applyAlignment="1">
      <alignment horizontal="center" vertical="top" wrapText="1"/>
    </xf>
    <xf numFmtId="0" fontId="42" fillId="5" borderId="9" xfId="0" applyFont="1" applyFill="1" applyBorder="1" applyAlignment="1">
      <alignment horizontal="left" vertical="center" wrapText="1"/>
    </xf>
    <xf numFmtId="0" fontId="33" fillId="5" borderId="6" xfId="0" applyFont="1" applyFill="1" applyBorder="1" applyAlignment="1">
      <alignment horizontal="center" vertical="center" wrapText="1"/>
    </xf>
    <xf numFmtId="0" fontId="33" fillId="0" borderId="9" xfId="2" applyFont="1" applyBorder="1" applyAlignment="1">
      <alignment vertical="center" wrapText="1"/>
    </xf>
    <xf numFmtId="0" fontId="41" fillId="0" borderId="6" xfId="2" applyFont="1" applyBorder="1" applyAlignment="1">
      <alignment horizontal="center"/>
    </xf>
    <xf numFmtId="0" fontId="41" fillId="0" borderId="11" xfId="2" applyFont="1" applyBorder="1" applyAlignment="1">
      <alignment horizontal="center"/>
    </xf>
    <xf numFmtId="0" fontId="41" fillId="0" borderId="14" xfId="2" applyFont="1" applyBorder="1" applyAlignment="1">
      <alignment horizontal="left" vertical="center" wrapText="1"/>
    </xf>
    <xf numFmtId="4" fontId="41" fillId="0" borderId="12" xfId="2" applyNumberFormat="1" applyFont="1" applyBorder="1"/>
    <xf numFmtId="40" fontId="41" fillId="0" borderId="12" xfId="1" applyFont="1" applyBorder="1"/>
    <xf numFmtId="0" fontId="33" fillId="0" borderId="8" xfId="2" applyFont="1" applyBorder="1" applyAlignment="1">
      <alignment horizontal="center"/>
    </xf>
    <xf numFmtId="4" fontId="33" fillId="0" borderId="7" xfId="2" applyNumberFormat="1" applyFont="1" applyBorder="1"/>
    <xf numFmtId="4" fontId="33" fillId="0" borderId="29" xfId="2" applyNumberFormat="1" applyFont="1" applyBorder="1"/>
    <xf numFmtId="40" fontId="33" fillId="0" borderId="10" xfId="1" applyFont="1" applyBorder="1"/>
    <xf numFmtId="0" fontId="33" fillId="0" borderId="13" xfId="2" applyFont="1" applyBorder="1" applyAlignment="1">
      <alignment horizontal="center"/>
    </xf>
    <xf numFmtId="39" fontId="33" fillId="0" borderId="12" xfId="2" applyNumberFormat="1" applyFont="1" applyBorder="1"/>
    <xf numFmtId="0" fontId="23" fillId="0" borderId="18" xfId="2" applyFont="1" applyBorder="1" applyAlignment="1">
      <alignment horizontal="center" vertical="center"/>
    </xf>
    <xf numFmtId="168" fontId="36" fillId="5" borderId="6" xfId="0" applyNumberFormat="1" applyFont="1" applyFill="1" applyBorder="1" applyAlignment="1">
      <alignment horizontal="center" vertical="center" wrapText="1"/>
    </xf>
    <xf numFmtId="0" fontId="0" fillId="5" borderId="8" xfId="0" applyFill="1" applyBorder="1" applyAlignment="1">
      <alignment horizontal="left" vertical="top" wrapText="1"/>
    </xf>
    <xf numFmtId="166" fontId="0" fillId="5" borderId="7" xfId="3" applyFont="1" applyFill="1" applyBorder="1" applyAlignment="1">
      <alignment horizontal="left" vertical="center" wrapText="1"/>
    </xf>
    <xf numFmtId="0" fontId="0" fillId="5" borderId="7" xfId="0" applyFill="1" applyBorder="1" applyAlignment="1">
      <alignment horizontal="left" vertical="center" wrapText="1"/>
    </xf>
    <xf numFmtId="0" fontId="0" fillId="5" borderId="8" xfId="0" applyFill="1" applyBorder="1" applyAlignment="1">
      <alignment horizontal="center" vertical="top" wrapText="1"/>
    </xf>
    <xf numFmtId="166" fontId="44" fillId="5" borderId="7" xfId="3" applyFont="1" applyFill="1" applyBorder="1" applyAlignment="1">
      <alignment horizontal="left" vertical="center" wrapText="1"/>
    </xf>
    <xf numFmtId="166" fontId="44" fillId="5" borderId="7" xfId="3" applyFont="1" applyFill="1" applyBorder="1" applyAlignment="1">
      <alignment horizontal="right" vertical="center" wrapText="1"/>
    </xf>
    <xf numFmtId="0" fontId="0" fillId="5" borderId="8" xfId="0" applyFill="1" applyBorder="1" applyAlignment="1">
      <alignment horizontal="center" vertical="center" wrapText="1"/>
    </xf>
    <xf numFmtId="169" fontId="44" fillId="5" borderId="6" xfId="0" applyNumberFormat="1" applyFont="1" applyFill="1" applyBorder="1" applyAlignment="1">
      <alignment horizontal="center" vertical="top" wrapText="1"/>
    </xf>
    <xf numFmtId="170" fontId="36" fillId="5" borderId="6" xfId="0" applyNumberFormat="1" applyFont="1" applyFill="1" applyBorder="1" applyAlignment="1">
      <alignment horizontal="center" vertical="top" wrapText="1"/>
    </xf>
    <xf numFmtId="167" fontId="45" fillId="5" borderId="6" xfId="0" applyNumberFormat="1" applyFont="1" applyFill="1" applyBorder="1" applyAlignment="1">
      <alignment horizontal="center" vertical="top" wrapText="1"/>
    </xf>
    <xf numFmtId="0" fontId="46" fillId="5" borderId="9" xfId="0" applyFont="1" applyFill="1" applyBorder="1" applyAlignment="1">
      <alignment horizontal="left" vertical="top" wrapText="1"/>
    </xf>
    <xf numFmtId="0" fontId="0" fillId="5" borderId="5" xfId="0" applyFill="1" applyBorder="1" applyAlignment="1">
      <alignment horizontal="left" vertical="top" wrapText="1"/>
    </xf>
    <xf numFmtId="0" fontId="0" fillId="5" borderId="4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170" fontId="36" fillId="5" borderId="6" xfId="0" applyNumberFormat="1" applyFont="1" applyFill="1" applyBorder="1" applyAlignment="1">
      <alignment horizontal="center" vertical="center" wrapText="1"/>
    </xf>
    <xf numFmtId="40" fontId="41" fillId="0" borderId="49" xfId="1" applyFont="1" applyBorder="1" applyAlignment="1">
      <alignment horizontal="center"/>
    </xf>
    <xf numFmtId="40" fontId="41" fillId="0" borderId="8" xfId="1" applyFont="1" applyBorder="1" applyAlignment="1">
      <alignment horizontal="center"/>
    </xf>
    <xf numFmtId="40" fontId="41" fillId="0" borderId="13" xfId="1" applyFont="1" applyBorder="1" applyAlignment="1">
      <alignment horizontal="center"/>
    </xf>
    <xf numFmtId="4" fontId="41" fillId="0" borderId="7" xfId="2" applyNumberFormat="1" applyFont="1" applyBorder="1" applyAlignment="1">
      <alignment vertical="center"/>
    </xf>
    <xf numFmtId="40" fontId="41" fillId="0" borderId="7" xfId="1" applyFont="1" applyBorder="1" applyAlignment="1">
      <alignment vertical="center"/>
    </xf>
    <xf numFmtId="4" fontId="41" fillId="0" borderId="29" xfId="2" applyNumberFormat="1" applyFont="1" applyBorder="1" applyAlignment="1">
      <alignment vertical="center"/>
    </xf>
    <xf numFmtId="0" fontId="41" fillId="5" borderId="6" xfId="0" applyFont="1" applyFill="1" applyBorder="1" applyAlignment="1">
      <alignment horizontal="center" vertical="center" wrapText="1"/>
    </xf>
    <xf numFmtId="0" fontId="43" fillId="0" borderId="35" xfId="2" applyFont="1" applyBorder="1" applyAlignment="1">
      <alignment horizontal="center" wrapText="1"/>
    </xf>
    <xf numFmtId="0" fontId="43" fillId="0" borderId="48" xfId="2" applyFont="1" applyBorder="1" applyAlignment="1">
      <alignment horizontal="center" wrapText="1"/>
    </xf>
    <xf numFmtId="0" fontId="48" fillId="0" borderId="2" xfId="2" applyFont="1" applyBorder="1" applyAlignment="1">
      <alignment horizontal="center"/>
    </xf>
    <xf numFmtId="4" fontId="15" fillId="0" borderId="2" xfId="2" applyNumberFormat="1" applyFont="1" applyBorder="1"/>
    <xf numFmtId="0" fontId="24" fillId="0" borderId="2" xfId="2" applyFont="1" applyBorder="1"/>
    <xf numFmtId="0" fontId="16" fillId="0" borderId="26" xfId="2" applyFont="1" applyBorder="1"/>
    <xf numFmtId="0" fontId="33" fillId="0" borderId="2" xfId="2" applyFont="1" applyBorder="1"/>
    <xf numFmtId="4" fontId="31" fillId="0" borderId="2" xfId="2" applyNumberFormat="1" applyFont="1" applyBorder="1" applyAlignment="1">
      <alignment horizontal="center"/>
    </xf>
    <xf numFmtId="4" fontId="41" fillId="0" borderId="12" xfId="2" applyNumberFormat="1" applyFont="1" applyBorder="1" applyAlignment="1">
      <alignment vertical="center"/>
    </xf>
    <xf numFmtId="40" fontId="41" fillId="0" borderId="12" xfId="1" applyFont="1" applyBorder="1" applyAlignment="1">
      <alignment vertical="center"/>
    </xf>
    <xf numFmtId="0" fontId="25" fillId="0" borderId="26" xfId="2" applyFont="1" applyBorder="1"/>
    <xf numFmtId="0" fontId="28" fillId="0" borderId="2" xfId="2" applyFont="1" applyBorder="1" applyAlignment="1">
      <alignment horizontal="left"/>
    </xf>
    <xf numFmtId="0" fontId="50" fillId="0" borderId="2" xfId="2" applyFont="1" applyBorder="1" applyAlignment="1">
      <alignment horizontal="center"/>
    </xf>
    <xf numFmtId="0" fontId="18" fillId="0" borderId="16" xfId="2" applyFont="1" applyBorder="1"/>
    <xf numFmtId="14" fontId="25" fillId="0" borderId="0" xfId="2" applyNumberFormat="1" applyFont="1" applyAlignment="1">
      <alignment horizontal="right"/>
    </xf>
    <xf numFmtId="0" fontId="28" fillId="0" borderId="0" xfId="2" quotePrefix="1" applyFont="1" applyAlignment="1">
      <alignment horizontal="left"/>
    </xf>
    <xf numFmtId="15" fontId="26" fillId="0" borderId="0" xfId="2" applyNumberFormat="1" applyFont="1" applyAlignment="1">
      <alignment horizontal="right"/>
    </xf>
    <xf numFmtId="15" fontId="25" fillId="0" borderId="0" xfId="2" applyNumberFormat="1" applyFont="1" applyAlignment="1">
      <alignment horizontal="right"/>
    </xf>
    <xf numFmtId="0" fontId="28" fillId="0" borderId="0" xfId="2" applyFont="1"/>
    <xf numFmtId="4" fontId="25" fillId="0" borderId="0" xfId="2" applyNumberFormat="1" applyFont="1" applyAlignment="1">
      <alignment horizontal="right"/>
    </xf>
    <xf numFmtId="0" fontId="25" fillId="0" borderId="2" xfId="2" applyFont="1" applyBorder="1"/>
    <xf numFmtId="0" fontId="25" fillId="0" borderId="1" xfId="2" applyFont="1" applyBorder="1"/>
    <xf numFmtId="0" fontId="23" fillId="0" borderId="20" xfId="2" applyFont="1" applyBorder="1" applyAlignment="1">
      <alignment horizontal="center" vertical="center" wrapText="1"/>
    </xf>
    <xf numFmtId="0" fontId="23" fillId="0" borderId="54" xfId="2" applyFont="1" applyBorder="1" applyAlignment="1">
      <alignment horizontal="center" vertical="center"/>
    </xf>
    <xf numFmtId="0" fontId="23" fillId="0" borderId="21" xfId="2" applyFont="1" applyBorder="1" applyAlignment="1">
      <alignment horizontal="center" vertical="center"/>
    </xf>
    <xf numFmtId="4" fontId="23" fillId="0" borderId="21" xfId="2" applyNumberFormat="1" applyFont="1" applyBorder="1" applyAlignment="1">
      <alignment horizontal="center" vertical="center" wrapText="1"/>
    </xf>
    <xf numFmtId="4" fontId="23" fillId="0" borderId="47" xfId="2" applyNumberFormat="1" applyFont="1" applyBorder="1" applyAlignment="1">
      <alignment horizontal="center" vertical="center"/>
    </xf>
    <xf numFmtId="0" fontId="23" fillId="0" borderId="4" xfId="2" applyFont="1" applyBorder="1" applyAlignment="1">
      <alignment horizontal="center" vertical="center"/>
    </xf>
    <xf numFmtId="4" fontId="41" fillId="0" borderId="59" xfId="2" applyNumberFormat="1" applyFont="1" applyBorder="1"/>
    <xf numFmtId="4" fontId="41" fillId="0" borderId="58" xfId="2" applyNumberFormat="1" applyFont="1" applyBorder="1"/>
    <xf numFmtId="4" fontId="41" fillId="0" borderId="57" xfId="2" applyNumberFormat="1" applyFont="1" applyBorder="1"/>
    <xf numFmtId="40" fontId="41" fillId="0" borderId="57" xfId="1" applyFont="1" applyBorder="1" applyProtection="1">
      <protection locked="0" hidden="1"/>
    </xf>
    <xf numFmtId="40" fontId="41" fillId="0" borderId="58" xfId="1" applyFont="1" applyBorder="1"/>
    <xf numFmtId="40" fontId="41" fillId="0" borderId="60" xfId="1" applyFont="1" applyBorder="1"/>
    <xf numFmtId="0" fontId="30" fillId="0" borderId="2" xfId="2" applyFont="1" applyBorder="1"/>
    <xf numFmtId="0" fontId="51" fillId="0" borderId="2" xfId="2" applyFont="1" applyBorder="1" applyAlignment="1">
      <alignment horizontal="center" wrapText="1"/>
    </xf>
    <xf numFmtId="0" fontId="51" fillId="0" borderId="26" xfId="2" applyFont="1" applyBorder="1" applyAlignment="1">
      <alignment horizontal="center" wrapText="1"/>
    </xf>
    <xf numFmtId="0" fontId="25" fillId="0" borderId="0" xfId="2" applyFont="1" applyAlignment="1">
      <alignment horizontal="right"/>
    </xf>
    <xf numFmtId="0" fontId="25" fillId="0" borderId="16" xfId="2" applyFont="1" applyBorder="1" applyAlignment="1">
      <alignment horizontal="left"/>
    </xf>
    <xf numFmtId="0" fontId="25" fillId="0" borderId="0" xfId="2" applyFont="1" applyAlignment="1">
      <alignment horizontal="left"/>
    </xf>
    <xf numFmtId="0" fontId="25" fillId="0" borderId="0" xfId="2" applyFont="1" applyAlignment="1">
      <alignment horizontal="center"/>
    </xf>
    <xf numFmtId="0" fontId="25" fillId="0" borderId="1" xfId="2" applyFont="1" applyBorder="1" applyAlignment="1">
      <alignment horizontal="center"/>
    </xf>
    <xf numFmtId="172" fontId="28" fillId="0" borderId="2" xfId="2" applyNumberFormat="1" applyFont="1" applyBorder="1" applyAlignment="1">
      <alignment horizontal="center"/>
    </xf>
    <xf numFmtId="0" fontId="28" fillId="0" borderId="0" xfId="2" applyFont="1" applyAlignment="1">
      <alignment horizontal="center"/>
    </xf>
    <xf numFmtId="167" fontId="53" fillId="5" borderId="6" xfId="0" applyNumberFormat="1" applyFont="1" applyFill="1" applyBorder="1" applyAlignment="1">
      <alignment horizontal="center" vertical="top" wrapText="1"/>
    </xf>
    <xf numFmtId="0" fontId="41" fillId="5" borderId="9" xfId="0" applyFont="1" applyFill="1" applyBorder="1" applyAlignment="1">
      <alignment horizontal="left" vertical="top" wrapText="1"/>
    </xf>
    <xf numFmtId="0" fontId="41" fillId="5" borderId="5" xfId="0" applyFont="1" applyFill="1" applyBorder="1" applyAlignment="1">
      <alignment horizontal="left" vertical="top" wrapText="1"/>
    </xf>
    <xf numFmtId="170" fontId="53" fillId="0" borderId="6" xfId="0" applyNumberFormat="1" applyFont="1" applyBorder="1" applyAlignment="1">
      <alignment horizontal="center" vertical="top" wrapText="1"/>
    </xf>
    <xf numFmtId="0" fontId="41" fillId="0" borderId="9" xfId="0" applyFont="1" applyBorder="1" applyAlignment="1">
      <alignment horizontal="left" vertical="top" wrapText="1"/>
    </xf>
    <xf numFmtId="0" fontId="41" fillId="0" borderId="8" xfId="0" applyFont="1" applyBorder="1" applyAlignment="1">
      <alignment horizontal="left" vertical="top" wrapText="1"/>
    </xf>
    <xf numFmtId="171" fontId="53" fillId="0" borderId="6" xfId="0" applyNumberFormat="1" applyFont="1" applyBorder="1" applyAlignment="1">
      <alignment horizontal="center" vertical="top" wrapText="1"/>
    </xf>
    <xf numFmtId="0" fontId="41" fillId="0" borderId="6" xfId="0" applyFont="1" applyBorder="1" applyAlignment="1">
      <alignment horizontal="center" vertical="top" wrapText="1"/>
    </xf>
    <xf numFmtId="0" fontId="41" fillId="0" borderId="8" xfId="0" applyFont="1" applyBorder="1" applyAlignment="1">
      <alignment horizontal="center" vertical="top" wrapText="1"/>
    </xf>
    <xf numFmtId="0" fontId="41" fillId="0" borderId="8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171" fontId="56" fillId="5" borderId="6" xfId="0" applyNumberFormat="1" applyFont="1" applyFill="1" applyBorder="1" applyAlignment="1">
      <alignment horizontal="center" vertical="top" wrapText="1"/>
    </xf>
    <xf numFmtId="0" fontId="41" fillId="5" borderId="8" xfId="0" applyFont="1" applyFill="1" applyBorder="1" applyAlignment="1">
      <alignment horizontal="left" vertical="top" wrapText="1"/>
    </xf>
    <xf numFmtId="0" fontId="41" fillId="5" borderId="8" xfId="0" applyFont="1" applyFill="1" applyBorder="1" applyAlignment="1">
      <alignment horizontal="center" vertical="top" wrapText="1"/>
    </xf>
    <xf numFmtId="0" fontId="41" fillId="0" borderId="9" xfId="2" applyFont="1" applyBorder="1" applyAlignment="1">
      <alignment vertical="center" wrapText="1"/>
    </xf>
    <xf numFmtId="0" fontId="41" fillId="0" borderId="13" xfId="2" applyFont="1" applyBorder="1" applyAlignment="1">
      <alignment horizontal="center"/>
    </xf>
    <xf numFmtId="0" fontId="41" fillId="0" borderId="7" xfId="0" applyFont="1" applyBorder="1" applyAlignment="1">
      <alignment horizontal="left" vertical="center" wrapText="1"/>
    </xf>
    <xf numFmtId="166" fontId="56" fillId="0" borderId="7" xfId="3" applyFont="1" applyFill="1" applyBorder="1" applyAlignment="1">
      <alignment horizontal="right" vertical="center" wrapText="1"/>
    </xf>
    <xf numFmtId="166" fontId="56" fillId="5" borderId="7" xfId="3" applyFont="1" applyFill="1" applyBorder="1" applyAlignment="1">
      <alignment horizontal="right" vertical="center" wrapText="1"/>
    </xf>
    <xf numFmtId="39" fontId="41" fillId="0" borderId="12" xfId="2" applyNumberFormat="1" applyFont="1" applyBorder="1" applyAlignment="1">
      <alignment vertical="center"/>
    </xf>
    <xf numFmtId="40" fontId="41" fillId="0" borderId="60" xfId="1" applyFont="1" applyBorder="1" applyAlignment="1">
      <alignment vertical="center"/>
    </xf>
    <xf numFmtId="167" fontId="53" fillId="5" borderId="55" xfId="0" applyNumberFormat="1" applyFont="1" applyFill="1" applyBorder="1" applyAlignment="1">
      <alignment horizontal="center" vertical="top" wrapText="1"/>
    </xf>
    <xf numFmtId="0" fontId="54" fillId="5" borderId="56" xfId="0" applyFont="1" applyFill="1" applyBorder="1" applyAlignment="1">
      <alignment horizontal="left" vertical="top" wrapText="1"/>
    </xf>
    <xf numFmtId="0" fontId="41" fillId="5" borderId="57" xfId="0" applyFont="1" applyFill="1" applyBorder="1" applyAlignment="1">
      <alignment horizontal="left" vertical="top" wrapText="1"/>
    </xf>
    <xf numFmtId="0" fontId="41" fillId="5" borderId="58" xfId="0" applyFont="1" applyFill="1" applyBorder="1" applyAlignment="1">
      <alignment horizontal="left" vertical="top" wrapText="1"/>
    </xf>
    <xf numFmtId="168" fontId="53" fillId="5" borderId="6" xfId="0" applyNumberFormat="1" applyFont="1" applyFill="1" applyBorder="1" applyAlignment="1">
      <alignment horizontal="center" vertical="top" wrapText="1"/>
    </xf>
    <xf numFmtId="0" fontId="41" fillId="5" borderId="7" xfId="0" applyFont="1" applyFill="1" applyBorder="1" applyAlignment="1">
      <alignment horizontal="left" vertical="top" wrapText="1"/>
    </xf>
    <xf numFmtId="0" fontId="41" fillId="5" borderId="6" xfId="0" applyFont="1" applyFill="1" applyBorder="1" applyAlignment="1">
      <alignment horizontal="center" vertical="top" wrapText="1"/>
    </xf>
    <xf numFmtId="0" fontId="41" fillId="5" borderId="9" xfId="0" applyFont="1" applyFill="1" applyBorder="1" applyAlignment="1">
      <alignment horizontal="left" vertical="center" wrapText="1"/>
    </xf>
    <xf numFmtId="0" fontId="41" fillId="5" borderId="8" xfId="0" applyFont="1" applyFill="1" applyBorder="1" applyAlignment="1">
      <alignment horizontal="center" vertical="center" wrapText="1"/>
    </xf>
    <xf numFmtId="0" fontId="55" fillId="5" borderId="9" xfId="0" applyFont="1" applyFill="1" applyBorder="1" applyAlignment="1">
      <alignment horizontal="left" vertical="top" wrapText="1"/>
    </xf>
    <xf numFmtId="0" fontId="54" fillId="5" borderId="9" xfId="0" applyFont="1" applyFill="1" applyBorder="1" applyAlignment="1">
      <alignment horizontal="left" vertical="top" wrapText="1"/>
    </xf>
    <xf numFmtId="168" fontId="56" fillId="5" borderId="6" xfId="0" applyNumberFormat="1" applyFont="1" applyFill="1" applyBorder="1" applyAlignment="1">
      <alignment horizontal="center" vertical="top" wrapText="1"/>
    </xf>
    <xf numFmtId="168" fontId="53" fillId="5" borderId="6" xfId="0" applyNumberFormat="1" applyFont="1" applyFill="1" applyBorder="1" applyAlignment="1">
      <alignment horizontal="center" vertical="center" wrapText="1"/>
    </xf>
    <xf numFmtId="0" fontId="41" fillId="5" borderId="8" xfId="0" applyFont="1" applyFill="1" applyBorder="1" applyAlignment="1">
      <alignment horizontal="center" wrapText="1"/>
    </xf>
    <xf numFmtId="170" fontId="53" fillId="5" borderId="6" xfId="0" applyNumberFormat="1" applyFont="1" applyFill="1" applyBorder="1" applyAlignment="1">
      <alignment horizontal="center" vertical="top" wrapText="1"/>
    </xf>
    <xf numFmtId="169" fontId="56" fillId="5" borderId="6" xfId="0" applyNumberFormat="1" applyFont="1" applyFill="1" applyBorder="1" applyAlignment="1">
      <alignment horizontal="center" vertical="top" wrapText="1"/>
    </xf>
    <xf numFmtId="0" fontId="55" fillId="5" borderId="9" xfId="0" applyFont="1" applyFill="1" applyBorder="1" applyAlignment="1">
      <alignment horizontal="left" vertical="center" wrapText="1"/>
    </xf>
    <xf numFmtId="39" fontId="41" fillId="0" borderId="12" xfId="2" applyNumberFormat="1" applyFont="1" applyBorder="1"/>
    <xf numFmtId="0" fontId="0" fillId="0" borderId="65" xfId="0" applyBorder="1" applyAlignment="1">
      <alignment horizontal="center" vertical="center"/>
    </xf>
    <xf numFmtId="0" fontId="67" fillId="0" borderId="0" xfId="14"/>
    <xf numFmtId="0" fontId="68" fillId="0" borderId="65" xfId="14" applyFont="1" applyBorder="1" applyAlignment="1">
      <alignment horizontal="center" vertical="center"/>
    </xf>
    <xf numFmtId="0" fontId="68" fillId="0" borderId="65" xfId="14" applyFont="1" applyBorder="1" applyAlignment="1">
      <alignment vertical="center" wrapText="1"/>
    </xf>
    <xf numFmtId="0" fontId="68" fillId="0" borderId="65" xfId="14" applyFont="1" applyBorder="1" applyAlignment="1">
      <alignment horizontal="center" vertical="center" wrapText="1"/>
    </xf>
    <xf numFmtId="0" fontId="61" fillId="0" borderId="65" xfId="14" applyFont="1" applyBorder="1"/>
    <xf numFmtId="180" fontId="68" fillId="0" borderId="65" xfId="14" applyNumberFormat="1" applyFont="1" applyBorder="1" applyAlignment="1">
      <alignment horizontal="center" vertical="center"/>
    </xf>
    <xf numFmtId="0" fontId="69" fillId="0" borderId="65" xfId="14" applyFont="1" applyBorder="1" applyAlignment="1">
      <alignment horizontal="center" vertical="center"/>
    </xf>
    <xf numFmtId="0" fontId="70" fillId="0" borderId="65" xfId="14" applyFont="1" applyBorder="1" applyAlignment="1">
      <alignment vertical="center" wrapText="1"/>
    </xf>
    <xf numFmtId="0" fontId="70" fillId="0" borderId="65" xfId="14" applyFont="1" applyBorder="1" applyAlignment="1">
      <alignment horizontal="center" vertical="center"/>
    </xf>
    <xf numFmtId="166" fontId="70" fillId="0" borderId="65" xfId="14" applyNumberFormat="1" applyFont="1" applyBorder="1" applyAlignment="1">
      <alignment vertical="center"/>
    </xf>
    <xf numFmtId="181" fontId="70" fillId="0" borderId="65" xfId="14" applyNumberFormat="1" applyFont="1" applyBorder="1" applyAlignment="1">
      <alignment vertical="center"/>
    </xf>
    <xf numFmtId="0" fontId="70" fillId="0" borderId="65" xfId="14" applyFont="1" applyBorder="1" applyAlignment="1">
      <alignment vertical="center"/>
    </xf>
    <xf numFmtId="0" fontId="69" fillId="0" borderId="65" xfId="14" applyFont="1" applyBorder="1" applyAlignment="1">
      <alignment horizontal="left" vertical="center"/>
    </xf>
    <xf numFmtId="0" fontId="68" fillId="0" borderId="65" xfId="14" applyFont="1" applyBorder="1" applyAlignment="1">
      <alignment horizontal="right" vertical="center"/>
    </xf>
    <xf numFmtId="0" fontId="60" fillId="0" borderId="65" xfId="14" applyFont="1" applyBorder="1"/>
    <xf numFmtId="0" fontId="69" fillId="0" borderId="65" xfId="14" applyFont="1" applyBorder="1" applyAlignment="1">
      <alignment vertical="center"/>
    </xf>
    <xf numFmtId="9" fontId="69" fillId="0" borderId="65" xfId="14" applyNumberFormat="1" applyFont="1" applyBorder="1" applyAlignment="1">
      <alignment vertical="center"/>
    </xf>
    <xf numFmtId="165" fontId="69" fillId="0" borderId="65" xfId="14" applyNumberFormat="1" applyFont="1" applyBorder="1" applyAlignment="1">
      <alignment horizontal="center" vertical="center"/>
    </xf>
    <xf numFmtId="0" fontId="69" fillId="0" borderId="65" xfId="14" applyFont="1" applyBorder="1" applyAlignment="1">
      <alignment vertical="center" wrapText="1"/>
    </xf>
    <xf numFmtId="182" fontId="69" fillId="0" borderId="65" xfId="14" applyNumberFormat="1" applyFont="1" applyBorder="1" applyAlignment="1">
      <alignment horizontal="center" vertical="center"/>
    </xf>
    <xf numFmtId="180" fontId="69" fillId="0" borderId="65" xfId="14" applyNumberFormat="1" applyFont="1" applyBorder="1" applyAlignment="1">
      <alignment vertical="center"/>
    </xf>
    <xf numFmtId="3" fontId="69" fillId="0" borderId="65" xfId="14" applyNumberFormat="1" applyFont="1" applyBorder="1" applyAlignment="1">
      <alignment horizontal="center" vertical="center"/>
    </xf>
    <xf numFmtId="183" fontId="69" fillId="0" borderId="65" xfId="14" applyNumberFormat="1" applyFont="1" applyBorder="1" applyAlignment="1">
      <alignment vertical="center"/>
    </xf>
    <xf numFmtId="176" fontId="69" fillId="0" borderId="65" xfId="14" applyNumberFormat="1" applyFont="1" applyBorder="1" applyAlignment="1">
      <alignment horizontal="right" vertical="center"/>
    </xf>
    <xf numFmtId="3" fontId="70" fillId="0" borderId="65" xfId="14" applyNumberFormat="1" applyFont="1" applyBorder="1" applyAlignment="1">
      <alignment vertical="center"/>
    </xf>
    <xf numFmtId="3" fontId="70" fillId="0" borderId="65" xfId="14" applyNumberFormat="1" applyFont="1" applyBorder="1" applyAlignment="1">
      <alignment vertical="center" wrapText="1"/>
    </xf>
    <xf numFmtId="0" fontId="70" fillId="0" borderId="81" xfId="14" applyFont="1" applyBorder="1" applyAlignment="1">
      <alignment vertical="center"/>
    </xf>
    <xf numFmtId="0" fontId="70" fillId="0" borderId="81" xfId="14" applyFont="1" applyBorder="1" applyAlignment="1">
      <alignment horizontal="center" vertical="center"/>
    </xf>
    <xf numFmtId="166" fontId="70" fillId="0" borderId="81" xfId="14" applyNumberFormat="1" applyFont="1" applyBorder="1" applyAlignment="1">
      <alignment vertical="center"/>
    </xf>
    <xf numFmtId="181" fontId="70" fillId="0" borderId="81" xfId="14" applyNumberFormat="1" applyFont="1" applyBorder="1" applyAlignment="1">
      <alignment vertical="center"/>
    </xf>
    <xf numFmtId="0" fontId="69" fillId="0" borderId="82" xfId="14" applyFont="1" applyBorder="1" applyAlignment="1">
      <alignment horizontal="center" vertical="center"/>
    </xf>
    <xf numFmtId="0" fontId="69" fillId="0" borderId="82" xfId="14" applyFont="1" applyBorder="1" applyAlignment="1">
      <alignment vertical="center" wrapText="1"/>
    </xf>
    <xf numFmtId="44" fontId="69" fillId="0" borderId="82" xfId="14" applyNumberFormat="1" applyFont="1" applyBorder="1" applyAlignment="1">
      <alignment horizontal="center" vertical="center"/>
    </xf>
    <xf numFmtId="180" fontId="69" fillId="0" borderId="82" xfId="14" applyNumberFormat="1" applyFont="1" applyBorder="1" applyAlignment="1">
      <alignment vertical="center"/>
    </xf>
    <xf numFmtId="165" fontId="69" fillId="0" borderId="82" xfId="14" applyNumberFormat="1" applyFont="1" applyBorder="1" applyAlignment="1">
      <alignment horizontal="center" vertical="center"/>
    </xf>
    <xf numFmtId="0" fontId="67" fillId="0" borderId="65" xfId="14" applyBorder="1"/>
    <xf numFmtId="0" fontId="69" fillId="0" borderId="82" xfId="14" applyFont="1" applyBorder="1" applyAlignment="1">
      <alignment vertical="center"/>
    </xf>
    <xf numFmtId="180" fontId="69" fillId="0" borderId="81" xfId="14" applyNumberFormat="1" applyFont="1" applyBorder="1" applyAlignment="1">
      <alignment vertical="center"/>
    </xf>
    <xf numFmtId="165" fontId="69" fillId="0" borderId="81" xfId="14" applyNumberFormat="1" applyFont="1" applyBorder="1" applyAlignment="1">
      <alignment horizontal="center" vertical="center"/>
    </xf>
    <xf numFmtId="0" fontId="69" fillId="0" borderId="81" xfId="14" applyFont="1" applyBorder="1" applyAlignment="1">
      <alignment vertical="center" wrapText="1"/>
    </xf>
    <xf numFmtId="44" fontId="69" fillId="0" borderId="81" xfId="14" applyNumberFormat="1" applyFont="1" applyBorder="1" applyAlignment="1">
      <alignment horizontal="center" vertical="center"/>
    </xf>
    <xf numFmtId="0" fontId="74" fillId="0" borderId="16" xfId="14" applyFont="1" applyBorder="1" applyAlignment="1">
      <alignment horizontal="center" vertical="center"/>
    </xf>
    <xf numFmtId="0" fontId="74" fillId="0" borderId="0" xfId="14" applyFont="1" applyAlignment="1">
      <alignment horizontal="center" vertical="center"/>
    </xf>
    <xf numFmtId="0" fontId="74" fillId="0" borderId="1" xfId="14" applyFont="1" applyBorder="1" applyAlignment="1">
      <alignment horizontal="center" vertical="center"/>
    </xf>
    <xf numFmtId="0" fontId="66" fillId="0" borderId="1" xfId="14" applyFont="1" applyBorder="1" applyAlignment="1">
      <alignment vertical="center"/>
    </xf>
    <xf numFmtId="0" fontId="74" fillId="0" borderId="16" xfId="14" applyFont="1" applyBorder="1" applyAlignment="1">
      <alignment horizontal="left" vertical="center" wrapText="1"/>
    </xf>
    <xf numFmtId="0" fontId="76" fillId="12" borderId="65" xfId="14" applyFont="1" applyFill="1" applyBorder="1" applyAlignment="1">
      <alignment horizontal="center" vertical="center" wrapText="1"/>
    </xf>
    <xf numFmtId="177" fontId="64" fillId="0" borderId="65" xfId="14" applyNumberFormat="1" applyFont="1" applyBorder="1" applyAlignment="1">
      <alignment horizontal="center" vertical="center" wrapText="1"/>
    </xf>
    <xf numFmtId="4" fontId="64" fillId="0" borderId="65" xfId="22" applyNumberFormat="1" applyFont="1" applyFill="1" applyBorder="1" applyAlignment="1">
      <alignment horizontal="center" vertical="center" wrapText="1"/>
    </xf>
    <xf numFmtId="4" fontId="64" fillId="0" borderId="65" xfId="14" applyNumberFormat="1" applyFont="1" applyBorder="1" applyAlignment="1">
      <alignment horizontal="center" vertical="center" wrapText="1"/>
    </xf>
    <xf numFmtId="4" fontId="64" fillId="0" borderId="75" xfId="14" applyNumberFormat="1" applyFont="1" applyBorder="1" applyAlignment="1">
      <alignment horizontal="center" vertical="center" wrapText="1"/>
    </xf>
    <xf numFmtId="0" fontId="76" fillId="0" borderId="16" xfId="14" applyFont="1" applyBorder="1" applyAlignment="1">
      <alignment horizontal="center" vertical="center" wrapText="1"/>
    </xf>
    <xf numFmtId="0" fontId="66" fillId="0" borderId="0" xfId="14" applyFont="1" applyAlignment="1">
      <alignment horizontal="center" vertical="center" wrapText="1"/>
    </xf>
    <xf numFmtId="14" fontId="64" fillId="0" borderId="0" xfId="14" applyNumberFormat="1" applyFont="1" applyAlignment="1">
      <alignment horizontal="center" vertical="center" wrapText="1"/>
    </xf>
    <xf numFmtId="0" fontId="64" fillId="0" borderId="0" xfId="14" applyFont="1" applyAlignment="1">
      <alignment horizontal="center" vertical="center" wrapText="1"/>
    </xf>
    <xf numFmtId="14" fontId="77" fillId="0" borderId="0" xfId="14" applyNumberFormat="1" applyFont="1" applyAlignment="1">
      <alignment horizontal="center" vertical="center" wrapText="1"/>
    </xf>
    <xf numFmtId="187" fontId="78" fillId="0" borderId="0" xfId="22" applyFont="1" applyFill="1" applyBorder="1" applyAlignment="1">
      <alignment horizontal="center" vertical="center" wrapText="1"/>
    </xf>
    <xf numFmtId="177" fontId="64" fillId="0" borderId="0" xfId="14" applyNumberFormat="1" applyFont="1" applyAlignment="1">
      <alignment horizontal="center" vertical="center" wrapText="1"/>
    </xf>
    <xf numFmtId="187" fontId="64" fillId="0" borderId="0" xfId="22" applyFont="1" applyFill="1" applyBorder="1" applyAlignment="1">
      <alignment horizontal="center" vertical="center" wrapText="1"/>
    </xf>
    <xf numFmtId="177" fontId="64" fillId="0" borderId="1" xfId="14" applyNumberFormat="1" applyFont="1" applyBorder="1" applyAlignment="1">
      <alignment horizontal="center" vertical="center" wrapText="1"/>
    </xf>
    <xf numFmtId="0" fontId="74" fillId="0" borderId="2" xfId="14" applyFont="1" applyBorder="1" applyAlignment="1">
      <alignment vertical="center"/>
    </xf>
    <xf numFmtId="0" fontId="74" fillId="0" borderId="2" xfId="14" applyFont="1" applyBorder="1" applyAlignment="1">
      <alignment horizontal="center" vertical="center"/>
    </xf>
    <xf numFmtId="0" fontId="74" fillId="0" borderId="1" xfId="14" applyFont="1" applyBorder="1" applyAlignment="1">
      <alignment vertical="center"/>
    </xf>
    <xf numFmtId="0" fontId="66" fillId="0" borderId="15" xfId="14" applyFont="1" applyBorder="1" applyAlignment="1">
      <alignment vertical="center"/>
    </xf>
    <xf numFmtId="0" fontId="66" fillId="0" borderId="34" xfId="14" applyFont="1" applyBorder="1" applyAlignment="1">
      <alignment vertical="center"/>
    </xf>
    <xf numFmtId="0" fontId="60" fillId="0" borderId="0" xfId="23" applyFont="1"/>
    <xf numFmtId="0" fontId="68" fillId="0" borderId="94" xfId="23" applyFont="1" applyBorder="1" applyAlignment="1">
      <alignment horizontal="center" vertical="center"/>
    </xf>
    <xf numFmtId="0" fontId="61" fillId="0" borderId="96" xfId="23" applyFont="1" applyBorder="1"/>
    <xf numFmtId="0" fontId="68" fillId="0" borderId="89" xfId="23" applyFont="1" applyBorder="1" applyAlignment="1">
      <alignment vertical="center" wrapText="1"/>
    </xf>
    <xf numFmtId="0" fontId="68" fillId="0" borderId="90" xfId="23" applyFont="1" applyBorder="1" applyAlignment="1">
      <alignment vertical="center" wrapText="1"/>
    </xf>
    <xf numFmtId="0" fontId="68" fillId="0" borderId="95" xfId="23" applyFont="1" applyBorder="1" applyAlignment="1">
      <alignment horizontal="center" vertical="center" wrapText="1"/>
    </xf>
    <xf numFmtId="0" fontId="61" fillId="0" borderId="97" xfId="23" applyFont="1" applyBorder="1"/>
    <xf numFmtId="3" fontId="68" fillId="0" borderId="98" xfId="23" applyNumberFormat="1" applyFont="1" applyBorder="1" applyAlignment="1">
      <alignment horizontal="center" vertical="center" wrapText="1"/>
    </xf>
    <xf numFmtId="0" fontId="68" fillId="0" borderId="81" xfId="23" applyFont="1" applyBorder="1" applyAlignment="1">
      <alignment horizontal="center" vertical="center"/>
    </xf>
    <xf numFmtId="180" fontId="68" fillId="0" borderId="81" xfId="23" applyNumberFormat="1" applyFont="1" applyBorder="1" applyAlignment="1">
      <alignment horizontal="center" vertical="center"/>
    </xf>
    <xf numFmtId="180" fontId="68" fillId="0" borderId="98" xfId="23" applyNumberFormat="1" applyFont="1" applyBorder="1" applyAlignment="1">
      <alignment horizontal="center" vertical="center"/>
    </xf>
    <xf numFmtId="0" fontId="69" fillId="0" borderId="99" xfId="23" applyFont="1" applyBorder="1" applyAlignment="1">
      <alignment horizontal="center" vertical="center"/>
    </xf>
    <xf numFmtId="0" fontId="69" fillId="0" borderId="81" xfId="23" applyFont="1" applyBorder="1" applyAlignment="1">
      <alignment vertical="center" wrapText="1"/>
    </xf>
    <xf numFmtId="0" fontId="69" fillId="0" borderId="81" xfId="23" applyFont="1" applyBorder="1" applyAlignment="1">
      <alignment horizontal="center" vertical="center"/>
    </xf>
    <xf numFmtId="180" fontId="69" fillId="0" borderId="81" xfId="23" applyNumberFormat="1" applyFont="1" applyBorder="1" applyAlignment="1">
      <alignment vertical="center"/>
    </xf>
    <xf numFmtId="176" fontId="69" fillId="0" borderId="81" xfId="23" applyNumberFormat="1" applyFont="1" applyBorder="1" applyAlignment="1">
      <alignment vertical="center"/>
    </xf>
    <xf numFmtId="176" fontId="69" fillId="0" borderId="98" xfId="23" applyNumberFormat="1" applyFont="1" applyBorder="1" applyAlignment="1">
      <alignment vertical="center"/>
    </xf>
    <xf numFmtId="0" fontId="69" fillId="0" borderId="100" xfId="23" applyFont="1" applyBorder="1" applyAlignment="1">
      <alignment horizontal="left" vertical="center"/>
    </xf>
    <xf numFmtId="0" fontId="61" fillId="0" borderId="101" xfId="23" applyFont="1" applyBorder="1"/>
    <xf numFmtId="0" fontId="61" fillId="0" borderId="102" xfId="23" applyFont="1" applyBorder="1"/>
    <xf numFmtId="0" fontId="68" fillId="0" borderId="95" xfId="23" applyFont="1" applyBorder="1" applyAlignment="1">
      <alignment horizontal="right" vertical="center"/>
    </xf>
    <xf numFmtId="176" fontId="68" fillId="0" borderId="98" xfId="23" applyNumberFormat="1" applyFont="1" applyBorder="1" applyAlignment="1">
      <alignment vertical="center"/>
    </xf>
    <xf numFmtId="0" fontId="69" fillId="0" borderId="16" xfId="23" applyFont="1" applyBorder="1" applyAlignment="1">
      <alignment horizontal="center" vertical="center"/>
    </xf>
    <xf numFmtId="0" fontId="60" fillId="0" borderId="1" xfId="23" applyFont="1" applyBorder="1"/>
    <xf numFmtId="0" fontId="69" fillId="0" borderId="81" xfId="23" applyFont="1" applyBorder="1" applyAlignment="1">
      <alignment vertical="center"/>
    </xf>
    <xf numFmtId="9" fontId="69" fillId="0" borderId="81" xfId="23" applyNumberFormat="1" applyFont="1" applyBorder="1" applyAlignment="1">
      <alignment vertical="center"/>
    </xf>
    <xf numFmtId="0" fontId="69" fillId="0" borderId="82" xfId="23" applyFont="1" applyBorder="1" applyAlignment="1">
      <alignment vertical="center" wrapText="1"/>
    </xf>
    <xf numFmtId="0" fontId="69" fillId="0" borderId="82" xfId="23" applyFont="1" applyBorder="1" applyAlignment="1">
      <alignment horizontal="center" vertical="center" wrapText="1"/>
    </xf>
    <xf numFmtId="180" fontId="69" fillId="0" borderId="81" xfId="23" applyNumberFormat="1" applyFont="1" applyBorder="1" applyAlignment="1">
      <alignment horizontal="right" vertical="center"/>
    </xf>
    <xf numFmtId="166" fontId="69" fillId="0" borderId="81" xfId="23" applyNumberFormat="1" applyFont="1" applyBorder="1" applyAlignment="1">
      <alignment vertical="center" wrapText="1"/>
    </xf>
    <xf numFmtId="0" fontId="69" fillId="0" borderId="1" xfId="23" applyFont="1" applyBorder="1" applyAlignment="1">
      <alignment horizontal="center" vertical="center"/>
    </xf>
    <xf numFmtId="3" fontId="69" fillId="0" borderId="81" xfId="23" applyNumberFormat="1" applyFont="1" applyBorder="1" applyAlignment="1">
      <alignment horizontal="center" vertical="center"/>
    </xf>
    <xf numFmtId="3" fontId="69" fillId="0" borderId="81" xfId="23" applyNumberFormat="1" applyFont="1" applyBorder="1" applyAlignment="1">
      <alignment vertical="center"/>
    </xf>
    <xf numFmtId="183" fontId="69" fillId="0" borderId="81" xfId="23" applyNumberFormat="1" applyFont="1" applyBorder="1" applyAlignment="1">
      <alignment vertical="center"/>
    </xf>
    <xf numFmtId="0" fontId="69" fillId="0" borderId="16" xfId="23" applyFont="1" applyBorder="1" applyAlignment="1">
      <alignment horizontal="left" vertical="center"/>
    </xf>
    <xf numFmtId="0" fontId="69" fillId="0" borderId="37" xfId="23" applyFont="1" applyBorder="1" applyAlignment="1">
      <alignment horizontal="center" vertical="center"/>
    </xf>
    <xf numFmtId="0" fontId="69" fillId="0" borderId="15" xfId="23" applyFont="1" applyBorder="1" applyAlignment="1">
      <alignment horizontal="center" vertical="center"/>
    </xf>
    <xf numFmtId="0" fontId="68" fillId="0" borderId="103" xfId="23" applyFont="1" applyBorder="1" applyAlignment="1">
      <alignment horizontal="right" vertical="center"/>
    </xf>
    <xf numFmtId="0" fontId="61" fillId="0" borderId="104" xfId="23" applyFont="1" applyBorder="1"/>
    <xf numFmtId="176" fontId="68" fillId="0" borderId="105" xfId="23" applyNumberFormat="1" applyFont="1" applyBorder="1" applyAlignment="1">
      <alignment vertical="center"/>
    </xf>
    <xf numFmtId="0" fontId="61" fillId="0" borderId="65" xfId="23" applyFont="1" applyBorder="1"/>
    <xf numFmtId="0" fontId="68" fillId="0" borderId="89" xfId="23" applyFont="1" applyBorder="1" applyAlignment="1">
      <alignment horizontal="center" vertical="center"/>
    </xf>
    <xf numFmtId="0" fontId="69" fillId="0" borderId="107" xfId="23" applyFont="1" applyBorder="1" applyAlignment="1">
      <alignment horizontal="center" vertical="center"/>
    </xf>
    <xf numFmtId="0" fontId="69" fillId="0" borderId="82" xfId="23" applyFont="1" applyBorder="1" applyAlignment="1">
      <alignment horizontal="center" vertical="center"/>
    </xf>
    <xf numFmtId="180" fontId="69" fillId="0" borderId="82" xfId="23" applyNumberFormat="1" applyFont="1" applyBorder="1" applyAlignment="1">
      <alignment horizontal="center" vertical="center"/>
    </xf>
    <xf numFmtId="176" fontId="69" fillId="0" borderId="82" xfId="23" applyNumberFormat="1" applyFont="1" applyBorder="1" applyAlignment="1">
      <alignment horizontal="center" vertical="center"/>
    </xf>
    <xf numFmtId="176" fontId="69" fillId="0" borderId="108" xfId="23" applyNumberFormat="1" applyFont="1" applyBorder="1" applyAlignment="1">
      <alignment horizontal="center" vertical="center"/>
    </xf>
    <xf numFmtId="0" fontId="69" fillId="0" borderId="109" xfId="23" applyFont="1" applyBorder="1" applyAlignment="1">
      <alignment horizontal="center" vertical="center"/>
    </xf>
    <xf numFmtId="0" fontId="69" fillId="0" borderId="110" xfId="23" applyFont="1" applyBorder="1" applyAlignment="1">
      <alignment horizontal="center" vertical="center"/>
    </xf>
    <xf numFmtId="180" fontId="69" fillId="0" borderId="110" xfId="23" applyNumberFormat="1" applyFont="1" applyBorder="1" applyAlignment="1">
      <alignment horizontal="center" vertical="center"/>
    </xf>
    <xf numFmtId="176" fontId="69" fillId="0" borderId="110" xfId="23" applyNumberFormat="1" applyFont="1" applyBorder="1" applyAlignment="1">
      <alignment horizontal="center" vertical="center"/>
    </xf>
    <xf numFmtId="176" fontId="69" fillId="0" borderId="111" xfId="23" applyNumberFormat="1" applyFont="1" applyBorder="1" applyAlignment="1">
      <alignment horizontal="center" vertical="center"/>
    </xf>
    <xf numFmtId="0" fontId="69" fillId="0" borderId="112" xfId="23" applyFont="1" applyBorder="1" applyAlignment="1">
      <alignment horizontal="center" vertical="center"/>
    </xf>
    <xf numFmtId="0" fontId="69" fillId="0" borderId="94" xfId="23" applyFont="1" applyBorder="1" applyAlignment="1">
      <alignment horizontal="center" vertical="center" wrapText="1"/>
    </xf>
    <xf numFmtId="0" fontId="69" fillId="0" borderId="94" xfId="23" applyFont="1" applyBorder="1" applyAlignment="1">
      <alignment horizontal="center" vertical="center"/>
    </xf>
    <xf numFmtId="180" fontId="69" fillId="0" borderId="94" xfId="23" applyNumberFormat="1" applyFont="1" applyBorder="1" applyAlignment="1">
      <alignment horizontal="center" vertical="center"/>
    </xf>
    <xf numFmtId="176" fontId="69" fillId="0" borderId="94" xfId="23" applyNumberFormat="1" applyFont="1" applyBorder="1" applyAlignment="1">
      <alignment horizontal="center" vertical="center"/>
    </xf>
    <xf numFmtId="176" fontId="69" fillId="0" borderId="113" xfId="23" applyNumberFormat="1" applyFont="1" applyBorder="1" applyAlignment="1">
      <alignment horizontal="center" vertical="center"/>
    </xf>
    <xf numFmtId="0" fontId="81" fillId="9" borderId="0" xfId="24" applyFont="1" applyFill="1" applyAlignment="1">
      <alignment vertical="center" wrapText="1"/>
    </xf>
    <xf numFmtId="0" fontId="82" fillId="9" borderId="66" xfId="24" applyFont="1" applyFill="1" applyBorder="1" applyAlignment="1">
      <alignment horizontal="center" vertical="center" wrapText="1"/>
    </xf>
    <xf numFmtId="0" fontId="82" fillId="9" borderId="75" xfId="24" applyFont="1" applyFill="1" applyBorder="1" applyAlignment="1">
      <alignment horizontal="center" vertical="center" wrapText="1"/>
    </xf>
    <xf numFmtId="0" fontId="81" fillId="9" borderId="75" xfId="24" applyFont="1" applyFill="1" applyBorder="1" applyAlignment="1">
      <alignment horizontal="center" vertical="center" wrapText="1"/>
    </xf>
    <xf numFmtId="0" fontId="82" fillId="9" borderId="65" xfId="24" applyFont="1" applyFill="1" applyBorder="1" applyAlignment="1">
      <alignment horizontal="center" vertical="center" wrapText="1"/>
    </xf>
    <xf numFmtId="2" fontId="81" fillId="9" borderId="65" xfId="25" applyNumberFormat="1" applyFont="1" applyFill="1" applyBorder="1" applyAlignment="1">
      <alignment horizontal="center" vertical="center" wrapText="1"/>
    </xf>
    <xf numFmtId="2" fontId="81" fillId="9" borderId="65" xfId="25" applyNumberFormat="1" applyFont="1" applyFill="1" applyBorder="1" applyAlignment="1">
      <alignment vertical="center" wrapText="1"/>
    </xf>
    <xf numFmtId="2" fontId="81" fillId="9" borderId="65" xfId="24" applyNumberFormat="1" applyFont="1" applyFill="1" applyBorder="1" applyAlignment="1">
      <alignment vertical="center" wrapText="1"/>
    </xf>
    <xf numFmtId="2" fontId="81" fillId="9" borderId="65" xfId="24" applyNumberFormat="1" applyFont="1" applyFill="1" applyBorder="1" applyAlignment="1">
      <alignment horizontal="center" vertical="center" wrapText="1"/>
    </xf>
    <xf numFmtId="0" fontId="69" fillId="0" borderId="94" xfId="23" applyFont="1" applyBorder="1" applyAlignment="1">
      <alignment vertical="center" wrapText="1"/>
    </xf>
    <xf numFmtId="0" fontId="69" fillId="0" borderId="89" xfId="23" applyFont="1" applyBorder="1" applyAlignment="1">
      <alignment horizontal="center" vertical="center"/>
    </xf>
    <xf numFmtId="0" fontId="69" fillId="0" borderId="91" xfId="23" applyFont="1" applyBorder="1" applyAlignment="1">
      <alignment horizontal="center" vertical="center"/>
    </xf>
    <xf numFmtId="0" fontId="69" fillId="0" borderId="92" xfId="23" applyFont="1" applyBorder="1" applyAlignment="1">
      <alignment horizontal="center" vertical="center"/>
    </xf>
    <xf numFmtId="0" fontId="68" fillId="0" borderId="82" xfId="23" applyFont="1" applyBorder="1" applyAlignment="1">
      <alignment horizontal="center" vertical="center"/>
    </xf>
    <xf numFmtId="180" fontId="68" fillId="0" borderId="82" xfId="23" applyNumberFormat="1" applyFont="1" applyBorder="1" applyAlignment="1">
      <alignment horizontal="center" vertical="center"/>
    </xf>
    <xf numFmtId="180" fontId="68" fillId="0" borderId="108" xfId="23" applyNumberFormat="1" applyFont="1" applyBorder="1" applyAlignment="1">
      <alignment horizontal="center" vertical="center"/>
    </xf>
    <xf numFmtId="180" fontId="69" fillId="0" borderId="94" xfId="23" applyNumberFormat="1" applyFont="1" applyBorder="1" applyAlignment="1">
      <alignment vertical="center"/>
    </xf>
    <xf numFmtId="176" fontId="69" fillId="0" borderId="94" xfId="23" applyNumberFormat="1" applyFont="1" applyBorder="1" applyAlignment="1">
      <alignment vertical="center"/>
    </xf>
    <xf numFmtId="176" fontId="69" fillId="0" borderId="113" xfId="23" applyNumberFormat="1" applyFont="1" applyBorder="1" applyAlignment="1">
      <alignment vertical="center"/>
    </xf>
    <xf numFmtId="165" fontId="43" fillId="0" borderId="65" xfId="4" applyFont="1" applyBorder="1" applyAlignment="1">
      <alignment horizontal="center" vertical="center"/>
    </xf>
    <xf numFmtId="165" fontId="43" fillId="0" borderId="65" xfId="4" applyFont="1" applyBorder="1" applyAlignment="1">
      <alignment horizontal="center" vertical="center" wrapText="1"/>
    </xf>
    <xf numFmtId="165" fontId="60" fillId="0" borderId="65" xfId="4" applyFont="1" applyBorder="1" applyAlignment="1">
      <alignment horizontal="center" vertical="center"/>
    </xf>
    <xf numFmtId="176" fontId="60" fillId="0" borderId="65" xfId="23" applyNumberFormat="1" applyFont="1" applyBorder="1" applyAlignment="1">
      <alignment horizontal="center" vertical="center"/>
    </xf>
    <xf numFmtId="2" fontId="60" fillId="0" borderId="65" xfId="23" applyNumberFormat="1" applyFont="1" applyBorder="1" applyAlignment="1">
      <alignment horizontal="center"/>
    </xf>
    <xf numFmtId="165" fontId="60" fillId="0" borderId="65" xfId="4" applyFont="1" applyBorder="1" applyAlignment="1">
      <alignment horizontal="center"/>
    </xf>
    <xf numFmtId="0" fontId="10" fillId="8" borderId="0" xfId="2" applyFont="1" applyFill="1"/>
    <xf numFmtId="0" fontId="60" fillId="0" borderId="0" xfId="26" applyFont="1"/>
    <xf numFmtId="4" fontId="90" fillId="0" borderId="90" xfId="26" applyNumberFormat="1" applyFont="1" applyBorder="1" applyAlignment="1">
      <alignment horizontal="right" vertical="center"/>
    </xf>
    <xf numFmtId="4" fontId="90" fillId="0" borderId="91" xfId="26" applyNumberFormat="1" applyFont="1" applyBorder="1" applyAlignment="1">
      <alignment horizontal="right" vertical="center"/>
    </xf>
    <xf numFmtId="10" fontId="90" fillId="0" borderId="91" xfId="26" applyNumberFormat="1" applyFont="1" applyBorder="1" applyAlignment="1">
      <alignment horizontal="right" vertical="center"/>
    </xf>
    <xf numFmtId="0" fontId="90" fillId="0" borderId="91" xfId="26" applyFont="1" applyBorder="1" applyAlignment="1">
      <alignment horizontal="center" vertical="center"/>
    </xf>
    <xf numFmtId="0" fontId="90" fillId="0" borderId="91" xfId="26" applyFont="1" applyBorder="1" applyAlignment="1">
      <alignment vertical="center"/>
    </xf>
    <xf numFmtId="0" fontId="90" fillId="0" borderId="106" xfId="26" applyFont="1" applyBorder="1" applyAlignment="1">
      <alignment vertical="center"/>
    </xf>
    <xf numFmtId="4" fontId="60" fillId="0" borderId="118" xfId="26" applyNumberFormat="1" applyFont="1" applyBorder="1" applyAlignment="1">
      <alignment horizontal="right" vertical="center"/>
    </xf>
    <xf numFmtId="4" fontId="70" fillId="0" borderId="0" xfId="26" applyNumberFormat="1" applyFont="1" applyAlignment="1">
      <alignment horizontal="right" vertical="center"/>
    </xf>
    <xf numFmtId="10" fontId="91" fillId="0" borderId="0" xfId="26" applyNumberFormat="1" applyFont="1" applyAlignment="1">
      <alignment horizontal="right" vertical="center"/>
    </xf>
    <xf numFmtId="0" fontId="60" fillId="0" borderId="0" xfId="26" applyFont="1" applyAlignment="1">
      <alignment horizontal="right" vertical="center"/>
    </xf>
    <xf numFmtId="0" fontId="60" fillId="0" borderId="119" xfId="26" applyFont="1" applyBorder="1" applyAlignment="1">
      <alignment vertical="center"/>
    </xf>
    <xf numFmtId="0" fontId="60" fillId="0" borderId="0" xfId="26" applyFont="1" applyAlignment="1">
      <alignment horizontal="center" vertical="center"/>
    </xf>
    <xf numFmtId="4" fontId="92" fillId="0" borderId="118" xfId="26" applyNumberFormat="1" applyFont="1" applyBorder="1" applyAlignment="1">
      <alignment horizontal="right" vertical="center"/>
    </xf>
    <xf numFmtId="10" fontId="60" fillId="0" borderId="0" xfId="26" applyNumberFormat="1" applyFont="1" applyAlignment="1">
      <alignment horizontal="right" vertical="center"/>
    </xf>
    <xf numFmtId="0" fontId="68" fillId="0" borderId="0" xfId="26" applyFont="1" applyAlignment="1">
      <alignment vertical="center"/>
    </xf>
    <xf numFmtId="0" fontId="60" fillId="0" borderId="0" xfId="26" applyFont="1" applyAlignment="1">
      <alignment vertical="center"/>
    </xf>
    <xf numFmtId="0" fontId="90" fillId="0" borderId="102" xfId="26" applyFont="1" applyBorder="1" applyAlignment="1">
      <alignment horizontal="right" vertical="center"/>
    </xf>
    <xf numFmtId="0" fontId="90" fillId="0" borderId="101" xfId="26" applyFont="1" applyBorder="1" applyAlignment="1">
      <alignment horizontal="right" vertical="center"/>
    </xf>
    <xf numFmtId="10" fontId="90" fillId="0" borderId="101" xfId="26" applyNumberFormat="1" applyFont="1" applyBorder="1" applyAlignment="1">
      <alignment horizontal="right" vertical="center"/>
    </xf>
    <xf numFmtId="0" fontId="90" fillId="0" borderId="101" xfId="26" applyFont="1" applyBorder="1" applyAlignment="1">
      <alignment horizontal="center" vertical="center"/>
    </xf>
    <xf numFmtId="0" fontId="90" fillId="0" borderId="101" xfId="26" applyFont="1" applyBorder="1" applyAlignment="1">
      <alignment vertical="center"/>
    </xf>
    <xf numFmtId="0" fontId="90" fillId="0" borderId="120" xfId="26" applyFont="1" applyBorder="1" applyAlignment="1">
      <alignment vertical="center"/>
    </xf>
    <xf numFmtId="4" fontId="60" fillId="0" borderId="0" xfId="26" applyNumberFormat="1" applyFont="1" applyAlignment="1">
      <alignment horizontal="right" vertical="center"/>
    </xf>
    <xf numFmtId="4" fontId="90" fillId="0" borderId="102" xfId="26" applyNumberFormat="1" applyFont="1" applyBorder="1" applyAlignment="1">
      <alignment horizontal="right" vertical="center"/>
    </xf>
    <xf numFmtId="4" fontId="90" fillId="0" borderId="101" xfId="26" applyNumberFormat="1" applyFont="1" applyBorder="1" applyAlignment="1">
      <alignment horizontal="right" vertical="center"/>
    </xf>
    <xf numFmtId="0" fontId="90" fillId="0" borderId="101" xfId="26" applyFont="1" applyBorder="1" applyAlignment="1">
      <alignment vertical="center" wrapText="1"/>
    </xf>
    <xf numFmtId="0" fontId="91" fillId="0" borderId="0" xfId="26" applyFont="1" applyAlignment="1">
      <alignment vertical="center" wrapText="1"/>
    </xf>
    <xf numFmtId="0" fontId="90" fillId="0" borderId="0" xfId="26" applyFont="1" applyAlignment="1">
      <alignment vertical="center"/>
    </xf>
    <xf numFmtId="0" fontId="90" fillId="0" borderId="119" xfId="26" applyFont="1" applyBorder="1" applyAlignment="1">
      <alignment vertical="center"/>
    </xf>
    <xf numFmtId="4" fontId="90" fillId="0" borderId="0" xfId="26" applyNumberFormat="1" applyFont="1" applyAlignment="1">
      <alignment horizontal="right" vertical="center"/>
    </xf>
    <xf numFmtId="10" fontId="90" fillId="0" borderId="0" xfId="26" applyNumberFormat="1" applyFont="1" applyAlignment="1">
      <alignment horizontal="right" vertical="center"/>
    </xf>
    <xf numFmtId="0" fontId="90" fillId="0" borderId="0" xfId="26" applyFont="1" applyAlignment="1">
      <alignment horizontal="center" vertical="center"/>
    </xf>
    <xf numFmtId="0" fontId="60" fillId="0" borderId="106" xfId="26" applyFont="1" applyBorder="1" applyAlignment="1">
      <alignment vertical="center"/>
    </xf>
    <xf numFmtId="0" fontId="90" fillId="15" borderId="101" xfId="26" applyFont="1" applyFill="1" applyBorder="1" applyAlignment="1">
      <alignment vertical="center"/>
    </xf>
    <xf numFmtId="0" fontId="90" fillId="0" borderId="94" xfId="26" applyFont="1" applyBorder="1" applyAlignment="1">
      <alignment horizontal="center"/>
    </xf>
    <xf numFmtId="0" fontId="93" fillId="0" borderId="94" xfId="26" applyFont="1" applyBorder="1" applyAlignment="1">
      <alignment horizontal="center"/>
    </xf>
    <xf numFmtId="0" fontId="90" fillId="0" borderId="90" xfId="26" applyFont="1" applyBorder="1" applyAlignment="1">
      <alignment horizontal="center"/>
    </xf>
    <xf numFmtId="0" fontId="90" fillId="0" borderId="106" xfId="26" applyFont="1" applyBorder="1" applyAlignment="1">
      <alignment horizontal="center"/>
    </xf>
    <xf numFmtId="0" fontId="93" fillId="0" borderId="82" xfId="26" applyFont="1" applyBorder="1" applyAlignment="1">
      <alignment horizontal="center"/>
    </xf>
    <xf numFmtId="0" fontId="93" fillId="0" borderId="102" xfId="26" applyFont="1" applyBorder="1" applyAlignment="1">
      <alignment horizontal="center"/>
    </xf>
    <xf numFmtId="0" fontId="93" fillId="0" borderId="120" xfId="26" applyFont="1" applyBorder="1" applyAlignment="1">
      <alignment horizontal="center"/>
    </xf>
    <xf numFmtId="0" fontId="60" fillId="0" borderId="0" xfId="26" applyFont="1" applyAlignment="1">
      <alignment horizontal="right"/>
    </xf>
    <xf numFmtId="0" fontId="93" fillId="0" borderId="0" xfId="26" applyFont="1" applyAlignment="1">
      <alignment horizontal="center"/>
    </xf>
    <xf numFmtId="0" fontId="60" fillId="0" borderId="0" xfId="26" applyFont="1" applyAlignment="1">
      <alignment horizontal="center"/>
    </xf>
    <xf numFmtId="0" fontId="94" fillId="0" borderId="0" xfId="26" applyFont="1"/>
    <xf numFmtId="165" fontId="91" fillId="0" borderId="0" xfId="26" applyNumberFormat="1" applyFont="1"/>
    <xf numFmtId="0" fontId="60" fillId="0" borderId="121" xfId="26" applyFont="1" applyBorder="1" applyAlignment="1">
      <alignment vertical="center"/>
    </xf>
    <xf numFmtId="0" fontId="60" fillId="0" borderId="122" xfId="26" applyFont="1" applyBorder="1" applyAlignment="1">
      <alignment vertical="center"/>
    </xf>
    <xf numFmtId="0" fontId="60" fillId="0" borderId="123" xfId="26" applyFont="1" applyBorder="1" applyAlignment="1">
      <alignment vertical="center"/>
    </xf>
    <xf numFmtId="165" fontId="91" fillId="0" borderId="124" xfId="26" applyNumberFormat="1" applyFont="1" applyBorder="1" applyAlignment="1">
      <alignment vertical="center"/>
    </xf>
    <xf numFmtId="165" fontId="91" fillId="0" borderId="0" xfId="26" applyNumberFormat="1" applyFont="1" applyAlignment="1">
      <alignment vertical="center"/>
    </xf>
    <xf numFmtId="0" fontId="60" fillId="0" borderId="125" xfId="26" applyFont="1" applyBorder="1" applyAlignment="1">
      <alignment vertical="center"/>
    </xf>
    <xf numFmtId="0" fontId="95" fillId="0" borderId="126" xfId="26" applyFont="1" applyBorder="1" applyAlignment="1">
      <alignment horizontal="center" vertical="center"/>
    </xf>
    <xf numFmtId="2" fontId="95" fillId="0" borderId="127" xfId="26" applyNumberFormat="1" applyFont="1" applyBorder="1" applyAlignment="1">
      <alignment horizontal="center" vertical="center"/>
    </xf>
    <xf numFmtId="0" fontId="90" fillId="0" borderId="127" xfId="26" applyFont="1" applyBorder="1" applyAlignment="1">
      <alignment vertical="center"/>
    </xf>
    <xf numFmtId="0" fontId="90" fillId="0" borderId="128" xfId="26" applyFont="1" applyBorder="1" applyAlignment="1">
      <alignment vertical="center"/>
    </xf>
    <xf numFmtId="0" fontId="95" fillId="0" borderId="127" xfId="26" applyFont="1" applyBorder="1" applyAlignment="1">
      <alignment horizontal="center" vertical="center"/>
    </xf>
    <xf numFmtId="190" fontId="60" fillId="0" borderId="0" xfId="26" applyNumberFormat="1" applyFont="1"/>
    <xf numFmtId="0" fontId="96" fillId="0" borderId="0" xfId="26" applyFont="1"/>
    <xf numFmtId="0" fontId="90" fillId="0" borderId="0" xfId="26" applyFont="1" applyAlignment="1">
      <alignment horizontal="center"/>
    </xf>
    <xf numFmtId="0" fontId="68" fillId="0" borderId="0" xfId="26" applyFont="1" applyAlignment="1">
      <alignment horizontal="center"/>
    </xf>
    <xf numFmtId="0" fontId="68" fillId="0" borderId="81" xfId="26" applyFont="1" applyBorder="1" applyAlignment="1">
      <alignment horizontal="center" vertical="center" wrapText="1"/>
    </xf>
    <xf numFmtId="0" fontId="60" fillId="0" borderId="81" xfId="26" applyFont="1" applyBorder="1" applyAlignment="1">
      <alignment horizontal="center"/>
    </xf>
    <xf numFmtId="188" fontId="60" fillId="0" borderId="81" xfId="26" applyNumberFormat="1" applyFont="1" applyBorder="1" applyAlignment="1">
      <alignment horizontal="center"/>
    </xf>
    <xf numFmtId="0" fontId="68" fillId="0" borderId="0" xfId="26" applyFont="1"/>
    <xf numFmtId="0" fontId="60" fillId="0" borderId="81" xfId="26" applyFont="1" applyBorder="1" applyAlignment="1">
      <alignment horizontal="center" vertical="center" wrapText="1"/>
    </xf>
    <xf numFmtId="0" fontId="60" fillId="0" borderId="81" xfId="26" applyFont="1" applyBorder="1"/>
    <xf numFmtId="2" fontId="60" fillId="0" borderId="81" xfId="26" applyNumberFormat="1" applyFont="1" applyBorder="1" applyAlignment="1">
      <alignment horizontal="center"/>
    </xf>
    <xf numFmtId="165" fontId="60" fillId="0" borderId="0" xfId="26" applyNumberFormat="1" applyFont="1" applyAlignment="1">
      <alignment horizontal="center" vertical="center" wrapText="1"/>
    </xf>
    <xf numFmtId="0" fontId="69" fillId="0" borderId="81" xfId="26" applyFont="1" applyBorder="1" applyAlignment="1">
      <alignment horizontal="center"/>
    </xf>
    <xf numFmtId="191" fontId="60" fillId="0" borderId="81" xfId="26" applyNumberFormat="1" applyFont="1" applyBorder="1" applyAlignment="1">
      <alignment horizontal="center"/>
    </xf>
    <xf numFmtId="165" fontId="97" fillId="0" borderId="0" xfId="4" applyFont="1"/>
    <xf numFmtId="0" fontId="91" fillId="0" borderId="0" xfId="26" applyFont="1" applyAlignment="1">
      <alignment vertical="center"/>
    </xf>
    <xf numFmtId="0" fontId="87" fillId="0" borderId="30" xfId="27" applyFont="1" applyBorder="1"/>
    <xf numFmtId="0" fontId="87" fillId="0" borderId="31" xfId="27" applyFont="1" applyBorder="1"/>
    <xf numFmtId="0" fontId="98" fillId="0" borderId="31" xfId="27" applyFont="1" applyBorder="1"/>
    <xf numFmtId="0" fontId="60" fillId="0" borderId="32" xfId="28" applyFont="1" applyBorder="1"/>
    <xf numFmtId="0" fontId="60" fillId="0" borderId="0" xfId="28" applyFont="1"/>
    <xf numFmtId="0" fontId="87" fillId="0" borderId="16" xfId="27" applyFont="1" applyBorder="1"/>
    <xf numFmtId="0" fontId="98" fillId="0" borderId="0" xfId="27" applyFont="1"/>
    <xf numFmtId="0" fontId="87" fillId="0" borderId="0" xfId="27" applyFont="1"/>
    <xf numFmtId="0" fontId="60" fillId="0" borderId="1" xfId="28" applyFont="1" applyBorder="1"/>
    <xf numFmtId="0" fontId="87" fillId="0" borderId="130" xfId="27" applyFont="1" applyBorder="1"/>
    <xf numFmtId="0" fontId="87" fillId="0" borderId="1" xfId="27" applyFont="1" applyBorder="1"/>
    <xf numFmtId="0" fontId="88" fillId="0" borderId="16" xfId="27" applyFont="1" applyBorder="1"/>
    <xf numFmtId="0" fontId="62" fillId="0" borderId="16" xfId="27" applyFont="1" applyBorder="1"/>
    <xf numFmtId="0" fontId="88" fillId="0" borderId="0" xfId="27" applyFont="1"/>
    <xf numFmtId="0" fontId="88" fillId="0" borderId="130" xfId="27" applyFont="1" applyBorder="1"/>
    <xf numFmtId="4" fontId="88" fillId="0" borderId="1" xfId="27" applyNumberFormat="1" applyFont="1" applyBorder="1"/>
    <xf numFmtId="0" fontId="99" fillId="0" borderId="0" xfId="27" applyFont="1"/>
    <xf numFmtId="0" fontId="61" fillId="0" borderId="16" xfId="27" applyFont="1" applyBorder="1"/>
    <xf numFmtId="4" fontId="87" fillId="0" borderId="1" xfId="27" applyNumberFormat="1" applyFont="1" applyBorder="1"/>
    <xf numFmtId="0" fontId="87" fillId="0" borderId="0" xfId="27" applyFont="1" applyAlignment="1">
      <alignment horizontal="right" vertical="center" wrapText="1"/>
    </xf>
    <xf numFmtId="4" fontId="87" fillId="9" borderId="1" xfId="27" applyNumberFormat="1" applyFont="1" applyFill="1" applyBorder="1"/>
    <xf numFmtId="0" fontId="87" fillId="0" borderId="0" xfId="29" applyFont="1" applyAlignment="1">
      <alignment vertical="center" wrapText="1"/>
    </xf>
    <xf numFmtId="10" fontId="98" fillId="0" borderId="0" xfId="30" applyNumberFormat="1" applyFont="1" applyBorder="1"/>
    <xf numFmtId="0" fontId="62" fillId="0" borderId="0" xfId="27" applyFont="1"/>
    <xf numFmtId="4" fontId="62" fillId="0" borderId="1" xfId="27" applyNumberFormat="1" applyFont="1" applyBorder="1"/>
    <xf numFmtId="0" fontId="61" fillId="0" borderId="0" xfId="27" applyFont="1"/>
    <xf numFmtId="4" fontId="62" fillId="0" borderId="19" xfId="27" applyNumberFormat="1" applyFont="1" applyBorder="1" applyAlignment="1">
      <alignment horizontal="center"/>
    </xf>
    <xf numFmtId="0" fontId="87" fillId="0" borderId="15" xfId="27" applyFont="1" applyBorder="1"/>
    <xf numFmtId="4" fontId="89" fillId="0" borderId="19" xfId="27" applyNumberFormat="1" applyFont="1" applyBorder="1" applyAlignment="1">
      <alignment horizontal="center"/>
    </xf>
    <xf numFmtId="0" fontId="60" fillId="0" borderId="16" xfId="28" applyFont="1" applyBorder="1"/>
    <xf numFmtId="0" fontId="63" fillId="9" borderId="0" xfId="28" applyFont="1" applyFill="1" applyAlignment="1">
      <alignment vertical="center"/>
    </xf>
    <xf numFmtId="0" fontId="60" fillId="0" borderId="0" xfId="28" applyFont="1" applyAlignment="1">
      <alignment vertical="center"/>
    </xf>
    <xf numFmtId="0" fontId="60" fillId="9" borderId="0" xfId="28" applyFont="1" applyFill="1"/>
    <xf numFmtId="0" fontId="60" fillId="9" borderId="0" xfId="28" applyFont="1" applyFill="1" applyAlignment="1">
      <alignment vertical="center"/>
    </xf>
    <xf numFmtId="0" fontId="69" fillId="9" borderId="0" xfId="28" applyFont="1" applyFill="1" applyAlignment="1">
      <alignment horizontal="left"/>
    </xf>
    <xf numFmtId="0" fontId="72" fillId="9" borderId="0" xfId="28" applyFont="1" applyFill="1"/>
    <xf numFmtId="0" fontId="69" fillId="9" borderId="0" xfId="28" applyFont="1" applyFill="1"/>
    <xf numFmtId="0" fontId="60" fillId="0" borderId="0" xfId="28" applyFont="1" applyAlignment="1">
      <alignment horizontal="center" vertical="center"/>
    </xf>
    <xf numFmtId="0" fontId="69" fillId="9" borderId="2" xfId="28" applyFont="1" applyFill="1" applyBorder="1"/>
    <xf numFmtId="0" fontId="72" fillId="9" borderId="2" xfId="28" applyFont="1" applyFill="1" applyBorder="1"/>
    <xf numFmtId="0" fontId="69" fillId="9" borderId="2" xfId="28" applyFont="1" applyFill="1" applyBorder="1" applyAlignment="1">
      <alignment horizontal="left" vertical="top"/>
    </xf>
    <xf numFmtId="0" fontId="68" fillId="9" borderId="0" xfId="28" applyFont="1" applyFill="1" applyAlignment="1">
      <alignment horizontal="left"/>
    </xf>
    <xf numFmtId="0" fontId="68" fillId="9" borderId="0" xfId="28" applyFont="1" applyFill="1" applyAlignment="1">
      <alignment horizontal="left" vertical="top"/>
    </xf>
    <xf numFmtId="0" fontId="69" fillId="9" borderId="0" xfId="28" applyFont="1" applyFill="1" applyAlignment="1">
      <alignment horizontal="left" wrapText="1"/>
    </xf>
    <xf numFmtId="0" fontId="63" fillId="0" borderId="0" xfId="28" applyFont="1" applyAlignment="1">
      <alignment vertical="center"/>
    </xf>
    <xf numFmtId="0" fontId="60" fillId="0" borderId="37" xfId="28" applyFont="1" applyBorder="1"/>
    <xf numFmtId="0" fontId="60" fillId="0" borderId="15" xfId="28" applyFont="1" applyBorder="1"/>
    <xf numFmtId="0" fontId="60" fillId="0" borderId="34" xfId="28" applyFont="1" applyBorder="1"/>
    <xf numFmtId="0" fontId="81" fillId="9" borderId="75" xfId="24" applyFont="1" applyFill="1" applyBorder="1" applyAlignment="1">
      <alignment vertical="center" wrapText="1"/>
    </xf>
    <xf numFmtId="2" fontId="100" fillId="16" borderId="65" xfId="0" applyNumberFormat="1" applyFont="1" applyFill="1" applyBorder="1" applyAlignment="1">
      <alignment horizontal="center" vertical="center" wrapText="1"/>
    </xf>
    <xf numFmtId="2" fontId="100" fillId="16" borderId="36" xfId="0" applyNumberFormat="1" applyFont="1" applyFill="1" applyBorder="1" applyAlignment="1">
      <alignment horizontal="center" vertical="center" wrapText="1"/>
    </xf>
    <xf numFmtId="2" fontId="100" fillId="16" borderId="36" xfId="0" applyNumberFormat="1" applyFont="1" applyFill="1" applyBorder="1" applyAlignment="1">
      <alignment vertical="center" wrapText="1"/>
    </xf>
    <xf numFmtId="0" fontId="100" fillId="16" borderId="48" xfId="0" applyFont="1" applyFill="1" applyBorder="1" applyAlignment="1">
      <alignment horizontal="center" vertical="center" wrapText="1"/>
    </xf>
    <xf numFmtId="2" fontId="100" fillId="16" borderId="67" xfId="0" applyNumberFormat="1" applyFont="1" applyFill="1" applyBorder="1" applyAlignment="1">
      <alignment horizontal="center" vertical="center" wrapText="1"/>
    </xf>
    <xf numFmtId="2" fontId="100" fillId="16" borderId="23" xfId="0" applyNumberFormat="1" applyFont="1" applyFill="1" applyBorder="1" applyAlignment="1">
      <alignment horizontal="center" vertical="center" wrapText="1"/>
    </xf>
    <xf numFmtId="2" fontId="100" fillId="16" borderId="23" xfId="0" applyNumberFormat="1" applyFont="1" applyFill="1" applyBorder="1" applyAlignment="1">
      <alignment vertical="center" wrapText="1"/>
    </xf>
    <xf numFmtId="0" fontId="100" fillId="16" borderId="26" xfId="0" applyFont="1" applyFill="1" applyBorder="1" applyAlignment="1">
      <alignment horizontal="center" vertical="center" wrapText="1"/>
    </xf>
    <xf numFmtId="0" fontId="60" fillId="0" borderId="65" xfId="23" applyFont="1" applyBorder="1"/>
    <xf numFmtId="0" fontId="68" fillId="0" borderId="65" xfId="23" applyFont="1" applyBorder="1" applyAlignment="1">
      <alignment horizontal="center" vertical="center"/>
    </xf>
    <xf numFmtId="0" fontId="68" fillId="0" borderId="16" xfId="23" applyFont="1" applyBorder="1" applyAlignment="1">
      <alignment horizontal="center" vertical="center"/>
    </xf>
    <xf numFmtId="0" fontId="68" fillId="0" borderId="119" xfId="23" applyFont="1" applyBorder="1" applyAlignment="1">
      <alignment horizontal="center" vertical="center"/>
    </xf>
    <xf numFmtId="0" fontId="68" fillId="0" borderId="65" xfId="23" applyFont="1" applyBorder="1" applyAlignment="1">
      <alignment vertical="center" wrapText="1"/>
    </xf>
    <xf numFmtId="0" fontId="68" fillId="0" borderId="65" xfId="23" applyFont="1" applyBorder="1" applyAlignment="1">
      <alignment horizontal="center" vertical="center" wrapText="1"/>
    </xf>
    <xf numFmtId="180" fontId="68" fillId="0" borderId="65" xfId="23" applyNumberFormat="1" applyFont="1" applyBorder="1" applyAlignment="1">
      <alignment horizontal="center" vertical="center"/>
    </xf>
    <xf numFmtId="0" fontId="68" fillId="0" borderId="96" xfId="23" applyFont="1" applyBorder="1" applyAlignment="1">
      <alignment horizontal="right" vertical="center"/>
    </xf>
    <xf numFmtId="3" fontId="69" fillId="0" borderId="82" xfId="23" applyNumberFormat="1" applyFont="1" applyBorder="1" applyAlignment="1">
      <alignment horizontal="center" vertical="center"/>
    </xf>
    <xf numFmtId="183" fontId="69" fillId="0" borderId="82" xfId="23" applyNumberFormat="1" applyFont="1" applyBorder="1" applyAlignment="1">
      <alignment vertical="center"/>
    </xf>
    <xf numFmtId="0" fontId="74" fillId="11" borderId="19" xfId="31" applyFont="1" applyFill="1" applyBorder="1" applyAlignment="1">
      <alignment horizontal="left" vertical="center" wrapText="1"/>
    </xf>
    <xf numFmtId="0" fontId="4" fillId="0" borderId="0" xfId="31"/>
    <xf numFmtId="0" fontId="74" fillId="0" borderId="16" xfId="31" applyFont="1" applyBorder="1" applyAlignment="1">
      <alignment horizontal="center" vertical="center"/>
    </xf>
    <xf numFmtId="0" fontId="74" fillId="0" borderId="0" xfId="31" applyFont="1" applyAlignment="1">
      <alignment horizontal="center" vertical="center"/>
    </xf>
    <xf numFmtId="0" fontId="74" fillId="0" borderId="1" xfId="31" applyFont="1" applyBorder="1" applyAlignment="1">
      <alignment horizontal="center" vertical="center"/>
    </xf>
    <xf numFmtId="0" fontId="74" fillId="0" borderId="0" xfId="31" applyFont="1" applyAlignment="1">
      <alignment horizontal="right" vertical="center" wrapText="1"/>
    </xf>
    <xf numFmtId="0" fontId="66" fillId="0" borderId="1" xfId="31" applyFont="1" applyBorder="1" applyAlignment="1">
      <alignment vertical="center"/>
    </xf>
    <xf numFmtId="0" fontId="66" fillId="0" borderId="16" xfId="31" applyFont="1" applyBorder="1" applyAlignment="1">
      <alignment horizontal="right" vertical="center" wrapText="1"/>
    </xf>
    <xf numFmtId="186" fontId="65" fillId="0" borderId="0" xfId="31" applyNumberFormat="1" applyFont="1" applyAlignment="1">
      <alignment horizontal="right" vertical="center"/>
    </xf>
    <xf numFmtId="0" fontId="74" fillId="0" borderId="16" xfId="31" applyFont="1" applyBorder="1" applyAlignment="1">
      <alignment horizontal="left" vertical="center" wrapText="1"/>
    </xf>
    <xf numFmtId="0" fontId="74" fillId="0" borderId="0" xfId="31" applyFont="1" applyAlignment="1">
      <alignment horizontal="left" vertical="center" wrapText="1"/>
    </xf>
    <xf numFmtId="0" fontId="65" fillId="0" borderId="0" xfId="31" applyFont="1" applyAlignment="1">
      <alignment vertical="center"/>
    </xf>
    <xf numFmtId="0" fontId="66" fillId="0" borderId="0" xfId="31" applyFont="1" applyAlignment="1">
      <alignment vertical="center"/>
    </xf>
    <xf numFmtId="0" fontId="65" fillId="0" borderId="0" xfId="31" applyFont="1" applyAlignment="1">
      <alignment vertical="center" wrapText="1"/>
    </xf>
    <xf numFmtId="186" fontId="65" fillId="0" borderId="0" xfId="31" applyNumberFormat="1" applyFont="1" applyAlignment="1">
      <alignment vertical="center"/>
    </xf>
    <xf numFmtId="0" fontId="74" fillId="0" borderId="0" xfId="31" applyFont="1" applyAlignment="1">
      <alignment vertical="center" wrapText="1"/>
    </xf>
    <xf numFmtId="0" fontId="101" fillId="0" borderId="0" xfId="31" applyFont="1"/>
    <xf numFmtId="0" fontId="66" fillId="0" borderId="2" xfId="31" applyFont="1" applyBorder="1" applyAlignment="1">
      <alignment vertical="center"/>
    </xf>
    <xf numFmtId="0" fontId="76" fillId="12" borderId="65" xfId="31" applyFont="1" applyFill="1" applyBorder="1" applyAlignment="1">
      <alignment horizontal="center" vertical="center" wrapText="1"/>
    </xf>
    <xf numFmtId="177" fontId="64" fillId="0" borderId="65" xfId="31" applyNumberFormat="1" applyFont="1" applyBorder="1" applyAlignment="1">
      <alignment horizontal="center" vertical="center" wrapText="1"/>
    </xf>
    <xf numFmtId="178" fontId="64" fillId="0" borderId="65" xfId="32" applyNumberFormat="1" applyFont="1" applyFill="1" applyBorder="1" applyAlignment="1">
      <alignment horizontal="center" vertical="center" wrapText="1"/>
    </xf>
    <xf numFmtId="4" fontId="64" fillId="0" borderId="65" xfId="31" applyNumberFormat="1" applyFont="1" applyBorder="1" applyAlignment="1">
      <alignment horizontal="center" vertical="center" wrapText="1"/>
    </xf>
    <xf numFmtId="177" fontId="64" fillId="0" borderId="75" xfId="31" applyNumberFormat="1" applyFont="1" applyBorder="1" applyAlignment="1">
      <alignment horizontal="center" vertical="center" wrapText="1"/>
    </xf>
    <xf numFmtId="0" fontId="76" fillId="0" borderId="16" xfId="31" applyFont="1" applyBorder="1" applyAlignment="1">
      <alignment horizontal="center" vertical="top" wrapText="1"/>
    </xf>
    <xf numFmtId="0" fontId="76" fillId="0" borderId="0" xfId="31" applyFont="1" applyAlignment="1">
      <alignment horizontal="center" vertical="top" wrapText="1"/>
    </xf>
    <xf numFmtId="2" fontId="64" fillId="0" borderId="65" xfId="32" applyNumberFormat="1" applyFont="1" applyFill="1" applyBorder="1" applyAlignment="1">
      <alignment horizontal="center" vertical="center" wrapText="1"/>
    </xf>
    <xf numFmtId="2" fontId="64" fillId="0" borderId="65" xfId="31" applyNumberFormat="1" applyFont="1" applyBorder="1" applyAlignment="1">
      <alignment horizontal="center" vertical="center" wrapText="1"/>
    </xf>
    <xf numFmtId="2" fontId="64" fillId="0" borderId="75" xfId="31" applyNumberFormat="1" applyFont="1" applyBorder="1" applyAlignment="1">
      <alignment horizontal="center" vertical="center" wrapText="1"/>
    </xf>
    <xf numFmtId="177" fontId="76" fillId="0" borderId="35" xfId="31" applyNumberFormat="1" applyFont="1" applyBorder="1" applyAlignment="1">
      <alignment horizontal="right" vertical="center" wrapText="1"/>
    </xf>
    <xf numFmtId="177" fontId="76" fillId="0" borderId="36" xfId="31" applyNumberFormat="1" applyFont="1" applyBorder="1" applyAlignment="1">
      <alignment horizontal="right" vertical="center" wrapText="1"/>
    </xf>
    <xf numFmtId="2" fontId="76" fillId="0" borderId="75" xfId="31" applyNumberFormat="1" applyFont="1" applyBorder="1" applyAlignment="1">
      <alignment horizontal="center" vertical="center" wrapText="1"/>
    </xf>
    <xf numFmtId="0" fontId="76" fillId="0" borderId="16" xfId="31" applyFont="1" applyBorder="1" applyAlignment="1">
      <alignment horizontal="center" vertical="center" wrapText="1"/>
    </xf>
    <xf numFmtId="0" fontId="66" fillId="0" borderId="0" xfId="31" applyFont="1" applyAlignment="1">
      <alignment horizontal="center" vertical="center" wrapText="1"/>
    </xf>
    <xf numFmtId="14" fontId="64" fillId="0" borderId="0" xfId="31" applyNumberFormat="1" applyFont="1" applyAlignment="1">
      <alignment horizontal="center" vertical="center" wrapText="1"/>
    </xf>
    <xf numFmtId="0" fontId="64" fillId="0" borderId="0" xfId="31" applyFont="1" applyAlignment="1">
      <alignment horizontal="center" vertical="center" wrapText="1"/>
    </xf>
    <xf numFmtId="14" fontId="77" fillId="0" borderId="0" xfId="31" applyNumberFormat="1" applyFont="1" applyAlignment="1">
      <alignment horizontal="center" vertical="center" wrapText="1"/>
    </xf>
    <xf numFmtId="187" fontId="78" fillId="0" borderId="0" xfId="32" applyFont="1" applyFill="1" applyBorder="1" applyAlignment="1">
      <alignment horizontal="center" vertical="center" wrapText="1"/>
    </xf>
    <xf numFmtId="177" fontId="64" fillId="0" borderId="0" xfId="31" applyNumberFormat="1" applyFont="1" applyAlignment="1">
      <alignment horizontal="center" vertical="center" wrapText="1"/>
    </xf>
    <xf numFmtId="187" fontId="64" fillId="0" borderId="0" xfId="32" applyFont="1" applyFill="1" applyBorder="1" applyAlignment="1">
      <alignment horizontal="center" vertical="center" wrapText="1"/>
    </xf>
    <xf numFmtId="177" fontId="64" fillId="0" borderId="1" xfId="31" applyNumberFormat="1" applyFont="1" applyBorder="1" applyAlignment="1">
      <alignment horizontal="center" vertical="center" wrapText="1"/>
    </xf>
    <xf numFmtId="0" fontId="74" fillId="0" borderId="0" xfId="31" applyFont="1" applyAlignment="1">
      <alignment vertical="center"/>
    </xf>
    <xf numFmtId="0" fontId="74" fillId="0" borderId="1" xfId="31" applyFont="1" applyBorder="1" applyAlignment="1">
      <alignment vertical="center"/>
    </xf>
    <xf numFmtId="0" fontId="66" fillId="0" borderId="37" xfId="31" applyFont="1" applyBorder="1" applyAlignment="1">
      <alignment vertical="center" wrapText="1"/>
    </xf>
    <xf numFmtId="0" fontId="66" fillId="0" borderId="15" xfId="31" applyFont="1" applyBorder="1" applyAlignment="1">
      <alignment vertical="center"/>
    </xf>
    <xf numFmtId="0" fontId="77" fillId="0" borderId="15" xfId="31" applyFont="1" applyBorder="1" applyAlignment="1">
      <alignment vertical="center"/>
    </xf>
    <xf numFmtId="0" fontId="66" fillId="0" borderId="34" xfId="31" applyFont="1" applyBorder="1" applyAlignment="1">
      <alignment vertical="center"/>
    </xf>
    <xf numFmtId="0" fontId="66" fillId="0" borderId="0" xfId="31" applyFont="1" applyAlignment="1">
      <alignment vertical="center" wrapText="1"/>
    </xf>
    <xf numFmtId="0" fontId="77" fillId="0" borderId="0" xfId="31" applyFont="1" applyAlignment="1">
      <alignment vertical="center"/>
    </xf>
    <xf numFmtId="178" fontId="64" fillId="0" borderId="65" xfId="32" applyNumberFormat="1" applyFont="1" applyFill="1" applyBorder="1" applyAlignment="1">
      <alignment vertical="center" wrapText="1"/>
    </xf>
    <xf numFmtId="4" fontId="64" fillId="0" borderId="65" xfId="31" applyNumberFormat="1" applyFont="1" applyBorder="1" applyAlignment="1">
      <alignment vertical="center" wrapText="1"/>
    </xf>
    <xf numFmtId="177" fontId="64" fillId="0" borderId="75" xfId="31" applyNumberFormat="1" applyFont="1" applyBorder="1" applyAlignment="1">
      <alignment vertical="center" wrapText="1"/>
    </xf>
    <xf numFmtId="2" fontId="64" fillId="0" borderId="65" xfId="31" applyNumberFormat="1" applyFont="1" applyBorder="1" applyAlignment="1">
      <alignment vertical="center" wrapText="1"/>
    </xf>
    <xf numFmtId="2" fontId="64" fillId="0" borderId="75" xfId="31" applyNumberFormat="1" applyFont="1" applyBorder="1" applyAlignment="1">
      <alignment vertical="center" wrapText="1"/>
    </xf>
    <xf numFmtId="166" fontId="64" fillId="0" borderId="75" xfId="31" applyNumberFormat="1" applyFont="1" applyBorder="1" applyAlignment="1">
      <alignment horizontal="center" vertical="center" wrapText="1"/>
    </xf>
    <xf numFmtId="185" fontId="4" fillId="0" borderId="0" xfId="31" applyNumberFormat="1"/>
    <xf numFmtId="4" fontId="64" fillId="0" borderId="65" xfId="32" applyNumberFormat="1" applyFont="1" applyFill="1" applyBorder="1" applyAlignment="1">
      <alignment horizontal="center" vertical="center" wrapText="1"/>
    </xf>
    <xf numFmtId="4" fontId="64" fillId="0" borderId="75" xfId="31" applyNumberFormat="1" applyFont="1" applyBorder="1" applyAlignment="1">
      <alignment horizontal="center" vertical="center" wrapText="1"/>
    </xf>
    <xf numFmtId="2" fontId="4" fillId="0" borderId="0" xfId="31" applyNumberFormat="1"/>
    <xf numFmtId="177" fontId="64" fillId="0" borderId="65" xfId="31" applyNumberFormat="1" applyFont="1" applyBorder="1" applyAlignment="1">
      <alignment horizontal="left" vertical="center" wrapText="1"/>
    </xf>
    <xf numFmtId="177" fontId="76" fillId="0" borderId="0" xfId="31" applyNumberFormat="1" applyFont="1" applyAlignment="1">
      <alignment horizontal="right" vertical="center" wrapText="1"/>
    </xf>
    <xf numFmtId="2" fontId="76" fillId="0" borderId="1" xfId="31" applyNumberFormat="1" applyFont="1" applyBorder="1" applyAlignment="1">
      <alignment horizontal="center" vertical="center" wrapText="1"/>
    </xf>
    <xf numFmtId="0" fontId="4" fillId="9" borderId="0" xfId="31" applyFill="1"/>
    <xf numFmtId="0" fontId="74" fillId="9" borderId="19" xfId="31" applyFont="1" applyFill="1" applyBorder="1" applyAlignment="1">
      <alignment horizontal="left" vertical="center" wrapText="1"/>
    </xf>
    <xf numFmtId="0" fontId="74" fillId="9" borderId="16" xfId="31" applyFont="1" applyFill="1" applyBorder="1" applyAlignment="1">
      <alignment horizontal="center" vertical="center"/>
    </xf>
    <xf numFmtId="0" fontId="74" fillId="9" borderId="0" xfId="31" applyFont="1" applyFill="1" applyAlignment="1">
      <alignment horizontal="center" vertical="center"/>
    </xf>
    <xf numFmtId="0" fontId="74" fillId="9" borderId="1" xfId="31" applyFont="1" applyFill="1" applyBorder="1" applyAlignment="1">
      <alignment horizontal="center" vertical="center"/>
    </xf>
    <xf numFmtId="0" fontId="74" fillId="9" borderId="0" xfId="31" applyFont="1" applyFill="1" applyAlignment="1">
      <alignment horizontal="right" vertical="center" wrapText="1"/>
    </xf>
    <xf numFmtId="0" fontId="66" fillId="9" borderId="1" xfId="31" applyFont="1" applyFill="1" applyBorder="1" applyAlignment="1">
      <alignment vertical="center"/>
    </xf>
    <xf numFmtId="0" fontId="66" fillId="9" borderId="16" xfId="31" applyFont="1" applyFill="1" applyBorder="1" applyAlignment="1">
      <alignment horizontal="right" vertical="center" wrapText="1"/>
    </xf>
    <xf numFmtId="186" fontId="65" fillId="9" borderId="0" xfId="31" applyNumberFormat="1" applyFont="1" applyFill="1" applyAlignment="1">
      <alignment horizontal="right" vertical="center"/>
    </xf>
    <xf numFmtId="0" fontId="74" fillId="9" borderId="16" xfId="31" applyFont="1" applyFill="1" applyBorder="1" applyAlignment="1">
      <alignment horizontal="left" vertical="center" wrapText="1"/>
    </xf>
    <xf numFmtId="0" fontId="74" fillId="9" borderId="0" xfId="31" applyFont="1" applyFill="1" applyAlignment="1">
      <alignment horizontal="left" vertical="center" wrapText="1"/>
    </xf>
    <xf numFmtId="0" fontId="65" fillId="9" borderId="0" xfId="31" applyFont="1" applyFill="1" applyAlignment="1">
      <alignment vertical="center"/>
    </xf>
    <xf numFmtId="0" fontId="66" fillId="9" borderId="0" xfId="31" applyFont="1" applyFill="1" applyAlignment="1">
      <alignment vertical="center"/>
    </xf>
    <xf numFmtId="0" fontId="65" fillId="9" borderId="0" xfId="31" applyFont="1" applyFill="1" applyAlignment="1">
      <alignment vertical="center" wrapText="1"/>
    </xf>
    <xf numFmtId="186" fontId="65" fillId="9" borderId="0" xfId="31" applyNumberFormat="1" applyFont="1" applyFill="1" applyAlignment="1">
      <alignment vertical="center"/>
    </xf>
    <xf numFmtId="0" fontId="76" fillId="9" borderId="65" xfId="31" applyFont="1" applyFill="1" applyBorder="1" applyAlignment="1">
      <alignment horizontal="center" vertical="center" wrapText="1"/>
    </xf>
    <xf numFmtId="177" fontId="64" fillId="9" borderId="65" xfId="31" applyNumberFormat="1" applyFont="1" applyFill="1" applyBorder="1" applyAlignment="1">
      <alignment horizontal="left" vertical="center" wrapText="1"/>
    </xf>
    <xf numFmtId="4" fontId="64" fillId="9" borderId="65" xfId="32" applyNumberFormat="1" applyFont="1" applyFill="1" applyBorder="1" applyAlignment="1">
      <alignment horizontal="center" vertical="center" wrapText="1"/>
    </xf>
    <xf numFmtId="4" fontId="64" fillId="9" borderId="65" xfId="31" applyNumberFormat="1" applyFont="1" applyFill="1" applyBorder="1" applyAlignment="1">
      <alignment horizontal="center" vertical="center" wrapText="1"/>
    </xf>
    <xf numFmtId="4" fontId="64" fillId="9" borderId="75" xfId="31" applyNumberFormat="1" applyFont="1" applyFill="1" applyBorder="1" applyAlignment="1">
      <alignment horizontal="center" vertical="center" wrapText="1"/>
    </xf>
    <xf numFmtId="0" fontId="76" fillId="9" borderId="16" xfId="31" applyFont="1" applyFill="1" applyBorder="1" applyAlignment="1">
      <alignment horizontal="center" vertical="top" wrapText="1"/>
    </xf>
    <xf numFmtId="0" fontId="76" fillId="9" borderId="0" xfId="31" applyFont="1" applyFill="1" applyAlignment="1">
      <alignment horizontal="center" vertical="top" wrapText="1"/>
    </xf>
    <xf numFmtId="177" fontId="64" fillId="9" borderId="65" xfId="31" applyNumberFormat="1" applyFont="1" applyFill="1" applyBorder="1" applyAlignment="1">
      <alignment horizontal="center" vertical="center" wrapText="1"/>
    </xf>
    <xf numFmtId="177" fontId="76" fillId="9" borderId="38" xfId="31" applyNumberFormat="1" applyFont="1" applyFill="1" applyBorder="1" applyAlignment="1">
      <alignment horizontal="right" vertical="center" wrapText="1"/>
    </xf>
    <xf numFmtId="177" fontId="76" fillId="9" borderId="35" xfId="31" applyNumberFormat="1" applyFont="1" applyFill="1" applyBorder="1" applyAlignment="1">
      <alignment horizontal="right" vertical="center" wrapText="1"/>
    </xf>
    <xf numFmtId="177" fontId="76" fillId="9" borderId="36" xfId="31" applyNumberFormat="1" applyFont="1" applyFill="1" applyBorder="1" applyAlignment="1">
      <alignment horizontal="right" vertical="center" wrapText="1"/>
    </xf>
    <xf numFmtId="2" fontId="76" fillId="9" borderId="75" xfId="31" applyNumberFormat="1" applyFont="1" applyFill="1" applyBorder="1" applyAlignment="1">
      <alignment horizontal="center" vertical="center" wrapText="1"/>
    </xf>
    <xf numFmtId="177" fontId="76" fillId="9" borderId="0" xfId="31" applyNumberFormat="1" applyFont="1" applyFill="1" applyAlignment="1">
      <alignment horizontal="right" vertical="center" wrapText="1"/>
    </xf>
    <xf numFmtId="2" fontId="76" fillId="9" borderId="1" xfId="31" applyNumberFormat="1" applyFont="1" applyFill="1" applyBorder="1" applyAlignment="1">
      <alignment horizontal="center" vertical="center" wrapText="1"/>
    </xf>
    <xf numFmtId="0" fontId="66" fillId="0" borderId="0" xfId="31" applyFont="1" applyAlignment="1">
      <alignment horizontal="center" vertical="center"/>
    </xf>
    <xf numFmtId="0" fontId="65" fillId="0" borderId="0" xfId="31" applyFont="1" applyAlignment="1">
      <alignment horizontal="center" vertical="center" wrapText="1"/>
    </xf>
    <xf numFmtId="192" fontId="104" fillId="0" borderId="65" xfId="34" applyFont="1" applyFill="1" applyBorder="1" applyAlignment="1" applyProtection="1">
      <alignment vertical="center" wrapText="1"/>
      <protection locked="0"/>
    </xf>
    <xf numFmtId="187" fontId="64" fillId="0" borderId="65" xfId="32" applyFont="1" applyFill="1" applyBorder="1" applyAlignment="1">
      <alignment horizontal="center" vertical="center" wrapText="1"/>
    </xf>
    <xf numFmtId="14" fontId="64" fillId="0" borderId="65" xfId="31" applyNumberFormat="1" applyFont="1" applyBorder="1" applyAlignment="1">
      <alignment horizontal="center" vertical="center" wrapText="1"/>
    </xf>
    <xf numFmtId="192" fontId="105" fillId="0" borderId="65" xfId="34" applyFont="1" applyFill="1" applyBorder="1" applyAlignment="1" applyProtection="1">
      <alignment vertical="center" wrapText="1"/>
      <protection locked="0"/>
    </xf>
    <xf numFmtId="4" fontId="65" fillId="0" borderId="65" xfId="31" applyNumberFormat="1" applyFont="1" applyBorder="1" applyAlignment="1">
      <alignment vertical="center" wrapText="1"/>
    </xf>
    <xf numFmtId="166" fontId="65" fillId="0" borderId="75" xfId="31" applyNumberFormat="1" applyFont="1" applyBorder="1" applyAlignment="1">
      <alignment vertical="center" wrapText="1"/>
    </xf>
    <xf numFmtId="4" fontId="105" fillId="0" borderId="65" xfId="31" applyNumberFormat="1" applyFont="1" applyBorder="1" applyAlignment="1">
      <alignment vertical="center" wrapText="1"/>
    </xf>
    <xf numFmtId="2" fontId="65" fillId="0" borderId="75" xfId="31" applyNumberFormat="1" applyFont="1" applyBorder="1" applyAlignment="1">
      <alignment vertical="center" wrapText="1"/>
    </xf>
    <xf numFmtId="2" fontId="65" fillId="0" borderId="65" xfId="31" applyNumberFormat="1" applyFont="1" applyBorder="1" applyAlignment="1">
      <alignment vertical="center" wrapText="1"/>
    </xf>
    <xf numFmtId="2" fontId="105" fillId="0" borderId="65" xfId="31" applyNumberFormat="1" applyFont="1" applyBorder="1" applyAlignment="1">
      <alignment vertical="center" wrapText="1"/>
    </xf>
    <xf numFmtId="4" fontId="65" fillId="0" borderId="65" xfId="31" applyNumberFormat="1" applyFont="1" applyBorder="1" applyAlignment="1">
      <alignment horizontal="center" vertical="center" wrapText="1"/>
    </xf>
    <xf numFmtId="166" fontId="65" fillId="0" borderId="75" xfId="31" applyNumberFormat="1" applyFont="1" applyBorder="1" applyAlignment="1">
      <alignment horizontal="center" vertical="center" wrapText="1"/>
    </xf>
    <xf numFmtId="0" fontId="66" fillId="0" borderId="65" xfId="31" applyFont="1" applyBorder="1" applyAlignment="1">
      <alignment vertical="center"/>
    </xf>
    <xf numFmtId="4" fontId="64" fillId="0" borderId="65" xfId="32" applyNumberFormat="1" applyFont="1" applyFill="1" applyBorder="1" applyAlignment="1">
      <alignment horizontal="left" vertical="center" wrapText="1"/>
    </xf>
    <xf numFmtId="0" fontId="4" fillId="0" borderId="65" xfId="31" applyBorder="1"/>
    <xf numFmtId="194" fontId="4" fillId="0" borderId="0" xfId="31" applyNumberFormat="1"/>
    <xf numFmtId="2" fontId="64" fillId="9" borderId="65" xfId="32" applyNumberFormat="1" applyFont="1" applyFill="1" applyBorder="1" applyAlignment="1">
      <alignment horizontal="center" vertical="center" wrapText="1"/>
    </xf>
    <xf numFmtId="2" fontId="64" fillId="9" borderId="65" xfId="31" applyNumberFormat="1" applyFont="1" applyFill="1" applyBorder="1" applyAlignment="1">
      <alignment horizontal="center" vertical="center" wrapText="1"/>
    </xf>
    <xf numFmtId="2" fontId="64" fillId="9" borderId="75" xfId="31" applyNumberFormat="1" applyFont="1" applyFill="1" applyBorder="1" applyAlignment="1">
      <alignment horizontal="center" vertical="center" wrapText="1"/>
    </xf>
    <xf numFmtId="0" fontId="76" fillId="9" borderId="16" xfId="31" applyFont="1" applyFill="1" applyBorder="1" applyAlignment="1">
      <alignment horizontal="center" vertical="center" wrapText="1"/>
    </xf>
    <xf numFmtId="0" fontId="66" fillId="9" borderId="0" xfId="31" applyFont="1" applyFill="1" applyAlignment="1">
      <alignment horizontal="center" vertical="center" wrapText="1"/>
    </xf>
    <xf numFmtId="14" fontId="64" fillId="9" borderId="0" xfId="31" applyNumberFormat="1" applyFont="1" applyFill="1" applyAlignment="1">
      <alignment horizontal="center" vertical="center" wrapText="1"/>
    </xf>
    <xf numFmtId="0" fontId="64" fillId="9" borderId="0" xfId="31" applyFont="1" applyFill="1" applyAlignment="1">
      <alignment horizontal="center" vertical="center" wrapText="1"/>
    </xf>
    <xf numFmtId="14" fontId="77" fillId="9" borderId="0" xfId="31" applyNumberFormat="1" applyFont="1" applyFill="1" applyAlignment="1">
      <alignment horizontal="center" vertical="center" wrapText="1"/>
    </xf>
    <xf numFmtId="187" fontId="78" fillId="9" borderId="0" xfId="32" applyFont="1" applyFill="1" applyBorder="1" applyAlignment="1">
      <alignment horizontal="center" vertical="center" wrapText="1"/>
    </xf>
    <xf numFmtId="177" fontId="64" fillId="9" borderId="0" xfId="31" applyNumberFormat="1" applyFont="1" applyFill="1" applyAlignment="1">
      <alignment horizontal="center" vertical="center" wrapText="1"/>
    </xf>
    <xf numFmtId="187" fontId="64" fillId="9" borderId="0" xfId="32" applyFont="1" applyFill="1" applyBorder="1" applyAlignment="1">
      <alignment horizontal="center" vertical="center" wrapText="1"/>
    </xf>
    <xf numFmtId="177" fontId="64" fillId="9" borderId="1" xfId="31" applyNumberFormat="1" applyFont="1" applyFill="1" applyBorder="1" applyAlignment="1">
      <alignment horizontal="center" vertical="center" wrapText="1"/>
    </xf>
    <xf numFmtId="0" fontId="74" fillId="9" borderId="0" xfId="31" applyFont="1" applyFill="1" applyAlignment="1">
      <alignment vertical="center"/>
    </xf>
    <xf numFmtId="0" fontId="74" fillId="9" borderId="1" xfId="31" applyFont="1" applyFill="1" applyBorder="1" applyAlignment="1">
      <alignment vertical="center"/>
    </xf>
    <xf numFmtId="0" fontId="66" fillId="9" borderId="37" xfId="31" applyFont="1" applyFill="1" applyBorder="1" applyAlignment="1">
      <alignment vertical="center" wrapText="1"/>
    </xf>
    <xf numFmtId="0" fontId="66" fillId="9" borderId="15" xfId="31" applyFont="1" applyFill="1" applyBorder="1" applyAlignment="1">
      <alignment vertical="center"/>
    </xf>
    <xf numFmtId="0" fontId="77" fillId="9" borderId="15" xfId="31" applyFont="1" applyFill="1" applyBorder="1" applyAlignment="1">
      <alignment vertical="center"/>
    </xf>
    <xf numFmtId="0" fontId="66" fillId="9" borderId="34" xfId="31" applyFont="1" applyFill="1" applyBorder="1" applyAlignment="1">
      <alignment vertical="center"/>
    </xf>
    <xf numFmtId="0" fontId="74" fillId="9" borderId="0" xfId="31" applyFont="1" applyFill="1" applyAlignment="1">
      <alignment vertical="center" wrapText="1"/>
    </xf>
    <xf numFmtId="0" fontId="101" fillId="9" borderId="0" xfId="31" applyFont="1" applyFill="1"/>
    <xf numFmtId="0" fontId="66" fillId="9" borderId="2" xfId="31" applyFont="1" applyFill="1" applyBorder="1" applyAlignment="1">
      <alignment vertical="center"/>
    </xf>
    <xf numFmtId="2" fontId="65" fillId="9" borderId="65" xfId="32" applyNumberFormat="1" applyFont="1" applyFill="1" applyBorder="1" applyAlignment="1">
      <alignment horizontal="center" vertical="center" wrapText="1"/>
    </xf>
    <xf numFmtId="2" fontId="65" fillId="9" borderId="65" xfId="31" applyNumberFormat="1" applyFont="1" applyFill="1" applyBorder="1" applyAlignment="1">
      <alignment horizontal="center" vertical="center" wrapText="1"/>
    </xf>
    <xf numFmtId="4" fontId="65" fillId="9" borderId="65" xfId="31" applyNumberFormat="1" applyFont="1" applyFill="1" applyBorder="1" applyAlignment="1">
      <alignment horizontal="center" vertical="center" wrapText="1"/>
    </xf>
    <xf numFmtId="2" fontId="4" fillId="9" borderId="0" xfId="31" applyNumberFormat="1" applyFill="1"/>
    <xf numFmtId="177" fontId="65" fillId="9" borderId="65" xfId="31" applyNumberFormat="1" applyFont="1" applyFill="1" applyBorder="1" applyAlignment="1">
      <alignment horizontal="center" vertical="center" wrapText="1"/>
    </xf>
    <xf numFmtId="177" fontId="65" fillId="0" borderId="65" xfId="31" applyNumberFormat="1" applyFont="1" applyBorder="1" applyAlignment="1">
      <alignment vertical="center" wrapText="1"/>
    </xf>
    <xf numFmtId="2" fontId="65" fillId="0" borderId="65" xfId="32" applyNumberFormat="1" applyFont="1" applyFill="1" applyBorder="1" applyAlignment="1">
      <alignment vertical="center" wrapText="1"/>
    </xf>
    <xf numFmtId="0" fontId="29" fillId="0" borderId="65" xfId="0" applyFont="1" applyBorder="1" applyAlignment="1">
      <alignment horizontal="center" vertical="center"/>
    </xf>
    <xf numFmtId="165" fontId="60" fillId="0" borderId="0" xfId="4" applyFont="1"/>
    <xf numFmtId="165" fontId="63" fillId="0" borderId="95" xfId="26" applyNumberFormat="1" applyFont="1" applyBorder="1" applyAlignment="1">
      <alignment vertical="center" wrapText="1"/>
    </xf>
    <xf numFmtId="0" fontId="85" fillId="9" borderId="0" xfId="28" applyFont="1" applyFill="1" applyAlignment="1">
      <alignment vertical="center" wrapText="1"/>
    </xf>
    <xf numFmtId="0" fontId="85" fillId="9" borderId="0" xfId="28" applyFont="1" applyFill="1" applyAlignment="1">
      <alignment horizontal="center" vertical="center" wrapText="1"/>
    </xf>
    <xf numFmtId="0" fontId="108" fillId="14" borderId="69" xfId="28" applyFont="1" applyFill="1" applyBorder="1" applyAlignment="1">
      <alignment horizontal="center" vertical="center" wrapText="1"/>
    </xf>
    <xf numFmtId="0" fontId="85" fillId="9" borderId="71" xfId="28" applyFont="1" applyFill="1" applyBorder="1" applyAlignment="1">
      <alignment horizontal="center" vertical="center" wrapText="1"/>
    </xf>
    <xf numFmtId="0" fontId="109" fillId="9" borderId="0" xfId="28" applyFont="1" applyFill="1" applyAlignment="1">
      <alignment vertical="center" wrapText="1"/>
    </xf>
    <xf numFmtId="0" fontId="110" fillId="17" borderId="84" xfId="28" applyFont="1" applyFill="1" applyBorder="1" applyAlignment="1">
      <alignment horizontal="center" vertical="center" wrapText="1"/>
    </xf>
    <xf numFmtId="0" fontId="110" fillId="17" borderId="57" xfId="28" applyFont="1" applyFill="1" applyBorder="1" applyAlignment="1">
      <alignment horizontal="center" vertical="center" wrapText="1"/>
    </xf>
    <xf numFmtId="0" fontId="110" fillId="17" borderId="85" xfId="28" applyFont="1" applyFill="1" applyBorder="1" applyAlignment="1">
      <alignment horizontal="center" vertical="center" wrapText="1"/>
    </xf>
    <xf numFmtId="0" fontId="110" fillId="9" borderId="0" xfId="28" applyFont="1" applyFill="1" applyAlignment="1">
      <alignment horizontal="center" vertical="center" wrapText="1"/>
    </xf>
    <xf numFmtId="0" fontId="110" fillId="17" borderId="65" xfId="28" applyFont="1" applyFill="1" applyBorder="1" applyAlignment="1">
      <alignment horizontal="center" vertical="center" wrapText="1"/>
    </xf>
    <xf numFmtId="0" fontId="110" fillId="17" borderId="67" xfId="28" applyFont="1" applyFill="1" applyBorder="1" applyAlignment="1">
      <alignment horizontal="center" vertical="center" wrapText="1"/>
    </xf>
    <xf numFmtId="0" fontId="111" fillId="9" borderId="65" xfId="28" applyFont="1" applyFill="1" applyBorder="1" applyAlignment="1">
      <alignment horizontal="center" vertical="center" wrapText="1"/>
    </xf>
    <xf numFmtId="196" fontId="111" fillId="9" borderId="65" xfId="28" applyNumberFormat="1" applyFont="1" applyFill="1" applyBorder="1" applyAlignment="1">
      <alignment horizontal="center" vertical="center" wrapText="1"/>
    </xf>
    <xf numFmtId="195" fontId="111" fillId="9" borderId="75" xfId="28" applyNumberFormat="1" applyFont="1" applyFill="1" applyBorder="1" applyAlignment="1">
      <alignment horizontal="center" vertical="center" wrapText="1"/>
    </xf>
    <xf numFmtId="2" fontId="111" fillId="9" borderId="65" xfId="28" applyNumberFormat="1" applyFont="1" applyFill="1" applyBorder="1" applyAlignment="1">
      <alignment horizontal="center" vertical="center" wrapText="1"/>
    </xf>
    <xf numFmtId="0" fontId="85" fillId="10" borderId="44" xfId="28" applyFont="1" applyFill="1" applyBorder="1" applyAlignment="1">
      <alignment vertical="center" wrapText="1"/>
    </xf>
    <xf numFmtId="196" fontId="110" fillId="10" borderId="77" xfId="28" applyNumberFormat="1" applyFont="1" applyFill="1" applyBorder="1" applyAlignment="1">
      <alignment vertical="center" wrapText="1"/>
    </xf>
    <xf numFmtId="196" fontId="110" fillId="9" borderId="0" xfId="28" applyNumberFormat="1" applyFont="1" applyFill="1" applyAlignment="1">
      <alignment vertical="center" wrapText="1"/>
    </xf>
    <xf numFmtId="197" fontId="111" fillId="9" borderId="65" xfId="28" applyNumberFormat="1" applyFont="1" applyFill="1" applyBorder="1" applyAlignment="1">
      <alignment horizontal="center" vertical="center" wrapText="1"/>
    </xf>
    <xf numFmtId="198" fontId="111" fillId="9" borderId="65" xfId="30" applyNumberFormat="1" applyFont="1" applyFill="1" applyBorder="1" applyAlignment="1">
      <alignment horizontal="center" vertical="center" wrapText="1"/>
    </xf>
    <xf numFmtId="199" fontId="111" fillId="9" borderId="65" xfId="28" applyNumberFormat="1" applyFont="1" applyFill="1" applyBorder="1" applyAlignment="1">
      <alignment horizontal="center" vertical="center" wrapText="1"/>
    </xf>
    <xf numFmtId="200" fontId="111" fillId="9" borderId="65" xfId="28" applyNumberFormat="1" applyFont="1" applyFill="1" applyBorder="1" applyAlignment="1">
      <alignment horizontal="center" vertical="center" wrapText="1"/>
    </xf>
    <xf numFmtId="10" fontId="111" fillId="9" borderId="65" xfId="30" applyNumberFormat="1" applyFont="1" applyFill="1" applyBorder="1" applyAlignment="1">
      <alignment horizontal="center" vertical="center" wrapText="1"/>
    </xf>
    <xf numFmtId="200" fontId="111" fillId="9" borderId="38" xfId="28" applyNumberFormat="1" applyFont="1" applyFill="1" applyBorder="1" applyAlignment="1">
      <alignment horizontal="center" vertical="center" wrapText="1"/>
    </xf>
    <xf numFmtId="197" fontId="111" fillId="9" borderId="75" xfId="28" applyNumberFormat="1" applyFont="1" applyFill="1" applyBorder="1" applyAlignment="1">
      <alignment horizontal="center" vertical="center" wrapText="1"/>
    </xf>
    <xf numFmtId="2" fontId="85" fillId="9" borderId="65" xfId="28" applyNumberFormat="1" applyFont="1" applyFill="1" applyBorder="1" applyAlignment="1">
      <alignment horizontal="center" vertical="center" wrapText="1"/>
    </xf>
    <xf numFmtId="197" fontId="112" fillId="9" borderId="75" xfId="28" applyNumberFormat="1" applyFont="1" applyFill="1" applyBorder="1" applyAlignment="1">
      <alignment horizontal="center" vertical="center" wrapText="1"/>
    </xf>
    <xf numFmtId="0" fontId="74" fillId="8" borderId="19" xfId="14" applyFont="1" applyFill="1" applyBorder="1" applyAlignment="1">
      <alignment horizontal="left" vertical="center" wrapText="1"/>
    </xf>
    <xf numFmtId="2" fontId="76" fillId="8" borderId="75" xfId="14" applyNumberFormat="1" applyFont="1" applyFill="1" applyBorder="1" applyAlignment="1">
      <alignment horizontal="center" vertical="center" wrapText="1"/>
    </xf>
    <xf numFmtId="2" fontId="115" fillId="8" borderId="54" xfId="24" applyNumberFormat="1" applyFont="1" applyFill="1" applyBorder="1" applyAlignment="1">
      <alignment vertical="center" wrapText="1"/>
    </xf>
    <xf numFmtId="0" fontId="116" fillId="8" borderId="86" xfId="24" applyFont="1" applyFill="1" applyBorder="1" applyAlignment="1">
      <alignment vertical="center" wrapText="1"/>
    </xf>
    <xf numFmtId="0" fontId="69" fillId="8" borderId="65" xfId="14" applyFont="1" applyFill="1" applyBorder="1" applyAlignment="1">
      <alignment horizontal="center" vertical="center"/>
    </xf>
    <xf numFmtId="0" fontId="68" fillId="8" borderId="65" xfId="14" applyFont="1" applyFill="1" applyBorder="1" applyAlignment="1">
      <alignment horizontal="right" vertical="center"/>
    </xf>
    <xf numFmtId="0" fontId="61" fillId="8" borderId="65" xfId="14" applyFont="1" applyFill="1" applyBorder="1"/>
    <xf numFmtId="0" fontId="68" fillId="9" borderId="89" xfId="23" applyFont="1" applyFill="1" applyBorder="1" applyAlignment="1">
      <alignment horizontal="center" vertical="center"/>
    </xf>
    <xf numFmtId="0" fontId="68" fillId="9" borderId="94" xfId="23" applyFont="1" applyFill="1" applyBorder="1" applyAlignment="1">
      <alignment horizontal="center" vertical="center"/>
    </xf>
    <xf numFmtId="0" fontId="69" fillId="8" borderId="37" xfId="23" applyFont="1" applyFill="1" applyBorder="1" applyAlignment="1">
      <alignment horizontal="center" vertical="center"/>
    </xf>
    <xf numFmtId="0" fontId="69" fillId="8" borderId="15" xfId="23" applyFont="1" applyFill="1" applyBorder="1" applyAlignment="1">
      <alignment horizontal="center" vertical="center"/>
    </xf>
    <xf numFmtId="0" fontId="68" fillId="8" borderId="103" xfId="23" applyFont="1" applyFill="1" applyBorder="1" applyAlignment="1">
      <alignment horizontal="right" vertical="center"/>
    </xf>
    <xf numFmtId="176" fontId="68" fillId="8" borderId="105" xfId="23" applyNumberFormat="1" applyFont="1" applyFill="1" applyBorder="1" applyAlignment="1">
      <alignment vertical="center"/>
    </xf>
    <xf numFmtId="0" fontId="61" fillId="8" borderId="104" xfId="23" applyFont="1" applyFill="1" applyBorder="1"/>
    <xf numFmtId="0" fontId="84" fillId="0" borderId="65" xfId="0" applyFont="1" applyBorder="1" applyAlignment="1">
      <alignment horizontal="center"/>
    </xf>
    <xf numFmtId="2" fontId="84" fillId="0" borderId="65" xfId="0" applyNumberFormat="1" applyFont="1" applyBorder="1" applyAlignment="1">
      <alignment horizontal="center"/>
    </xf>
    <xf numFmtId="0" fontId="43" fillId="0" borderId="65" xfId="0" applyFont="1" applyBorder="1" applyAlignment="1">
      <alignment horizontal="center"/>
    </xf>
    <xf numFmtId="2" fontId="43" fillId="0" borderId="65" xfId="0" applyNumberFormat="1" applyFont="1" applyBorder="1" applyAlignment="1">
      <alignment horizontal="center"/>
    </xf>
    <xf numFmtId="0" fontId="60" fillId="0" borderId="65" xfId="23" applyFont="1" applyBorder="1" applyAlignment="1">
      <alignment horizontal="center"/>
    </xf>
    <xf numFmtId="176" fontId="60" fillId="0" borderId="65" xfId="23" applyNumberFormat="1" applyFont="1" applyBorder="1" applyAlignment="1">
      <alignment horizontal="center"/>
    </xf>
    <xf numFmtId="0" fontId="69" fillId="0" borderId="81" xfId="23" applyFont="1" applyBorder="1" applyAlignment="1">
      <alignment horizontal="center"/>
    </xf>
    <xf numFmtId="0" fontId="84" fillId="0" borderId="65" xfId="0" applyFont="1" applyBorder="1" applyAlignment="1">
      <alignment horizontal="center" wrapText="1"/>
    </xf>
    <xf numFmtId="0" fontId="60" fillId="0" borderId="65" xfId="23" applyFont="1" applyBorder="1" applyAlignment="1">
      <alignment horizontal="center" wrapText="1"/>
    </xf>
    <xf numFmtId="0" fontId="69" fillId="0" borderId="81" xfId="23" applyFont="1" applyBorder="1" applyAlignment="1">
      <alignment horizontal="center" wrapText="1"/>
    </xf>
    <xf numFmtId="180" fontId="69" fillId="0" borderId="81" xfId="23" applyNumberFormat="1" applyFont="1" applyBorder="1" applyAlignment="1">
      <alignment horizontal="center"/>
    </xf>
    <xf numFmtId="3" fontId="91" fillId="0" borderId="65" xfId="14" applyNumberFormat="1" applyFont="1" applyBorder="1" applyAlignment="1">
      <alignment vertical="center" wrapText="1"/>
    </xf>
    <xf numFmtId="0" fontId="91" fillId="0" borderId="65" xfId="14" applyFont="1" applyBorder="1" applyAlignment="1">
      <alignment vertical="center"/>
    </xf>
    <xf numFmtId="0" fontId="118" fillId="0" borderId="65" xfId="0" applyFont="1" applyBorder="1" applyAlignment="1">
      <alignment horizontal="left" vertical="center" wrapText="1"/>
    </xf>
    <xf numFmtId="165" fontId="60" fillId="0" borderId="65" xfId="4" applyFont="1" applyBorder="1"/>
    <xf numFmtId="177" fontId="64" fillId="0" borderId="65" xfId="0" applyNumberFormat="1" applyFont="1" applyBorder="1" applyAlignment="1">
      <alignment horizontal="center" vertical="center" wrapText="1"/>
    </xf>
    <xf numFmtId="4" fontId="64" fillId="0" borderId="65" xfId="35" applyNumberFormat="1" applyFont="1" applyFill="1" applyBorder="1" applyAlignment="1">
      <alignment horizontal="center" vertical="center" wrapText="1"/>
    </xf>
    <xf numFmtId="4" fontId="64" fillId="0" borderId="65" xfId="0" applyNumberFormat="1" applyFont="1" applyBorder="1" applyAlignment="1">
      <alignment horizontal="center" vertical="center" wrapText="1"/>
    </xf>
    <xf numFmtId="4" fontId="64" fillId="0" borderId="75" xfId="0" applyNumberFormat="1" applyFont="1" applyBorder="1" applyAlignment="1">
      <alignment horizontal="center" vertical="center" wrapText="1"/>
    </xf>
    <xf numFmtId="0" fontId="67" fillId="0" borderId="15" xfId="14" applyBorder="1"/>
    <xf numFmtId="0" fontId="68" fillId="0" borderId="65" xfId="0" applyFont="1" applyBorder="1" applyAlignment="1">
      <alignment horizontal="center" vertical="center"/>
    </xf>
    <xf numFmtId="0" fontId="68" fillId="0" borderId="65" xfId="0" applyFont="1" applyBorder="1" applyAlignment="1">
      <alignment vertical="center" wrapText="1"/>
    </xf>
    <xf numFmtId="180" fontId="68" fillId="0" borderId="65" xfId="0" applyNumberFormat="1" applyFont="1" applyBorder="1" applyAlignment="1">
      <alignment horizontal="center" vertical="center"/>
    </xf>
    <xf numFmtId="0" fontId="69" fillId="0" borderId="65" xfId="0" applyFont="1" applyBorder="1" applyAlignment="1">
      <alignment horizontal="center" vertical="center"/>
    </xf>
    <xf numFmtId="0" fontId="69" fillId="0" borderId="65" xfId="0" applyFont="1" applyBorder="1" applyAlignment="1">
      <alignment wrapText="1"/>
    </xf>
    <xf numFmtId="2" fontId="69" fillId="0" borderId="65" xfId="0" applyNumberFormat="1" applyFont="1" applyBorder="1" applyAlignment="1">
      <alignment horizontal="center" vertical="center"/>
    </xf>
    <xf numFmtId="180" fontId="69" fillId="0" borderId="65" xfId="0" applyNumberFormat="1" applyFont="1" applyBorder="1" applyAlignment="1">
      <alignment vertical="center"/>
    </xf>
    <xf numFmtId="176" fontId="69" fillId="0" borderId="65" xfId="0" applyNumberFormat="1" applyFont="1" applyBorder="1" applyAlignment="1">
      <alignment vertical="center"/>
    </xf>
    <xf numFmtId="0" fontId="69" fillId="0" borderId="65" xfId="0" applyFont="1" applyBorder="1" applyAlignment="1">
      <alignment horizontal="left" vertical="center"/>
    </xf>
    <xf numFmtId="0" fontId="68" fillId="0" borderId="65" xfId="0" applyFont="1" applyBorder="1" applyAlignment="1">
      <alignment horizontal="right" vertical="center"/>
    </xf>
    <xf numFmtId="0" fontId="69" fillId="0" borderId="65" xfId="0" applyFont="1" applyBorder="1" applyAlignment="1">
      <alignment vertical="center"/>
    </xf>
    <xf numFmtId="9" fontId="69" fillId="0" borderId="65" xfId="0" applyNumberFormat="1" applyFont="1" applyBorder="1" applyAlignment="1">
      <alignment vertical="center"/>
    </xf>
    <xf numFmtId="165" fontId="69" fillId="0" borderId="65" xfId="0" applyNumberFormat="1" applyFont="1" applyBorder="1" applyAlignment="1">
      <alignment horizontal="center" vertical="center"/>
    </xf>
    <xf numFmtId="166" fontId="69" fillId="0" borderId="65" xfId="0" applyNumberFormat="1" applyFont="1" applyBorder="1" applyAlignment="1">
      <alignment vertical="center"/>
    </xf>
    <xf numFmtId="176" fontId="69" fillId="0" borderId="65" xfId="0" applyNumberFormat="1" applyFont="1" applyBorder="1" applyAlignment="1">
      <alignment horizontal="center" vertical="center"/>
    </xf>
    <xf numFmtId="0" fontId="69" fillId="0" borderId="65" xfId="0" applyFont="1" applyBorder="1" applyAlignment="1">
      <alignment vertical="center" wrapText="1"/>
    </xf>
    <xf numFmtId="182" fontId="69" fillId="0" borderId="65" xfId="0" applyNumberFormat="1" applyFont="1" applyBorder="1" applyAlignment="1">
      <alignment horizontal="center" vertical="center"/>
    </xf>
    <xf numFmtId="3" fontId="69" fillId="0" borderId="65" xfId="0" applyNumberFormat="1" applyFont="1" applyBorder="1" applyAlignment="1">
      <alignment horizontal="center" vertical="center"/>
    </xf>
    <xf numFmtId="4" fontId="70" fillId="0" borderId="65" xfId="0" applyNumberFormat="1" applyFont="1" applyBorder="1" applyAlignment="1">
      <alignment horizontal="right" vertical="center"/>
    </xf>
    <xf numFmtId="0" fontId="74" fillId="9" borderId="54" xfId="31" applyFont="1" applyFill="1" applyBorder="1" applyAlignment="1">
      <alignment horizontal="center" vertical="center" wrapText="1"/>
    </xf>
    <xf numFmtId="0" fontId="74" fillId="9" borderId="67" xfId="31" applyFont="1" applyFill="1" applyBorder="1" applyAlignment="1">
      <alignment horizontal="center" vertical="center" wrapText="1"/>
    </xf>
    <xf numFmtId="0" fontId="76" fillId="0" borderId="21" xfId="31" applyFont="1" applyBorder="1" applyAlignment="1">
      <alignment horizontal="center" vertical="top" wrapText="1"/>
    </xf>
    <xf numFmtId="0" fontId="76" fillId="0" borderId="4" xfId="31" applyFont="1" applyBorder="1" applyAlignment="1">
      <alignment horizontal="center" vertical="top" wrapText="1"/>
    </xf>
    <xf numFmtId="0" fontId="74" fillId="9" borderId="86" xfId="31" applyFont="1" applyFill="1" applyBorder="1" applyAlignment="1">
      <alignment horizontal="center" vertical="center" wrapText="1"/>
    </xf>
    <xf numFmtId="0" fontId="74" fillId="9" borderId="21" xfId="31" applyFont="1" applyFill="1" applyBorder="1" applyAlignment="1">
      <alignment horizontal="center" vertical="center" wrapText="1"/>
    </xf>
    <xf numFmtId="0" fontId="74" fillId="0" borderId="33" xfId="14" applyFont="1" applyBorder="1" applyAlignment="1">
      <alignment horizontal="left" vertical="center" wrapText="1"/>
    </xf>
    <xf numFmtId="0" fontId="120" fillId="9" borderId="0" xfId="24" applyFont="1" applyFill="1" applyAlignment="1">
      <alignment horizontal="center"/>
    </xf>
    <xf numFmtId="0" fontId="120" fillId="9" borderId="0" xfId="24" applyFont="1" applyFill="1"/>
    <xf numFmtId="0" fontId="74" fillId="0" borderId="0" xfId="14" applyFont="1" applyAlignment="1">
      <alignment vertical="center"/>
    </xf>
    <xf numFmtId="0" fontId="76" fillId="0" borderId="30" xfId="14" applyFont="1" applyBorder="1" applyAlignment="1">
      <alignment horizontal="center" vertical="center" wrapText="1"/>
    </xf>
    <xf numFmtId="0" fontId="66" fillId="0" borderId="31" xfId="14" applyFont="1" applyBorder="1" applyAlignment="1">
      <alignment horizontal="center" vertical="center" wrapText="1"/>
    </xf>
    <xf numFmtId="14" fontId="64" fillId="0" borderId="31" xfId="14" applyNumberFormat="1" applyFont="1" applyBorder="1" applyAlignment="1">
      <alignment horizontal="center" vertical="center" wrapText="1"/>
    </xf>
    <xf numFmtId="0" fontId="64" fillId="0" borderId="31" xfId="14" applyFont="1" applyBorder="1" applyAlignment="1">
      <alignment horizontal="center" vertical="center" wrapText="1"/>
    </xf>
    <xf numFmtId="14" fontId="77" fillId="0" borderId="31" xfId="14" applyNumberFormat="1" applyFont="1" applyBorder="1" applyAlignment="1">
      <alignment horizontal="center" vertical="center" wrapText="1"/>
    </xf>
    <xf numFmtId="187" fontId="78" fillId="0" borderId="31" xfId="22" applyFont="1" applyFill="1" applyBorder="1" applyAlignment="1">
      <alignment horizontal="center" vertical="center" wrapText="1"/>
    </xf>
    <xf numFmtId="177" fontId="64" fillId="0" borderId="31" xfId="14" applyNumberFormat="1" applyFont="1" applyBorder="1" applyAlignment="1">
      <alignment horizontal="center" vertical="center" wrapText="1"/>
    </xf>
    <xf numFmtId="187" fontId="64" fillId="0" borderId="31" xfId="22" applyFont="1" applyFill="1" applyBorder="1" applyAlignment="1">
      <alignment horizontal="center" vertical="center" wrapText="1"/>
    </xf>
    <xf numFmtId="0" fontId="120" fillId="9" borderId="16" xfId="24" applyFont="1" applyFill="1" applyBorder="1"/>
    <xf numFmtId="0" fontId="120" fillId="9" borderId="37" xfId="24" applyFont="1" applyFill="1" applyBorder="1"/>
    <xf numFmtId="0" fontId="120" fillId="9" borderId="15" xfId="24" applyFont="1" applyFill="1" applyBorder="1"/>
    <xf numFmtId="177" fontId="64" fillId="0" borderId="32" xfId="14" applyNumberFormat="1" applyFont="1" applyBorder="1" applyAlignment="1">
      <alignment horizontal="center" vertical="center" wrapText="1"/>
    </xf>
    <xf numFmtId="2" fontId="81" fillId="9" borderId="54" xfId="24" applyNumberFormat="1" applyFont="1" applyFill="1" applyBorder="1" applyAlignment="1">
      <alignment vertical="center" wrapText="1"/>
    </xf>
    <xf numFmtId="0" fontId="81" fillId="9" borderId="86" xfId="24" applyFont="1" applyFill="1" applyBorder="1" applyAlignment="1">
      <alignment horizontal="center" vertical="center" wrapText="1"/>
    </xf>
    <xf numFmtId="0" fontId="115" fillId="8" borderId="16" xfId="24" applyFont="1" applyFill="1" applyBorder="1" applyAlignment="1">
      <alignment horizontal="center" vertical="center" wrapText="1"/>
    </xf>
    <xf numFmtId="0" fontId="116" fillId="8" borderId="1" xfId="24" applyFont="1" applyFill="1" applyBorder="1" applyAlignment="1">
      <alignment vertical="center" wrapText="1"/>
    </xf>
    <xf numFmtId="14" fontId="77" fillId="0" borderId="32" xfId="14" applyNumberFormat="1" applyFont="1" applyBorder="1" applyAlignment="1">
      <alignment horizontal="center" vertical="center" wrapText="1"/>
    </xf>
    <xf numFmtId="14" fontId="77" fillId="0" borderId="1" xfId="14" applyNumberFormat="1" applyFont="1" applyBorder="1" applyAlignment="1">
      <alignment horizontal="center" vertical="center" wrapText="1"/>
    </xf>
    <xf numFmtId="0" fontId="120" fillId="9" borderId="1" xfId="24" applyFont="1" applyFill="1" applyBorder="1" applyAlignment="1">
      <alignment horizontal="center"/>
    </xf>
    <xf numFmtId="0" fontId="74" fillId="0" borderId="33" xfId="14" applyFont="1" applyBorder="1" applyAlignment="1">
      <alignment vertical="center" wrapText="1"/>
    </xf>
    <xf numFmtId="0" fontId="74" fillId="0" borderId="31" xfId="14" applyFont="1" applyBorder="1" applyAlignment="1">
      <alignment vertical="center"/>
    </xf>
    <xf numFmtId="0" fontId="85" fillId="9" borderId="32" xfId="28" applyFont="1" applyFill="1" applyBorder="1" applyAlignment="1">
      <alignment vertical="center" wrapText="1"/>
    </xf>
    <xf numFmtId="0" fontId="85" fillId="9" borderId="1" xfId="28" applyFont="1" applyFill="1" applyBorder="1" applyAlignment="1">
      <alignment vertical="center" wrapText="1"/>
    </xf>
    <xf numFmtId="0" fontId="85" fillId="9" borderId="34" xfId="28" applyFont="1" applyFill="1" applyBorder="1" applyAlignment="1">
      <alignment vertical="center" wrapText="1"/>
    </xf>
    <xf numFmtId="0" fontId="85" fillId="10" borderId="25" xfId="28" applyFont="1" applyFill="1" applyBorder="1" applyAlignment="1">
      <alignment vertical="center" wrapText="1"/>
    </xf>
    <xf numFmtId="196" fontId="110" fillId="10" borderId="86" xfId="28" applyNumberFormat="1" applyFont="1" applyFill="1" applyBorder="1" applyAlignment="1">
      <alignment vertical="center" wrapText="1"/>
    </xf>
    <xf numFmtId="0" fontId="85" fillId="9" borderId="37" xfId="28" applyFont="1" applyFill="1" applyBorder="1" applyAlignment="1">
      <alignment vertical="center" wrapText="1"/>
    </xf>
    <xf numFmtId="0" fontId="85" fillId="9" borderId="15" xfId="28" applyFont="1" applyFill="1" applyBorder="1" applyAlignment="1">
      <alignment vertical="center" wrapText="1"/>
    </xf>
    <xf numFmtId="0" fontId="74" fillId="0" borderId="39" xfId="14" applyFont="1" applyBorder="1" applyAlignment="1">
      <alignment vertical="center" wrapText="1"/>
    </xf>
    <xf numFmtId="0" fontId="68" fillId="0" borderId="54" xfId="0" applyFont="1" applyBorder="1" applyAlignment="1">
      <alignment horizontal="center" vertical="center"/>
    </xf>
    <xf numFmtId="180" fontId="68" fillId="0" borderId="54" xfId="0" applyNumberFormat="1" applyFont="1" applyBorder="1" applyAlignment="1">
      <alignment horizontal="center" vertical="center"/>
    </xf>
    <xf numFmtId="0" fontId="68" fillId="9" borderId="81" xfId="0" applyFont="1" applyFill="1" applyBorder="1" applyAlignment="1">
      <alignment horizontal="center" vertical="center"/>
    </xf>
    <xf numFmtId="180" fontId="68" fillId="9" borderId="81" xfId="0" applyNumberFormat="1" applyFont="1" applyFill="1" applyBorder="1" applyAlignment="1">
      <alignment horizontal="center" vertical="center"/>
    </xf>
    <xf numFmtId="0" fontId="87" fillId="9" borderId="81" xfId="11" applyFont="1" applyFill="1" applyBorder="1" applyAlignment="1">
      <alignment vertical="center" wrapText="1"/>
    </xf>
    <xf numFmtId="0" fontId="87" fillId="9" borderId="81" xfId="11" applyFont="1" applyFill="1" applyBorder="1" applyAlignment="1">
      <alignment horizontal="center" vertical="center"/>
    </xf>
    <xf numFmtId="194" fontId="87" fillId="9" borderId="81" xfId="11" applyNumberFormat="1" applyFont="1" applyFill="1" applyBorder="1" applyAlignment="1">
      <alignment horizontal="right" vertical="center"/>
    </xf>
    <xf numFmtId="181" fontId="70" fillId="9" borderId="81" xfId="0" applyNumberFormat="1" applyFont="1" applyFill="1" applyBorder="1" applyAlignment="1">
      <alignment vertical="center"/>
    </xf>
    <xf numFmtId="181" fontId="70" fillId="9" borderId="97" xfId="0" applyNumberFormat="1" applyFont="1" applyFill="1" applyBorder="1" applyAlignment="1">
      <alignment vertical="center"/>
    </xf>
    <xf numFmtId="0" fontId="69" fillId="9" borderId="82" xfId="0" applyFont="1" applyFill="1" applyBorder="1" applyAlignment="1">
      <alignment horizontal="center" vertical="center"/>
    </xf>
    <xf numFmtId="0" fontId="69" fillId="9" borderId="65" xfId="0" applyFont="1" applyFill="1" applyBorder="1" applyAlignment="1">
      <alignment horizontal="center" vertical="center"/>
    </xf>
    <xf numFmtId="0" fontId="69" fillId="9" borderId="81" xfId="0" applyFont="1" applyFill="1" applyBorder="1" applyAlignment="1">
      <alignment vertical="center" wrapText="1"/>
    </xf>
    <xf numFmtId="182" fontId="69" fillId="9" borderId="81" xfId="0" applyNumberFormat="1" applyFont="1" applyFill="1" applyBorder="1" applyAlignment="1">
      <alignment horizontal="center" vertical="center"/>
    </xf>
    <xf numFmtId="180" fontId="69" fillId="9" borderId="81" xfId="0" applyNumberFormat="1" applyFont="1" applyFill="1" applyBorder="1" applyAlignment="1">
      <alignment vertical="center"/>
    </xf>
    <xf numFmtId="0" fontId="70" fillId="9" borderId="81" xfId="0" applyFont="1" applyFill="1" applyBorder="1" applyAlignment="1">
      <alignment vertical="center"/>
    </xf>
    <xf numFmtId="3" fontId="69" fillId="9" borderId="81" xfId="0" applyNumberFormat="1" applyFont="1" applyFill="1" applyBorder="1" applyAlignment="1">
      <alignment horizontal="center" vertical="center"/>
    </xf>
    <xf numFmtId="183" fontId="69" fillId="9" borderId="81" xfId="0" applyNumberFormat="1" applyFont="1" applyFill="1" applyBorder="1" applyAlignment="1">
      <alignment vertical="center"/>
    </xf>
    <xf numFmtId="176" fontId="69" fillId="9" borderId="81" xfId="0" applyNumberFormat="1" applyFont="1" applyFill="1" applyBorder="1" applyAlignment="1">
      <alignment horizontal="right" vertical="center"/>
    </xf>
    <xf numFmtId="178" fontId="64" fillId="9" borderId="65" xfId="32" applyNumberFormat="1" applyFont="1" applyFill="1" applyBorder="1" applyAlignment="1">
      <alignment horizontal="center" vertical="center" wrapText="1"/>
    </xf>
    <xf numFmtId="166" fontId="64" fillId="9" borderId="75" xfId="31" applyNumberFormat="1" applyFont="1" applyFill="1" applyBorder="1" applyAlignment="1">
      <alignment horizontal="right" vertical="center" wrapText="1"/>
    </xf>
    <xf numFmtId="177" fontId="64" fillId="9" borderId="65" xfId="28" applyNumberFormat="1" applyFont="1" applyFill="1" applyBorder="1" applyAlignment="1">
      <alignment horizontal="center" vertical="center" wrapText="1"/>
    </xf>
    <xf numFmtId="4" fontId="64" fillId="9" borderId="65" xfId="33" applyNumberFormat="1" applyFont="1" applyFill="1" applyBorder="1" applyAlignment="1">
      <alignment horizontal="center" vertical="center" wrapText="1"/>
    </xf>
    <xf numFmtId="4" fontId="64" fillId="9" borderId="65" xfId="28" applyNumberFormat="1" applyFont="1" applyFill="1" applyBorder="1" applyAlignment="1">
      <alignment horizontal="center" vertical="center" wrapText="1"/>
    </xf>
    <xf numFmtId="4" fontId="64" fillId="9" borderId="75" xfId="28" applyNumberFormat="1" applyFont="1" applyFill="1" applyBorder="1" applyAlignment="1">
      <alignment horizontal="right" vertical="center" wrapText="1"/>
    </xf>
    <xf numFmtId="2" fontId="64" fillId="9" borderId="65" xfId="31" applyNumberFormat="1" applyFont="1" applyFill="1" applyBorder="1" applyAlignment="1">
      <alignment vertical="center" wrapText="1"/>
    </xf>
    <xf numFmtId="4" fontId="64" fillId="9" borderId="65" xfId="31" applyNumberFormat="1" applyFont="1" applyFill="1" applyBorder="1" applyAlignment="1">
      <alignment vertical="center" wrapText="1"/>
    </xf>
    <xf numFmtId="2" fontId="64" fillId="9" borderId="75" xfId="31" applyNumberFormat="1" applyFont="1" applyFill="1" applyBorder="1" applyAlignment="1">
      <alignment vertical="center" wrapText="1"/>
    </xf>
    <xf numFmtId="0" fontId="76" fillId="9" borderId="30" xfId="14" applyFont="1" applyFill="1" applyBorder="1" applyAlignment="1">
      <alignment horizontal="center" vertical="center" wrapText="1"/>
    </xf>
    <xf numFmtId="0" fontId="66" fillId="9" borderId="31" xfId="14" applyFont="1" applyFill="1" applyBorder="1" applyAlignment="1">
      <alignment horizontal="center" vertical="center" wrapText="1"/>
    </xf>
    <xf numFmtId="14" fontId="64" fillId="9" borderId="31" xfId="14" applyNumberFormat="1" applyFont="1" applyFill="1" applyBorder="1" applyAlignment="1">
      <alignment horizontal="center" vertical="center" wrapText="1"/>
    </xf>
    <xf numFmtId="0" fontId="64" fillId="9" borderId="31" xfId="14" applyFont="1" applyFill="1" applyBorder="1" applyAlignment="1">
      <alignment horizontal="center" vertical="center" wrapText="1"/>
    </xf>
    <xf numFmtId="14" fontId="77" fillId="9" borderId="31" xfId="14" applyNumberFormat="1" applyFont="1" applyFill="1" applyBorder="1" applyAlignment="1">
      <alignment horizontal="center" vertical="center" wrapText="1"/>
    </xf>
    <xf numFmtId="187" fontId="78" fillId="9" borderId="31" xfId="22" applyFont="1" applyFill="1" applyBorder="1" applyAlignment="1">
      <alignment horizontal="center" vertical="center" wrapText="1"/>
    </xf>
    <xf numFmtId="177" fontId="64" fillId="9" borderId="31" xfId="14" applyNumberFormat="1" applyFont="1" applyFill="1" applyBorder="1" applyAlignment="1">
      <alignment horizontal="center" vertical="center" wrapText="1"/>
    </xf>
    <xf numFmtId="0" fontId="76" fillId="9" borderId="16" xfId="14" applyFont="1" applyFill="1" applyBorder="1" applyAlignment="1">
      <alignment horizontal="center" vertical="center" wrapText="1"/>
    </xf>
    <xf numFmtId="0" fontId="66" fillId="9" borderId="0" xfId="14" applyFont="1" applyFill="1" applyAlignment="1">
      <alignment horizontal="center" vertical="center" wrapText="1"/>
    </xf>
    <xf numFmtId="14" fontId="64" fillId="9" borderId="0" xfId="14" applyNumberFormat="1" applyFont="1" applyFill="1" applyAlignment="1">
      <alignment horizontal="center" vertical="center" wrapText="1"/>
    </xf>
    <xf numFmtId="0" fontId="64" fillId="9" borderId="0" xfId="14" applyFont="1" applyFill="1" applyAlignment="1">
      <alignment horizontal="center" vertical="center" wrapText="1"/>
    </xf>
    <xf numFmtId="14" fontId="77" fillId="9" borderId="0" xfId="14" applyNumberFormat="1" applyFont="1" applyFill="1" applyAlignment="1">
      <alignment horizontal="center" vertical="center" wrapText="1"/>
    </xf>
    <xf numFmtId="187" fontId="78" fillId="9" borderId="0" xfId="22" applyFont="1" applyFill="1" applyBorder="1" applyAlignment="1">
      <alignment horizontal="center" vertical="center" wrapText="1"/>
    </xf>
    <xf numFmtId="177" fontId="64" fillId="9" borderId="0" xfId="14" applyNumberFormat="1" applyFont="1" applyFill="1" applyAlignment="1">
      <alignment horizontal="center" vertical="center" wrapText="1"/>
    </xf>
    <xf numFmtId="0" fontId="74" fillId="9" borderId="2" xfId="14" applyFont="1" applyFill="1" applyBorder="1" applyAlignment="1">
      <alignment horizontal="center" vertical="center"/>
    </xf>
    <xf numFmtId="0" fontId="74" fillId="9" borderId="0" xfId="14" applyFont="1" applyFill="1" applyAlignment="1">
      <alignment horizontal="center" vertical="center"/>
    </xf>
    <xf numFmtId="0" fontId="74" fillId="9" borderId="0" xfId="14" applyFont="1" applyFill="1" applyAlignment="1">
      <alignment vertical="center"/>
    </xf>
    <xf numFmtId="0" fontId="67" fillId="9" borderId="0" xfId="14" applyFill="1"/>
    <xf numFmtId="0" fontId="67" fillId="9" borderId="15" xfId="14" applyFill="1" applyBorder="1"/>
    <xf numFmtId="0" fontId="66" fillId="9" borderId="15" xfId="14" applyFont="1" applyFill="1" applyBorder="1" applyAlignment="1">
      <alignment vertical="center"/>
    </xf>
    <xf numFmtId="166" fontId="64" fillId="9" borderId="75" xfId="31" applyNumberFormat="1" applyFont="1" applyFill="1" applyBorder="1" applyAlignment="1">
      <alignment horizontal="center" vertical="center" wrapText="1"/>
    </xf>
    <xf numFmtId="0" fontId="76" fillId="9" borderId="54" xfId="31" applyFont="1" applyFill="1" applyBorder="1" applyAlignment="1">
      <alignment horizontal="center" vertical="center" wrapText="1"/>
    </xf>
    <xf numFmtId="0" fontId="122" fillId="0" borderId="2" xfId="2" applyFont="1" applyBorder="1" applyAlignment="1">
      <alignment horizontal="center"/>
    </xf>
    <xf numFmtId="0" fontId="123" fillId="0" borderId="16" xfId="2" applyFont="1" applyBorder="1" applyAlignment="1">
      <alignment horizontal="center"/>
    </xf>
    <xf numFmtId="0" fontId="124" fillId="0" borderId="2" xfId="2" applyFont="1" applyBorder="1"/>
    <xf numFmtId="0" fontId="124" fillId="0" borderId="1" xfId="2" applyFont="1" applyBorder="1"/>
    <xf numFmtId="0" fontId="127" fillId="0" borderId="64" xfId="2" applyFont="1" applyBorder="1"/>
    <xf numFmtId="0" fontId="127" fillId="0" borderId="4" xfId="2" applyFont="1" applyBorder="1"/>
    <xf numFmtId="0" fontId="121" fillId="0" borderId="1" xfId="2" applyFont="1" applyBorder="1"/>
    <xf numFmtId="0" fontId="127" fillId="0" borderId="64" xfId="2" applyFont="1" applyBorder="1" applyAlignment="1">
      <alignment horizontal="left" vertical="center" wrapText="1"/>
    </xf>
    <xf numFmtId="0" fontId="127" fillId="0" borderId="4" xfId="2" applyFont="1" applyBorder="1" applyAlignment="1">
      <alignment horizontal="left" vertical="center" wrapText="1"/>
    </xf>
    <xf numFmtId="0" fontId="133" fillId="0" borderId="20" xfId="2" applyFont="1" applyBorder="1" applyAlignment="1">
      <alignment horizontal="center" vertical="center" wrapText="1"/>
    </xf>
    <xf numFmtId="0" fontId="133" fillId="0" borderId="54" xfId="2" applyFont="1" applyBorder="1" applyAlignment="1">
      <alignment horizontal="center" vertical="center"/>
    </xf>
    <xf numFmtId="0" fontId="133" fillId="0" borderId="21" xfId="2" applyFont="1" applyBorder="1" applyAlignment="1">
      <alignment horizontal="center" vertical="center"/>
    </xf>
    <xf numFmtId="4" fontId="133" fillId="0" borderId="21" xfId="2" applyNumberFormat="1" applyFont="1" applyBorder="1" applyAlignment="1">
      <alignment horizontal="center" vertical="center" wrapText="1"/>
    </xf>
    <xf numFmtId="4" fontId="133" fillId="0" borderId="25" xfId="2" applyNumberFormat="1" applyFont="1" applyBorder="1" applyAlignment="1">
      <alignment horizontal="center" vertical="center"/>
    </xf>
    <xf numFmtId="4" fontId="126" fillId="0" borderId="65" xfId="2" applyNumberFormat="1" applyFont="1" applyBorder="1" applyAlignment="1">
      <alignment horizontal="center" vertical="center"/>
    </xf>
    <xf numFmtId="4" fontId="133" fillId="0" borderId="65" xfId="2" applyNumberFormat="1" applyFont="1" applyBorder="1" applyAlignment="1">
      <alignment horizontal="center" vertical="center"/>
    </xf>
    <xf numFmtId="4" fontId="133" fillId="0" borderId="47" xfId="2" applyNumberFormat="1" applyFont="1" applyBorder="1" applyAlignment="1">
      <alignment horizontal="center" vertical="center"/>
    </xf>
    <xf numFmtId="0" fontId="133" fillId="0" borderId="4" xfId="2" applyFont="1" applyBorder="1" applyAlignment="1">
      <alignment horizontal="center" vertical="center"/>
    </xf>
    <xf numFmtId="4" fontId="133" fillId="0" borderId="47" xfId="2" applyNumberFormat="1" applyFont="1" applyBorder="1" applyAlignment="1">
      <alignment horizontal="center" vertical="center" wrapText="1"/>
    </xf>
    <xf numFmtId="0" fontId="135" fillId="8" borderId="66" xfId="0" applyFont="1" applyFill="1" applyBorder="1" applyAlignment="1">
      <alignment horizontal="center" vertical="center" wrapText="1"/>
    </xf>
    <xf numFmtId="0" fontId="135" fillId="8" borderId="65" xfId="0" applyFont="1" applyFill="1" applyBorder="1" applyAlignment="1">
      <alignment horizontal="left" vertical="center" wrapText="1"/>
    </xf>
    <xf numFmtId="166" fontId="136" fillId="8" borderId="65" xfId="3" applyFont="1" applyFill="1" applyBorder="1" applyAlignment="1">
      <alignment horizontal="right" vertical="center" wrapText="1"/>
    </xf>
    <xf numFmtId="165" fontId="127" fillId="8" borderId="65" xfId="4" applyFont="1" applyFill="1" applyBorder="1" applyAlignment="1">
      <alignment vertical="center"/>
    </xf>
    <xf numFmtId="165" fontId="125" fillId="8" borderId="65" xfId="4" applyFont="1" applyFill="1" applyBorder="1" applyAlignment="1">
      <alignment vertical="center"/>
    </xf>
    <xf numFmtId="165" fontId="137" fillId="8" borderId="65" xfId="4" applyFont="1" applyFill="1" applyBorder="1" applyAlignment="1">
      <alignment horizontal="center" vertical="center"/>
    </xf>
    <xf numFmtId="165" fontId="125" fillId="8" borderId="65" xfId="4" applyFont="1" applyFill="1" applyBorder="1" applyAlignment="1">
      <alignment horizontal="center" vertical="center"/>
    </xf>
    <xf numFmtId="0" fontId="124" fillId="8" borderId="65" xfId="0" applyFont="1" applyFill="1" applyBorder="1" applyAlignment="1">
      <alignment horizontal="center" vertical="center" wrapText="1"/>
    </xf>
    <xf numFmtId="165" fontId="125" fillId="8" borderId="75" xfId="4" applyFont="1" applyFill="1" applyBorder="1" applyAlignment="1">
      <alignment vertical="center"/>
    </xf>
    <xf numFmtId="0" fontId="138" fillId="0" borderId="66" xfId="0" applyFont="1" applyBorder="1" applyAlignment="1">
      <alignment horizontal="center" vertical="center" wrapText="1"/>
    </xf>
    <xf numFmtId="0" fontId="138" fillId="0" borderId="65" xfId="0" applyFont="1" applyBorder="1" applyAlignment="1">
      <alignment horizontal="left" vertical="center" wrapText="1"/>
    </xf>
    <xf numFmtId="0" fontId="138" fillId="0" borderId="65" xfId="0" applyFont="1" applyBorder="1" applyAlignment="1">
      <alignment horizontal="center" vertical="center" wrapText="1"/>
    </xf>
    <xf numFmtId="2" fontId="127" fillId="0" borderId="65" xfId="4" applyNumberFormat="1" applyFont="1" applyFill="1" applyBorder="1" applyAlignment="1">
      <alignment vertical="center"/>
    </xf>
    <xf numFmtId="165" fontId="127" fillId="0" borderId="65" xfId="4" applyFont="1" applyBorder="1" applyAlignment="1">
      <alignment vertical="center"/>
    </xf>
    <xf numFmtId="165" fontId="139" fillId="0" borderId="65" xfId="4" applyFont="1" applyBorder="1" applyAlignment="1">
      <alignment horizontal="center" vertical="center"/>
    </xf>
    <xf numFmtId="165" fontId="127" fillId="0" borderId="65" xfId="4" applyFont="1" applyBorder="1" applyAlignment="1">
      <alignment horizontal="center" vertical="center"/>
    </xf>
    <xf numFmtId="0" fontId="124" fillId="5" borderId="65" xfId="0" applyFont="1" applyFill="1" applyBorder="1" applyAlignment="1">
      <alignment horizontal="center" vertical="center" wrapText="1"/>
    </xf>
    <xf numFmtId="166" fontId="136" fillId="5" borderId="65" xfId="3" applyFont="1" applyFill="1" applyBorder="1" applyAlignment="1">
      <alignment horizontal="right" vertical="center" wrapText="1"/>
    </xf>
    <xf numFmtId="166" fontId="140" fillId="5" borderId="65" xfId="3" applyFont="1" applyFill="1" applyBorder="1" applyAlignment="1">
      <alignment horizontal="right" vertical="center" wrapText="1"/>
    </xf>
    <xf numFmtId="165" fontId="127" fillId="0" borderId="65" xfId="4" applyFont="1" applyFill="1" applyBorder="1" applyAlignment="1">
      <alignment vertical="center"/>
    </xf>
    <xf numFmtId="2" fontId="127" fillId="0" borderId="65" xfId="4" applyNumberFormat="1" applyFont="1" applyBorder="1" applyAlignment="1">
      <alignment vertical="center"/>
    </xf>
    <xf numFmtId="165" fontId="127" fillId="0" borderId="75" xfId="4" applyFont="1" applyBorder="1" applyAlignment="1">
      <alignment vertical="center"/>
    </xf>
    <xf numFmtId="165" fontId="141" fillId="0" borderId="65" xfId="4" applyFont="1" applyBorder="1" applyAlignment="1">
      <alignment horizontal="center" vertical="center"/>
    </xf>
    <xf numFmtId="0" fontId="127" fillId="0" borderId="65" xfId="4" applyNumberFormat="1" applyFont="1" applyBorder="1" applyAlignment="1">
      <alignment horizontal="center" vertical="center"/>
    </xf>
    <xf numFmtId="0" fontId="133" fillId="8" borderId="66" xfId="0" applyFont="1" applyFill="1" applyBorder="1" applyAlignment="1">
      <alignment horizontal="center" vertical="center" wrapText="1"/>
    </xf>
    <xf numFmtId="166" fontId="142" fillId="8" borderId="65" xfId="3" applyFont="1" applyFill="1" applyBorder="1" applyAlignment="1">
      <alignment horizontal="right" vertical="center" wrapText="1"/>
    </xf>
    <xf numFmtId="0" fontId="127" fillId="8" borderId="65" xfId="4" applyNumberFormat="1" applyFont="1" applyFill="1" applyBorder="1" applyAlignment="1">
      <alignment horizontal="center" vertical="center"/>
    </xf>
    <xf numFmtId="0" fontId="139" fillId="9" borderId="65" xfId="14" applyFont="1" applyFill="1" applyBorder="1" applyAlignment="1">
      <alignment horizontal="center" vertical="center"/>
    </xf>
    <xf numFmtId="166" fontId="143" fillId="5" borderId="65" xfId="3" applyFont="1" applyFill="1" applyBorder="1" applyAlignment="1">
      <alignment horizontal="right" vertical="center" wrapText="1"/>
    </xf>
    <xf numFmtId="0" fontId="138" fillId="0" borderId="65" xfId="0" applyFont="1" applyBorder="1" applyAlignment="1">
      <alignment horizontal="center" vertical="center"/>
    </xf>
    <xf numFmtId="0" fontId="144" fillId="0" borderId="65" xfId="2" applyFont="1" applyBorder="1" applyAlignment="1">
      <alignment horizontal="center" vertical="center"/>
    </xf>
    <xf numFmtId="0" fontId="139" fillId="8" borderId="65" xfId="2" applyFont="1" applyFill="1" applyBorder="1" applyAlignment="1">
      <alignment horizontal="center" vertical="center"/>
    </xf>
    <xf numFmtId="0" fontId="146" fillId="9" borderId="65" xfId="2" applyFont="1" applyFill="1" applyBorder="1" applyAlignment="1">
      <alignment horizontal="center" vertical="center"/>
    </xf>
    <xf numFmtId="165" fontId="136" fillId="5" borderId="65" xfId="4" applyFont="1" applyFill="1" applyBorder="1" applyAlignment="1">
      <alignment horizontal="right" vertical="center" wrapText="1"/>
    </xf>
    <xf numFmtId="166" fontId="147" fillId="5" borderId="65" xfId="3" applyFont="1" applyFill="1" applyBorder="1" applyAlignment="1">
      <alignment horizontal="right" vertical="center" wrapText="1"/>
    </xf>
    <xf numFmtId="0" fontId="138" fillId="0" borderId="65" xfId="0" applyFont="1" applyBorder="1" applyAlignment="1">
      <alignment vertical="center" wrapText="1"/>
    </xf>
    <xf numFmtId="0" fontId="141" fillId="0" borderId="65" xfId="2" applyFont="1" applyBorder="1" applyAlignment="1">
      <alignment horizontal="center" vertical="center"/>
    </xf>
    <xf numFmtId="0" fontId="139" fillId="8" borderId="65" xfId="14" applyFont="1" applyFill="1" applyBorder="1" applyAlignment="1">
      <alignment horizontal="center" vertical="center"/>
    </xf>
    <xf numFmtId="165" fontId="127" fillId="8" borderId="75" xfId="4" applyFont="1" applyFill="1" applyBorder="1" applyAlignment="1">
      <alignment vertical="center"/>
    </xf>
    <xf numFmtId="165" fontId="127" fillId="9" borderId="65" xfId="4" applyFont="1" applyFill="1" applyBorder="1" applyAlignment="1">
      <alignment vertical="center"/>
    </xf>
    <xf numFmtId="0" fontId="138" fillId="9" borderId="66" xfId="0" applyFont="1" applyFill="1" applyBorder="1" applyAlignment="1">
      <alignment horizontal="center" vertical="center" wrapText="1"/>
    </xf>
    <xf numFmtId="202" fontId="124" fillId="8" borderId="65" xfId="0" applyNumberFormat="1" applyFont="1" applyFill="1" applyBorder="1" applyAlignment="1">
      <alignment horizontal="center" vertical="center" wrapText="1"/>
    </xf>
    <xf numFmtId="165" fontId="136" fillId="8" borderId="65" xfId="4" applyFont="1" applyFill="1" applyBorder="1" applyAlignment="1">
      <alignment horizontal="right" vertical="center" wrapText="1"/>
    </xf>
    <xf numFmtId="0" fontId="139" fillId="0" borderId="65" xfId="2" applyFont="1" applyBorder="1" applyAlignment="1">
      <alignment horizontal="center" vertical="center"/>
    </xf>
    <xf numFmtId="0" fontId="138" fillId="9" borderId="65" xfId="0" applyFont="1" applyFill="1" applyBorder="1" applyAlignment="1">
      <alignment vertical="center" wrapText="1"/>
    </xf>
    <xf numFmtId="0" fontId="138" fillId="9" borderId="65" xfId="0" applyFont="1" applyFill="1" applyBorder="1" applyAlignment="1">
      <alignment horizontal="center" vertical="center" wrapText="1"/>
    </xf>
    <xf numFmtId="174" fontId="138" fillId="9" borderId="65" xfId="0" applyNumberFormat="1" applyFont="1" applyFill="1" applyBorder="1" applyAlignment="1">
      <alignment horizontal="right" vertical="center" wrapText="1"/>
    </xf>
    <xf numFmtId="0" fontId="141" fillId="9" borderId="65" xfId="14" applyFont="1" applyFill="1" applyBorder="1" applyAlignment="1">
      <alignment horizontal="center" vertical="center"/>
    </xf>
    <xf numFmtId="2" fontId="127" fillId="9" borderId="65" xfId="4" applyNumberFormat="1" applyFont="1" applyFill="1" applyBorder="1" applyAlignment="1">
      <alignment vertical="center"/>
    </xf>
    <xf numFmtId="0" fontId="132" fillId="9" borderId="66" xfId="0" applyFont="1" applyFill="1" applyBorder="1" applyAlignment="1">
      <alignment horizontal="center" vertical="center" wrapText="1"/>
    </xf>
    <xf numFmtId="0" fontId="132" fillId="9" borderId="65" xfId="0" applyFont="1" applyFill="1" applyBorder="1" applyAlignment="1">
      <alignment vertical="center" wrapText="1"/>
    </xf>
    <xf numFmtId="0" fontId="132" fillId="9" borderId="65" xfId="0" applyFont="1" applyFill="1" applyBorder="1" applyAlignment="1">
      <alignment horizontal="center" vertical="center" wrapText="1"/>
    </xf>
    <xf numFmtId="0" fontId="132" fillId="9" borderId="65" xfId="14" applyFont="1" applyFill="1" applyBorder="1" applyAlignment="1">
      <alignment horizontal="center" vertical="center"/>
    </xf>
    <xf numFmtId="0" fontId="127" fillId="0" borderId="65" xfId="0" applyFont="1" applyBorder="1" applyAlignment="1">
      <alignment horizontal="left" vertical="center" wrapText="1"/>
    </xf>
    <xf numFmtId="0" fontId="125" fillId="8" borderId="66" xfId="0" applyFont="1" applyFill="1" applyBorder="1" applyAlignment="1">
      <alignment horizontal="left" vertical="center" wrapText="1"/>
    </xf>
    <xf numFmtId="0" fontId="127" fillId="8" borderId="65" xfId="0" applyFont="1" applyFill="1" applyBorder="1" applyAlignment="1">
      <alignment horizontal="left" vertical="center" wrapText="1"/>
    </xf>
    <xf numFmtId="4" fontId="133" fillId="8" borderId="75" xfId="2" applyNumberFormat="1" applyFont="1" applyFill="1" applyBorder="1" applyAlignment="1">
      <alignment horizontal="center" vertical="center"/>
    </xf>
    <xf numFmtId="166" fontId="132" fillId="5" borderId="65" xfId="3" applyFont="1" applyFill="1" applyBorder="1" applyAlignment="1">
      <alignment horizontal="right" vertical="center" wrapText="1"/>
    </xf>
    <xf numFmtId="166" fontId="136" fillId="9" borderId="65" xfId="3" applyFont="1" applyFill="1" applyBorder="1" applyAlignment="1">
      <alignment horizontal="right" vertical="center" wrapText="1"/>
    </xf>
    <xf numFmtId="0" fontId="127" fillId="9" borderId="65" xfId="0" applyFont="1" applyFill="1" applyBorder="1" applyAlignment="1">
      <alignment horizontal="left" vertical="center" wrapText="1"/>
    </xf>
    <xf numFmtId="0" fontId="124" fillId="9" borderId="65" xfId="0" applyFont="1" applyFill="1" applyBorder="1" applyAlignment="1">
      <alignment horizontal="center" vertical="center" wrapText="1"/>
    </xf>
    <xf numFmtId="0" fontId="125" fillId="8" borderId="65" xfId="4" applyNumberFormat="1" applyFont="1" applyFill="1" applyBorder="1" applyAlignment="1">
      <alignment horizontal="center" vertical="center"/>
    </xf>
    <xf numFmtId="0" fontId="125" fillId="8" borderId="66" xfId="0" applyFont="1" applyFill="1" applyBorder="1" applyAlignment="1">
      <alignment horizontal="center" vertical="center" wrapText="1"/>
    </xf>
    <xf numFmtId="0" fontId="127" fillId="5" borderId="65" xfId="0" applyFont="1" applyFill="1" applyBorder="1" applyAlignment="1">
      <alignment horizontal="center" vertical="center" wrapText="1"/>
    </xf>
    <xf numFmtId="0" fontId="129" fillId="8" borderId="66" xfId="2" applyFont="1" applyFill="1" applyBorder="1" applyAlignment="1">
      <alignment horizontal="center" vertical="center"/>
    </xf>
    <xf numFmtId="0" fontId="135" fillId="8" borderId="65" xfId="0" applyFont="1" applyFill="1" applyBorder="1" applyAlignment="1">
      <alignment vertical="center" wrapText="1"/>
    </xf>
    <xf numFmtId="165" fontId="127" fillId="8" borderId="65" xfId="4" applyFont="1" applyFill="1" applyBorder="1" applyAlignment="1">
      <alignment horizontal="center" vertical="center"/>
    </xf>
    <xf numFmtId="0" fontId="138" fillId="9" borderId="66" xfId="14" applyFont="1" applyFill="1" applyBorder="1" applyAlignment="1">
      <alignment horizontal="center" vertical="center" wrapText="1"/>
    </xf>
    <xf numFmtId="0" fontId="138" fillId="9" borderId="65" xfId="14" applyFont="1" applyFill="1" applyBorder="1" applyAlignment="1">
      <alignment horizontal="center" vertical="center" wrapText="1"/>
    </xf>
    <xf numFmtId="174" fontId="132" fillId="9" borderId="65" xfId="14" applyNumberFormat="1" applyFont="1" applyFill="1" applyBorder="1" applyAlignment="1">
      <alignment vertical="center" wrapText="1"/>
    </xf>
    <xf numFmtId="165" fontId="132" fillId="9" borderId="65" xfId="4" applyFont="1" applyFill="1" applyBorder="1" applyAlignment="1">
      <alignment vertical="center" wrapText="1"/>
    </xf>
    <xf numFmtId="176" fontId="132" fillId="9" borderId="65" xfId="14" applyNumberFormat="1" applyFont="1" applyFill="1" applyBorder="1" applyAlignment="1">
      <alignment vertical="center" wrapText="1"/>
    </xf>
    <xf numFmtId="174" fontId="132" fillId="9" borderId="65" xfId="14" applyNumberFormat="1" applyFont="1" applyFill="1" applyBorder="1" applyAlignment="1">
      <alignment horizontal="center" vertical="center" wrapText="1"/>
    </xf>
    <xf numFmtId="165" fontId="127" fillId="9" borderId="75" xfId="4" applyFont="1" applyFill="1" applyBorder="1" applyAlignment="1">
      <alignment vertical="center"/>
    </xf>
    <xf numFmtId="0" fontId="138" fillId="9" borderId="66" xfId="14" applyFont="1" applyFill="1" applyBorder="1" applyAlignment="1">
      <alignment horizontal="center" vertical="center"/>
    </xf>
    <xf numFmtId="0" fontId="138" fillId="9" borderId="65" xfId="14" applyFont="1" applyFill="1" applyBorder="1" applyAlignment="1">
      <alignment horizontal="left" vertical="center" wrapText="1"/>
    </xf>
    <xf numFmtId="0" fontId="138" fillId="9" borderId="65" xfId="14" applyFont="1" applyFill="1" applyBorder="1" applyAlignment="1">
      <alignment horizontal="center" vertical="center"/>
    </xf>
    <xf numFmtId="0" fontId="132" fillId="9" borderId="65" xfId="14" applyFont="1" applyFill="1" applyBorder="1" applyAlignment="1">
      <alignment vertical="center"/>
    </xf>
    <xf numFmtId="165" fontId="132" fillId="9" borderId="65" xfId="4" applyFont="1" applyFill="1" applyBorder="1" applyAlignment="1">
      <alignment vertical="center"/>
    </xf>
    <xf numFmtId="175" fontId="132" fillId="9" borderId="65" xfId="19" applyFont="1" applyFill="1" applyBorder="1" applyAlignment="1">
      <alignment vertical="center"/>
    </xf>
    <xf numFmtId="0" fontId="135" fillId="8" borderId="66" xfId="14" applyFont="1" applyFill="1" applyBorder="1" applyAlignment="1">
      <alignment horizontal="center" vertical="center" wrapText="1"/>
    </xf>
    <xf numFmtId="0" fontId="135" fillId="8" borderId="65" xfId="14" applyFont="1" applyFill="1" applyBorder="1" applyAlignment="1">
      <alignment horizontal="left" vertical="center" wrapText="1"/>
    </xf>
    <xf numFmtId="0" fontId="138" fillId="8" borderId="65" xfId="14" applyFont="1" applyFill="1" applyBorder="1" applyAlignment="1">
      <alignment horizontal="center" vertical="center"/>
    </xf>
    <xf numFmtId="4" fontId="149" fillId="8" borderId="65" xfId="10" applyNumberFormat="1" applyFont="1" applyFill="1" applyBorder="1" applyAlignment="1">
      <alignment horizontal="right" vertical="center" wrapText="1"/>
    </xf>
    <xf numFmtId="176" fontId="138" fillId="8" borderId="65" xfId="14" applyNumberFormat="1" applyFont="1" applyFill="1" applyBorder="1" applyAlignment="1">
      <alignment horizontal="right" vertical="center" wrapText="1"/>
    </xf>
    <xf numFmtId="0" fontId="144" fillId="8" borderId="65" xfId="2" applyFont="1" applyFill="1" applyBorder="1" applyAlignment="1">
      <alignment horizontal="center" vertical="center"/>
    </xf>
    <xf numFmtId="165" fontId="149" fillId="8" borderId="65" xfId="4" applyFont="1" applyFill="1" applyBorder="1" applyAlignment="1">
      <alignment horizontal="right" vertical="center" wrapText="1"/>
    </xf>
    <xf numFmtId="165" fontId="132" fillId="8" borderId="65" xfId="4" applyFont="1" applyFill="1" applyBorder="1" applyAlignment="1">
      <alignment vertical="center" wrapText="1"/>
    </xf>
    <xf numFmtId="4" fontId="132" fillId="9" borderId="65" xfId="10" applyNumberFormat="1" applyFont="1" applyFill="1" applyBorder="1" applyAlignment="1">
      <alignment vertical="center" wrapText="1"/>
    </xf>
    <xf numFmtId="4" fontId="132" fillId="9" borderId="65" xfId="10" applyNumberFormat="1" applyFont="1" applyFill="1" applyBorder="1" applyAlignment="1">
      <alignment horizontal="center" vertical="center" wrapText="1"/>
    </xf>
    <xf numFmtId="0" fontId="122" fillId="8" borderId="66" xfId="2" applyFont="1" applyFill="1" applyBorder="1" applyAlignment="1">
      <alignment horizontal="center" vertical="center"/>
    </xf>
    <xf numFmtId="0" fontId="145" fillId="8" borderId="65" xfId="2" applyFont="1" applyFill="1" applyBorder="1" applyAlignment="1">
      <alignment horizontal="left" vertical="center"/>
    </xf>
    <xf numFmtId="0" fontId="138" fillId="0" borderId="66" xfId="14" applyFont="1" applyBorder="1" applyAlignment="1">
      <alignment horizontal="center" vertical="center" wrapText="1"/>
    </xf>
    <xf numFmtId="0" fontId="138" fillId="0" borderId="65" xfId="14" applyFont="1" applyBorder="1" applyAlignment="1">
      <alignment horizontal="center" vertical="center"/>
    </xf>
    <xf numFmtId="4" fontId="132" fillId="0" borderId="65" xfId="10" applyNumberFormat="1" applyFont="1" applyFill="1" applyBorder="1" applyAlignment="1">
      <alignment vertical="center" wrapText="1"/>
    </xf>
    <xf numFmtId="176" fontId="132" fillId="0" borderId="65" xfId="14" applyNumberFormat="1" applyFont="1" applyBorder="1" applyAlignment="1">
      <alignment vertical="center" wrapText="1"/>
    </xf>
    <xf numFmtId="4" fontId="149" fillId="9" borderId="65" xfId="10" applyNumberFormat="1" applyFont="1" applyFill="1" applyBorder="1" applyAlignment="1">
      <alignment horizontal="right" vertical="center" wrapText="1"/>
    </xf>
    <xf numFmtId="176" fontId="138" fillId="9" borderId="65" xfId="14" applyNumberFormat="1" applyFont="1" applyFill="1" applyBorder="1" applyAlignment="1">
      <alignment horizontal="right" vertical="center" wrapText="1"/>
    </xf>
    <xf numFmtId="0" fontId="144" fillId="9" borderId="65" xfId="2" applyFont="1" applyFill="1" applyBorder="1" applyAlignment="1">
      <alignment horizontal="center" vertical="center"/>
    </xf>
    <xf numFmtId="4" fontId="149" fillId="0" borderId="65" xfId="10" applyNumberFormat="1" applyFont="1" applyFill="1" applyBorder="1" applyAlignment="1">
      <alignment horizontal="right" vertical="center" wrapText="1"/>
    </xf>
    <xf numFmtId="176" fontId="138" fillId="0" borderId="65" xfId="14" applyNumberFormat="1" applyFont="1" applyBorder="1" applyAlignment="1">
      <alignment horizontal="right" vertical="center" wrapText="1"/>
    </xf>
    <xf numFmtId="4" fontId="132" fillId="8" borderId="65" xfId="10" applyNumberFormat="1" applyFont="1" applyFill="1" applyBorder="1" applyAlignment="1">
      <alignment vertical="center" wrapText="1"/>
    </xf>
    <xf numFmtId="176" fontId="132" fillId="8" borderId="65" xfId="14" applyNumberFormat="1" applyFont="1" applyFill="1" applyBorder="1" applyAlignment="1">
      <alignment vertical="center" wrapText="1"/>
    </xf>
    <xf numFmtId="0" fontId="132" fillId="8" borderId="65" xfId="0" applyFont="1" applyFill="1" applyBorder="1" applyAlignment="1">
      <alignment horizontal="left" vertical="center" wrapText="1"/>
    </xf>
    <xf numFmtId="0" fontId="132" fillId="8" borderId="65" xfId="0" applyFont="1" applyFill="1" applyBorder="1" applyAlignment="1">
      <alignment horizontal="center" vertical="center" wrapText="1"/>
    </xf>
    <xf numFmtId="166" fontId="140" fillId="8" borderId="65" xfId="3" applyFont="1" applyFill="1" applyBorder="1" applyAlignment="1">
      <alignment horizontal="right" vertical="center" wrapText="1"/>
    </xf>
    <xf numFmtId="165" fontId="132" fillId="8" borderId="65" xfId="4" applyFont="1" applyFill="1" applyBorder="1" applyAlignment="1">
      <alignment vertical="center"/>
    </xf>
    <xf numFmtId="0" fontId="135" fillId="9" borderId="66" xfId="0" applyFont="1" applyFill="1" applyBorder="1" applyAlignment="1">
      <alignment horizontal="center" vertical="center" wrapText="1"/>
    </xf>
    <xf numFmtId="0" fontId="135" fillId="9" borderId="65" xfId="0" applyFont="1" applyFill="1" applyBorder="1" applyAlignment="1">
      <alignment vertical="center" wrapText="1"/>
    </xf>
    <xf numFmtId="0" fontId="135" fillId="9" borderId="65" xfId="0" applyFont="1" applyFill="1" applyBorder="1" applyAlignment="1">
      <alignment horizontal="center" vertical="center" wrapText="1"/>
    </xf>
    <xf numFmtId="188" fontId="135" fillId="9" borderId="65" xfId="0" applyNumberFormat="1" applyFont="1" applyFill="1" applyBorder="1" applyAlignment="1">
      <alignment vertical="center" wrapText="1"/>
    </xf>
    <xf numFmtId="0" fontId="121" fillId="0" borderId="65" xfId="2" applyFont="1" applyBorder="1" applyAlignment="1">
      <alignment vertical="center"/>
    </xf>
    <xf numFmtId="0" fontId="132" fillId="0" borderId="65" xfId="0" applyFont="1" applyBorder="1" applyAlignment="1">
      <alignment horizontal="left" vertical="center" wrapText="1"/>
    </xf>
    <xf numFmtId="0" fontId="132" fillId="5" borderId="65" xfId="0" applyFont="1" applyFill="1" applyBorder="1" applyAlignment="1">
      <alignment horizontal="center" vertical="center" wrapText="1"/>
    </xf>
    <xf numFmtId="165" fontId="132" fillId="0" borderId="65" xfId="4" applyFont="1" applyFill="1" applyBorder="1" applyAlignment="1">
      <alignment vertical="center"/>
    </xf>
    <xf numFmtId="165" fontId="132" fillId="0" borderId="65" xfId="4" applyFont="1" applyBorder="1" applyAlignment="1">
      <alignment vertical="center"/>
    </xf>
    <xf numFmtId="188" fontId="138" fillId="9" borderId="65" xfId="0" applyNumberFormat="1" applyFont="1" applyFill="1" applyBorder="1" applyAlignment="1">
      <alignment vertical="center" wrapText="1"/>
    </xf>
    <xf numFmtId="0" fontId="150" fillId="0" borderId="65" xfId="2" applyFont="1" applyBorder="1" applyAlignment="1">
      <alignment horizontal="center" vertical="center"/>
    </xf>
    <xf numFmtId="2" fontId="138" fillId="9" borderId="65" xfId="0" applyNumberFormat="1" applyFont="1" applyFill="1" applyBorder="1" applyAlignment="1">
      <alignment horizontal="center" vertical="center" wrapText="1"/>
    </xf>
    <xf numFmtId="0" fontId="135" fillId="8" borderId="65" xfId="0" applyFont="1" applyFill="1" applyBorder="1" applyAlignment="1">
      <alignment horizontal="center" vertical="center" wrapText="1"/>
    </xf>
    <xf numFmtId="2" fontId="135" fillId="8" borderId="65" xfId="0" applyNumberFormat="1" applyFont="1" applyFill="1" applyBorder="1" applyAlignment="1">
      <alignment horizontal="center" vertical="center" wrapText="1"/>
    </xf>
    <xf numFmtId="188" fontId="135" fillId="8" borderId="65" xfId="0" applyNumberFormat="1" applyFont="1" applyFill="1" applyBorder="1" applyAlignment="1">
      <alignment vertical="center" wrapText="1"/>
    </xf>
    <xf numFmtId="0" fontId="138" fillId="8" borderId="66" xfId="0" applyFont="1" applyFill="1" applyBorder="1" applyAlignment="1">
      <alignment horizontal="center" vertical="center" wrapText="1"/>
    </xf>
    <xf numFmtId="165" fontId="145" fillId="0" borderId="65" xfId="4" applyFont="1" applyBorder="1" applyAlignment="1">
      <alignment horizontal="center" vertical="center"/>
    </xf>
    <xf numFmtId="165" fontId="125" fillId="0" borderId="75" xfId="4" applyFont="1" applyBorder="1" applyAlignment="1">
      <alignment horizontal="center" vertical="center"/>
    </xf>
    <xf numFmtId="0" fontId="138" fillId="8" borderId="65" xfId="0" applyFont="1" applyFill="1" applyBorder="1" applyAlignment="1">
      <alignment horizontal="center" vertical="center" wrapText="1"/>
    </xf>
    <xf numFmtId="2" fontId="138" fillId="8" borderId="65" xfId="0" applyNumberFormat="1" applyFont="1" applyFill="1" applyBorder="1" applyAlignment="1">
      <alignment horizontal="center" vertical="center" wrapText="1"/>
    </xf>
    <xf numFmtId="188" fontId="138" fillId="8" borderId="65" xfId="0" applyNumberFormat="1" applyFont="1" applyFill="1" applyBorder="1" applyAlignment="1">
      <alignment vertical="center" wrapText="1"/>
    </xf>
    <xf numFmtId="165" fontId="145" fillId="8" borderId="65" xfId="4" applyFont="1" applyFill="1" applyBorder="1" applyAlignment="1">
      <alignment horizontal="center" vertical="center"/>
    </xf>
    <xf numFmtId="165" fontId="125" fillId="8" borderId="75" xfId="4" applyFont="1" applyFill="1" applyBorder="1" applyAlignment="1">
      <alignment horizontal="center" vertical="center"/>
    </xf>
    <xf numFmtId="165" fontId="145" fillId="0" borderId="65" xfId="4" applyFont="1" applyBorder="1" applyAlignment="1">
      <alignment vertical="center"/>
    </xf>
    <xf numFmtId="165" fontId="125" fillId="0" borderId="75" xfId="4" applyFont="1" applyBorder="1" applyAlignment="1">
      <alignment vertical="center"/>
    </xf>
    <xf numFmtId="0" fontId="138" fillId="8" borderId="66" xfId="23" applyFont="1" applyFill="1" applyBorder="1" applyAlignment="1">
      <alignment vertical="center"/>
    </xf>
    <xf numFmtId="0" fontId="138" fillId="8" borderId="65" xfId="0" applyFont="1" applyFill="1" applyBorder="1" applyAlignment="1">
      <alignment vertical="center" wrapText="1"/>
    </xf>
    <xf numFmtId="0" fontId="138" fillId="8" borderId="65" xfId="0" applyFont="1" applyFill="1" applyBorder="1" applyAlignment="1">
      <alignment vertical="center"/>
    </xf>
    <xf numFmtId="0" fontId="132" fillId="8" borderId="65" xfId="2" applyFont="1" applyFill="1" applyBorder="1" applyAlignment="1">
      <alignment vertical="center"/>
    </xf>
    <xf numFmtId="189" fontId="132" fillId="8" borderId="65" xfId="4" applyNumberFormat="1" applyFont="1" applyFill="1" applyBorder="1" applyAlignment="1">
      <alignment vertical="center"/>
    </xf>
    <xf numFmtId="165" fontId="145" fillId="8" borderId="65" xfId="4" applyFont="1" applyFill="1" applyBorder="1" applyAlignment="1">
      <alignment vertical="center"/>
    </xf>
    <xf numFmtId="4" fontId="132" fillId="8" borderId="65" xfId="2" applyNumberFormat="1" applyFont="1" applyFill="1" applyBorder="1" applyAlignment="1">
      <alignment vertical="center"/>
    </xf>
    <xf numFmtId="0" fontId="138" fillId="8" borderId="66" xfId="23" applyFont="1" applyFill="1" applyBorder="1" applyAlignment="1">
      <alignment horizontal="center" vertical="center"/>
    </xf>
    <xf numFmtId="0" fontId="135" fillId="8" borderId="65" xfId="0" applyFont="1" applyFill="1" applyBorder="1" applyAlignment="1">
      <alignment horizontal="left" vertical="center"/>
    </xf>
    <xf numFmtId="0" fontId="132" fillId="8" borderId="65" xfId="0" applyFont="1" applyFill="1" applyBorder="1" applyAlignment="1">
      <alignment horizontal="center" vertical="center"/>
    </xf>
    <xf numFmtId="42" fontId="132" fillId="8" borderId="65" xfId="0" applyNumberFormat="1" applyFont="1" applyFill="1" applyBorder="1" applyAlignment="1">
      <alignment horizontal="center" vertical="center"/>
    </xf>
    <xf numFmtId="165" fontId="132" fillId="8" borderId="65" xfId="4" applyFont="1" applyFill="1" applyBorder="1" applyAlignment="1">
      <alignment horizontal="center" vertical="center"/>
    </xf>
    <xf numFmtId="0" fontId="138" fillId="9" borderId="66" xfId="23" applyFont="1" applyFill="1" applyBorder="1" applyAlignment="1">
      <alignment horizontal="center" vertical="center"/>
    </xf>
    <xf numFmtId="0" fontId="138" fillId="0" borderId="65" xfId="23" applyFont="1" applyBorder="1" applyAlignment="1">
      <alignment horizontal="center" vertical="center"/>
    </xf>
    <xf numFmtId="176" fontId="138" fillId="0" borderId="65" xfId="23" applyNumberFormat="1" applyFont="1" applyBorder="1" applyAlignment="1">
      <alignment vertical="center"/>
    </xf>
    <xf numFmtId="2" fontId="138" fillId="0" borderId="65" xfId="23" applyNumberFormat="1" applyFont="1" applyBorder="1" applyAlignment="1">
      <alignment horizontal="center" vertical="center"/>
    </xf>
    <xf numFmtId="165" fontId="145" fillId="9" borderId="65" xfId="4" applyFont="1" applyFill="1" applyBorder="1" applyAlignment="1">
      <alignment vertical="center"/>
    </xf>
    <xf numFmtId="165" fontId="125" fillId="9" borderId="75" xfId="4" applyFont="1" applyFill="1" applyBorder="1" applyAlignment="1">
      <alignment vertical="center"/>
    </xf>
    <xf numFmtId="165" fontId="132" fillId="0" borderId="54" xfId="4" applyFont="1" applyBorder="1" applyAlignment="1">
      <alignment vertical="center"/>
    </xf>
    <xf numFmtId="176" fontId="138" fillId="8" borderId="65" xfId="23" applyNumberFormat="1" applyFont="1" applyFill="1" applyBorder="1" applyAlignment="1">
      <alignment vertical="center"/>
    </xf>
    <xf numFmtId="0" fontId="150" fillId="8" borderId="65" xfId="2" applyFont="1" applyFill="1" applyBorder="1" applyAlignment="1">
      <alignment horizontal="center" vertical="center"/>
    </xf>
    <xf numFmtId="2" fontId="138" fillId="8" borderId="65" xfId="23" applyNumberFormat="1" applyFont="1" applyFill="1" applyBorder="1" applyAlignment="1">
      <alignment horizontal="center" vertical="center"/>
    </xf>
    <xf numFmtId="165" fontId="124" fillId="9" borderId="0" xfId="4" applyFont="1" applyFill="1" applyBorder="1"/>
    <xf numFmtId="176" fontId="138" fillId="9" borderId="65" xfId="23" applyNumberFormat="1" applyFont="1" applyFill="1" applyBorder="1" applyAlignment="1">
      <alignment vertical="center"/>
    </xf>
    <xf numFmtId="165" fontId="138" fillId="9" borderId="65" xfId="4" applyFont="1" applyFill="1" applyBorder="1" applyAlignment="1">
      <alignment vertical="center"/>
    </xf>
    <xf numFmtId="165" fontId="122" fillId="8" borderId="73" xfId="4" applyFont="1" applyFill="1" applyBorder="1" applyAlignment="1">
      <alignment horizontal="center" vertical="center"/>
    </xf>
    <xf numFmtId="165" fontId="122" fillId="9" borderId="0" xfId="4" applyFont="1" applyFill="1" applyBorder="1" applyAlignment="1">
      <alignment horizontal="center" vertical="center"/>
    </xf>
    <xf numFmtId="165" fontId="122" fillId="13" borderId="73" xfId="4" applyFont="1" applyFill="1" applyBorder="1" applyAlignment="1">
      <alignment horizontal="center" vertical="center"/>
    </xf>
    <xf numFmtId="9" fontId="122" fillId="0" borderId="67" xfId="5" applyFont="1" applyBorder="1" applyAlignment="1">
      <alignment horizontal="center" vertical="center"/>
    </xf>
    <xf numFmtId="165" fontId="122" fillId="0" borderId="19" xfId="4" applyFont="1" applyBorder="1" applyAlignment="1">
      <alignment horizontal="center" vertical="center"/>
    </xf>
    <xf numFmtId="173" fontId="121" fillId="9" borderId="0" xfId="4" applyNumberFormat="1" applyFont="1" applyFill="1" applyBorder="1"/>
    <xf numFmtId="9" fontId="122" fillId="0" borderId="65" xfId="5" applyFont="1" applyBorder="1" applyAlignment="1">
      <alignment horizontal="center" vertical="center"/>
    </xf>
    <xf numFmtId="165" fontId="122" fillId="0" borderId="65" xfId="4" applyFont="1" applyBorder="1" applyAlignment="1">
      <alignment horizontal="center" vertical="center"/>
    </xf>
    <xf numFmtId="4" fontId="122" fillId="0" borderId="16" xfId="2" applyNumberFormat="1" applyFont="1" applyBorder="1" applyAlignment="1">
      <alignment horizontal="left"/>
    </xf>
    <xf numFmtId="9" fontId="121" fillId="0" borderId="65" xfId="5" applyFont="1" applyBorder="1" applyAlignment="1">
      <alignment horizontal="center" vertical="center"/>
    </xf>
    <xf numFmtId="165" fontId="122" fillId="8" borderId="19" xfId="4" applyFont="1" applyFill="1" applyBorder="1" applyAlignment="1">
      <alignment horizontal="center" vertical="center"/>
    </xf>
    <xf numFmtId="165" fontId="122" fillId="8" borderId="72" xfId="4" applyFont="1" applyFill="1" applyBorder="1" applyAlignment="1">
      <alignment horizontal="center" vertical="center"/>
    </xf>
    <xf numFmtId="165" fontId="122" fillId="8" borderId="78" xfId="4" applyFont="1" applyFill="1" applyBorder="1" applyAlignment="1">
      <alignment horizontal="center" vertical="center"/>
    </xf>
    <xf numFmtId="165" fontId="122" fillId="13" borderId="78" xfId="4" applyFont="1" applyFill="1" applyBorder="1" applyAlignment="1">
      <alignment horizontal="center" vertical="center"/>
    </xf>
    <xf numFmtId="165" fontId="122" fillId="0" borderId="0" xfId="4" applyFont="1" applyBorder="1" applyAlignment="1">
      <alignment horizontal="center" vertical="center"/>
    </xf>
    <xf numFmtId="0" fontId="133" fillId="0" borderId="16" xfId="2" applyFont="1" applyBorder="1" applyAlignment="1">
      <alignment horizontal="left"/>
    </xf>
    <xf numFmtId="0" fontId="124" fillId="0" borderId="1" xfId="0" applyFont="1" applyBorder="1"/>
    <xf numFmtId="0" fontId="133" fillId="0" borderId="16" xfId="2" applyFont="1" applyBorder="1"/>
    <xf numFmtId="165" fontId="124" fillId="0" borderId="0" xfId="4" applyFont="1" applyBorder="1"/>
    <xf numFmtId="165" fontId="121" fillId="0" borderId="0" xfId="4" applyFont="1" applyBorder="1" applyAlignment="1">
      <alignment horizontal="center"/>
    </xf>
    <xf numFmtId="165" fontId="121" fillId="0" borderId="0" xfId="4" applyFont="1" applyBorder="1"/>
    <xf numFmtId="9" fontId="124" fillId="0" borderId="0" xfId="5" applyFont="1" applyBorder="1"/>
    <xf numFmtId="0" fontId="127" fillId="0" borderId="1" xfId="2" applyFont="1" applyBorder="1" applyAlignment="1">
      <alignment horizontal="left"/>
    </xf>
    <xf numFmtId="0" fontId="127" fillId="0" borderId="16" xfId="2" applyFont="1" applyBorder="1"/>
    <xf numFmtId="0" fontId="124" fillId="0" borderId="1" xfId="2" applyFont="1" applyBorder="1" applyAlignment="1">
      <alignment horizontal="left"/>
    </xf>
    <xf numFmtId="0" fontId="124" fillId="2" borderId="1" xfId="2" applyFont="1" applyFill="1" applyBorder="1" applyAlignment="1">
      <alignment horizontal="left" vertical="justify"/>
    </xf>
    <xf numFmtId="0" fontId="124" fillId="2" borderId="16" xfId="2" applyFont="1" applyFill="1" applyBorder="1" applyAlignment="1">
      <alignment horizontal="left" vertical="justify"/>
    </xf>
    <xf numFmtId="0" fontId="121" fillId="0" borderId="16" xfId="2" applyFont="1" applyBorder="1"/>
    <xf numFmtId="4" fontId="121" fillId="0" borderId="16" xfId="2" applyNumberFormat="1" applyFont="1" applyBorder="1" applyAlignment="1">
      <alignment horizontal="left" vertical="center"/>
    </xf>
    <xf numFmtId="0" fontId="121" fillId="0" borderId="37" xfId="2" applyFont="1" applyBorder="1"/>
    <xf numFmtId="0" fontId="121" fillId="0" borderId="15" xfId="2" applyFont="1" applyBorder="1"/>
    <xf numFmtId="4" fontId="121" fillId="0" borderId="15" xfId="2" applyNumberFormat="1" applyFont="1" applyBorder="1"/>
    <xf numFmtId="0" fontId="151" fillId="0" borderId="15" xfId="2" applyFont="1" applyBorder="1" applyAlignment="1">
      <alignment horizontal="center"/>
    </xf>
    <xf numFmtId="0" fontId="124" fillId="0" borderId="15" xfId="2" applyFont="1" applyBorder="1"/>
    <xf numFmtId="0" fontId="124" fillId="0" borderId="34" xfId="2" applyFont="1" applyBorder="1"/>
    <xf numFmtId="0" fontId="121" fillId="0" borderId="16" xfId="2" applyFont="1" applyBorder="1" applyAlignment="1">
      <alignment horizontal="center" vertical="center" wrapText="1"/>
    </xf>
    <xf numFmtId="0" fontId="127" fillId="0" borderId="15" xfId="2" applyFont="1" applyBorder="1" applyAlignment="1">
      <alignment horizontal="left"/>
    </xf>
    <xf numFmtId="187" fontId="65" fillId="9" borderId="65" xfId="32" applyFont="1" applyFill="1" applyBorder="1" applyAlignment="1">
      <alignment horizontal="center" vertical="center" wrapText="1"/>
    </xf>
    <xf numFmtId="14" fontId="65" fillId="9" borderId="65" xfId="31" applyNumberFormat="1" applyFont="1" applyFill="1" applyBorder="1" applyAlignment="1">
      <alignment horizontal="center" vertical="center" wrapText="1"/>
    </xf>
    <xf numFmtId="192" fontId="105" fillId="9" borderId="65" xfId="34" applyFont="1" applyFill="1" applyBorder="1" applyAlignment="1" applyProtection="1">
      <alignment vertical="center" wrapText="1"/>
      <protection locked="0"/>
    </xf>
    <xf numFmtId="192" fontId="65" fillId="9" borderId="65" xfId="34" applyFont="1" applyFill="1" applyBorder="1" applyAlignment="1" applyProtection="1">
      <alignment vertical="center" wrapText="1"/>
      <protection locked="0"/>
    </xf>
    <xf numFmtId="2" fontId="65" fillId="9" borderId="65" xfId="31" applyNumberFormat="1" applyFont="1" applyFill="1" applyBorder="1" applyAlignment="1">
      <alignment horizontal="right" vertical="center" wrapText="1"/>
    </xf>
    <xf numFmtId="0" fontId="102" fillId="9" borderId="0" xfId="31" applyFont="1" applyFill="1"/>
    <xf numFmtId="187" fontId="64" fillId="9" borderId="65" xfId="32" applyFont="1" applyFill="1" applyBorder="1" applyAlignment="1">
      <alignment horizontal="center" vertical="center" wrapText="1"/>
    </xf>
    <xf numFmtId="14" fontId="64" fillId="9" borderId="65" xfId="31" applyNumberFormat="1" applyFont="1" applyFill="1" applyBorder="1" applyAlignment="1">
      <alignment horizontal="center" vertical="center" wrapText="1"/>
    </xf>
    <xf numFmtId="192" fontId="104" fillId="9" borderId="65" xfId="34" applyFont="1" applyFill="1" applyBorder="1" applyAlignment="1" applyProtection="1">
      <alignment vertical="center" wrapText="1"/>
      <protection locked="0"/>
    </xf>
    <xf numFmtId="193" fontId="64" fillId="9" borderId="75" xfId="31" applyNumberFormat="1" applyFont="1" applyFill="1" applyBorder="1" applyAlignment="1">
      <alignment horizontal="center" vertical="center" wrapText="1"/>
    </xf>
    <xf numFmtId="177" fontId="64" fillId="9" borderId="75" xfId="31" applyNumberFormat="1" applyFont="1" applyFill="1" applyBorder="1" applyAlignment="1">
      <alignment horizontal="center" vertical="center" wrapText="1"/>
    </xf>
    <xf numFmtId="0" fontId="60" fillId="0" borderId="15" xfId="23" applyFont="1" applyBorder="1"/>
    <xf numFmtId="0" fontId="119" fillId="0" borderId="15" xfId="14" applyFont="1" applyBorder="1"/>
    <xf numFmtId="0" fontId="60" fillId="9" borderId="0" xfId="23" applyFont="1" applyFill="1"/>
    <xf numFmtId="2" fontId="115" fillId="8" borderId="65" xfId="24" applyNumberFormat="1" applyFont="1" applyFill="1" applyBorder="1" applyAlignment="1">
      <alignment vertical="center" wrapText="1"/>
    </xf>
    <xf numFmtId="0" fontId="66" fillId="0" borderId="25" xfId="14" applyFont="1" applyBorder="1" applyAlignment="1">
      <alignment horizontal="center" vertical="center" wrapText="1"/>
    </xf>
    <xf numFmtId="14" fontId="64" fillId="0" borderId="25" xfId="14" applyNumberFormat="1" applyFont="1" applyBorder="1" applyAlignment="1">
      <alignment horizontal="center" vertical="center" wrapText="1"/>
    </xf>
    <xf numFmtId="0" fontId="64" fillId="0" borderId="25" xfId="14" applyFont="1" applyBorder="1" applyAlignment="1">
      <alignment horizontal="center" vertical="center" wrapText="1"/>
    </xf>
    <xf numFmtId="0" fontId="85" fillId="9" borderId="2" xfId="0" applyFont="1" applyFill="1" applyBorder="1" applyAlignment="1">
      <alignment vertical="center" wrapText="1"/>
    </xf>
    <xf numFmtId="0" fontId="85" fillId="9" borderId="15" xfId="0" applyFont="1" applyFill="1" applyBorder="1" applyAlignment="1">
      <alignment vertical="center" wrapText="1"/>
    </xf>
    <xf numFmtId="0" fontId="110" fillId="9" borderId="16" xfId="0" applyFont="1" applyFill="1" applyBorder="1" applyAlignment="1">
      <alignment horizontal="center" vertical="center" wrapText="1"/>
    </xf>
    <xf numFmtId="0" fontId="81" fillId="9" borderId="16" xfId="24" applyFont="1" applyFill="1" applyBorder="1" applyAlignment="1">
      <alignment horizontal="center" vertical="center" wrapText="1"/>
    </xf>
    <xf numFmtId="0" fontId="85" fillId="9" borderId="37" xfId="0" applyFont="1" applyFill="1" applyBorder="1" applyAlignment="1">
      <alignment horizontal="center" vertical="center" wrapText="1"/>
    </xf>
    <xf numFmtId="0" fontId="74" fillId="0" borderId="31" xfId="14" applyFont="1" applyBorder="1" applyAlignment="1">
      <alignment horizontal="center" vertical="center"/>
    </xf>
    <xf numFmtId="0" fontId="120" fillId="9" borderId="31" xfId="24" applyFont="1" applyFill="1" applyBorder="1"/>
    <xf numFmtId="0" fontId="67" fillId="0" borderId="31" xfId="14" applyBorder="1"/>
    <xf numFmtId="0" fontId="60" fillId="0" borderId="31" xfId="23" applyFont="1" applyBorder="1"/>
    <xf numFmtId="0" fontId="60" fillId="0" borderId="32" xfId="23" applyFont="1" applyBorder="1"/>
    <xf numFmtId="0" fontId="60" fillId="0" borderId="34" xfId="23" applyFont="1" applyBorder="1"/>
    <xf numFmtId="0" fontId="68" fillId="0" borderId="120" xfId="23" applyFont="1" applyBorder="1" applyAlignment="1">
      <alignment horizontal="right" vertical="center"/>
    </xf>
    <xf numFmtId="176" fontId="68" fillId="0" borderId="108" xfId="23" applyNumberFormat="1" applyFont="1" applyBorder="1" applyAlignment="1">
      <alignment vertical="center"/>
    </xf>
    <xf numFmtId="0" fontId="68" fillId="8" borderId="65" xfId="23" applyFont="1" applyFill="1" applyBorder="1" applyAlignment="1">
      <alignment horizontal="right" vertical="center"/>
    </xf>
    <xf numFmtId="0" fontId="61" fillId="8" borderId="65" xfId="23" applyFont="1" applyFill="1" applyBorder="1"/>
    <xf numFmtId="0" fontId="69" fillId="9" borderId="82" xfId="0" applyFont="1" applyFill="1" applyBorder="1" applyAlignment="1">
      <alignment vertical="center"/>
    </xf>
    <xf numFmtId="9" fontId="69" fillId="9" borderId="82" xfId="0" applyNumberFormat="1" applyFont="1" applyFill="1" applyBorder="1" applyAlignment="1">
      <alignment vertical="center"/>
    </xf>
    <xf numFmtId="165" fontId="69" fillId="9" borderId="82" xfId="0" applyNumberFormat="1" applyFont="1" applyFill="1" applyBorder="1" applyAlignment="1">
      <alignment horizontal="center" vertical="center"/>
    </xf>
    <xf numFmtId="0" fontId="69" fillId="9" borderId="65" xfId="0" applyFont="1" applyFill="1" applyBorder="1" applyAlignment="1">
      <alignment vertical="center" wrapText="1"/>
    </xf>
    <xf numFmtId="166" fontId="70" fillId="9" borderId="65" xfId="0" applyNumberFormat="1" applyFont="1" applyFill="1" applyBorder="1" applyAlignment="1">
      <alignment vertical="center"/>
    </xf>
    <xf numFmtId="165" fontId="69" fillId="9" borderId="65" xfId="0" applyNumberFormat="1" applyFont="1" applyFill="1" applyBorder="1" applyAlignment="1">
      <alignment horizontal="center" vertical="center"/>
    </xf>
    <xf numFmtId="0" fontId="69" fillId="9" borderId="2" xfId="0" applyFont="1" applyFill="1" applyBorder="1" applyAlignment="1">
      <alignment horizontal="center" vertical="center"/>
    </xf>
    <xf numFmtId="0" fontId="74" fillId="9" borderId="52" xfId="14" applyFont="1" applyFill="1" applyBorder="1" applyAlignment="1">
      <alignment horizontal="center" vertical="center"/>
    </xf>
    <xf numFmtId="0" fontId="74" fillId="9" borderId="31" xfId="14" applyFont="1" applyFill="1" applyBorder="1" applyAlignment="1">
      <alignment horizontal="center" vertical="center"/>
    </xf>
    <xf numFmtId="0" fontId="74" fillId="9" borderId="31" xfId="14" applyFont="1" applyFill="1" applyBorder="1" applyAlignment="1">
      <alignment vertical="center"/>
    </xf>
    <xf numFmtId="0" fontId="74" fillId="9" borderId="31" xfId="31" applyFont="1" applyFill="1" applyBorder="1" applyAlignment="1">
      <alignment vertical="center"/>
    </xf>
    <xf numFmtId="177" fontId="76" fillId="9" borderId="31" xfId="31" applyNumberFormat="1" applyFont="1" applyFill="1" applyBorder="1" applyAlignment="1">
      <alignment horizontal="right" vertical="center" wrapText="1"/>
    </xf>
    <xf numFmtId="2" fontId="76" fillId="9" borderId="32" xfId="31" applyNumberFormat="1" applyFont="1" applyFill="1" applyBorder="1" applyAlignment="1">
      <alignment horizontal="center" vertical="center" wrapText="1"/>
    </xf>
    <xf numFmtId="0" fontId="66" fillId="9" borderId="0" xfId="14" applyFont="1" applyFill="1" applyAlignment="1">
      <alignment vertical="center"/>
    </xf>
    <xf numFmtId="0" fontId="74" fillId="11" borderId="73" xfId="31" applyFont="1" applyFill="1" applyBorder="1" applyAlignment="1">
      <alignment horizontal="left" vertical="center" wrapText="1"/>
    </xf>
    <xf numFmtId="2" fontId="76" fillId="9" borderId="0" xfId="31" applyNumberFormat="1" applyFont="1" applyFill="1" applyAlignment="1">
      <alignment horizontal="center" vertical="center" wrapText="1"/>
    </xf>
    <xf numFmtId="0" fontId="74" fillId="9" borderId="0" xfId="31" applyFont="1" applyFill="1" applyAlignment="1">
      <alignment horizontal="center" vertical="center" wrapText="1"/>
    </xf>
    <xf numFmtId="177" fontId="64" fillId="9" borderId="84" xfId="31" applyNumberFormat="1" applyFont="1" applyFill="1" applyBorder="1" applyAlignment="1">
      <alignment horizontal="center" vertical="center" wrapText="1"/>
    </xf>
    <xf numFmtId="4" fontId="64" fillId="9" borderId="84" xfId="32" applyNumberFormat="1" applyFont="1" applyFill="1" applyBorder="1" applyAlignment="1">
      <alignment horizontal="center" vertical="center" wrapText="1"/>
    </xf>
    <xf numFmtId="4" fontId="64" fillId="9" borderId="84" xfId="31" applyNumberFormat="1" applyFont="1" applyFill="1" applyBorder="1" applyAlignment="1">
      <alignment horizontal="center" vertical="center" wrapText="1"/>
    </xf>
    <xf numFmtId="4" fontId="64" fillId="9" borderId="85" xfId="31" applyNumberFormat="1" applyFont="1" applyFill="1" applyBorder="1" applyAlignment="1">
      <alignment horizontal="center" vertical="center" wrapText="1"/>
    </xf>
    <xf numFmtId="2" fontId="76" fillId="9" borderId="77" xfId="31" applyNumberFormat="1" applyFont="1" applyFill="1" applyBorder="1" applyAlignment="1">
      <alignment horizontal="center" vertical="center" wrapText="1"/>
    </xf>
    <xf numFmtId="0" fontId="74" fillId="9" borderId="52" xfId="14" applyFont="1" applyFill="1" applyBorder="1" applyAlignment="1">
      <alignment vertical="center"/>
    </xf>
    <xf numFmtId="0" fontId="74" fillId="9" borderId="22" xfId="31" applyFont="1" applyFill="1" applyBorder="1" applyAlignment="1">
      <alignment horizontal="center" vertical="center" wrapText="1"/>
    </xf>
    <xf numFmtId="0" fontId="66" fillId="9" borderId="65" xfId="31" applyFont="1" applyFill="1" applyBorder="1" applyAlignment="1">
      <alignment vertical="center"/>
    </xf>
    <xf numFmtId="177" fontId="76" fillId="9" borderId="20" xfId="31" applyNumberFormat="1" applyFont="1" applyFill="1" applyBorder="1" applyAlignment="1">
      <alignment horizontal="right" vertical="center" wrapText="1"/>
    </xf>
    <xf numFmtId="177" fontId="76" fillId="9" borderId="25" xfId="31" applyNumberFormat="1" applyFont="1" applyFill="1" applyBorder="1" applyAlignment="1">
      <alignment horizontal="right" vertical="center" wrapText="1"/>
    </xf>
    <xf numFmtId="0" fontId="76" fillId="9" borderId="30" xfId="31" applyFont="1" applyFill="1" applyBorder="1" applyAlignment="1">
      <alignment horizontal="center" vertical="center" wrapText="1"/>
    </xf>
    <xf numFmtId="0" fontId="66" fillId="9" borderId="31" xfId="31" applyFont="1" applyFill="1" applyBorder="1" applyAlignment="1">
      <alignment horizontal="center" vertical="center" wrapText="1"/>
    </xf>
    <xf numFmtId="14" fontId="64" fillId="9" borderId="31" xfId="31" applyNumberFormat="1" applyFont="1" applyFill="1" applyBorder="1" applyAlignment="1">
      <alignment horizontal="center" vertical="center" wrapText="1"/>
    </xf>
    <xf numFmtId="0" fontId="64" fillId="9" borderId="31" xfId="31" applyFont="1" applyFill="1" applyBorder="1" applyAlignment="1">
      <alignment horizontal="center" vertical="center" wrapText="1"/>
    </xf>
    <xf numFmtId="14" fontId="77" fillId="9" borderId="31" xfId="31" applyNumberFormat="1" applyFont="1" applyFill="1" applyBorder="1" applyAlignment="1">
      <alignment horizontal="center" vertical="center" wrapText="1"/>
    </xf>
    <xf numFmtId="187" fontId="78" fillId="9" borderId="31" xfId="32" applyFont="1" applyFill="1" applyBorder="1" applyAlignment="1">
      <alignment horizontal="center" vertical="center" wrapText="1"/>
    </xf>
    <xf numFmtId="177" fontId="64" fillId="9" borderId="31" xfId="31" applyNumberFormat="1" applyFont="1" applyFill="1" applyBorder="1" applyAlignment="1">
      <alignment horizontal="center" vertical="center" wrapText="1"/>
    </xf>
    <xf numFmtId="187" fontId="64" fillId="9" borderId="31" xfId="32" applyFont="1" applyFill="1" applyBorder="1" applyAlignment="1">
      <alignment horizontal="center" vertical="center" wrapText="1"/>
    </xf>
    <xf numFmtId="14" fontId="64" fillId="9" borderId="32" xfId="31" applyNumberFormat="1" applyFont="1" applyFill="1" applyBorder="1" applyAlignment="1">
      <alignment horizontal="center" vertical="center" wrapText="1"/>
    </xf>
    <xf numFmtId="14" fontId="64" fillId="9" borderId="1" xfId="31" applyNumberFormat="1" applyFont="1" applyFill="1" applyBorder="1" applyAlignment="1">
      <alignment horizontal="center" vertical="center" wrapText="1"/>
    </xf>
    <xf numFmtId="0" fontId="74" fillId="9" borderId="15" xfId="31" applyFont="1" applyFill="1" applyBorder="1" applyAlignment="1">
      <alignment vertical="center"/>
    </xf>
    <xf numFmtId="0" fontId="74" fillId="9" borderId="34" xfId="31" applyFont="1" applyFill="1" applyBorder="1" applyAlignment="1">
      <alignment vertical="center"/>
    </xf>
    <xf numFmtId="4" fontId="64" fillId="0" borderId="38" xfId="31" applyNumberFormat="1" applyFont="1" applyBorder="1" applyAlignment="1">
      <alignment horizontal="center" vertical="center" wrapText="1"/>
    </xf>
    <xf numFmtId="2" fontId="64" fillId="0" borderId="38" xfId="31" applyNumberFormat="1" applyFont="1" applyBorder="1" applyAlignment="1">
      <alignment horizontal="center" vertical="center" wrapText="1"/>
    </xf>
    <xf numFmtId="2" fontId="64" fillId="0" borderId="36" xfId="31" applyNumberFormat="1" applyFont="1" applyBorder="1" applyAlignment="1">
      <alignment horizontal="center" vertical="center" wrapText="1"/>
    </xf>
    <xf numFmtId="2" fontId="64" fillId="9" borderId="36" xfId="31" applyNumberFormat="1" applyFont="1" applyFill="1" applyBorder="1" applyAlignment="1">
      <alignment horizontal="center" vertical="center" wrapText="1"/>
    </xf>
    <xf numFmtId="2" fontId="64" fillId="9" borderId="0" xfId="31" applyNumberFormat="1" applyFont="1" applyFill="1" applyAlignment="1">
      <alignment horizontal="center" vertical="center" wrapText="1"/>
    </xf>
    <xf numFmtId="0" fontId="76" fillId="0" borderId="88" xfId="31" applyFont="1" applyBorder="1" applyAlignment="1">
      <alignment vertical="top" wrapText="1"/>
    </xf>
    <xf numFmtId="0" fontId="76" fillId="0" borderId="25" xfId="31" applyFont="1" applyBorder="1" applyAlignment="1">
      <alignment vertical="top" wrapText="1"/>
    </xf>
    <xf numFmtId="0" fontId="76" fillId="0" borderId="21" xfId="31" applyFont="1" applyBorder="1" applyAlignment="1">
      <alignment vertical="top" wrapText="1"/>
    </xf>
    <xf numFmtId="0" fontId="76" fillId="0" borderId="16" xfId="31" applyFont="1" applyBorder="1" applyAlignment="1">
      <alignment vertical="top" wrapText="1"/>
    </xf>
    <xf numFmtId="0" fontId="76" fillId="0" borderId="0" xfId="31" applyFont="1" applyAlignment="1">
      <alignment vertical="top" wrapText="1"/>
    </xf>
    <xf numFmtId="0" fontId="76" fillId="0" borderId="4" xfId="31" applyFont="1" applyBorder="1" applyAlignment="1">
      <alignment vertical="top" wrapText="1"/>
    </xf>
    <xf numFmtId="0" fontId="76" fillId="0" borderId="33" xfId="31" applyFont="1" applyBorder="1" applyAlignment="1">
      <alignment vertical="top" wrapText="1"/>
    </xf>
    <xf numFmtId="0" fontId="76" fillId="0" borderId="2" xfId="31" applyFont="1" applyBorder="1" applyAlignment="1">
      <alignment vertical="top" wrapText="1"/>
    </xf>
    <xf numFmtId="0" fontId="76" fillId="0" borderId="23" xfId="31" applyFont="1" applyBorder="1" applyAlignment="1">
      <alignment vertical="top" wrapText="1"/>
    </xf>
    <xf numFmtId="177" fontId="76" fillId="0" borderId="20" xfId="31" applyNumberFormat="1" applyFont="1" applyBorder="1" applyAlignment="1">
      <alignment horizontal="right" vertical="center" wrapText="1"/>
    </xf>
    <xf numFmtId="177" fontId="76" fillId="0" borderId="25" xfId="31" applyNumberFormat="1" applyFont="1" applyBorder="1" applyAlignment="1">
      <alignment horizontal="right" vertical="center" wrapText="1"/>
    </xf>
    <xf numFmtId="177" fontId="64" fillId="0" borderId="31" xfId="31" applyNumberFormat="1" applyFont="1" applyBorder="1" applyAlignment="1">
      <alignment horizontal="center" vertical="center" wrapText="1"/>
    </xf>
    <xf numFmtId="187" fontId="64" fillId="0" borderId="31" xfId="32" applyFont="1" applyFill="1" applyBorder="1" applyAlignment="1">
      <alignment horizontal="center" vertical="center" wrapText="1"/>
    </xf>
    <xf numFmtId="14" fontId="64" fillId="0" borderId="31" xfId="31" applyNumberFormat="1" applyFont="1" applyBorder="1" applyAlignment="1">
      <alignment horizontal="center" vertical="center" wrapText="1"/>
    </xf>
    <xf numFmtId="14" fontId="64" fillId="0" borderId="32" xfId="31" applyNumberFormat="1" applyFont="1" applyBorder="1" applyAlignment="1">
      <alignment horizontal="center" vertical="center" wrapText="1"/>
    </xf>
    <xf numFmtId="14" fontId="64" fillId="0" borderId="1" xfId="31" applyNumberFormat="1" applyFont="1" applyBorder="1" applyAlignment="1">
      <alignment horizontal="center" vertical="center" wrapText="1"/>
    </xf>
    <xf numFmtId="2" fontId="64" fillId="0" borderId="0" xfId="31" applyNumberFormat="1" applyFont="1" applyAlignment="1">
      <alignment horizontal="center" vertical="center" wrapText="1"/>
    </xf>
    <xf numFmtId="0" fontId="76" fillId="0" borderId="30" xfId="31" applyFont="1" applyBorder="1" applyAlignment="1">
      <alignment horizontal="center" vertical="center" wrapText="1"/>
    </xf>
    <xf numFmtId="0" fontId="66" fillId="0" borderId="31" xfId="31" applyFont="1" applyBorder="1" applyAlignment="1">
      <alignment horizontal="center" vertical="center" wrapText="1"/>
    </xf>
    <xf numFmtId="0" fontId="64" fillId="0" borderId="31" xfId="31" applyFont="1" applyBorder="1" applyAlignment="1">
      <alignment horizontal="center" vertical="center" wrapText="1"/>
    </xf>
    <xf numFmtId="14" fontId="77" fillId="0" borderId="31" xfId="31" applyNumberFormat="1" applyFont="1" applyBorder="1" applyAlignment="1">
      <alignment horizontal="center" vertical="center" wrapText="1"/>
    </xf>
    <xf numFmtId="187" fontId="78" fillId="0" borderId="31" xfId="32" applyFont="1" applyFill="1" applyBorder="1" applyAlignment="1">
      <alignment horizontal="center" vertical="center" wrapText="1"/>
    </xf>
    <xf numFmtId="0" fontId="4" fillId="0" borderId="16" xfId="31" applyBorder="1"/>
    <xf numFmtId="0" fontId="4" fillId="0" borderId="1" xfId="31" applyBorder="1"/>
    <xf numFmtId="4" fontId="64" fillId="9" borderId="38" xfId="31" applyNumberFormat="1" applyFont="1" applyFill="1" applyBorder="1" applyAlignment="1">
      <alignment horizontal="center" vertical="center" wrapText="1"/>
    </xf>
    <xf numFmtId="0" fontId="4" fillId="9" borderId="37" xfId="31" applyFill="1" applyBorder="1"/>
    <xf numFmtId="0" fontId="4" fillId="9" borderId="15" xfId="31" applyFill="1" applyBorder="1"/>
    <xf numFmtId="0" fontId="4" fillId="9" borderId="16" xfId="31" applyFill="1" applyBorder="1"/>
    <xf numFmtId="0" fontId="4" fillId="9" borderId="1" xfId="31" applyFill="1" applyBorder="1"/>
    <xf numFmtId="0" fontId="106" fillId="9" borderId="0" xfId="31" applyFont="1" applyFill="1"/>
    <xf numFmtId="14" fontId="64" fillId="9" borderId="21" xfId="31" applyNumberFormat="1" applyFont="1" applyFill="1" applyBorder="1" applyAlignment="1">
      <alignment horizontal="center" vertical="center" wrapText="1"/>
    </xf>
    <xf numFmtId="14" fontId="64" fillId="9" borderId="4" xfId="31" applyNumberFormat="1" applyFont="1" applyFill="1" applyBorder="1" applyAlignment="1">
      <alignment horizontal="center" vertical="center" wrapText="1"/>
    </xf>
    <xf numFmtId="0" fontId="74" fillId="9" borderId="4" xfId="31" applyFont="1" applyFill="1" applyBorder="1" applyAlignment="1">
      <alignment vertical="center"/>
    </xf>
    <xf numFmtId="0" fontId="74" fillId="9" borderId="24" xfId="31" applyFont="1" applyFill="1" applyBorder="1" applyAlignment="1">
      <alignment vertical="center"/>
    </xf>
    <xf numFmtId="204" fontId="76" fillId="9" borderId="48" xfId="31" applyNumberFormat="1" applyFont="1" applyFill="1" applyBorder="1" applyAlignment="1">
      <alignment horizontal="right" vertical="center" wrapText="1"/>
    </xf>
    <xf numFmtId="0" fontId="4" fillId="9" borderId="1" xfId="31" applyFill="1" applyBorder="1" applyAlignment="1">
      <alignment horizontal="center"/>
    </xf>
    <xf numFmtId="166" fontId="64" fillId="9" borderId="75" xfId="31" applyNumberFormat="1" applyFont="1" applyFill="1" applyBorder="1" applyAlignment="1">
      <alignment horizontal="left" vertical="center" wrapText="1"/>
    </xf>
    <xf numFmtId="4" fontId="64" fillId="9" borderId="0" xfId="31" applyNumberFormat="1" applyFont="1" applyFill="1" applyAlignment="1">
      <alignment horizontal="center" vertical="center" wrapText="1"/>
    </xf>
    <xf numFmtId="0" fontId="76" fillId="9" borderId="38" xfId="31" applyFont="1" applyFill="1" applyBorder="1" applyAlignment="1">
      <alignment horizontal="center" vertical="center" wrapText="1"/>
    </xf>
    <xf numFmtId="2" fontId="76" fillId="0" borderId="86" xfId="31" applyNumberFormat="1" applyFont="1" applyBorder="1" applyAlignment="1">
      <alignment horizontal="center" vertical="center" wrapText="1"/>
    </xf>
    <xf numFmtId="177" fontId="64" fillId="0" borderId="32" xfId="31" applyNumberFormat="1" applyFont="1" applyBorder="1" applyAlignment="1">
      <alignment horizontal="center" vertical="center" wrapText="1"/>
    </xf>
    <xf numFmtId="0" fontId="4" fillId="0" borderId="37" xfId="31" applyBorder="1"/>
    <xf numFmtId="0" fontId="4" fillId="0" borderId="15" xfId="31" applyBorder="1"/>
    <xf numFmtId="0" fontId="4" fillId="0" borderId="34" xfId="31" applyBorder="1"/>
    <xf numFmtId="0" fontId="76" fillId="0" borderId="30" xfId="31" applyFont="1" applyBorder="1" applyAlignment="1">
      <alignment horizontal="center" vertical="top" wrapText="1"/>
    </xf>
    <xf numFmtId="0" fontId="76" fillId="0" borderId="31" xfId="31" applyFont="1" applyBorder="1" applyAlignment="1">
      <alignment horizontal="center" vertical="top" wrapText="1"/>
    </xf>
    <xf numFmtId="177" fontId="76" fillId="0" borderId="31" xfId="31" applyNumberFormat="1" applyFont="1" applyBorder="1" applyAlignment="1">
      <alignment horizontal="right" vertical="center" wrapText="1"/>
    </xf>
    <xf numFmtId="2" fontId="76" fillId="0" borderId="32" xfId="31" applyNumberFormat="1" applyFont="1" applyBorder="1" applyAlignment="1">
      <alignment horizontal="center" vertical="center" wrapText="1"/>
    </xf>
    <xf numFmtId="0" fontId="4" fillId="0" borderId="30" xfId="31" applyBorder="1"/>
    <xf numFmtId="0" fontId="4" fillId="0" borderId="31" xfId="31" applyBorder="1"/>
    <xf numFmtId="0" fontId="4" fillId="0" borderId="32" xfId="31" applyBorder="1"/>
    <xf numFmtId="0" fontId="74" fillId="9" borderId="2" xfId="14" applyFont="1" applyFill="1" applyBorder="1" applyAlignment="1">
      <alignment vertical="center"/>
    </xf>
    <xf numFmtId="0" fontId="74" fillId="0" borderId="131" xfId="14" applyFont="1" applyBorder="1" applyAlignment="1">
      <alignment horizontal="left" vertical="center" wrapText="1"/>
    </xf>
    <xf numFmtId="0" fontId="74" fillId="0" borderId="52" xfId="14" applyFont="1" applyBorder="1" applyAlignment="1">
      <alignment horizontal="center" vertical="center"/>
    </xf>
    <xf numFmtId="204" fontId="76" fillId="0" borderId="47" xfId="31" applyNumberFormat="1" applyFont="1" applyBorder="1" applyAlignment="1">
      <alignment horizontal="right" vertical="center" wrapText="1"/>
    </xf>
    <xf numFmtId="0" fontId="74" fillId="12" borderId="33" xfId="31" applyFont="1" applyFill="1" applyBorder="1" applyAlignment="1">
      <alignment vertical="center" wrapText="1"/>
    </xf>
    <xf numFmtId="0" fontId="74" fillId="12" borderId="2" xfId="31" applyFont="1" applyFill="1" applyBorder="1" applyAlignment="1">
      <alignment vertical="center" wrapText="1"/>
    </xf>
    <xf numFmtId="0" fontId="74" fillId="12" borderId="16" xfId="31" applyFont="1" applyFill="1" applyBorder="1" applyAlignment="1">
      <alignment vertical="center" wrapText="1"/>
    </xf>
    <xf numFmtId="0" fontId="74" fillId="12" borderId="0" xfId="31" applyFont="1" applyFill="1" applyAlignment="1">
      <alignment vertical="center" wrapText="1"/>
    </xf>
    <xf numFmtId="0" fontId="74" fillId="0" borderId="30" xfId="31" applyFont="1" applyBorder="1" applyAlignment="1">
      <alignment horizontal="center" vertical="center"/>
    </xf>
    <xf numFmtId="0" fontId="74" fillId="0" borderId="31" xfId="31" applyFont="1" applyBorder="1" applyAlignment="1">
      <alignment horizontal="center" vertical="center"/>
    </xf>
    <xf numFmtId="2" fontId="64" fillId="9" borderId="38" xfId="31" applyNumberFormat="1" applyFont="1" applyFill="1" applyBorder="1" applyAlignment="1">
      <alignment horizontal="right" vertical="center" wrapText="1"/>
    </xf>
    <xf numFmtId="2" fontId="65" fillId="9" borderId="38" xfId="31" applyNumberFormat="1" applyFont="1" applyFill="1" applyBorder="1" applyAlignment="1">
      <alignment vertical="center" wrapText="1"/>
    </xf>
    <xf numFmtId="2" fontId="64" fillId="9" borderId="38" xfId="31" applyNumberFormat="1" applyFont="1" applyFill="1" applyBorder="1" applyAlignment="1">
      <alignment horizontal="center" vertical="center" wrapText="1"/>
    </xf>
    <xf numFmtId="2" fontId="76" fillId="9" borderId="20" xfId="31" applyNumberFormat="1" applyFont="1" applyFill="1" applyBorder="1" applyAlignment="1">
      <alignment horizontal="center" vertical="center" wrapText="1"/>
    </xf>
    <xf numFmtId="0" fontId="4" fillId="9" borderId="34" xfId="31" applyFill="1" applyBorder="1"/>
    <xf numFmtId="0" fontId="66" fillId="0" borderId="25" xfId="31" applyFont="1" applyBorder="1" applyAlignment="1">
      <alignment horizontal="center" vertical="center" wrapText="1"/>
    </xf>
    <xf numFmtId="14" fontId="64" fillId="0" borderId="25" xfId="31" applyNumberFormat="1" applyFont="1" applyBorder="1" applyAlignment="1">
      <alignment horizontal="center" vertical="center" wrapText="1"/>
    </xf>
    <xf numFmtId="0" fontId="64" fillId="0" borderId="25" xfId="31" applyFont="1" applyBorder="1" applyAlignment="1">
      <alignment horizontal="center" vertical="center" wrapText="1"/>
    </xf>
    <xf numFmtId="14" fontId="77" fillId="0" borderId="25" xfId="31" applyNumberFormat="1" applyFont="1" applyBorder="1" applyAlignment="1">
      <alignment horizontal="center" vertical="center" wrapText="1"/>
    </xf>
    <xf numFmtId="187" fontId="78" fillId="0" borderId="25" xfId="32" applyFont="1" applyFill="1" applyBorder="1" applyAlignment="1">
      <alignment horizontal="center" vertical="center" wrapText="1"/>
    </xf>
    <xf numFmtId="177" fontId="64" fillId="0" borderId="25" xfId="31" applyNumberFormat="1" applyFont="1" applyBorder="1" applyAlignment="1">
      <alignment horizontal="center" vertical="center" wrapText="1"/>
    </xf>
    <xf numFmtId="187" fontId="64" fillId="0" borderId="25" xfId="32" applyFont="1" applyFill="1" applyBorder="1" applyAlignment="1">
      <alignment horizontal="center" vertical="center" wrapText="1"/>
    </xf>
    <xf numFmtId="0" fontId="75" fillId="0" borderId="20" xfId="31" applyFont="1" applyBorder="1" applyAlignment="1">
      <alignment horizontal="left" vertical="top" wrapText="1"/>
    </xf>
    <xf numFmtId="0" fontId="75" fillId="0" borderId="25" xfId="31" applyFont="1" applyBorder="1" applyAlignment="1">
      <alignment horizontal="left" vertical="top" wrapText="1"/>
    </xf>
    <xf numFmtId="0" fontId="75" fillId="0" borderId="21" xfId="31" applyFont="1" applyBorder="1" applyAlignment="1">
      <alignment horizontal="left" vertical="top" wrapText="1"/>
    </xf>
    <xf numFmtId="0" fontId="75" fillId="0" borderId="22" xfId="31" applyFont="1" applyBorder="1" applyAlignment="1">
      <alignment horizontal="left" vertical="top" wrapText="1"/>
    </xf>
    <xf numFmtId="0" fontId="75" fillId="0" borderId="2" xfId="31" applyFont="1" applyBorder="1" applyAlignment="1">
      <alignment horizontal="left" vertical="top" wrapText="1"/>
    </xf>
    <xf numFmtId="0" fontId="75" fillId="0" borderId="23" xfId="31" applyFont="1" applyBorder="1" applyAlignment="1">
      <alignment horizontal="left" vertical="top" wrapText="1"/>
    </xf>
    <xf numFmtId="2" fontId="127" fillId="9" borderId="65" xfId="4" applyNumberFormat="1" applyFont="1" applyFill="1" applyBorder="1" applyAlignment="1">
      <alignment horizontal="center" vertical="center"/>
    </xf>
    <xf numFmtId="0" fontId="132" fillId="0" borderId="66" xfId="2" applyFont="1" applyBorder="1" applyAlignment="1">
      <alignment horizontal="center" vertical="center"/>
    </xf>
    <xf numFmtId="165" fontId="138" fillId="9" borderId="65" xfId="4" applyFont="1" applyFill="1" applyBorder="1" applyAlignment="1">
      <alignment vertical="center" wrapText="1"/>
    </xf>
    <xf numFmtId="166" fontId="4" fillId="0" borderId="0" xfId="31" applyNumberFormat="1"/>
    <xf numFmtId="0" fontId="74" fillId="8" borderId="19" xfId="31" applyFont="1" applyFill="1" applyBorder="1" applyAlignment="1">
      <alignment horizontal="left" vertical="center" wrapText="1"/>
    </xf>
    <xf numFmtId="0" fontId="67" fillId="0" borderId="65" xfId="14" applyBorder="1" applyAlignment="1">
      <alignment horizontal="center"/>
    </xf>
    <xf numFmtId="0" fontId="3" fillId="0" borderId="65" xfId="14" applyFont="1" applyBorder="1" applyAlignment="1">
      <alignment horizontal="center"/>
    </xf>
    <xf numFmtId="2" fontId="67" fillId="0" borderId="65" xfId="14" applyNumberFormat="1" applyBorder="1" applyAlignment="1">
      <alignment horizontal="center"/>
    </xf>
    <xf numFmtId="0" fontId="66" fillId="9" borderId="0" xfId="0" applyFont="1" applyFill="1"/>
    <xf numFmtId="0" fontId="66" fillId="9" borderId="0" xfId="0" applyFont="1" applyFill="1" applyAlignment="1">
      <alignment vertical="center"/>
    </xf>
    <xf numFmtId="0" fontId="0" fillId="9" borderId="65" xfId="0" applyFill="1" applyBorder="1"/>
    <xf numFmtId="0" fontId="153" fillId="9" borderId="65" xfId="0" applyFont="1" applyFill="1" applyBorder="1" applyAlignment="1">
      <alignment vertical="center"/>
    </xf>
    <xf numFmtId="0" fontId="153" fillId="9" borderId="65" xfId="0" applyFont="1" applyFill="1" applyBorder="1"/>
    <xf numFmtId="0" fontId="154" fillId="0" borderId="65" xfId="31" applyFont="1" applyBorder="1"/>
    <xf numFmtId="0" fontId="0" fillId="0" borderId="65" xfId="0" applyBorder="1"/>
    <xf numFmtId="0" fontId="31" fillId="9" borderId="65" xfId="0" applyFont="1" applyFill="1" applyBorder="1" applyAlignment="1">
      <alignment vertical="center"/>
    </xf>
    <xf numFmtId="166" fontId="132" fillId="9" borderId="65" xfId="3" applyFont="1" applyFill="1" applyBorder="1" applyAlignment="1">
      <alignment horizontal="right" vertical="center" wrapText="1"/>
    </xf>
    <xf numFmtId="166" fontId="140" fillId="9" borderId="65" xfId="3" applyFont="1" applyFill="1" applyBorder="1" applyAlignment="1">
      <alignment horizontal="right" vertical="center" wrapText="1"/>
    </xf>
    <xf numFmtId="0" fontId="132" fillId="9" borderId="65" xfId="0" applyFont="1" applyFill="1" applyBorder="1" applyAlignment="1">
      <alignment horizontal="justify" vertical="center" wrapText="1"/>
    </xf>
    <xf numFmtId="0" fontId="132" fillId="9" borderId="65" xfId="6" applyFont="1" applyFill="1" applyBorder="1" applyAlignment="1">
      <alignment horizontal="left" vertical="center" wrapText="1"/>
    </xf>
    <xf numFmtId="0" fontId="132" fillId="9" borderId="65" xfId="6" applyFont="1" applyFill="1" applyBorder="1" applyAlignment="1">
      <alignment vertical="center" wrapText="1"/>
    </xf>
    <xf numFmtId="2" fontId="127" fillId="0" borderId="65" xfId="4" applyNumberFormat="1" applyFont="1" applyFill="1" applyBorder="1" applyAlignment="1">
      <alignment horizontal="center" vertical="center"/>
    </xf>
    <xf numFmtId="0" fontId="138" fillId="9" borderId="65" xfId="0" applyFont="1" applyFill="1" applyBorder="1" applyAlignment="1">
      <alignment horizontal="left" vertical="center" wrapText="1"/>
    </xf>
    <xf numFmtId="0" fontId="2" fillId="0" borderId="65" xfId="14" applyFont="1" applyBorder="1" applyAlignment="1">
      <alignment horizontal="center" vertical="center"/>
    </xf>
    <xf numFmtId="2" fontId="132" fillId="9" borderId="65" xfId="14" applyNumberFormat="1" applyFont="1" applyFill="1" applyBorder="1" applyAlignment="1">
      <alignment horizontal="center" vertical="center"/>
    </xf>
    <xf numFmtId="174" fontId="132" fillId="8" borderId="65" xfId="14" applyNumberFormat="1" applyFont="1" applyFill="1" applyBorder="1" applyAlignment="1">
      <alignment horizontal="center" vertical="center" wrapText="1"/>
    </xf>
    <xf numFmtId="4" fontId="4" fillId="0" borderId="0" xfId="31" applyNumberFormat="1"/>
    <xf numFmtId="165" fontId="132" fillId="8" borderId="54" xfId="4" applyFont="1" applyFill="1" applyBorder="1" applyAlignment="1">
      <alignment vertical="center"/>
    </xf>
    <xf numFmtId="177" fontId="64" fillId="0" borderId="54" xfId="0" applyNumberFormat="1" applyFont="1" applyBorder="1" applyAlignment="1">
      <alignment horizontal="center" vertical="center" wrapText="1"/>
    </xf>
    <xf numFmtId="4" fontId="64" fillId="0" borderId="54" xfId="35" applyNumberFormat="1" applyFont="1" applyFill="1" applyBorder="1" applyAlignment="1">
      <alignment horizontal="center" vertical="center" wrapText="1"/>
    </xf>
    <xf numFmtId="4" fontId="64" fillId="0" borderId="54" xfId="0" applyNumberFormat="1" applyFont="1" applyBorder="1" applyAlignment="1">
      <alignment horizontal="center" vertical="center" wrapText="1"/>
    </xf>
    <xf numFmtId="0" fontId="74" fillId="0" borderId="15" xfId="14" applyFont="1" applyBorder="1" applyAlignment="1">
      <alignment vertical="center"/>
    </xf>
    <xf numFmtId="0" fontId="74" fillId="0" borderId="34" xfId="14" applyFont="1" applyBorder="1" applyAlignment="1">
      <alignment vertical="center"/>
    </xf>
    <xf numFmtId="0" fontId="66" fillId="0" borderId="37" xfId="31" applyFont="1" applyBorder="1" applyAlignment="1">
      <alignment horizontal="right" vertical="center" wrapText="1"/>
    </xf>
    <xf numFmtId="0" fontId="74" fillId="0" borderId="15" xfId="31" applyFont="1" applyBorder="1" applyAlignment="1">
      <alignment horizontal="right" vertical="center" wrapText="1"/>
    </xf>
    <xf numFmtId="186" fontId="65" fillId="0" borderId="34" xfId="31" applyNumberFormat="1" applyFont="1" applyBorder="1" applyAlignment="1">
      <alignment horizontal="right" vertical="center"/>
    </xf>
    <xf numFmtId="0" fontId="66" fillId="0" borderId="72" xfId="31" applyFont="1" applyBorder="1" applyAlignment="1">
      <alignment vertical="center"/>
    </xf>
    <xf numFmtId="0" fontId="66" fillId="0" borderId="73" xfId="31" applyFont="1" applyBorder="1" applyAlignment="1">
      <alignment vertical="center"/>
    </xf>
    <xf numFmtId="0" fontId="69" fillId="8" borderId="65" xfId="23" applyFont="1" applyFill="1" applyBorder="1" applyAlignment="1">
      <alignment horizontal="center" vertical="center"/>
    </xf>
    <xf numFmtId="0" fontId="67" fillId="8" borderId="65" xfId="14" applyFill="1" applyBorder="1"/>
    <xf numFmtId="0" fontId="132" fillId="8" borderId="66" xfId="2" applyFont="1" applyFill="1" applyBorder="1" applyAlignment="1">
      <alignment horizontal="center" vertical="center"/>
    </xf>
    <xf numFmtId="2" fontId="127" fillId="8" borderId="65" xfId="4" applyNumberFormat="1" applyFont="1" applyFill="1" applyBorder="1" applyAlignment="1">
      <alignment vertical="center"/>
    </xf>
    <xf numFmtId="2" fontId="127" fillId="8" borderId="65" xfId="4" applyNumberFormat="1" applyFont="1" applyFill="1" applyBorder="1" applyAlignment="1">
      <alignment horizontal="center" vertical="center"/>
    </xf>
    <xf numFmtId="0" fontId="74" fillId="9" borderId="20" xfId="31" applyFont="1" applyFill="1" applyBorder="1" applyAlignment="1">
      <alignment horizontal="center" vertical="center"/>
    </xf>
    <xf numFmtId="0" fontId="74" fillId="9" borderId="25" xfId="31" applyFont="1" applyFill="1" applyBorder="1" applyAlignment="1">
      <alignment horizontal="center" vertical="center"/>
    </xf>
    <xf numFmtId="0" fontId="4" fillId="9" borderId="25" xfId="31" applyFill="1" applyBorder="1"/>
    <xf numFmtId="0" fontId="4" fillId="9" borderId="21" xfId="31" applyFill="1" applyBorder="1"/>
    <xf numFmtId="0" fontId="4" fillId="9" borderId="4" xfId="31" applyFill="1" applyBorder="1"/>
    <xf numFmtId="0" fontId="66" fillId="9" borderId="64" xfId="31" applyFont="1" applyFill="1" applyBorder="1" applyAlignment="1">
      <alignment horizontal="right" vertical="center" wrapText="1"/>
    </xf>
    <xf numFmtId="0" fontId="74" fillId="9" borderId="64" xfId="31" applyFont="1" applyFill="1" applyBorder="1" applyAlignment="1">
      <alignment horizontal="left" vertical="center" wrapText="1"/>
    </xf>
    <xf numFmtId="0" fontId="4" fillId="9" borderId="22" xfId="31" applyFill="1" applyBorder="1"/>
    <xf numFmtId="0" fontId="4" fillId="9" borderId="2" xfId="31" applyFill="1" applyBorder="1"/>
    <xf numFmtId="0" fontId="4" fillId="9" borderId="23" xfId="31" applyFill="1" applyBorder="1"/>
    <xf numFmtId="0" fontId="4" fillId="0" borderId="25" xfId="31" applyBorder="1"/>
    <xf numFmtId="207" fontId="69" fillId="0" borderId="65" xfId="14" applyNumberFormat="1" applyFont="1" applyBorder="1" applyAlignment="1">
      <alignment vertical="center"/>
    </xf>
    <xf numFmtId="0" fontId="132" fillId="8" borderId="65" xfId="14" applyFont="1" applyFill="1" applyBorder="1" applyAlignment="1">
      <alignment horizontal="center" vertical="center"/>
    </xf>
    <xf numFmtId="182" fontId="132" fillId="9" borderId="65" xfId="14" applyNumberFormat="1" applyFont="1" applyFill="1" applyBorder="1" applyAlignment="1">
      <alignment horizontal="center" vertical="center"/>
    </xf>
    <xf numFmtId="175" fontId="132" fillId="9" borderId="65" xfId="19" applyFont="1" applyFill="1" applyBorder="1" applyAlignment="1">
      <alignment horizontal="center" vertical="center"/>
    </xf>
    <xf numFmtId="2" fontId="132" fillId="9" borderId="65" xfId="19" applyNumberFormat="1" applyFont="1" applyFill="1" applyBorder="1" applyAlignment="1">
      <alignment horizontal="center" vertical="center"/>
    </xf>
    <xf numFmtId="4" fontId="132" fillId="9" borderId="65" xfId="14" applyNumberFormat="1" applyFont="1" applyFill="1" applyBorder="1" applyAlignment="1">
      <alignment horizontal="center" vertical="center"/>
    </xf>
    <xf numFmtId="2" fontId="132" fillId="0" borderId="65" xfId="14" applyNumberFormat="1" applyFont="1" applyBorder="1" applyAlignment="1">
      <alignment horizontal="center" vertical="center"/>
    </xf>
    <xf numFmtId="174" fontId="132" fillId="9" borderId="65" xfId="14" applyNumberFormat="1" applyFont="1" applyFill="1" applyBorder="1" applyAlignment="1">
      <alignment horizontal="center" vertical="center"/>
    </xf>
    <xf numFmtId="206" fontId="132" fillId="9" borderId="65" xfId="14" applyNumberFormat="1" applyFont="1" applyFill="1" applyBorder="1" applyAlignment="1">
      <alignment horizontal="center" vertical="center"/>
    </xf>
    <xf numFmtId="0" fontId="121" fillId="8" borderId="65" xfId="2" applyFont="1" applyFill="1" applyBorder="1" applyAlignment="1">
      <alignment horizontal="center" vertical="center"/>
    </xf>
    <xf numFmtId="4" fontId="124" fillId="0" borderId="65" xfId="2" applyNumberFormat="1" applyFont="1" applyBorder="1" applyAlignment="1">
      <alignment horizontal="center" vertical="center"/>
    </xf>
    <xf numFmtId="165" fontId="121" fillId="0" borderId="0" xfId="4" applyFont="1" applyBorder="1" applyAlignment="1">
      <alignment vertical="center"/>
    </xf>
    <xf numFmtId="0" fontId="127" fillId="0" borderId="15" xfId="2" applyFont="1" applyBorder="1" applyAlignment="1">
      <alignment horizontal="left" vertical="center"/>
    </xf>
    <xf numFmtId="4" fontId="121" fillId="0" borderId="15" xfId="2" applyNumberFormat="1" applyFont="1" applyBorder="1" applyAlignment="1">
      <alignment vertical="center"/>
    </xf>
    <xf numFmtId="0" fontId="8" fillId="0" borderId="0" xfId="2" applyFont="1" applyAlignment="1">
      <alignment vertical="center"/>
    </xf>
    <xf numFmtId="4" fontId="8" fillId="0" borderId="0" xfId="2" applyNumberFormat="1" applyFont="1" applyAlignment="1">
      <alignment vertical="center"/>
    </xf>
    <xf numFmtId="1" fontId="132" fillId="0" borderId="65" xfId="14" applyNumberFormat="1" applyFont="1" applyBorder="1" applyAlignment="1">
      <alignment horizontal="center" vertical="center"/>
    </xf>
    <xf numFmtId="165" fontId="127" fillId="0" borderId="65" xfId="4" applyFont="1" applyFill="1" applyBorder="1" applyAlignment="1">
      <alignment horizontal="center" vertical="center"/>
    </xf>
    <xf numFmtId="44" fontId="145" fillId="8" borderId="65" xfId="14" applyNumberFormat="1" applyFont="1" applyFill="1" applyBorder="1" applyAlignment="1">
      <alignment vertical="center"/>
    </xf>
    <xf numFmtId="0" fontId="132" fillId="8" borderId="65" xfId="14" applyFont="1" applyFill="1" applyBorder="1" applyAlignment="1">
      <alignment vertical="center"/>
    </xf>
    <xf numFmtId="4" fontId="132" fillId="9" borderId="65" xfId="14" applyNumberFormat="1" applyFont="1" applyFill="1" applyBorder="1" applyAlignment="1">
      <alignment vertical="center"/>
    </xf>
    <xf numFmtId="3" fontId="121" fillId="8" borderId="65" xfId="2" applyNumberFormat="1" applyFont="1" applyFill="1" applyBorder="1" applyAlignment="1">
      <alignment vertical="center"/>
    </xf>
    <xf numFmtId="0" fontId="121" fillId="8" borderId="65" xfId="2" applyFont="1" applyFill="1" applyBorder="1" applyAlignment="1">
      <alignment vertical="center"/>
    </xf>
    <xf numFmtId="0" fontId="121" fillId="8" borderId="75" xfId="2" applyFont="1" applyFill="1" applyBorder="1" applyAlignment="1">
      <alignment vertical="center"/>
    </xf>
    <xf numFmtId="0" fontId="132" fillId="9" borderId="65" xfId="2" applyFont="1" applyFill="1" applyBorder="1" applyAlignment="1">
      <alignment vertical="center"/>
    </xf>
    <xf numFmtId="40" fontId="132" fillId="8" borderId="65" xfId="1" applyFont="1" applyFill="1" applyBorder="1" applyAlignment="1">
      <alignment vertical="center"/>
    </xf>
    <xf numFmtId="166" fontId="127" fillId="8" borderId="75" xfId="3" applyFont="1" applyFill="1" applyBorder="1" applyAlignment="1">
      <alignment vertical="center"/>
    </xf>
    <xf numFmtId="0" fontId="132" fillId="0" borderId="65" xfId="2" applyFont="1" applyBorder="1" applyAlignment="1">
      <alignment horizontal="center" vertical="center"/>
    </xf>
    <xf numFmtId="0" fontId="130" fillId="0" borderId="75" xfId="2" applyFont="1" applyBorder="1" applyAlignment="1">
      <alignment vertical="center"/>
    </xf>
    <xf numFmtId="0" fontId="132" fillId="0" borderId="65" xfId="2" applyFont="1" applyBorder="1" applyAlignment="1">
      <alignment vertical="center"/>
    </xf>
    <xf numFmtId="4" fontId="132" fillId="0" borderId="65" xfId="2" applyNumberFormat="1" applyFont="1" applyBorder="1" applyAlignment="1">
      <alignment vertical="center"/>
    </xf>
    <xf numFmtId="0" fontId="132" fillId="9" borderId="65" xfId="2" applyFont="1" applyFill="1" applyBorder="1" applyAlignment="1">
      <alignment horizontal="center" vertical="center"/>
    </xf>
    <xf numFmtId="4" fontId="132" fillId="0" borderId="65" xfId="2" applyNumberFormat="1" applyFont="1" applyBorder="1" applyAlignment="1">
      <alignment horizontal="left" vertical="center"/>
    </xf>
    <xf numFmtId="0" fontId="132" fillId="8" borderId="65" xfId="2" applyFont="1" applyFill="1" applyBorder="1" applyAlignment="1">
      <alignment horizontal="center" vertical="center"/>
    </xf>
    <xf numFmtId="4" fontId="132" fillId="8" borderId="65" xfId="2" applyNumberFormat="1" applyFont="1" applyFill="1" applyBorder="1" applyAlignment="1">
      <alignment horizontal="left" vertical="center"/>
    </xf>
    <xf numFmtId="4" fontId="124" fillId="8" borderId="65" xfId="2" applyNumberFormat="1" applyFont="1" applyFill="1" applyBorder="1" applyAlignment="1">
      <alignment vertical="center"/>
    </xf>
    <xf numFmtId="0" fontId="121" fillId="9" borderId="65" xfId="2" applyFont="1" applyFill="1" applyBorder="1" applyAlignment="1">
      <alignment vertical="center"/>
    </xf>
    <xf numFmtId="4" fontId="132" fillId="9" borderId="65" xfId="2" applyNumberFormat="1" applyFont="1" applyFill="1" applyBorder="1" applyAlignment="1">
      <alignment vertical="center"/>
    </xf>
    <xf numFmtId="175" fontId="132" fillId="8" borderId="65" xfId="2" applyNumberFormat="1" applyFont="1" applyFill="1" applyBorder="1" applyAlignment="1">
      <alignment vertical="center"/>
    </xf>
    <xf numFmtId="0" fontId="124" fillId="8" borderId="75" xfId="2" applyFont="1" applyFill="1" applyBorder="1" applyAlignment="1">
      <alignment vertical="center"/>
    </xf>
    <xf numFmtId="4" fontId="132" fillId="0" borderId="54" xfId="2" applyNumberFormat="1" applyFont="1" applyBorder="1" applyAlignment="1">
      <alignment vertical="center"/>
    </xf>
    <xf numFmtId="9" fontId="132" fillId="0" borderId="65" xfId="5" applyFont="1" applyBorder="1" applyAlignment="1">
      <alignment vertical="center"/>
    </xf>
    <xf numFmtId="0" fontId="124" fillId="0" borderId="75" xfId="2" applyFont="1" applyBorder="1" applyAlignment="1">
      <alignment vertical="center"/>
    </xf>
    <xf numFmtId="4" fontId="132" fillId="8" borderId="54" xfId="2" applyNumberFormat="1" applyFont="1" applyFill="1" applyBorder="1" applyAlignment="1">
      <alignment vertical="center"/>
    </xf>
    <xf numFmtId="9" fontId="132" fillId="8" borderId="65" xfId="5" applyFont="1" applyFill="1" applyBorder="1" applyAlignment="1">
      <alignment vertical="center"/>
    </xf>
    <xf numFmtId="165" fontId="124" fillId="9" borderId="0" xfId="4" applyFont="1" applyFill="1" applyBorder="1" applyAlignment="1">
      <alignment vertical="center"/>
    </xf>
    <xf numFmtId="165" fontId="124" fillId="9" borderId="65" xfId="4" applyFont="1" applyFill="1" applyBorder="1" applyAlignment="1">
      <alignment vertical="center"/>
    </xf>
    <xf numFmtId="4" fontId="124" fillId="9" borderId="65" xfId="2" applyNumberFormat="1" applyFont="1" applyFill="1" applyBorder="1" applyAlignment="1">
      <alignment vertical="center"/>
    </xf>
    <xf numFmtId="0" fontId="124" fillId="0" borderId="65" xfId="2" applyFont="1" applyBorder="1" applyAlignment="1">
      <alignment vertical="center"/>
    </xf>
    <xf numFmtId="165" fontId="124" fillId="8" borderId="65" xfId="4" applyFont="1" applyFill="1" applyBorder="1" applyAlignment="1">
      <alignment vertical="center"/>
    </xf>
    <xf numFmtId="0" fontId="124" fillId="8" borderId="65" xfId="2" applyFont="1" applyFill="1" applyBorder="1" applyAlignment="1">
      <alignment vertical="center"/>
    </xf>
    <xf numFmtId="0" fontId="123" fillId="0" borderId="66" xfId="2" applyFont="1" applyBorder="1" applyAlignment="1">
      <alignment horizontal="center" vertical="center"/>
    </xf>
    <xf numFmtId="4" fontId="124" fillId="0" borderId="65" xfId="2" applyNumberFormat="1" applyFont="1" applyBorder="1" applyAlignment="1">
      <alignment vertical="center"/>
    </xf>
    <xf numFmtId="0" fontId="122" fillId="0" borderId="2" xfId="2" applyFont="1" applyBorder="1" applyAlignment="1">
      <alignment horizontal="center" vertical="center"/>
    </xf>
    <xf numFmtId="0" fontId="138" fillId="9" borderId="65" xfId="0" applyFont="1" applyFill="1" applyBorder="1" applyAlignment="1">
      <alignment horizontal="justify" vertical="center" wrapText="1"/>
    </xf>
    <xf numFmtId="0" fontId="138" fillId="9" borderId="65" xfId="14" applyFont="1" applyFill="1" applyBorder="1" applyAlignment="1">
      <alignment horizontal="justify" vertical="center" wrapText="1"/>
    </xf>
    <xf numFmtId="0" fontId="138" fillId="0" borderId="65" xfId="14" applyFont="1" applyBorder="1" applyAlignment="1">
      <alignment horizontal="justify" vertical="center" wrapText="1"/>
    </xf>
    <xf numFmtId="0" fontId="138" fillId="0" borderId="65" xfId="23" applyFont="1" applyBorder="1" applyAlignment="1">
      <alignment horizontal="justify" vertical="center" wrapText="1"/>
    </xf>
    <xf numFmtId="4" fontId="122" fillId="0" borderId="0" xfId="2" applyNumberFormat="1" applyFont="1" applyAlignment="1">
      <alignment horizontal="center" vertical="center"/>
    </xf>
    <xf numFmtId="0" fontId="121" fillId="0" borderId="0" xfId="2" applyFont="1"/>
    <xf numFmtId="4" fontId="121" fillId="0" borderId="0" xfId="2" applyNumberFormat="1" applyFont="1" applyAlignment="1">
      <alignment horizontal="left"/>
    </xf>
    <xf numFmtId="0" fontId="124" fillId="0" borderId="2" xfId="0" applyFont="1" applyBorder="1"/>
    <xf numFmtId="4" fontId="121" fillId="0" borderId="2" xfId="2" applyNumberFormat="1" applyFont="1" applyBorder="1"/>
    <xf numFmtId="4" fontId="121" fillId="0" borderId="0" xfId="2" applyNumberFormat="1" applyFont="1"/>
    <xf numFmtId="4" fontId="122" fillId="0" borderId="0" xfId="2" applyNumberFormat="1" applyFont="1" applyAlignment="1">
      <alignment vertical="center"/>
    </xf>
    <xf numFmtId="4" fontId="122" fillId="0" borderId="2" xfId="2" applyNumberFormat="1" applyFont="1" applyBorder="1" applyAlignment="1">
      <alignment horizontal="center"/>
    </xf>
    <xf numFmtId="0" fontId="121" fillId="0" borderId="0" xfId="2" applyFont="1" applyAlignment="1">
      <alignment horizontal="center"/>
    </xf>
    <xf numFmtId="0" fontId="122" fillId="0" borderId="0" xfId="2" applyFont="1" applyAlignment="1">
      <alignment horizontal="center"/>
    </xf>
    <xf numFmtId="0" fontId="124" fillId="0" borderId="0" xfId="2" applyFont="1"/>
    <xf numFmtId="0" fontId="127" fillId="0" borderId="0" xfId="2" applyFont="1" applyAlignment="1">
      <alignment vertical="center"/>
    </xf>
    <xf numFmtId="0" fontId="127" fillId="0" borderId="0" xfId="2" applyFont="1"/>
    <xf numFmtId="0" fontId="127" fillId="0" borderId="0" xfId="2" applyFont="1" applyAlignment="1">
      <alignment horizontal="left"/>
    </xf>
    <xf numFmtId="0" fontId="130" fillId="8" borderId="0" xfId="2" applyFont="1" applyFill="1" applyAlignment="1">
      <alignment vertical="center"/>
    </xf>
    <xf numFmtId="0" fontId="121" fillId="0" borderId="0" xfId="2" applyFont="1" applyAlignment="1">
      <alignment vertical="center"/>
    </xf>
    <xf numFmtId="3" fontId="121" fillId="0" borderId="0" xfId="2" applyNumberFormat="1" applyFont="1"/>
    <xf numFmtId="4" fontId="122" fillId="0" borderId="0" xfId="2" applyNumberFormat="1" applyFont="1" applyAlignment="1">
      <alignment horizontal="left"/>
    </xf>
    <xf numFmtId="4" fontId="121" fillId="9" borderId="0" xfId="2" applyNumberFormat="1" applyFont="1" applyFill="1"/>
    <xf numFmtId="0" fontId="121" fillId="0" borderId="0" xfId="0" applyFont="1"/>
    <xf numFmtId="0" fontId="125" fillId="0" borderId="0" xfId="2" applyFont="1"/>
    <xf numFmtId="0" fontId="124" fillId="0" borderId="0" xfId="0" applyFont="1"/>
    <xf numFmtId="0" fontId="124" fillId="0" borderId="0" xfId="0" applyFont="1" applyAlignment="1">
      <alignment vertical="center"/>
    </xf>
    <xf numFmtId="4" fontId="132" fillId="0" borderId="0" xfId="2" applyNumberFormat="1" applyFont="1" applyAlignment="1">
      <alignment horizontal="left"/>
    </xf>
    <xf numFmtId="164" fontId="124" fillId="0" borderId="0" xfId="0" applyNumberFormat="1" applyFont="1"/>
    <xf numFmtId="0" fontId="124" fillId="9" borderId="0" xfId="0" applyFont="1" applyFill="1"/>
    <xf numFmtId="175" fontId="124" fillId="0" borderId="0" xfId="0" applyNumberFormat="1" applyFont="1"/>
    <xf numFmtId="165" fontId="124" fillId="0" borderId="0" xfId="0" applyNumberFormat="1" applyFont="1"/>
    <xf numFmtId="44" fontId="124" fillId="0" borderId="0" xfId="0" applyNumberFormat="1" applyFont="1"/>
    <xf numFmtId="4" fontId="121" fillId="0" borderId="0" xfId="2" quotePrefix="1" applyNumberFormat="1" applyFont="1" applyAlignment="1">
      <alignment horizontal="left"/>
    </xf>
    <xf numFmtId="0" fontId="124" fillId="0" borderId="0" xfId="2" applyFont="1" applyAlignment="1">
      <alignment vertical="center"/>
    </xf>
    <xf numFmtId="0" fontId="121" fillId="2" borderId="0" xfId="2" applyFont="1" applyFill="1" applyAlignment="1">
      <alignment horizontal="left" vertical="justify"/>
    </xf>
    <xf numFmtId="0" fontId="124" fillId="0" borderId="0" xfId="2" applyFont="1" applyAlignment="1">
      <alignment horizontal="left"/>
    </xf>
    <xf numFmtId="0" fontId="121" fillId="2" borderId="0" xfId="2" applyFont="1" applyFill="1" applyAlignment="1">
      <alignment horizontal="left" vertical="center"/>
    </xf>
    <xf numFmtId="0" fontId="124" fillId="2" borderId="0" xfId="2" applyFont="1" applyFill="1" applyAlignment="1">
      <alignment horizontal="left" vertical="justify"/>
    </xf>
    <xf numFmtId="0" fontId="124" fillId="2" borderId="0" xfId="2" applyFont="1" applyFill="1" applyAlignment="1">
      <alignment horizontal="left" vertical="center"/>
    </xf>
    <xf numFmtId="0" fontId="132" fillId="0" borderId="0" xfId="2" applyFont="1" applyAlignment="1">
      <alignment vertical="center"/>
    </xf>
    <xf numFmtId="0" fontId="124" fillId="0" borderId="0" xfId="2" applyFont="1" applyAlignment="1">
      <alignment horizontal="center"/>
    </xf>
    <xf numFmtId="4" fontId="121" fillId="0" borderId="0" xfId="2" applyNumberFormat="1" applyFont="1" applyAlignment="1">
      <alignment horizontal="left" vertical="center"/>
    </xf>
    <xf numFmtId="0" fontId="121" fillId="0" borderId="0" xfId="0" applyFont="1" applyAlignment="1">
      <alignment vertical="center"/>
    </xf>
    <xf numFmtId="4" fontId="121" fillId="0" borderId="16" xfId="2" applyNumberFormat="1" applyFont="1" applyBorder="1" applyAlignment="1">
      <alignment vertical="center" wrapText="1"/>
    </xf>
    <xf numFmtId="4" fontId="122" fillId="0" borderId="0" xfId="2" applyNumberFormat="1" applyFont="1" applyAlignment="1">
      <alignment horizontal="center" vertical="center" wrapText="1"/>
    </xf>
    <xf numFmtId="4" fontId="121" fillId="0" borderId="0" xfId="2" applyNumberFormat="1" applyFont="1" applyAlignment="1">
      <alignment vertical="center" wrapText="1"/>
    </xf>
    <xf numFmtId="4" fontId="151" fillId="0" borderId="0" xfId="2" applyNumberFormat="1" applyFont="1" applyAlignment="1">
      <alignment horizontal="center"/>
    </xf>
    <xf numFmtId="174" fontId="127" fillId="8" borderId="65" xfId="14" applyNumberFormat="1" applyFont="1" applyFill="1" applyBorder="1" applyAlignment="1">
      <alignment horizontal="center" vertical="center" wrapText="1"/>
    </xf>
    <xf numFmtId="165" fontId="127" fillId="8" borderId="65" xfId="4" applyFont="1" applyFill="1" applyBorder="1" applyAlignment="1">
      <alignment vertical="center" wrapText="1"/>
    </xf>
    <xf numFmtId="0" fontId="138" fillId="9" borderId="65" xfId="0" applyFont="1" applyFill="1" applyBorder="1" applyAlignment="1">
      <alignment horizontal="center" vertical="center"/>
    </xf>
    <xf numFmtId="165" fontId="132" fillId="9" borderId="65" xfId="4" applyFont="1" applyFill="1" applyBorder="1" applyAlignment="1">
      <alignment horizontal="center" vertical="center"/>
    </xf>
    <xf numFmtId="189" fontId="132" fillId="9" borderId="65" xfId="4" applyNumberFormat="1" applyFont="1" applyFill="1" applyBorder="1" applyAlignment="1">
      <alignment horizontal="center" vertical="center"/>
    </xf>
    <xf numFmtId="0" fontId="157" fillId="0" borderId="65" xfId="2" applyFont="1" applyBorder="1" applyAlignment="1">
      <alignment horizontal="center" vertical="center"/>
    </xf>
    <xf numFmtId="2" fontId="138" fillId="9" borderId="65" xfId="0" applyNumberFormat="1" applyFont="1" applyFill="1" applyBorder="1" applyAlignment="1">
      <alignment horizontal="center" vertical="center"/>
    </xf>
    <xf numFmtId="165" fontId="132" fillId="0" borderId="65" xfId="4" applyFont="1" applyBorder="1" applyAlignment="1">
      <alignment horizontal="center" vertical="center"/>
    </xf>
    <xf numFmtId="0" fontId="140" fillId="0" borderId="0" xfId="0" applyFont="1" applyAlignment="1">
      <alignment vertical="center" wrapText="1"/>
    </xf>
    <xf numFmtId="3" fontId="132" fillId="0" borderId="65" xfId="23" applyNumberFormat="1" applyFont="1" applyBorder="1" applyAlignment="1">
      <alignment horizontal="center" vertical="center" wrapText="1"/>
    </xf>
    <xf numFmtId="0" fontId="132" fillId="0" borderId="65" xfId="23" applyFont="1" applyBorder="1" applyAlignment="1">
      <alignment horizontal="center" vertical="center"/>
    </xf>
    <xf numFmtId="2" fontId="132" fillId="0" borderId="65" xfId="23" applyNumberFormat="1" applyFont="1" applyBorder="1" applyAlignment="1">
      <alignment horizontal="center" vertical="center"/>
    </xf>
    <xf numFmtId="0" fontId="132" fillId="9" borderId="65" xfId="0" applyFont="1" applyFill="1" applyBorder="1" applyAlignment="1">
      <alignment horizontal="center" vertical="center"/>
    </xf>
    <xf numFmtId="2" fontId="132" fillId="9" borderId="65" xfId="0" applyNumberFormat="1" applyFont="1" applyFill="1" applyBorder="1" applyAlignment="1">
      <alignment horizontal="center" vertical="center"/>
    </xf>
    <xf numFmtId="0" fontId="138" fillId="9" borderId="65" xfId="0" applyFont="1" applyFill="1" applyBorder="1" applyAlignment="1">
      <alignment vertical="center"/>
    </xf>
    <xf numFmtId="42" fontId="132" fillId="9" borderId="65" xfId="0" applyNumberFormat="1" applyFont="1" applyFill="1" applyBorder="1" applyAlignment="1">
      <alignment horizontal="center" vertical="center"/>
    </xf>
    <xf numFmtId="203" fontId="132" fillId="0" borderId="65" xfId="2" applyNumberFormat="1" applyFont="1" applyBorder="1" applyAlignment="1">
      <alignment horizontal="center" vertical="center"/>
    </xf>
    <xf numFmtId="2" fontId="132" fillId="9" borderId="65" xfId="2" applyNumberFormat="1" applyFont="1" applyFill="1" applyBorder="1" applyAlignment="1">
      <alignment horizontal="center" vertical="center"/>
    </xf>
    <xf numFmtId="2" fontId="132" fillId="0" borderId="65" xfId="2" applyNumberFormat="1" applyFont="1" applyBorder="1" applyAlignment="1">
      <alignment horizontal="center" vertical="center"/>
    </xf>
    <xf numFmtId="165" fontId="125" fillId="8" borderId="65" xfId="2" applyNumberFormat="1" applyFont="1" applyFill="1" applyBorder="1" applyAlignment="1">
      <alignment vertical="center"/>
    </xf>
    <xf numFmtId="0" fontId="127" fillId="8" borderId="65" xfId="2" applyFont="1" applyFill="1" applyBorder="1" applyAlignment="1">
      <alignment horizontal="center" vertical="center"/>
    </xf>
    <xf numFmtId="165" fontId="125" fillId="8" borderId="65" xfId="4" applyFont="1" applyFill="1" applyBorder="1" applyAlignment="1">
      <alignment vertical="center" wrapText="1"/>
    </xf>
    <xf numFmtId="165" fontId="156" fillId="8" borderId="65" xfId="4" applyFont="1" applyFill="1" applyBorder="1" applyAlignment="1">
      <alignment vertical="center" wrapText="1"/>
    </xf>
    <xf numFmtId="188" fontId="156" fillId="8" borderId="65" xfId="0" applyNumberFormat="1" applyFont="1" applyFill="1" applyBorder="1" applyAlignment="1">
      <alignment vertical="center" wrapText="1"/>
    </xf>
    <xf numFmtId="0" fontId="122" fillId="0" borderId="16" xfId="2" applyFont="1" applyBorder="1" applyAlignment="1">
      <alignment horizontal="left" vertical="center" wrapText="1"/>
    </xf>
    <xf numFmtId="0" fontId="122" fillId="0" borderId="2" xfId="2" applyFont="1" applyBorder="1" applyAlignment="1">
      <alignment horizontal="center" vertical="center" wrapText="1"/>
    </xf>
    <xf numFmtId="0" fontId="122" fillId="0" borderId="64" xfId="2" applyFont="1" applyBorder="1" applyAlignment="1">
      <alignment horizontal="center" vertical="center"/>
    </xf>
    <xf numFmtId="0" fontId="122" fillId="0" borderId="4" xfId="2" applyFont="1" applyBorder="1" applyAlignment="1">
      <alignment horizontal="center" vertical="center"/>
    </xf>
    <xf numFmtId="0" fontId="121" fillId="0" borderId="1" xfId="2" applyFont="1" applyBorder="1" applyAlignment="1">
      <alignment vertical="center"/>
    </xf>
    <xf numFmtId="0" fontId="10" fillId="0" borderId="0" xfId="2" applyFont="1" applyAlignment="1">
      <alignment vertical="center"/>
    </xf>
    <xf numFmtId="172" fontId="122" fillId="0" borderId="2" xfId="2" applyNumberFormat="1" applyFont="1" applyBorder="1" applyAlignment="1">
      <alignment horizontal="center" vertical="center" wrapText="1"/>
    </xf>
    <xf numFmtId="0" fontId="122" fillId="0" borderId="62" xfId="2" applyFont="1" applyBorder="1" applyAlignment="1">
      <alignment horizontal="center"/>
    </xf>
    <xf numFmtId="0" fontId="122" fillId="0" borderId="31" xfId="2" applyFont="1" applyBorder="1" applyAlignment="1">
      <alignment horizontal="center" vertical="center"/>
    </xf>
    <xf numFmtId="0" fontId="122" fillId="0" borderId="58" xfId="2" applyFont="1" applyBorder="1" applyAlignment="1">
      <alignment horizontal="center"/>
    </xf>
    <xf numFmtId="0" fontId="122" fillId="0" borderId="52" xfId="2" applyFont="1" applyBorder="1" applyAlignment="1">
      <alignment horizontal="center" vertical="center" wrapText="1"/>
    </xf>
    <xf numFmtId="0" fontId="122" fillId="0" borderId="53" xfId="2" applyFont="1" applyBorder="1" applyAlignment="1">
      <alignment horizontal="center" vertical="center"/>
    </xf>
    <xf numFmtId="0" fontId="123" fillId="0" borderId="37" xfId="2" applyFont="1" applyBorder="1"/>
    <xf numFmtId="0" fontId="133" fillId="0" borderId="15" xfId="2" applyFont="1" applyBorder="1" applyAlignment="1">
      <alignment horizontal="center"/>
    </xf>
    <xf numFmtId="0" fontId="130" fillId="0" borderId="15" xfId="2" applyFont="1" applyBorder="1"/>
    <xf numFmtId="0" fontId="127" fillId="0" borderId="15" xfId="2" applyFont="1" applyBorder="1"/>
    <xf numFmtId="4" fontId="127" fillId="0" borderId="15" xfId="2" applyNumberFormat="1" applyFont="1" applyBorder="1" applyAlignment="1">
      <alignment horizontal="left"/>
    </xf>
    <xf numFmtId="0" fontId="127" fillId="0" borderId="80" xfId="2" applyFont="1" applyBorder="1" applyAlignment="1">
      <alignment horizontal="left"/>
    </xf>
    <xf numFmtId="0" fontId="127" fillId="0" borderId="24" xfId="2" applyFont="1" applyBorder="1" applyAlignment="1">
      <alignment horizontal="left"/>
    </xf>
    <xf numFmtId="0" fontId="122" fillId="0" borderId="15" xfId="2" applyFont="1" applyBorder="1" applyAlignment="1">
      <alignment vertical="center"/>
    </xf>
    <xf numFmtId="0" fontId="121" fillId="0" borderId="15" xfId="2" applyFont="1" applyBorder="1" applyAlignment="1">
      <alignment vertical="center"/>
    </xf>
    <xf numFmtId="0" fontId="122" fillId="0" borderId="4" xfId="2" applyFont="1" applyBorder="1" applyAlignment="1">
      <alignment vertical="center"/>
    </xf>
    <xf numFmtId="0" fontId="125" fillId="0" borderId="30" xfId="2" applyFont="1" applyBorder="1" applyAlignment="1">
      <alignment vertical="center"/>
    </xf>
    <xf numFmtId="0" fontId="125" fillId="0" borderId="16" xfId="2" applyFont="1" applyBorder="1" applyAlignment="1">
      <alignment vertical="center"/>
    </xf>
    <xf numFmtId="0" fontId="122" fillId="0" borderId="4" xfId="2" applyFont="1" applyBorder="1" applyAlignment="1">
      <alignment vertical="center" wrapText="1"/>
    </xf>
    <xf numFmtId="0" fontId="122" fillId="0" borderId="16" xfId="2" applyFont="1" applyBorder="1" applyAlignment="1">
      <alignment vertical="center" wrapText="1"/>
    </xf>
    <xf numFmtId="0" fontId="122" fillId="0" borderId="2" xfId="2" applyFont="1" applyBorder="1" applyAlignment="1">
      <alignment vertical="center" wrapText="1"/>
    </xf>
    <xf numFmtId="2" fontId="132" fillId="0" borderId="65" xfId="4" applyNumberFormat="1" applyFont="1" applyFill="1" applyBorder="1" applyAlignment="1">
      <alignment vertical="center"/>
    </xf>
    <xf numFmtId="0" fontId="158" fillId="0" borderId="65" xfId="2" applyFont="1" applyBorder="1" applyAlignment="1">
      <alignment horizontal="center" vertical="center"/>
    </xf>
    <xf numFmtId="0" fontId="158" fillId="9" borderId="65" xfId="14" applyFont="1" applyFill="1" applyBorder="1" applyAlignment="1">
      <alignment horizontal="center" vertical="center"/>
    </xf>
    <xf numFmtId="0" fontId="122" fillId="0" borderId="16" xfId="2" applyFont="1" applyBorder="1" applyAlignment="1">
      <alignment vertical="center"/>
    </xf>
    <xf numFmtId="0" fontId="121" fillId="0" borderId="88" xfId="2" applyFont="1" applyBorder="1"/>
    <xf numFmtId="0" fontId="121" fillId="0" borderId="25" xfId="2" applyFont="1" applyBorder="1"/>
    <xf numFmtId="0" fontId="121" fillId="0" borderId="47" xfId="2" applyFont="1" applyBorder="1"/>
    <xf numFmtId="0" fontId="121" fillId="9" borderId="137" xfId="2" applyFont="1" applyFill="1" applyBorder="1"/>
    <xf numFmtId="0" fontId="121" fillId="0" borderId="78" xfId="2" applyFont="1" applyBorder="1"/>
    <xf numFmtId="4" fontId="121" fillId="0" borderId="78" xfId="2" applyNumberFormat="1" applyFont="1" applyBorder="1" applyAlignment="1">
      <alignment horizontal="left"/>
    </xf>
    <xf numFmtId="0" fontId="76" fillId="0" borderId="88" xfId="31" applyFont="1" applyBorder="1" applyAlignment="1">
      <alignment horizontal="center" vertical="top" wrapText="1"/>
    </xf>
    <xf numFmtId="0" fontId="76" fillId="0" borderId="25" xfId="31" applyFont="1" applyBorder="1" applyAlignment="1">
      <alignment horizontal="center" vertical="top" wrapText="1"/>
    </xf>
    <xf numFmtId="0" fontId="76" fillId="9" borderId="67" xfId="31" applyFont="1" applyFill="1" applyBorder="1" applyAlignment="1">
      <alignment horizontal="center" vertical="center" wrapText="1"/>
    </xf>
    <xf numFmtId="177" fontId="76" fillId="9" borderId="43" xfId="31" applyNumberFormat="1" applyFont="1" applyFill="1" applyBorder="1" applyAlignment="1">
      <alignment horizontal="right" vertical="center" wrapText="1"/>
    </xf>
    <xf numFmtId="177" fontId="76" fillId="9" borderId="44" xfId="31" applyNumberFormat="1" applyFont="1" applyFill="1" applyBorder="1" applyAlignment="1">
      <alignment horizontal="right" vertical="center" wrapText="1"/>
    </xf>
    <xf numFmtId="177" fontId="76" fillId="0" borderId="43" xfId="31" applyNumberFormat="1" applyFont="1" applyBorder="1" applyAlignment="1">
      <alignment horizontal="right" vertical="center" wrapText="1"/>
    </xf>
    <xf numFmtId="177" fontId="76" fillId="0" borderId="44" xfId="31" applyNumberFormat="1" applyFont="1" applyBorder="1" applyAlignment="1">
      <alignment horizontal="right" vertical="center" wrapText="1"/>
    </xf>
    <xf numFmtId="0" fontId="122" fillId="0" borderId="64" xfId="2" applyFont="1" applyBorder="1" applyAlignment="1">
      <alignment vertical="center"/>
    </xf>
    <xf numFmtId="0" fontId="122" fillId="0" borderId="64" xfId="2" applyFont="1" applyBorder="1" applyAlignment="1">
      <alignment vertical="center" wrapText="1"/>
    </xf>
    <xf numFmtId="0" fontId="122" fillId="0" borderId="26" xfId="2" applyFont="1" applyBorder="1" applyAlignment="1">
      <alignment horizontal="center" vertical="center"/>
    </xf>
    <xf numFmtId="0" fontId="122" fillId="0" borderId="62" xfId="2" applyFont="1" applyBorder="1" applyAlignment="1">
      <alignment horizontal="left" vertical="center" wrapText="1"/>
    </xf>
    <xf numFmtId="172" fontId="122" fillId="0" borderId="52" xfId="2" applyNumberFormat="1" applyFont="1" applyBorder="1" applyAlignment="1">
      <alignment horizontal="center" vertical="center" wrapText="1"/>
    </xf>
    <xf numFmtId="0" fontId="122" fillId="0" borderId="64" xfId="2" applyFont="1" applyBorder="1" applyAlignment="1">
      <alignment horizontal="left" vertical="center"/>
    </xf>
    <xf numFmtId="0" fontId="122" fillId="0" borderId="80" xfId="2" applyFont="1" applyBorder="1" applyAlignment="1">
      <alignment vertical="center"/>
    </xf>
    <xf numFmtId="200" fontId="122" fillId="0" borderId="26" xfId="2" applyNumberFormat="1" applyFont="1" applyBorder="1" applyAlignment="1">
      <alignment vertical="center"/>
    </xf>
    <xf numFmtId="0" fontId="76" fillId="0" borderId="88" xfId="31" applyFont="1" applyBorder="1" applyAlignment="1">
      <alignment horizontal="center" vertical="center" wrapText="1"/>
    </xf>
    <xf numFmtId="0" fontId="122" fillId="0" borderId="0" xfId="2" applyFont="1" applyAlignment="1">
      <alignment vertical="center" wrapText="1"/>
    </xf>
    <xf numFmtId="0" fontId="138" fillId="0" borderId="65" xfId="0" applyFont="1" applyBorder="1" applyAlignment="1">
      <alignment horizontal="justify" vertical="center" wrapText="1"/>
    </xf>
    <xf numFmtId="4" fontId="17" fillId="0" borderId="0" xfId="2" applyNumberFormat="1" applyFont="1" applyAlignment="1">
      <alignment vertical="center"/>
    </xf>
    <xf numFmtId="0" fontId="122" fillId="0" borderId="0" xfId="2" applyFont="1" applyAlignment="1">
      <alignment horizontal="center" vertical="center"/>
    </xf>
    <xf numFmtId="0" fontId="121" fillId="0" borderId="0" xfId="2" applyFont="1" applyAlignment="1">
      <alignment horizontal="center" vertical="center" wrapText="1"/>
    </xf>
    <xf numFmtId="4" fontId="124" fillId="0" borderId="0" xfId="2" applyNumberFormat="1" applyFont="1"/>
    <xf numFmtId="4" fontId="124" fillId="0" borderId="0" xfId="2" applyNumberFormat="1" applyFont="1" applyAlignment="1">
      <alignment vertical="center"/>
    </xf>
    <xf numFmtId="0" fontId="122" fillId="0" borderId="0" xfId="2" applyFont="1" applyAlignment="1">
      <alignment vertical="center"/>
    </xf>
    <xf numFmtId="0" fontId="122" fillId="0" borderId="0" xfId="2" quotePrefix="1" applyFont="1" applyAlignment="1">
      <alignment horizontal="left" vertical="center"/>
    </xf>
    <xf numFmtId="15" fontId="128" fillId="0" borderId="0" xfId="2" applyNumberFormat="1" applyFont="1" applyAlignment="1">
      <alignment horizontal="right" vertical="center"/>
    </xf>
    <xf numFmtId="0" fontId="127" fillId="0" borderId="0" xfId="2" applyFont="1" applyAlignment="1">
      <alignment horizontal="left" vertical="center" wrapText="1"/>
    </xf>
    <xf numFmtId="2" fontId="76" fillId="0" borderId="21" xfId="31" applyNumberFormat="1" applyFont="1" applyBorder="1" applyAlignment="1">
      <alignment horizontal="center" vertical="center" wrapText="1"/>
    </xf>
    <xf numFmtId="177" fontId="159" fillId="9" borderId="65" xfId="31" applyNumberFormat="1" applyFont="1" applyFill="1" applyBorder="1" applyAlignment="1">
      <alignment horizontal="center" vertical="center" wrapText="1"/>
    </xf>
    <xf numFmtId="2" fontId="160" fillId="9" borderId="65" xfId="32" applyNumberFormat="1" applyFont="1" applyFill="1" applyBorder="1" applyAlignment="1">
      <alignment horizontal="center" vertical="center" wrapText="1"/>
    </xf>
    <xf numFmtId="2" fontId="160" fillId="9" borderId="65" xfId="31" applyNumberFormat="1" applyFont="1" applyFill="1" applyBorder="1" applyAlignment="1">
      <alignment horizontal="center" vertical="center" wrapText="1"/>
    </xf>
    <xf numFmtId="177" fontId="160" fillId="9" borderId="65" xfId="28" applyNumberFormat="1" applyFont="1" applyFill="1" applyBorder="1" applyAlignment="1">
      <alignment horizontal="center" vertical="center" wrapText="1"/>
    </xf>
    <xf numFmtId="0" fontId="161" fillId="9" borderId="65" xfId="31" applyFont="1" applyFill="1" applyBorder="1" applyAlignment="1">
      <alignment horizontal="center"/>
    </xf>
    <xf numFmtId="4" fontId="160" fillId="9" borderId="65" xfId="28" applyNumberFormat="1" applyFont="1" applyFill="1" applyBorder="1" applyAlignment="1">
      <alignment horizontal="center" vertical="center" wrapText="1"/>
    </xf>
    <xf numFmtId="4" fontId="160" fillId="9" borderId="75" xfId="28" applyNumberFormat="1" applyFont="1" applyFill="1" applyBorder="1" applyAlignment="1">
      <alignment horizontal="center" vertical="center" wrapText="1"/>
    </xf>
    <xf numFmtId="177" fontId="160" fillId="9" borderId="65" xfId="31" applyNumberFormat="1" applyFont="1" applyFill="1" applyBorder="1" applyAlignment="1">
      <alignment horizontal="center" vertical="center" wrapText="1"/>
    </xf>
    <xf numFmtId="4" fontId="160" fillId="9" borderId="65" xfId="31" applyNumberFormat="1" applyFont="1" applyFill="1" applyBorder="1" applyAlignment="1">
      <alignment horizontal="center" vertical="center" wrapText="1"/>
    </xf>
    <xf numFmtId="0" fontId="161" fillId="9" borderId="65" xfId="31" applyFont="1" applyFill="1" applyBorder="1" applyAlignment="1">
      <alignment horizontal="center" wrapText="1"/>
    </xf>
    <xf numFmtId="0" fontId="74" fillId="9" borderId="75" xfId="31" applyFont="1" applyFill="1" applyBorder="1" applyAlignment="1">
      <alignment horizontal="center" vertical="center" wrapText="1"/>
    </xf>
    <xf numFmtId="0" fontId="161" fillId="9" borderId="0" xfId="31" applyFont="1" applyFill="1" applyAlignment="1">
      <alignment horizontal="center"/>
    </xf>
    <xf numFmtId="0" fontId="161" fillId="9" borderId="1" xfId="31" applyFont="1" applyFill="1" applyBorder="1" applyAlignment="1">
      <alignment horizontal="center"/>
    </xf>
    <xf numFmtId="0" fontId="66" fillId="9" borderId="26" xfId="31" applyFont="1" applyFill="1" applyBorder="1" applyAlignment="1">
      <alignment vertical="center"/>
    </xf>
    <xf numFmtId="2" fontId="64" fillId="0" borderId="77" xfId="31" applyNumberFormat="1" applyFont="1" applyBorder="1" applyAlignment="1">
      <alignment horizontal="center" vertical="center" wrapText="1"/>
    </xf>
    <xf numFmtId="0" fontId="74" fillId="0" borderId="15" xfId="31" applyFont="1" applyBorder="1" applyAlignment="1">
      <alignment vertical="center"/>
    </xf>
    <xf numFmtId="0" fontId="74" fillId="0" borderId="34" xfId="31" applyFont="1" applyBorder="1" applyAlignment="1">
      <alignment vertical="center"/>
    </xf>
    <xf numFmtId="193" fontId="76" fillId="0" borderId="77" xfId="31" applyNumberFormat="1" applyFont="1" applyBorder="1" applyAlignment="1">
      <alignment horizontal="right" vertical="center" wrapText="1"/>
    </xf>
    <xf numFmtId="0" fontId="74" fillId="9" borderId="30" xfId="31" applyFont="1" applyFill="1" applyBorder="1" applyAlignment="1">
      <alignment horizontal="center" vertical="center"/>
    </xf>
    <xf numFmtId="0" fontId="74" fillId="9" borderId="31" xfId="31" applyFont="1" applyFill="1" applyBorder="1" applyAlignment="1">
      <alignment horizontal="center" vertical="center"/>
    </xf>
    <xf numFmtId="0" fontId="74" fillId="9" borderId="32" xfId="31" applyFont="1" applyFill="1" applyBorder="1" applyAlignment="1">
      <alignment horizontal="center" vertical="center"/>
    </xf>
    <xf numFmtId="204" fontId="76" fillId="9" borderId="77" xfId="31" applyNumberFormat="1" applyFont="1" applyFill="1" applyBorder="1" applyAlignment="1">
      <alignment horizontal="right" vertical="center" wrapText="1"/>
    </xf>
    <xf numFmtId="0" fontId="4" fillId="9" borderId="26" xfId="31" applyFill="1" applyBorder="1"/>
    <xf numFmtId="0" fontId="120" fillId="9" borderId="15" xfId="24" applyFont="1" applyFill="1" applyBorder="1" applyAlignment="1">
      <alignment horizontal="center"/>
    </xf>
    <xf numFmtId="0" fontId="120" fillId="9" borderId="34" xfId="24" applyFont="1" applyFill="1" applyBorder="1" applyAlignment="1">
      <alignment horizontal="center"/>
    </xf>
    <xf numFmtId="0" fontId="85" fillId="9" borderId="16" xfId="28" applyFont="1" applyFill="1" applyBorder="1" applyAlignment="1">
      <alignment vertical="center" wrapText="1"/>
    </xf>
    <xf numFmtId="0" fontId="86" fillId="0" borderId="16" xfId="31" applyFont="1" applyBorder="1" applyAlignment="1">
      <alignment vertical="top" wrapText="1"/>
    </xf>
    <xf numFmtId="0" fontId="86" fillId="0" borderId="65" xfId="31" applyFont="1" applyBorder="1" applyAlignment="1">
      <alignment vertical="top" wrapText="1"/>
    </xf>
    <xf numFmtId="0" fontId="86" fillId="0" borderId="18" xfId="31" applyFont="1" applyBorder="1" applyAlignment="1">
      <alignment vertical="top" wrapText="1"/>
    </xf>
    <xf numFmtId="4" fontId="64" fillId="0" borderId="48" xfId="31" applyNumberFormat="1" applyFont="1" applyBorder="1" applyAlignment="1">
      <alignment horizontal="center" vertical="center" wrapText="1"/>
    </xf>
    <xf numFmtId="2" fontId="64" fillId="0" borderId="48" xfId="31" applyNumberFormat="1" applyFont="1" applyBorder="1" applyAlignment="1">
      <alignment horizontal="center" vertical="center" wrapText="1"/>
    </xf>
    <xf numFmtId="0" fontId="66" fillId="0" borderId="75" xfId="31" applyFont="1" applyBorder="1" applyAlignment="1">
      <alignment horizontal="center" vertical="center"/>
    </xf>
    <xf numFmtId="0" fontId="86" fillId="0" borderId="0" xfId="31" applyFont="1" applyAlignment="1">
      <alignment vertical="top" wrapText="1"/>
    </xf>
    <xf numFmtId="2" fontId="64" fillId="0" borderId="86" xfId="31" applyNumberFormat="1" applyFont="1" applyBorder="1" applyAlignment="1">
      <alignment horizontal="center" vertical="center" wrapText="1"/>
    </xf>
    <xf numFmtId="0" fontId="86" fillId="0" borderId="37" xfId="31" applyFont="1" applyBorder="1" applyAlignment="1">
      <alignment vertical="top" wrapText="1"/>
    </xf>
    <xf numFmtId="0" fontId="86" fillId="0" borderId="15" xfId="31" applyFont="1" applyBorder="1" applyAlignment="1">
      <alignment vertical="top" wrapText="1"/>
    </xf>
    <xf numFmtId="205" fontId="76" fillId="0" borderId="19" xfId="31" applyNumberFormat="1" applyFont="1" applyBorder="1" applyAlignment="1">
      <alignment horizontal="right" vertical="center" wrapText="1"/>
    </xf>
    <xf numFmtId="0" fontId="74" fillId="11" borderId="41" xfId="31" applyFont="1" applyFill="1" applyBorder="1" applyAlignment="1">
      <alignment horizontal="left" vertical="center" wrapText="1"/>
    </xf>
    <xf numFmtId="0" fontId="4" fillId="0" borderId="40" xfId="31" applyBorder="1"/>
    <xf numFmtId="0" fontId="74" fillId="0" borderId="32" xfId="31" applyFont="1" applyBorder="1" applyAlignment="1">
      <alignment horizontal="center" vertical="center"/>
    </xf>
    <xf numFmtId="0" fontId="154" fillId="0" borderId="75" xfId="31" applyFont="1" applyBorder="1"/>
    <xf numFmtId="1" fontId="4" fillId="0" borderId="75" xfId="31" applyNumberFormat="1" applyBorder="1"/>
    <xf numFmtId="1" fontId="155" fillId="9" borderId="75" xfId="31" applyNumberFormat="1" applyFont="1" applyFill="1" applyBorder="1" applyAlignment="1">
      <alignment horizontal="center" vertical="center"/>
    </xf>
    <xf numFmtId="0" fontId="0" fillId="9" borderId="0" xfId="0" applyFill="1"/>
    <xf numFmtId="1" fontId="4" fillId="0" borderId="1" xfId="31" applyNumberFormat="1" applyBorder="1"/>
    <xf numFmtId="0" fontId="74" fillId="0" borderId="34" xfId="31" applyFont="1" applyBorder="1" applyAlignment="1">
      <alignment horizontal="center" vertical="center"/>
    </xf>
    <xf numFmtId="0" fontId="76" fillId="0" borderId="15" xfId="31" applyFont="1" applyBorder="1" applyAlignment="1">
      <alignment horizontal="center" vertical="top" wrapText="1"/>
    </xf>
    <xf numFmtId="2" fontId="76" fillId="0" borderId="77" xfId="31" applyNumberFormat="1" applyFont="1" applyBorder="1" applyAlignment="1">
      <alignment horizontal="center" vertical="center" wrapText="1"/>
    </xf>
    <xf numFmtId="177" fontId="64" fillId="0" borderId="47" xfId="31" applyNumberFormat="1" applyFont="1" applyBorder="1" applyAlignment="1">
      <alignment horizontal="center" vertical="center" wrapText="1"/>
    </xf>
    <xf numFmtId="0" fontId="74" fillId="11" borderId="34" xfId="31" applyFont="1" applyFill="1" applyBorder="1" applyAlignment="1">
      <alignment horizontal="left" vertical="center" wrapText="1"/>
    </xf>
    <xf numFmtId="177" fontId="76" fillId="0" borderId="15" xfId="31" applyNumberFormat="1" applyFont="1" applyBorder="1" applyAlignment="1">
      <alignment horizontal="right" vertical="center" wrapText="1"/>
    </xf>
    <xf numFmtId="2" fontId="76" fillId="0" borderId="34" xfId="31" applyNumberFormat="1" applyFont="1" applyBorder="1" applyAlignment="1">
      <alignment horizontal="center" vertical="center" wrapText="1"/>
    </xf>
    <xf numFmtId="0" fontId="4" fillId="0" borderId="88" xfId="31" applyBorder="1"/>
    <xf numFmtId="0" fontId="4" fillId="0" borderId="47" xfId="31" applyBorder="1"/>
    <xf numFmtId="177" fontId="76" fillId="9" borderId="15" xfId="31" applyNumberFormat="1" applyFont="1" applyFill="1" applyBorder="1" applyAlignment="1">
      <alignment horizontal="right" vertical="center" wrapText="1"/>
    </xf>
    <xf numFmtId="2" fontId="76" fillId="9" borderId="34" xfId="31" applyNumberFormat="1" applyFont="1" applyFill="1" applyBorder="1" applyAlignment="1">
      <alignment horizontal="center" vertical="center" wrapText="1"/>
    </xf>
    <xf numFmtId="4" fontId="74" fillId="11" borderId="41" xfId="31" applyNumberFormat="1" applyFont="1" applyFill="1" applyBorder="1" applyAlignment="1">
      <alignment horizontal="center" vertical="center" wrapText="1"/>
    </xf>
    <xf numFmtId="0" fontId="74" fillId="0" borderId="0" xfId="14" applyFont="1" applyAlignment="1">
      <alignment horizontal="left" vertical="center" wrapText="1"/>
    </xf>
    <xf numFmtId="0" fontId="65" fillId="0" borderId="0" xfId="14" applyFont="1" applyAlignment="1">
      <alignment vertical="center"/>
    </xf>
    <xf numFmtId="0" fontId="66" fillId="0" borderId="0" xfId="14" applyFont="1" applyAlignment="1">
      <alignment vertical="center"/>
    </xf>
    <xf numFmtId="0" fontId="65" fillId="0" borderId="0" xfId="14" applyFont="1" applyAlignment="1">
      <alignment vertical="center" wrapText="1"/>
    </xf>
    <xf numFmtId="2" fontId="76" fillId="8" borderId="86" xfId="14" applyNumberFormat="1" applyFont="1" applyFill="1" applyBorder="1" applyAlignment="1">
      <alignment horizontal="center" vertical="center" wrapText="1"/>
    </xf>
    <xf numFmtId="186" fontId="65" fillId="0" borderId="0" xfId="14" applyNumberFormat="1" applyFont="1" applyAlignment="1">
      <alignment vertical="center"/>
    </xf>
    <xf numFmtId="0" fontId="74" fillId="8" borderId="73" xfId="14" applyFont="1" applyFill="1" applyBorder="1" applyAlignment="1">
      <alignment horizontal="left" vertical="center" wrapText="1"/>
    </xf>
    <xf numFmtId="0" fontId="1" fillId="0" borderId="0" xfId="14" applyFont="1"/>
    <xf numFmtId="0" fontId="67" fillId="0" borderId="32" xfId="14" applyBorder="1"/>
    <xf numFmtId="4" fontId="65" fillId="0" borderId="75" xfId="0" applyNumberFormat="1" applyFont="1" applyBorder="1" applyAlignment="1">
      <alignment horizontal="center" vertical="center" wrapText="1"/>
    </xf>
    <xf numFmtId="0" fontId="67" fillId="0" borderId="75" xfId="14" applyBorder="1" applyAlignment="1">
      <alignment horizontal="center" vertical="center"/>
    </xf>
    <xf numFmtId="4" fontId="78" fillId="0" borderId="86" xfId="0" applyNumberFormat="1" applyFont="1" applyBorder="1" applyAlignment="1">
      <alignment horizontal="center" vertical="center" wrapText="1"/>
    </xf>
    <xf numFmtId="0" fontId="116" fillId="8" borderId="75" xfId="24" applyFont="1" applyFill="1" applyBorder="1" applyAlignment="1">
      <alignment vertical="center" wrapText="1"/>
    </xf>
    <xf numFmtId="0" fontId="115" fillId="8" borderId="0" xfId="24" applyFont="1" applyFill="1" applyAlignment="1">
      <alignment horizontal="center" vertical="center" wrapText="1"/>
    </xf>
    <xf numFmtId="2" fontId="115" fillId="8" borderId="0" xfId="24" applyNumberFormat="1" applyFont="1" applyFill="1" applyAlignment="1">
      <alignment vertical="center" wrapText="1"/>
    </xf>
    <xf numFmtId="0" fontId="110" fillId="9" borderId="0" xfId="0" applyFont="1" applyFill="1" applyAlignment="1">
      <alignment vertical="center" wrapText="1"/>
    </xf>
    <xf numFmtId="0" fontId="85" fillId="9" borderId="0" xfId="0" applyFont="1" applyFill="1" applyAlignment="1">
      <alignment vertical="center" wrapText="1"/>
    </xf>
    <xf numFmtId="0" fontId="76" fillId="0" borderId="88" xfId="14" applyFont="1" applyBorder="1" applyAlignment="1">
      <alignment horizontal="center" vertical="center" wrapText="1"/>
    </xf>
    <xf numFmtId="14" fontId="77" fillId="0" borderId="47" xfId="14" applyNumberFormat="1" applyFont="1" applyBorder="1" applyAlignment="1">
      <alignment horizontal="center" vertical="center" wrapText="1"/>
    </xf>
    <xf numFmtId="0" fontId="85" fillId="9" borderId="33" xfId="0" applyFont="1" applyFill="1" applyBorder="1" applyAlignment="1">
      <alignment horizontal="center" vertical="center" wrapText="1"/>
    </xf>
    <xf numFmtId="0" fontId="81" fillId="9" borderId="16" xfId="24" applyFont="1" applyFill="1" applyBorder="1" applyAlignment="1">
      <alignment vertical="center" wrapText="1"/>
    </xf>
    <xf numFmtId="0" fontId="68" fillId="0" borderId="75" xfId="14" applyFont="1" applyBorder="1" applyAlignment="1">
      <alignment horizontal="center" vertical="center"/>
    </xf>
    <xf numFmtId="0" fontId="68" fillId="0" borderId="66" xfId="14" applyFont="1" applyBorder="1" applyAlignment="1">
      <alignment horizontal="center" vertical="center"/>
    </xf>
    <xf numFmtId="3" fontId="68" fillId="0" borderId="75" xfId="14" applyNumberFormat="1" applyFont="1" applyBorder="1" applyAlignment="1">
      <alignment horizontal="center" vertical="center" wrapText="1"/>
    </xf>
    <xf numFmtId="0" fontId="68" fillId="0" borderId="66" xfId="14" applyFont="1" applyBorder="1" applyAlignment="1">
      <alignment vertical="center" wrapText="1"/>
    </xf>
    <xf numFmtId="180" fontId="68" fillId="0" borderId="75" xfId="14" applyNumberFormat="1" applyFont="1" applyBorder="1" applyAlignment="1">
      <alignment horizontal="center" vertical="center"/>
    </xf>
    <xf numFmtId="0" fontId="69" fillId="0" borderId="66" xfId="14" applyFont="1" applyBorder="1" applyAlignment="1">
      <alignment horizontal="center" vertical="center"/>
    </xf>
    <xf numFmtId="176" fontId="69" fillId="0" borderId="75" xfId="14" applyNumberFormat="1" applyFont="1" applyBorder="1" applyAlignment="1">
      <alignment vertical="center"/>
    </xf>
    <xf numFmtId="0" fontId="69" fillId="0" borderId="66" xfId="14" applyFont="1" applyBorder="1" applyAlignment="1">
      <alignment horizontal="left" vertical="center"/>
    </xf>
    <xf numFmtId="176" fontId="68" fillId="0" borderId="75" xfId="14" applyNumberFormat="1" applyFont="1" applyBorder="1" applyAlignment="1">
      <alignment vertical="center"/>
    </xf>
    <xf numFmtId="0" fontId="60" fillId="0" borderId="75" xfId="14" applyFont="1" applyBorder="1"/>
    <xf numFmtId="165" fontId="69" fillId="0" borderId="75" xfId="14" applyNumberFormat="1" applyFont="1" applyBorder="1" applyAlignment="1">
      <alignment vertical="center"/>
    </xf>
    <xf numFmtId="165" fontId="68" fillId="0" borderId="75" xfId="4" applyFont="1" applyBorder="1" applyAlignment="1">
      <alignment vertical="center"/>
    </xf>
    <xf numFmtId="180" fontId="68" fillId="0" borderId="75" xfId="14" applyNumberFormat="1" applyFont="1" applyBorder="1" applyAlignment="1">
      <alignment vertical="center"/>
    </xf>
    <xf numFmtId="176" fontId="68" fillId="0" borderId="75" xfId="14" applyNumberFormat="1" applyFont="1" applyBorder="1" applyAlignment="1">
      <alignment horizontal="right" vertical="center"/>
    </xf>
    <xf numFmtId="0" fontId="69" fillId="8" borderId="66" xfId="14" applyFont="1" applyFill="1" applyBorder="1" applyAlignment="1">
      <alignment horizontal="center" vertical="center"/>
    </xf>
    <xf numFmtId="165" fontId="68" fillId="8" borderId="75" xfId="4" applyFont="1" applyFill="1" applyBorder="1" applyAlignment="1">
      <alignment vertical="center"/>
    </xf>
    <xf numFmtId="175" fontId="68" fillId="0" borderId="75" xfId="15" applyFont="1" applyBorder="1" applyAlignment="1">
      <alignment vertical="center"/>
    </xf>
    <xf numFmtId="176" fontId="68" fillId="8" borderId="75" xfId="14" applyNumberFormat="1" applyFont="1" applyFill="1" applyBorder="1" applyAlignment="1">
      <alignment vertical="center"/>
    </xf>
    <xf numFmtId="0" fontId="69" fillId="9" borderId="16" xfId="14" applyFont="1" applyFill="1" applyBorder="1" applyAlignment="1">
      <alignment horizontal="center" vertical="center"/>
    </xf>
    <xf numFmtId="0" fontId="69" fillId="9" borderId="0" xfId="14" applyFont="1" applyFill="1" applyAlignment="1">
      <alignment horizontal="center" vertical="center"/>
    </xf>
    <xf numFmtId="0" fontId="68" fillId="9" borderId="0" xfId="14" applyFont="1" applyFill="1" applyAlignment="1">
      <alignment horizontal="right" vertical="center"/>
    </xf>
    <xf numFmtId="0" fontId="61" fillId="9" borderId="0" xfId="14" applyFont="1" applyFill="1"/>
    <xf numFmtId="176" fontId="68" fillId="9" borderId="1" xfId="14" applyNumberFormat="1" applyFont="1" applyFill="1" applyBorder="1" applyAlignment="1">
      <alignment vertical="center"/>
    </xf>
    <xf numFmtId="0" fontId="68" fillId="9" borderId="0" xfId="14" applyFont="1" applyFill="1" applyAlignment="1">
      <alignment horizontal="center" vertical="center"/>
    </xf>
    <xf numFmtId="176" fontId="69" fillId="0" borderId="98" xfId="14" applyNumberFormat="1" applyFont="1" applyBorder="1" applyAlignment="1">
      <alignment vertical="center"/>
    </xf>
    <xf numFmtId="0" fontId="69" fillId="0" borderId="107" xfId="14" applyFont="1" applyBorder="1" applyAlignment="1">
      <alignment horizontal="center" vertical="center"/>
    </xf>
    <xf numFmtId="165" fontId="69" fillId="0" borderId="108" xfId="14" applyNumberFormat="1" applyFont="1" applyBorder="1" applyAlignment="1">
      <alignment vertical="center"/>
    </xf>
    <xf numFmtId="0" fontId="69" fillId="0" borderId="99" xfId="14" applyFont="1" applyBorder="1" applyAlignment="1">
      <alignment horizontal="center" vertical="center"/>
    </xf>
    <xf numFmtId="165" fontId="69" fillId="0" borderId="98" xfId="14" applyNumberFormat="1" applyFont="1" applyBorder="1" applyAlignment="1">
      <alignment vertical="center"/>
    </xf>
    <xf numFmtId="0" fontId="67" fillId="8" borderId="16" xfId="14" applyFill="1" applyBorder="1"/>
    <xf numFmtId="0" fontId="67" fillId="8" borderId="0" xfId="14" applyFill="1"/>
    <xf numFmtId="0" fontId="60" fillId="0" borderId="66" xfId="23" applyFont="1" applyBorder="1" applyAlignment="1">
      <alignment horizontal="center" vertical="center"/>
    </xf>
    <xf numFmtId="165" fontId="60" fillId="0" borderId="75" xfId="4" applyFont="1" applyBorder="1"/>
    <xf numFmtId="0" fontId="67" fillId="8" borderId="66" xfId="14" applyFill="1" applyBorder="1"/>
    <xf numFmtId="0" fontId="69" fillId="0" borderId="0" xfId="23" applyFont="1" applyAlignment="1">
      <alignment horizontal="center" vertical="center"/>
    </xf>
    <xf numFmtId="0" fontId="69" fillId="8" borderId="66" xfId="23" applyFont="1" applyFill="1" applyBorder="1" applyAlignment="1">
      <alignment horizontal="center" vertical="center"/>
    </xf>
    <xf numFmtId="176" fontId="68" fillId="8" borderId="75" xfId="23" applyNumberFormat="1" applyFont="1" applyFill="1" applyBorder="1" applyAlignment="1">
      <alignment vertical="center"/>
    </xf>
    <xf numFmtId="0" fontId="60" fillId="0" borderId="16" xfId="23" applyFont="1" applyBorder="1"/>
    <xf numFmtId="0" fontId="68" fillId="0" borderId="66" xfId="23" applyFont="1" applyBorder="1" applyAlignment="1">
      <alignment vertical="center" wrapText="1"/>
    </xf>
    <xf numFmtId="3" fontId="68" fillId="0" borderId="75" xfId="23" applyNumberFormat="1" applyFont="1" applyBorder="1" applyAlignment="1">
      <alignment horizontal="center" vertical="center" wrapText="1"/>
    </xf>
    <xf numFmtId="180" fontId="68" fillId="0" borderId="75" xfId="23" applyNumberFormat="1" applyFont="1" applyBorder="1" applyAlignment="1">
      <alignment horizontal="center" vertical="center"/>
    </xf>
    <xf numFmtId="189" fontId="43" fillId="0" borderId="75" xfId="4" applyNumberFormat="1" applyFont="1" applyBorder="1" applyAlignment="1">
      <alignment horizontal="center" vertical="center"/>
    </xf>
    <xf numFmtId="176" fontId="60" fillId="0" borderId="75" xfId="23" applyNumberFormat="1" applyFont="1" applyBorder="1" applyAlignment="1">
      <alignment horizontal="center" vertical="center"/>
    </xf>
    <xf numFmtId="180" fontId="68" fillId="9" borderId="98" xfId="0" applyNumberFormat="1" applyFont="1" applyFill="1" applyBorder="1" applyAlignment="1">
      <alignment horizontal="center" vertical="center"/>
    </xf>
    <xf numFmtId="0" fontId="69" fillId="9" borderId="99" xfId="0" applyFont="1" applyFill="1" applyBorder="1" applyAlignment="1">
      <alignment horizontal="center" vertical="center"/>
    </xf>
    <xf numFmtId="176" fontId="69" fillId="9" borderId="98" xfId="0" applyNumberFormat="1" applyFont="1" applyFill="1" applyBorder="1" applyAlignment="1">
      <alignment vertical="center"/>
    </xf>
    <xf numFmtId="3" fontId="70" fillId="9" borderId="99" xfId="0" applyNumberFormat="1" applyFont="1" applyFill="1" applyBorder="1" applyAlignment="1">
      <alignment horizontal="center" vertical="center"/>
    </xf>
    <xf numFmtId="176" fontId="68" fillId="9" borderId="98" xfId="0" applyNumberFormat="1" applyFont="1" applyFill="1" applyBorder="1" applyAlignment="1">
      <alignment vertical="center"/>
    </xf>
    <xf numFmtId="0" fontId="69" fillId="9" borderId="107" xfId="0" applyFont="1" applyFill="1" applyBorder="1" applyAlignment="1">
      <alignment horizontal="center" vertical="center"/>
    </xf>
    <xf numFmtId="165" fontId="69" fillId="9" borderId="98" xfId="0" applyNumberFormat="1" applyFont="1" applyFill="1" applyBorder="1" applyAlignment="1">
      <alignment vertical="center"/>
    </xf>
    <xf numFmtId="0" fontId="69" fillId="9" borderId="66" xfId="0" applyFont="1" applyFill="1" applyBorder="1" applyAlignment="1">
      <alignment horizontal="center" vertical="center"/>
    </xf>
    <xf numFmtId="165" fontId="69" fillId="9" borderId="138" xfId="0" applyNumberFormat="1" applyFont="1" applyFill="1" applyBorder="1" applyAlignment="1">
      <alignment vertical="center"/>
    </xf>
    <xf numFmtId="0" fontId="69" fillId="9" borderId="16" xfId="0" applyFont="1" applyFill="1" applyBorder="1" applyAlignment="1">
      <alignment horizontal="left" vertical="center"/>
    </xf>
    <xf numFmtId="0" fontId="69" fillId="9" borderId="0" xfId="0" applyFont="1" applyFill="1" applyAlignment="1">
      <alignment horizontal="left" vertical="center"/>
    </xf>
    <xf numFmtId="165" fontId="68" fillId="9" borderId="98" xfId="4" applyFont="1" applyFill="1" applyBorder="1" applyAlignment="1">
      <alignment vertical="center"/>
    </xf>
    <xf numFmtId="0" fontId="68" fillId="9" borderId="0" xfId="0" applyFont="1" applyFill="1" applyAlignment="1">
      <alignment horizontal="right" vertical="center"/>
    </xf>
    <xf numFmtId="180" fontId="68" fillId="9" borderId="1" xfId="0" applyNumberFormat="1" applyFont="1" applyFill="1" applyBorder="1" applyAlignment="1">
      <alignment vertical="center"/>
    </xf>
    <xf numFmtId="0" fontId="68" fillId="9" borderId="98" xfId="0" applyFont="1" applyFill="1" applyBorder="1" applyAlignment="1">
      <alignment horizontal="center" vertical="center"/>
    </xf>
    <xf numFmtId="0" fontId="69" fillId="9" borderId="0" xfId="0" applyFont="1" applyFill="1" applyAlignment="1">
      <alignment vertical="center"/>
    </xf>
    <xf numFmtId="176" fontId="68" fillId="9" borderId="98" xfId="0" applyNumberFormat="1" applyFont="1" applyFill="1" applyBorder="1" applyAlignment="1">
      <alignment horizontal="right" vertical="center"/>
    </xf>
    <xf numFmtId="0" fontId="69" fillId="9" borderId="33" xfId="0" applyFont="1" applyFill="1" applyBorder="1" applyAlignment="1">
      <alignment horizontal="center" vertical="center"/>
    </xf>
    <xf numFmtId="176" fontId="68" fillId="9" borderId="139" xfId="0" applyNumberFormat="1" applyFont="1" applyFill="1" applyBorder="1" applyAlignment="1">
      <alignment vertical="center"/>
    </xf>
    <xf numFmtId="0" fontId="68" fillId="0" borderId="75" xfId="0" applyFont="1" applyBorder="1" applyAlignment="1">
      <alignment horizontal="center" vertical="center"/>
    </xf>
    <xf numFmtId="0" fontId="68" fillId="0" borderId="66" xfId="0" applyFont="1" applyBorder="1" applyAlignment="1">
      <alignment horizontal="center" vertical="center"/>
    </xf>
    <xf numFmtId="0" fontId="68" fillId="0" borderId="66" xfId="0" applyFont="1" applyBorder="1" applyAlignment="1">
      <alignment vertical="center" wrapText="1"/>
    </xf>
    <xf numFmtId="3" fontId="68" fillId="0" borderId="75" xfId="0" applyNumberFormat="1" applyFont="1" applyBorder="1" applyAlignment="1">
      <alignment horizontal="center" vertical="center" wrapText="1"/>
    </xf>
    <xf numFmtId="180" fontId="68" fillId="0" borderId="75" xfId="0" applyNumberFormat="1" applyFont="1" applyBorder="1" applyAlignment="1">
      <alignment horizontal="center" vertical="center"/>
    </xf>
    <xf numFmtId="0" fontId="69" fillId="0" borderId="66" xfId="0" applyFont="1" applyBorder="1" applyAlignment="1">
      <alignment horizontal="center" vertical="center"/>
    </xf>
    <xf numFmtId="176" fontId="69" fillId="0" borderId="75" xfId="0" applyNumberFormat="1" applyFont="1" applyBorder="1" applyAlignment="1">
      <alignment vertical="center"/>
    </xf>
    <xf numFmtId="176" fontId="68" fillId="0" borderId="75" xfId="0" applyNumberFormat="1" applyFont="1" applyBorder="1" applyAlignment="1">
      <alignment vertical="center"/>
    </xf>
    <xf numFmtId="165" fontId="69" fillId="0" borderId="75" xfId="0" applyNumberFormat="1" applyFont="1" applyBorder="1" applyAlignment="1">
      <alignment vertical="center"/>
    </xf>
    <xf numFmtId="0" fontId="69" fillId="0" borderId="66" xfId="0" applyFont="1" applyBorder="1" applyAlignment="1">
      <alignment horizontal="left" vertical="center"/>
    </xf>
    <xf numFmtId="176" fontId="68" fillId="0" borderId="75" xfId="0" applyNumberFormat="1" applyFont="1" applyBorder="1" applyAlignment="1">
      <alignment horizontal="right" vertical="center"/>
    </xf>
    <xf numFmtId="176" fontId="68" fillId="0" borderId="75" xfId="0" applyNumberFormat="1" applyFont="1" applyBorder="1"/>
    <xf numFmtId="180" fontId="68" fillId="0" borderId="86" xfId="0" applyNumberFormat="1" applyFont="1" applyBorder="1" applyAlignment="1">
      <alignment horizontal="center" vertical="center"/>
    </xf>
    <xf numFmtId="176" fontId="68" fillId="0" borderId="68" xfId="0" applyNumberFormat="1" applyFont="1" applyBorder="1" applyAlignment="1">
      <alignment vertical="center"/>
    </xf>
    <xf numFmtId="0" fontId="69" fillId="9" borderId="15" xfId="14" applyFont="1" applyFill="1" applyBorder="1" applyAlignment="1">
      <alignment horizontal="center" vertical="center"/>
    </xf>
    <xf numFmtId="0" fontId="68" fillId="9" borderId="15" xfId="14" applyFont="1" applyFill="1" applyBorder="1" applyAlignment="1">
      <alignment horizontal="center" vertical="center"/>
    </xf>
    <xf numFmtId="0" fontId="60" fillId="0" borderId="54" xfId="23" applyFont="1" applyBorder="1"/>
    <xf numFmtId="0" fontId="68" fillId="0" borderId="101" xfId="23" applyFont="1" applyBorder="1" applyAlignment="1">
      <alignment horizontal="right" vertical="center"/>
    </xf>
    <xf numFmtId="0" fontId="60" fillId="0" borderId="2" xfId="23" applyFont="1" applyBorder="1"/>
    <xf numFmtId="0" fontId="68" fillId="0" borderId="136" xfId="23" applyFont="1" applyBorder="1" applyAlignment="1">
      <alignment horizontal="right" vertical="center"/>
    </xf>
    <xf numFmtId="176" fontId="68" fillId="0" borderId="139" xfId="23" applyNumberFormat="1" applyFont="1" applyBorder="1" applyAlignment="1">
      <alignment vertical="center"/>
    </xf>
    <xf numFmtId="0" fontId="60" fillId="0" borderId="21" xfId="23" applyFont="1" applyBorder="1"/>
    <xf numFmtId="0" fontId="69" fillId="0" borderId="4" xfId="23" applyFont="1" applyBorder="1" applyAlignment="1">
      <alignment horizontal="center" vertical="center"/>
    </xf>
    <xf numFmtId="0" fontId="68" fillId="0" borderId="134" xfId="23" applyFont="1" applyBorder="1" applyAlignment="1">
      <alignment horizontal="right" vertical="center"/>
    </xf>
    <xf numFmtId="0" fontId="60" fillId="19" borderId="16" xfId="23" applyFont="1" applyFill="1" applyBorder="1"/>
    <xf numFmtId="0" fontId="60" fillId="19" borderId="0" xfId="23" applyFont="1" applyFill="1"/>
    <xf numFmtId="0" fontId="60" fillId="19" borderId="1" xfId="23" applyFont="1" applyFill="1" applyBorder="1"/>
    <xf numFmtId="0" fontId="85" fillId="9" borderId="30" xfId="28" applyFont="1" applyFill="1" applyBorder="1" applyAlignment="1">
      <alignment vertical="center" wrapText="1"/>
    </xf>
    <xf numFmtId="0" fontId="85" fillId="9" borderId="31" xfId="28" applyFont="1" applyFill="1" applyBorder="1" applyAlignment="1">
      <alignment vertical="center" wrapText="1"/>
    </xf>
    <xf numFmtId="0" fontId="76" fillId="0" borderId="88" xfId="14" applyFont="1" applyBorder="1" applyAlignment="1">
      <alignment vertical="top" wrapText="1"/>
    </xf>
    <xf numFmtId="0" fontId="76" fillId="0" borderId="25" xfId="14" applyFont="1" applyBorder="1" applyAlignment="1">
      <alignment vertical="top" wrapText="1"/>
    </xf>
    <xf numFmtId="0" fontId="76" fillId="0" borderId="21" xfId="14" applyFont="1" applyBorder="1" applyAlignment="1">
      <alignment vertical="top" wrapText="1"/>
    </xf>
    <xf numFmtId="0" fontId="76" fillId="0" borderId="16" xfId="14" applyFont="1" applyBorder="1" applyAlignment="1">
      <alignment vertical="top" wrapText="1"/>
    </xf>
    <xf numFmtId="0" fontId="76" fillId="0" borderId="0" xfId="14" applyFont="1" applyAlignment="1">
      <alignment vertical="top" wrapText="1"/>
    </xf>
    <xf numFmtId="0" fontId="76" fillId="0" borderId="4" xfId="14" applyFont="1" applyBorder="1" applyAlignment="1">
      <alignment vertical="top" wrapText="1"/>
    </xf>
    <xf numFmtId="0" fontId="76" fillId="0" borderId="33" xfId="14" applyFont="1" applyBorder="1" applyAlignment="1">
      <alignment vertical="top" wrapText="1"/>
    </xf>
    <xf numFmtId="0" fontId="76" fillId="0" borderId="2" xfId="14" applyFont="1" applyBorder="1" applyAlignment="1">
      <alignment vertical="top" wrapText="1"/>
    </xf>
    <xf numFmtId="0" fontId="76" fillId="0" borderId="23" xfId="14" applyFont="1" applyBorder="1" applyAlignment="1">
      <alignment vertical="top" wrapText="1"/>
    </xf>
    <xf numFmtId="165" fontId="132" fillId="9" borderId="65" xfId="2" applyNumberFormat="1" applyFont="1" applyFill="1" applyBorder="1" applyAlignment="1">
      <alignment vertical="center"/>
    </xf>
    <xf numFmtId="0" fontId="132" fillId="9" borderId="66" xfId="0" applyFont="1" applyFill="1" applyBorder="1" applyAlignment="1">
      <alignment horizontal="left" vertical="center" wrapText="1"/>
    </xf>
    <xf numFmtId="0" fontId="132" fillId="0" borderId="65" xfId="2" applyFont="1" applyBorder="1"/>
    <xf numFmtId="0" fontId="69" fillId="8" borderId="16" xfId="23" applyFont="1" applyFill="1" applyBorder="1" applyAlignment="1">
      <alignment horizontal="center" vertical="center"/>
    </xf>
    <xf numFmtId="0" fontId="69" fillId="8" borderId="38" xfId="23" applyFont="1" applyFill="1" applyBorder="1" applyAlignment="1">
      <alignment horizontal="center" vertical="center"/>
    </xf>
    <xf numFmtId="0" fontId="69" fillId="8" borderId="35" xfId="23" applyFont="1" applyFill="1" applyBorder="1" applyAlignment="1">
      <alignment horizontal="center" vertical="center"/>
    </xf>
    <xf numFmtId="0" fontId="68" fillId="8" borderId="140" xfId="23" applyFont="1" applyFill="1" applyBorder="1" applyAlignment="1">
      <alignment horizontal="right" vertical="center"/>
    </xf>
    <xf numFmtId="0" fontId="61" fillId="8" borderId="141" xfId="23" applyFont="1" applyFill="1" applyBorder="1"/>
    <xf numFmtId="176" fontId="68" fillId="8" borderId="142" xfId="23" applyNumberFormat="1" applyFont="1" applyFill="1" applyBorder="1" applyAlignment="1">
      <alignment vertical="center"/>
    </xf>
    <xf numFmtId="0" fontId="122" fillId="6" borderId="30" xfId="2" applyFont="1" applyFill="1" applyBorder="1" applyAlignment="1">
      <alignment horizontal="center" vertical="center" wrapText="1"/>
    </xf>
    <xf numFmtId="0" fontId="122" fillId="6" borderId="31" xfId="2" applyFont="1" applyFill="1" applyBorder="1" applyAlignment="1">
      <alignment horizontal="center" vertical="center" wrapText="1"/>
    </xf>
    <xf numFmtId="0" fontId="122" fillId="6" borderId="32" xfId="2" applyFont="1" applyFill="1" applyBorder="1" applyAlignment="1">
      <alignment horizontal="center" vertical="center" wrapText="1"/>
    </xf>
    <xf numFmtId="0" fontId="122" fillId="6" borderId="33" xfId="2" applyFont="1" applyFill="1" applyBorder="1" applyAlignment="1">
      <alignment horizontal="center" vertical="center" wrapText="1"/>
    </xf>
    <xf numFmtId="0" fontId="122" fillId="6" borderId="2" xfId="2" applyFont="1" applyFill="1" applyBorder="1" applyAlignment="1">
      <alignment horizontal="center" vertical="center" wrapText="1"/>
    </xf>
    <xf numFmtId="0" fontId="122" fillId="6" borderId="26" xfId="2" applyFont="1" applyFill="1" applyBorder="1" applyAlignment="1">
      <alignment horizontal="center" vertical="center" wrapText="1"/>
    </xf>
    <xf numFmtId="0" fontId="133" fillId="0" borderId="38" xfId="2" applyFont="1" applyBorder="1" applyAlignment="1">
      <alignment horizontal="center" vertical="center"/>
    </xf>
    <xf numFmtId="0" fontId="133" fillId="0" borderId="36" xfId="2" applyFont="1" applyBorder="1" applyAlignment="1">
      <alignment horizontal="center" vertical="center"/>
    </xf>
    <xf numFmtId="0" fontId="122" fillId="0" borderId="30" xfId="2" applyFont="1" applyBorder="1" applyAlignment="1">
      <alignment horizontal="center" vertical="center" wrapText="1"/>
    </xf>
    <xf numFmtId="0" fontId="122" fillId="0" borderId="58" xfId="2" applyFont="1" applyBorder="1" applyAlignment="1">
      <alignment horizontal="center" vertical="center" wrapText="1"/>
    </xf>
    <xf numFmtId="0" fontId="122" fillId="0" borderId="33" xfId="2" applyFont="1" applyBorder="1" applyAlignment="1">
      <alignment horizontal="center" vertical="center" wrapText="1"/>
    </xf>
    <xf numFmtId="0" fontId="122" fillId="0" borderId="23" xfId="2" applyFont="1" applyBorder="1" applyAlignment="1">
      <alignment horizontal="center" vertical="center" wrapText="1"/>
    </xf>
    <xf numFmtId="165" fontId="122" fillId="0" borderId="0" xfId="4" applyFont="1" applyBorder="1" applyAlignment="1">
      <alignment horizontal="center"/>
    </xf>
    <xf numFmtId="200" fontId="122" fillId="0" borderId="0" xfId="4" applyNumberFormat="1" applyFont="1" applyBorder="1" applyAlignment="1">
      <alignment horizontal="center"/>
    </xf>
    <xf numFmtId="0" fontId="127" fillId="0" borderId="0" xfId="2" applyFont="1" applyAlignment="1">
      <alignment horizontal="center"/>
    </xf>
    <xf numFmtId="164" fontId="122" fillId="0" borderId="0" xfId="0" applyNumberFormat="1" applyFont="1" applyAlignment="1">
      <alignment horizontal="center"/>
    </xf>
    <xf numFmtId="4" fontId="122" fillId="0" borderId="30" xfId="2" applyNumberFormat="1" applyFont="1" applyBorder="1" applyAlignment="1">
      <alignment horizontal="right"/>
    </xf>
    <xf numFmtId="4" fontId="122" fillId="0" borderId="31" xfId="2" applyNumberFormat="1" applyFont="1" applyBorder="1" applyAlignment="1">
      <alignment horizontal="right"/>
    </xf>
    <xf numFmtId="4" fontId="122" fillId="0" borderId="58" xfId="2" applyNumberFormat="1" applyFont="1" applyBorder="1" applyAlignment="1">
      <alignment horizontal="right"/>
    </xf>
    <xf numFmtId="0" fontId="125" fillId="0" borderId="16" xfId="2" applyFont="1" applyBorder="1" applyAlignment="1">
      <alignment horizontal="left" vertical="center" wrapText="1"/>
    </xf>
    <xf numFmtId="0" fontId="125" fillId="0" borderId="0" xfId="2" applyFont="1" applyAlignment="1">
      <alignment horizontal="left" vertical="center" wrapText="1"/>
    </xf>
    <xf numFmtId="0" fontId="134" fillId="0" borderId="16" xfId="2" applyFont="1" applyBorder="1" applyAlignment="1">
      <alignment horizontal="center"/>
    </xf>
    <xf numFmtId="0" fontId="134" fillId="0" borderId="0" xfId="2" applyFont="1" applyAlignment="1">
      <alignment horizontal="center"/>
    </xf>
    <xf numFmtId="4" fontId="122" fillId="8" borderId="37" xfId="2" applyNumberFormat="1" applyFont="1" applyFill="1" applyBorder="1" applyAlignment="1">
      <alignment horizontal="center" vertical="center"/>
    </xf>
    <xf numFmtId="4" fontId="122" fillId="8" borderId="15" xfId="2" applyNumberFormat="1" applyFont="1" applyFill="1" applyBorder="1" applyAlignment="1">
      <alignment horizontal="center" vertical="center"/>
    </xf>
    <xf numFmtId="4" fontId="122" fillId="8" borderId="34" xfId="2" applyNumberFormat="1" applyFont="1" applyFill="1" applyBorder="1" applyAlignment="1">
      <alignment horizontal="center" vertical="center"/>
    </xf>
    <xf numFmtId="4" fontId="122" fillId="0" borderId="16" xfId="2" applyNumberFormat="1" applyFont="1" applyBorder="1" applyAlignment="1">
      <alignment horizontal="left"/>
    </xf>
    <xf numFmtId="4" fontId="122" fillId="0" borderId="0" xfId="2" applyNumberFormat="1" applyFont="1" applyAlignment="1">
      <alignment horizontal="left"/>
    </xf>
    <xf numFmtId="4" fontId="122" fillId="0" borderId="1" xfId="2" applyNumberFormat="1" applyFont="1" applyBorder="1" applyAlignment="1">
      <alignment horizontal="left"/>
    </xf>
    <xf numFmtId="4" fontId="122" fillId="0" borderId="16" xfId="2" applyNumberFormat="1" applyFont="1" applyBorder="1" applyAlignment="1">
      <alignment horizontal="right"/>
    </xf>
    <xf numFmtId="4" fontId="122" fillId="0" borderId="0" xfId="2" applyNumberFormat="1" applyFont="1" applyAlignment="1">
      <alignment horizontal="right"/>
    </xf>
    <xf numFmtId="4" fontId="122" fillId="0" borderId="4" xfId="2" applyNumberFormat="1" applyFont="1" applyBorder="1" applyAlignment="1">
      <alignment horizontal="right"/>
    </xf>
    <xf numFmtId="0" fontId="121" fillId="0" borderId="0" xfId="2" applyFont="1" applyAlignment="1">
      <alignment horizontal="right"/>
    </xf>
    <xf numFmtId="14" fontId="122" fillId="0" borderId="31" xfId="2" applyNumberFormat="1" applyFont="1" applyBorder="1" applyAlignment="1">
      <alignment horizontal="right" vertical="center" wrapText="1"/>
    </xf>
    <xf numFmtId="0" fontId="121" fillId="0" borderId="15" xfId="2" applyFont="1" applyBorder="1" applyAlignment="1">
      <alignment horizontal="center" vertical="center"/>
    </xf>
    <xf numFmtId="0" fontId="121" fillId="0" borderId="34" xfId="2" applyFont="1" applyBorder="1" applyAlignment="1">
      <alignment horizontal="center" vertical="center"/>
    </xf>
    <xf numFmtId="14" fontId="122" fillId="0" borderId="35" xfId="2" applyNumberFormat="1" applyFont="1" applyBorder="1" applyAlignment="1">
      <alignment horizontal="center" wrapText="1"/>
    </xf>
    <xf numFmtId="14" fontId="122" fillId="0" borderId="48" xfId="2" applyNumberFormat="1" applyFont="1" applyBorder="1" applyAlignment="1">
      <alignment horizontal="center" wrapText="1"/>
    </xf>
    <xf numFmtId="0" fontId="122" fillId="0" borderId="64" xfId="2" applyFont="1" applyBorder="1" applyAlignment="1">
      <alignment horizontal="left" vertical="center" wrapText="1"/>
    </xf>
    <xf numFmtId="0" fontId="122" fillId="0" borderId="0" xfId="2" applyFont="1" applyAlignment="1">
      <alignment horizontal="left" vertical="center" wrapText="1"/>
    </xf>
    <xf numFmtId="14" fontId="122" fillId="0" borderId="0" xfId="2" applyNumberFormat="1" applyFont="1" applyAlignment="1">
      <alignment horizontal="right" vertical="center" wrapText="1"/>
    </xf>
    <xf numFmtId="200" fontId="122" fillId="0" borderId="2" xfId="2" applyNumberFormat="1" applyFont="1" applyBorder="1" applyAlignment="1">
      <alignment horizontal="center" vertical="center"/>
    </xf>
    <xf numFmtId="15" fontId="122" fillId="0" borderId="0" xfId="2" applyNumberFormat="1" applyFont="1" applyAlignment="1">
      <alignment horizontal="center" vertical="center" wrapText="1"/>
    </xf>
    <xf numFmtId="3" fontId="122" fillId="0" borderId="0" xfId="2" applyNumberFormat="1" applyFont="1" applyAlignment="1">
      <alignment horizontal="center" vertical="center" wrapText="1"/>
    </xf>
    <xf numFmtId="0" fontId="122" fillId="0" borderId="0" xfId="2" applyFont="1" applyAlignment="1">
      <alignment horizontal="center" vertical="center" wrapText="1"/>
    </xf>
    <xf numFmtId="0" fontId="122" fillId="0" borderId="52" xfId="2" applyFont="1" applyBorder="1" applyAlignment="1">
      <alignment horizontal="center" vertical="center"/>
    </xf>
    <xf numFmtId="0" fontId="122" fillId="0" borderId="79" xfId="2" applyFont="1" applyBorder="1" applyAlignment="1">
      <alignment horizontal="center" vertical="center"/>
    </xf>
    <xf numFmtId="0" fontId="122" fillId="0" borderId="2" xfId="2" applyFont="1" applyBorder="1" applyAlignment="1">
      <alignment horizontal="center" vertical="center" wrapText="1"/>
    </xf>
    <xf numFmtId="0" fontId="133" fillId="0" borderId="16" xfId="2" applyFont="1" applyBorder="1"/>
    <xf numFmtId="0" fontId="133" fillId="0" borderId="0" xfId="2" applyFont="1"/>
    <xf numFmtId="0" fontId="122" fillId="0" borderId="31" xfId="2" applyFont="1" applyBorder="1" applyAlignment="1">
      <alignment horizontal="right" vertical="center"/>
    </xf>
    <xf numFmtId="0" fontId="122" fillId="0" borderId="0" xfId="2" applyFont="1" applyAlignment="1">
      <alignment horizontal="right" vertical="center" wrapText="1"/>
    </xf>
    <xf numFmtId="0" fontId="122" fillId="7" borderId="63" xfId="2" applyFont="1" applyFill="1" applyBorder="1" applyAlignment="1">
      <alignment horizontal="center" vertical="center"/>
    </xf>
    <xf numFmtId="0" fontId="122" fillId="7" borderId="52" xfId="2" applyFont="1" applyFill="1" applyBorder="1" applyAlignment="1">
      <alignment horizontal="center" vertical="center"/>
    </xf>
    <xf numFmtId="0" fontId="122" fillId="7" borderId="53" xfId="2" applyFont="1" applyFill="1" applyBorder="1" applyAlignment="1">
      <alignment horizontal="center" vertical="center"/>
    </xf>
    <xf numFmtId="0" fontId="126" fillId="0" borderId="61" xfId="2" applyFont="1" applyBorder="1" applyAlignment="1">
      <alignment horizontal="center" vertical="center" wrapText="1"/>
    </xf>
    <xf numFmtId="0" fontId="126" fillId="0" borderId="3" xfId="2" applyFont="1" applyBorder="1" applyAlignment="1">
      <alignment horizontal="center" vertical="center" wrapText="1"/>
    </xf>
    <xf numFmtId="0" fontId="122" fillId="6" borderId="62" xfId="2" applyFont="1" applyFill="1" applyBorder="1" applyAlignment="1">
      <alignment horizontal="center" vertical="center"/>
    </xf>
    <xf numFmtId="0" fontId="122" fillId="6" borderId="31" xfId="2" applyFont="1" applyFill="1" applyBorder="1" applyAlignment="1">
      <alignment horizontal="center" vertical="center"/>
    </xf>
    <xf numFmtId="0" fontId="122" fillId="6" borderId="32" xfId="2" applyFont="1" applyFill="1" applyBorder="1" applyAlignment="1">
      <alignment horizontal="center" vertical="center"/>
    </xf>
    <xf numFmtId="0" fontId="122" fillId="6" borderId="22" xfId="2" applyFont="1" applyFill="1" applyBorder="1" applyAlignment="1">
      <alignment horizontal="center" vertical="center"/>
    </xf>
    <xf numFmtId="0" fontId="122" fillId="6" borderId="2" xfId="2" applyFont="1" applyFill="1" applyBorder="1" applyAlignment="1">
      <alignment horizontal="center" vertical="center"/>
    </xf>
    <xf numFmtId="0" fontId="122" fillId="6" borderId="26" xfId="2" applyFont="1" applyFill="1" applyBorder="1" applyAlignment="1">
      <alignment horizontal="center" vertical="center"/>
    </xf>
    <xf numFmtId="0" fontId="133" fillId="0" borderId="48" xfId="2" applyFont="1" applyBorder="1" applyAlignment="1">
      <alignment horizontal="center" vertical="center"/>
    </xf>
    <xf numFmtId="0" fontId="28" fillId="0" borderId="31" xfId="2" applyFont="1" applyBorder="1" applyAlignment="1">
      <alignment horizontal="center" vertical="center"/>
    </xf>
    <xf numFmtId="0" fontId="28" fillId="0" borderId="32" xfId="2" applyFont="1" applyBorder="1" applyAlignment="1">
      <alignment horizontal="center" vertical="center"/>
    </xf>
    <xf numFmtId="0" fontId="122" fillId="0" borderId="0" xfId="2" applyFont="1" applyAlignment="1">
      <alignment horizontal="center" wrapText="1"/>
    </xf>
    <xf numFmtId="14" fontId="122" fillId="0" borderId="2" xfId="2" applyNumberFormat="1" applyFont="1" applyBorder="1" applyAlignment="1">
      <alignment horizontal="center" wrapText="1"/>
    </xf>
    <xf numFmtId="0" fontId="122" fillId="0" borderId="26" xfId="2" applyFont="1" applyBorder="1" applyAlignment="1">
      <alignment horizontal="center" wrapText="1"/>
    </xf>
    <xf numFmtId="0" fontId="15" fillId="0" borderId="30" xfId="2" applyFont="1" applyBorder="1" applyAlignment="1">
      <alignment horizontal="center"/>
    </xf>
    <xf numFmtId="0" fontId="15" fillId="0" borderId="31" xfId="2" applyFont="1" applyBorder="1" applyAlignment="1">
      <alignment horizontal="center"/>
    </xf>
    <xf numFmtId="0" fontId="15" fillId="0" borderId="16" xfId="2" applyFont="1" applyBorder="1" applyAlignment="1">
      <alignment horizontal="center"/>
    </xf>
    <xf numFmtId="0" fontId="15" fillId="0" borderId="0" xfId="2" applyFont="1" applyAlignment="1">
      <alignment horizontal="center"/>
    </xf>
    <xf numFmtId="0" fontId="15" fillId="0" borderId="37" xfId="2" applyFont="1" applyBorder="1" applyAlignment="1">
      <alignment horizontal="center"/>
    </xf>
    <xf numFmtId="0" fontId="15" fillId="0" borderId="15" xfId="2" applyFont="1" applyBorder="1" applyAlignment="1">
      <alignment horizontal="center"/>
    </xf>
    <xf numFmtId="0" fontId="28" fillId="8" borderId="30" xfId="2" applyFont="1" applyFill="1" applyBorder="1" applyAlignment="1">
      <alignment horizontal="center" vertical="center" wrapText="1"/>
    </xf>
    <xf numFmtId="0" fontId="28" fillId="8" borderId="31" xfId="2" applyFont="1" applyFill="1" applyBorder="1" applyAlignment="1">
      <alignment horizontal="center" vertical="center" wrapText="1"/>
    </xf>
    <xf numFmtId="0" fontId="28" fillId="8" borderId="32" xfId="2" applyFont="1" applyFill="1" applyBorder="1" applyAlignment="1">
      <alignment horizontal="center" vertical="center" wrapText="1"/>
    </xf>
    <xf numFmtId="0" fontId="28" fillId="8" borderId="16" xfId="2" applyFont="1" applyFill="1" applyBorder="1" applyAlignment="1">
      <alignment horizontal="center" vertical="center" wrapText="1"/>
    </xf>
    <xf numFmtId="0" fontId="28" fillId="8" borderId="0" xfId="2" applyFont="1" applyFill="1" applyAlignment="1">
      <alignment horizontal="center" vertical="center" wrapText="1"/>
    </xf>
    <xf numFmtId="0" fontId="28" fillId="8" borderId="1" xfId="2" applyFont="1" applyFill="1" applyBorder="1" applyAlignment="1">
      <alignment horizontal="center" vertical="center" wrapText="1"/>
    </xf>
    <xf numFmtId="0" fontId="28" fillId="8" borderId="37" xfId="2" applyFont="1" applyFill="1" applyBorder="1" applyAlignment="1">
      <alignment horizontal="center" vertical="center" wrapText="1"/>
    </xf>
    <xf numFmtId="0" fontId="28" fillId="8" borderId="15" xfId="2" applyFont="1" applyFill="1" applyBorder="1" applyAlignment="1">
      <alignment horizontal="center" vertical="center" wrapText="1"/>
    </xf>
    <xf numFmtId="0" fontId="28" fillId="8" borderId="34" xfId="2" applyFont="1" applyFill="1" applyBorder="1" applyAlignment="1">
      <alignment horizontal="center" vertical="center" wrapText="1"/>
    </xf>
    <xf numFmtId="0" fontId="28" fillId="0" borderId="39" xfId="2" applyFont="1" applyBorder="1" applyAlignment="1">
      <alignment horizontal="center" vertical="center"/>
    </xf>
    <xf numFmtId="0" fontId="28" fillId="0" borderId="41" xfId="2" applyFont="1" applyBorder="1" applyAlignment="1">
      <alignment horizontal="center" vertical="center"/>
    </xf>
    <xf numFmtId="0" fontId="28" fillId="0" borderId="37" xfId="2" applyFont="1" applyBorder="1" applyAlignment="1">
      <alignment horizontal="center" vertical="center"/>
    </xf>
    <xf numFmtId="0" fontId="28" fillId="0" borderId="34" xfId="2" applyFont="1" applyBorder="1" applyAlignment="1">
      <alignment horizontal="center" vertical="center"/>
    </xf>
    <xf numFmtId="4" fontId="122" fillId="0" borderId="2" xfId="2" applyNumberFormat="1" applyFont="1" applyBorder="1" applyAlignment="1">
      <alignment horizontal="center"/>
    </xf>
    <xf numFmtId="0" fontId="122" fillId="0" borderId="2" xfId="2" applyFont="1" applyBorder="1" applyAlignment="1">
      <alignment horizontal="center"/>
    </xf>
    <xf numFmtId="0" fontId="122" fillId="2" borderId="16" xfId="2" applyFont="1" applyFill="1" applyBorder="1" applyAlignment="1">
      <alignment horizontal="left" vertical="center"/>
    </xf>
    <xf numFmtId="0" fontId="122" fillId="2" borderId="0" xfId="2" applyFont="1" applyFill="1" applyAlignment="1">
      <alignment horizontal="left" vertical="center"/>
    </xf>
    <xf numFmtId="0" fontId="125" fillId="0" borderId="0" xfId="0" applyFont="1" applyAlignment="1">
      <alignment horizontal="center" vertical="center" wrapText="1"/>
    </xf>
    <xf numFmtId="4" fontId="122" fillId="0" borderId="16" xfId="2" applyNumberFormat="1" applyFont="1" applyBorder="1" applyAlignment="1">
      <alignment horizontal="left" wrapText="1"/>
    </xf>
    <xf numFmtId="4" fontId="122" fillId="0" borderId="0" xfId="2" applyNumberFormat="1" applyFont="1" applyAlignment="1">
      <alignment horizontal="left" wrapText="1"/>
    </xf>
    <xf numFmtId="4" fontId="122" fillId="0" borderId="1" xfId="2" applyNumberFormat="1" applyFont="1" applyBorder="1" applyAlignment="1">
      <alignment horizontal="left" wrapText="1"/>
    </xf>
    <xf numFmtId="4" fontId="122" fillId="0" borderId="16" xfId="2" applyNumberFormat="1" applyFont="1" applyBorder="1" applyAlignment="1">
      <alignment horizontal="center" vertical="center"/>
    </xf>
    <xf numFmtId="4" fontId="122" fillId="0" borderId="0" xfId="2" applyNumberFormat="1" applyFont="1" applyAlignment="1">
      <alignment horizontal="center" vertical="center"/>
    </xf>
    <xf numFmtId="4" fontId="122" fillId="0" borderId="0" xfId="2" applyNumberFormat="1" applyFont="1" applyAlignment="1">
      <alignment horizontal="center" vertical="center" wrapText="1"/>
    </xf>
    <xf numFmtId="0" fontId="123" fillId="0" borderId="16" xfId="2" applyFont="1" applyBorder="1" applyAlignment="1">
      <alignment horizontal="center"/>
    </xf>
    <xf numFmtId="0" fontId="123" fillId="0" borderId="0" xfId="2" applyFont="1" applyAlignment="1">
      <alignment horizontal="center"/>
    </xf>
    <xf numFmtId="0" fontId="124" fillId="0" borderId="0" xfId="2" applyFont="1" applyAlignment="1">
      <alignment horizontal="center"/>
    </xf>
    <xf numFmtId="0" fontId="127" fillId="0" borderId="37" xfId="2" applyFont="1" applyBorder="1" applyAlignment="1">
      <alignment horizontal="left" vertical="center" wrapText="1"/>
    </xf>
    <xf numFmtId="0" fontId="127" fillId="0" borderId="15" xfId="2" applyFont="1" applyBorder="1" applyAlignment="1">
      <alignment horizontal="left" vertical="center" wrapText="1"/>
    </xf>
    <xf numFmtId="0" fontId="127" fillId="0" borderId="34" xfId="2" applyFont="1" applyBorder="1" applyAlignment="1">
      <alignment horizontal="left" vertical="center" wrapText="1"/>
    </xf>
    <xf numFmtId="0" fontId="121" fillId="2" borderId="16" xfId="2" applyFont="1" applyFill="1" applyBorder="1" applyAlignment="1">
      <alignment horizontal="left" vertical="justify"/>
    </xf>
    <xf numFmtId="0" fontId="121" fillId="2" borderId="0" xfId="2" applyFont="1" applyFill="1" applyAlignment="1">
      <alignment horizontal="left" vertical="justify"/>
    </xf>
    <xf numFmtId="0" fontId="131" fillId="0" borderId="16" xfId="2" applyFont="1" applyBorder="1" applyAlignment="1">
      <alignment horizontal="left" vertical="center" wrapText="1"/>
    </xf>
    <xf numFmtId="0" fontId="131" fillId="0" borderId="0" xfId="2" applyFont="1" applyAlignment="1">
      <alignment horizontal="left" vertical="center" wrapText="1"/>
    </xf>
    <xf numFmtId="0" fontId="131" fillId="0" borderId="1" xfId="2" applyFont="1" applyBorder="1" applyAlignment="1">
      <alignment horizontal="left" vertical="center" wrapText="1"/>
    </xf>
    <xf numFmtId="0" fontId="121" fillId="0" borderId="16" xfId="2" applyFont="1" applyBorder="1" applyAlignment="1">
      <alignment horizontal="left" vertical="center" wrapText="1"/>
    </xf>
    <xf numFmtId="0" fontId="121" fillId="0" borderId="0" xfId="2" applyFont="1" applyAlignment="1">
      <alignment horizontal="left" vertical="center" wrapText="1"/>
    </xf>
    <xf numFmtId="0" fontId="121" fillId="0" borderId="1" xfId="2" applyFont="1" applyBorder="1" applyAlignment="1">
      <alignment horizontal="left" vertical="center" wrapText="1"/>
    </xf>
    <xf numFmtId="164" fontId="122" fillId="0" borderId="0" xfId="2" applyNumberFormat="1" applyFont="1" applyAlignment="1">
      <alignment horizontal="center"/>
    </xf>
    <xf numFmtId="2" fontId="66" fillId="0" borderId="97" xfId="0" applyNumberFormat="1" applyFont="1" applyBorder="1" applyAlignment="1">
      <alignment horizontal="center"/>
    </xf>
    <xf numFmtId="2" fontId="66" fillId="0" borderId="81" xfId="0" applyNumberFormat="1" applyFont="1" applyBorder="1" applyAlignment="1">
      <alignment horizontal="center"/>
    </xf>
    <xf numFmtId="2" fontId="66" fillId="0" borderId="96" xfId="0" applyNumberFormat="1" applyFont="1" applyBorder="1" applyAlignment="1">
      <alignment horizontal="center"/>
    </xf>
    <xf numFmtId="0" fontId="66" fillId="18" borderId="96" xfId="0" applyFont="1" applyFill="1" applyBorder="1" applyAlignment="1">
      <alignment horizontal="center"/>
    </xf>
    <xf numFmtId="0" fontId="66" fillId="18" borderId="97" xfId="0" applyFont="1" applyFill="1" applyBorder="1" applyAlignment="1">
      <alignment horizontal="center"/>
    </xf>
    <xf numFmtId="2" fontId="66" fillId="18" borderId="96" xfId="0" applyNumberFormat="1" applyFont="1" applyFill="1" applyBorder="1" applyAlignment="1">
      <alignment horizontal="center"/>
    </xf>
    <xf numFmtId="2" fontId="66" fillId="18" borderId="97" xfId="0" applyNumberFormat="1" applyFont="1" applyFill="1" applyBorder="1" applyAlignment="1">
      <alignment horizontal="center"/>
    </xf>
    <xf numFmtId="0" fontId="74" fillId="0" borderId="2" xfId="14" applyFont="1" applyBorder="1" applyAlignment="1">
      <alignment horizontal="center" vertical="center"/>
    </xf>
    <xf numFmtId="0" fontId="74" fillId="0" borderId="2" xfId="14" applyFont="1" applyBorder="1" applyAlignment="1">
      <alignment horizontal="left" vertical="center" wrapText="1"/>
    </xf>
    <xf numFmtId="0" fontId="120" fillId="9" borderId="0" xfId="24" applyFont="1" applyFill="1" applyAlignment="1">
      <alignment horizontal="center"/>
    </xf>
    <xf numFmtId="0" fontId="120" fillId="9" borderId="15" xfId="24" applyFont="1" applyFill="1" applyBorder="1" applyAlignment="1">
      <alignment horizontal="center"/>
    </xf>
    <xf numFmtId="0" fontId="74" fillId="0" borderId="66" xfId="31" applyFont="1" applyBorder="1" applyAlignment="1">
      <alignment horizontal="center" vertical="center" wrapText="1"/>
    </xf>
    <xf numFmtId="0" fontId="74" fillId="0" borderId="65" xfId="31" applyFont="1" applyBorder="1" applyAlignment="1">
      <alignment horizontal="center" vertical="center" wrapText="1"/>
    </xf>
    <xf numFmtId="0" fontId="74" fillId="0" borderId="65" xfId="31" applyFont="1" applyBorder="1" applyAlignment="1">
      <alignment horizontal="center" vertical="center"/>
    </xf>
    <xf numFmtId="0" fontId="74" fillId="0" borderId="38" xfId="31" applyFont="1" applyBorder="1" applyAlignment="1">
      <alignment horizontal="center" vertical="center"/>
    </xf>
    <xf numFmtId="0" fontId="74" fillId="0" borderId="35" xfId="31" applyFont="1" applyBorder="1" applyAlignment="1">
      <alignment horizontal="center" vertical="center"/>
    </xf>
    <xf numFmtId="0" fontId="74" fillId="0" borderId="48" xfId="31" applyFont="1" applyBorder="1" applyAlignment="1">
      <alignment horizontal="center" vertical="center"/>
    </xf>
    <xf numFmtId="0" fontId="66" fillId="0" borderId="66" xfId="31" applyFont="1" applyBorder="1" applyAlignment="1">
      <alignment horizontal="center" vertical="center"/>
    </xf>
    <xf numFmtId="0" fontId="66" fillId="0" borderId="65" xfId="31" applyFont="1" applyBorder="1" applyAlignment="1">
      <alignment horizontal="center" vertical="center"/>
    </xf>
    <xf numFmtId="0" fontId="65" fillId="0" borderId="65" xfId="31" applyFont="1" applyBorder="1" applyAlignment="1">
      <alignment horizontal="center" vertical="center" wrapText="1"/>
    </xf>
    <xf numFmtId="0" fontId="65" fillId="0" borderId="38" xfId="31" applyFont="1" applyBorder="1" applyAlignment="1">
      <alignment horizontal="center" vertical="center"/>
    </xf>
    <xf numFmtId="0" fontId="65" fillId="0" borderId="35" xfId="31" applyFont="1" applyBorder="1" applyAlignment="1">
      <alignment horizontal="center" vertical="center"/>
    </xf>
    <xf numFmtId="0" fontId="65" fillId="0" borderId="36" xfId="31" applyFont="1" applyBorder="1" applyAlignment="1">
      <alignment horizontal="center" vertical="center"/>
    </xf>
    <xf numFmtId="2" fontId="0" fillId="0" borderId="97" xfId="0" applyNumberFormat="1" applyBorder="1" applyAlignment="1">
      <alignment horizontal="center"/>
    </xf>
    <xf numFmtId="0" fontId="0" fillId="0" borderId="81" xfId="0" applyBorder="1" applyAlignment="1">
      <alignment horizontal="center"/>
    </xf>
    <xf numFmtId="0" fontId="73" fillId="11" borderId="39" xfId="31" applyFont="1" applyFill="1" applyBorder="1" applyAlignment="1">
      <alignment horizontal="center" vertical="center" wrapText="1"/>
    </xf>
    <xf numFmtId="0" fontId="73" fillId="11" borderId="40" xfId="31" applyFont="1" applyFill="1" applyBorder="1" applyAlignment="1">
      <alignment horizontal="center" vertical="center" wrapText="1"/>
    </xf>
    <xf numFmtId="0" fontId="73" fillId="11" borderId="41" xfId="31" applyFont="1" applyFill="1" applyBorder="1" applyAlignment="1">
      <alignment horizontal="center" vertical="center" wrapText="1"/>
    </xf>
    <xf numFmtId="0" fontId="76" fillId="0" borderId="88" xfId="31" applyFont="1" applyBorder="1" applyAlignment="1">
      <alignment horizontal="center" vertical="center" wrapText="1"/>
    </xf>
    <xf numFmtId="0" fontId="76" fillId="0" borderId="25" xfId="31" applyFont="1" applyBorder="1" applyAlignment="1">
      <alignment horizontal="center" vertical="center" wrapText="1"/>
    </xf>
    <xf numFmtId="0" fontId="76" fillId="0" borderId="21" xfId="31" applyFont="1" applyBorder="1" applyAlignment="1">
      <alignment horizontal="center" vertical="center" wrapText="1"/>
    </xf>
    <xf numFmtId="0" fontId="76" fillId="0" borderId="16" xfId="31" applyFont="1" applyBorder="1" applyAlignment="1">
      <alignment horizontal="center" vertical="center" wrapText="1"/>
    </xf>
    <xf numFmtId="0" fontId="76" fillId="0" borderId="0" xfId="31" applyFont="1" applyAlignment="1">
      <alignment horizontal="center" vertical="center" wrapText="1"/>
    </xf>
    <xf numFmtId="0" fontId="76" fillId="0" borderId="4" xfId="31" applyFont="1" applyBorder="1" applyAlignment="1">
      <alignment horizontal="center" vertical="center" wrapText="1"/>
    </xf>
    <xf numFmtId="0" fontId="76" fillId="0" borderId="33" xfId="31" applyFont="1" applyBorder="1" applyAlignment="1">
      <alignment horizontal="center" vertical="center" wrapText="1"/>
    </xf>
    <xf numFmtId="0" fontId="76" fillId="0" borderId="2" xfId="31" applyFont="1" applyBorder="1" applyAlignment="1">
      <alignment horizontal="center" vertical="center" wrapText="1"/>
    </xf>
    <xf numFmtId="0" fontId="76" fillId="0" borderId="23" xfId="31" applyFont="1" applyBorder="1" applyAlignment="1">
      <alignment horizontal="center" vertical="center" wrapText="1"/>
    </xf>
    <xf numFmtId="0" fontId="66" fillId="0" borderId="96" xfId="0" applyFont="1" applyBorder="1" applyAlignment="1">
      <alignment horizontal="center"/>
    </xf>
    <xf numFmtId="0" fontId="66" fillId="0" borderId="97" xfId="0" applyFont="1" applyBorder="1" applyAlignment="1">
      <alignment horizontal="center"/>
    </xf>
    <xf numFmtId="0" fontId="66" fillId="0" borderId="81" xfId="0" applyFont="1" applyBorder="1" applyAlignment="1">
      <alignment horizontal="center"/>
    </xf>
    <xf numFmtId="0" fontId="76" fillId="9" borderId="88" xfId="31" applyFont="1" applyFill="1" applyBorder="1" applyAlignment="1">
      <alignment horizontal="center" vertical="top" wrapText="1"/>
    </xf>
    <xf numFmtId="0" fontId="76" fillId="9" borderId="25" xfId="31" applyFont="1" applyFill="1" applyBorder="1" applyAlignment="1">
      <alignment horizontal="center" vertical="top" wrapText="1"/>
    </xf>
    <xf numFmtId="0" fontId="76" fillId="9" borderId="21" xfId="31" applyFont="1" applyFill="1" applyBorder="1" applyAlignment="1">
      <alignment horizontal="center" vertical="top" wrapText="1"/>
    </xf>
    <xf numFmtId="0" fontId="76" fillId="9" borderId="16" xfId="31" applyFont="1" applyFill="1" applyBorder="1" applyAlignment="1">
      <alignment horizontal="center" vertical="top" wrapText="1"/>
    </xf>
    <xf numFmtId="0" fontId="76" fillId="9" borderId="0" xfId="31" applyFont="1" applyFill="1" applyAlignment="1">
      <alignment horizontal="center" vertical="top" wrapText="1"/>
    </xf>
    <xf numFmtId="0" fontId="76" fillId="9" borderId="4" xfId="31" applyFont="1" applyFill="1" applyBorder="1" applyAlignment="1">
      <alignment horizontal="center" vertical="top" wrapText="1"/>
    </xf>
    <xf numFmtId="0" fontId="76" fillId="9" borderId="33" xfId="31" applyFont="1" applyFill="1" applyBorder="1" applyAlignment="1">
      <alignment horizontal="center" vertical="top" wrapText="1"/>
    </xf>
    <xf numFmtId="0" fontId="76" fillId="9" borderId="2" xfId="31" applyFont="1" applyFill="1" applyBorder="1" applyAlignment="1">
      <alignment horizontal="center" vertical="top" wrapText="1"/>
    </xf>
    <xf numFmtId="0" fontId="76" fillId="9" borderId="23" xfId="31" applyFont="1" applyFill="1" applyBorder="1" applyAlignment="1">
      <alignment horizontal="center" vertical="top" wrapText="1"/>
    </xf>
    <xf numFmtId="0" fontId="74" fillId="11" borderId="87" xfId="31" applyFont="1" applyFill="1" applyBorder="1" applyAlignment="1">
      <alignment horizontal="center" vertical="center" wrapText="1"/>
    </xf>
    <xf numFmtId="0" fontId="74" fillId="11" borderId="71" xfId="31" applyFont="1" applyFill="1" applyBorder="1" applyAlignment="1">
      <alignment horizontal="center" vertical="center" wrapText="1"/>
    </xf>
    <xf numFmtId="0" fontId="74" fillId="12" borderId="30" xfId="31" applyFont="1" applyFill="1" applyBorder="1" applyAlignment="1">
      <alignment horizontal="center" vertical="center" wrapText="1"/>
    </xf>
    <xf numFmtId="0" fontId="74" fillId="12" borderId="31" xfId="31" applyFont="1" applyFill="1" applyBorder="1" applyAlignment="1">
      <alignment horizontal="center" vertical="center" wrapText="1"/>
    </xf>
    <xf numFmtId="0" fontId="74" fillId="12" borderId="58" xfId="31" applyFont="1" applyFill="1" applyBorder="1" applyAlignment="1">
      <alignment horizontal="center" vertical="center" wrapText="1"/>
    </xf>
    <xf numFmtId="0" fontId="74" fillId="12" borderId="33" xfId="31" applyFont="1" applyFill="1" applyBorder="1" applyAlignment="1">
      <alignment horizontal="center" vertical="center" wrapText="1"/>
    </xf>
    <xf numFmtId="0" fontId="74" fillId="12" borderId="2" xfId="31" applyFont="1" applyFill="1" applyBorder="1" applyAlignment="1">
      <alignment horizontal="center" vertical="center" wrapText="1"/>
    </xf>
    <xf numFmtId="0" fontId="74" fillId="12" borderId="23" xfId="31" applyFont="1" applyFill="1" applyBorder="1" applyAlignment="1">
      <alignment horizontal="center" vertical="center" wrapText="1"/>
    </xf>
    <xf numFmtId="0" fontId="74" fillId="9" borderId="0" xfId="31" applyFont="1" applyFill="1" applyAlignment="1">
      <alignment horizontal="center" vertical="center"/>
    </xf>
    <xf numFmtId="0" fontId="74" fillId="9" borderId="1" xfId="31" applyFont="1" applyFill="1" applyBorder="1" applyAlignment="1">
      <alignment horizontal="center" vertical="center"/>
    </xf>
    <xf numFmtId="0" fontId="74" fillId="12" borderId="86" xfId="31" applyFont="1" applyFill="1" applyBorder="1" applyAlignment="1">
      <alignment horizontal="center" vertical="center" wrapText="1"/>
    </xf>
    <xf numFmtId="0" fontId="74" fillId="12" borderId="68" xfId="31" applyFont="1" applyFill="1" applyBorder="1" applyAlignment="1">
      <alignment horizontal="center" vertical="center" wrapText="1"/>
    </xf>
    <xf numFmtId="0" fontId="76" fillId="0" borderId="88" xfId="31" applyFont="1" applyBorder="1" applyAlignment="1">
      <alignment horizontal="center" vertical="top" wrapText="1"/>
    </xf>
    <xf numFmtId="0" fontId="76" fillId="0" borderId="25" xfId="31" applyFont="1" applyBorder="1" applyAlignment="1">
      <alignment horizontal="center" vertical="top" wrapText="1"/>
    </xf>
    <xf numFmtId="0" fontId="76" fillId="0" borderId="21" xfId="31" applyFont="1" applyBorder="1" applyAlignment="1">
      <alignment horizontal="center" vertical="top" wrapText="1"/>
    </xf>
    <xf numFmtId="0" fontId="76" fillId="0" borderId="16" xfId="31" applyFont="1" applyBorder="1" applyAlignment="1">
      <alignment horizontal="center" vertical="top" wrapText="1"/>
    </xf>
    <xf numFmtId="0" fontId="76" fillId="0" borderId="0" xfId="31" applyFont="1" applyAlignment="1">
      <alignment horizontal="center" vertical="top" wrapText="1"/>
    </xf>
    <xf numFmtId="0" fontId="76" fillId="0" borderId="4" xfId="31" applyFont="1" applyBorder="1" applyAlignment="1">
      <alignment horizontal="center" vertical="top" wrapText="1"/>
    </xf>
    <xf numFmtId="177" fontId="76" fillId="0" borderId="43" xfId="31" applyNumberFormat="1" applyFont="1" applyBorder="1" applyAlignment="1">
      <alignment horizontal="right" vertical="center" wrapText="1"/>
    </xf>
    <xf numFmtId="177" fontId="76" fillId="0" borderId="44" xfId="31" applyNumberFormat="1" applyFont="1" applyBorder="1" applyAlignment="1">
      <alignment horizontal="right" vertical="center" wrapText="1"/>
    </xf>
    <xf numFmtId="177" fontId="76" fillId="0" borderId="17" xfId="31" applyNumberFormat="1" applyFont="1" applyBorder="1" applyAlignment="1">
      <alignment horizontal="right" vertical="center" wrapText="1"/>
    </xf>
    <xf numFmtId="0" fontId="74" fillId="12" borderId="88" xfId="31" applyFont="1" applyFill="1" applyBorder="1" applyAlignment="1">
      <alignment horizontal="center" vertical="center" wrapText="1"/>
    </xf>
    <xf numFmtId="0" fontId="74" fillId="12" borderId="25" xfId="31" applyFont="1" applyFill="1" applyBorder="1" applyAlignment="1">
      <alignment horizontal="center" vertical="center" wrapText="1"/>
    </xf>
    <xf numFmtId="0" fontId="74" fillId="12" borderId="21" xfId="31" applyFont="1" applyFill="1" applyBorder="1" applyAlignment="1">
      <alignment horizontal="center" vertical="center" wrapText="1"/>
    </xf>
    <xf numFmtId="0" fontId="74" fillId="12" borderId="54" xfId="31" applyFont="1" applyFill="1" applyBorder="1" applyAlignment="1">
      <alignment horizontal="center" vertical="center" wrapText="1"/>
    </xf>
    <xf numFmtId="0" fontId="74" fillId="12" borderId="67" xfId="31" applyFont="1" applyFill="1" applyBorder="1" applyAlignment="1">
      <alignment horizontal="center" vertical="center" wrapText="1"/>
    </xf>
    <xf numFmtId="0" fontId="74" fillId="12" borderId="38" xfId="31" applyFont="1" applyFill="1" applyBorder="1" applyAlignment="1">
      <alignment horizontal="center" vertical="center" wrapText="1"/>
    </xf>
    <xf numFmtId="0" fontId="74" fillId="12" borderId="35" xfId="31" applyFont="1" applyFill="1" applyBorder="1" applyAlignment="1">
      <alignment horizontal="center" vertical="center" wrapText="1"/>
    </xf>
    <xf numFmtId="0" fontId="74" fillId="12" borderId="36" xfId="31" applyFont="1" applyFill="1" applyBorder="1" applyAlignment="1">
      <alignment horizontal="center" vertical="center" wrapText="1"/>
    </xf>
    <xf numFmtId="0" fontId="65" fillId="0" borderId="38" xfId="31" applyFont="1" applyBorder="1" applyAlignment="1">
      <alignment horizontal="center" vertical="center" wrapText="1"/>
    </xf>
    <xf numFmtId="0" fontId="65" fillId="0" borderId="35" xfId="31" applyFont="1" applyBorder="1" applyAlignment="1">
      <alignment horizontal="center" vertical="center" wrapText="1"/>
    </xf>
    <xf numFmtId="0" fontId="65" fillId="0" borderId="48" xfId="31" applyFont="1" applyBorder="1" applyAlignment="1">
      <alignment horizontal="center" vertical="center" wrapText="1"/>
    </xf>
    <xf numFmtId="0" fontId="76" fillId="0" borderId="33" xfId="31" applyFont="1" applyBorder="1" applyAlignment="1">
      <alignment horizontal="center" vertical="top" wrapText="1"/>
    </xf>
    <xf numFmtId="0" fontId="76" fillId="0" borderId="2" xfId="31" applyFont="1" applyBorder="1" applyAlignment="1">
      <alignment horizontal="center" vertical="top" wrapText="1"/>
    </xf>
    <xf numFmtId="0" fontId="76" fillId="0" borderId="23" xfId="31" applyFont="1" applyBorder="1" applyAlignment="1">
      <alignment horizontal="center" vertical="top" wrapText="1"/>
    </xf>
    <xf numFmtId="177" fontId="76" fillId="0" borderId="38" xfId="31" applyNumberFormat="1" applyFont="1" applyBorder="1" applyAlignment="1">
      <alignment horizontal="right" vertical="center" wrapText="1"/>
    </xf>
    <xf numFmtId="177" fontId="76" fillId="0" borderId="35" xfId="31" applyNumberFormat="1" applyFont="1" applyBorder="1" applyAlignment="1">
      <alignment horizontal="right" vertical="center" wrapText="1"/>
    </xf>
    <xf numFmtId="177" fontId="76" fillId="0" borderId="36" xfId="31" applyNumberFormat="1" applyFont="1" applyBorder="1" applyAlignment="1">
      <alignment horizontal="right" vertical="center" wrapText="1"/>
    </xf>
    <xf numFmtId="0" fontId="66" fillId="11" borderId="39" xfId="31" applyFont="1" applyFill="1" applyBorder="1" applyAlignment="1">
      <alignment horizontal="center" vertical="center" wrapText="1"/>
    </xf>
    <xf numFmtId="0" fontId="66" fillId="11" borderId="40" xfId="31" applyFont="1" applyFill="1" applyBorder="1" applyAlignment="1">
      <alignment horizontal="center" vertical="center" wrapText="1"/>
    </xf>
    <xf numFmtId="0" fontId="74" fillId="0" borderId="16" xfId="31" applyFont="1" applyBorder="1" applyAlignment="1">
      <alignment horizontal="right" vertical="center" wrapText="1"/>
    </xf>
    <xf numFmtId="0" fontId="74" fillId="0" borderId="0" xfId="31" applyFont="1" applyAlignment="1">
      <alignment horizontal="right" vertical="center" wrapText="1"/>
    </xf>
    <xf numFmtId="0" fontId="75" fillId="0" borderId="20" xfId="31" applyFont="1" applyBorder="1" applyAlignment="1">
      <alignment horizontal="center" vertical="top" wrapText="1"/>
    </xf>
    <xf numFmtId="0" fontId="75" fillId="0" borderId="25" xfId="31" applyFont="1" applyBorder="1" applyAlignment="1">
      <alignment horizontal="center" vertical="top" wrapText="1"/>
    </xf>
    <xf numFmtId="0" fontId="75" fillId="0" borderId="21" xfId="31" applyFont="1" applyBorder="1" applyAlignment="1">
      <alignment horizontal="center" vertical="top" wrapText="1"/>
    </xf>
    <xf numFmtId="0" fontId="75" fillId="0" borderId="22" xfId="31" applyFont="1" applyBorder="1" applyAlignment="1">
      <alignment horizontal="center" vertical="top" wrapText="1"/>
    </xf>
    <xf numFmtId="0" fontId="75" fillId="0" borderId="2" xfId="31" applyFont="1" applyBorder="1" applyAlignment="1">
      <alignment horizontal="center" vertical="top" wrapText="1"/>
    </xf>
    <xf numFmtId="0" fontId="75" fillId="0" borderId="23" xfId="31" applyFont="1" applyBorder="1" applyAlignment="1">
      <alignment horizontal="center" vertical="top" wrapText="1"/>
    </xf>
    <xf numFmtId="0" fontId="76" fillId="0" borderId="37" xfId="31" applyFont="1" applyBorder="1" applyAlignment="1">
      <alignment horizontal="center" vertical="top" wrapText="1"/>
    </xf>
    <xf numFmtId="0" fontId="76" fillId="0" borderId="15" xfId="31" applyFont="1" applyBorder="1" applyAlignment="1">
      <alignment horizontal="center" vertical="top" wrapText="1"/>
    </xf>
    <xf numFmtId="0" fontId="76" fillId="0" borderId="24" xfId="31" applyFont="1" applyBorder="1" applyAlignment="1">
      <alignment horizontal="center" vertical="top" wrapText="1"/>
    </xf>
    <xf numFmtId="0" fontId="75" fillId="0" borderId="20" xfId="31" applyFont="1" applyBorder="1" applyAlignment="1">
      <alignment horizontal="center" vertical="center" wrapText="1"/>
    </xf>
    <xf numFmtId="0" fontId="75" fillId="0" borderId="25" xfId="31" applyFont="1" applyBorder="1" applyAlignment="1">
      <alignment horizontal="center" vertical="center" wrapText="1"/>
    </xf>
    <xf numFmtId="0" fontId="75" fillId="0" borderId="21" xfId="31" applyFont="1" applyBorder="1" applyAlignment="1">
      <alignment horizontal="center" vertical="center" wrapText="1"/>
    </xf>
    <xf numFmtId="0" fontId="75" fillId="0" borderId="22" xfId="31" applyFont="1" applyBorder="1" applyAlignment="1">
      <alignment horizontal="center" vertical="center" wrapText="1"/>
    </xf>
    <xf numFmtId="0" fontId="75" fillId="0" borderId="2" xfId="31" applyFont="1" applyBorder="1" applyAlignment="1">
      <alignment horizontal="center" vertical="center" wrapText="1"/>
    </xf>
    <xf numFmtId="0" fontId="75" fillId="0" borderId="23" xfId="31" applyFont="1" applyBorder="1" applyAlignment="1">
      <alignment horizontal="center" vertical="center" wrapText="1"/>
    </xf>
    <xf numFmtId="0" fontId="73" fillId="11" borderId="39" xfId="31" applyFont="1" applyFill="1" applyBorder="1" applyAlignment="1">
      <alignment horizontal="center" wrapText="1"/>
    </xf>
    <xf numFmtId="0" fontId="73" fillId="11" borderId="40" xfId="31" applyFont="1" applyFill="1" applyBorder="1" applyAlignment="1">
      <alignment horizontal="center" wrapText="1"/>
    </xf>
    <xf numFmtId="0" fontId="74" fillId="0" borderId="36" xfId="31" applyFont="1" applyBorder="1" applyAlignment="1">
      <alignment horizontal="center" vertical="center"/>
    </xf>
    <xf numFmtId="0" fontId="65" fillId="0" borderId="36" xfId="31" applyFont="1" applyBorder="1" applyAlignment="1">
      <alignment horizontal="center" vertical="center" wrapText="1"/>
    </xf>
    <xf numFmtId="0" fontId="74" fillId="9" borderId="86" xfId="31" applyFont="1" applyFill="1" applyBorder="1" applyAlignment="1">
      <alignment horizontal="center" vertical="center" wrapText="1"/>
    </xf>
    <xf numFmtId="0" fontId="74" fillId="9" borderId="68" xfId="31" applyFont="1" applyFill="1" applyBorder="1" applyAlignment="1">
      <alignment horizontal="center" vertical="center" wrapText="1"/>
    </xf>
    <xf numFmtId="177" fontId="76" fillId="9" borderId="38" xfId="31" applyNumberFormat="1" applyFont="1" applyFill="1" applyBorder="1" applyAlignment="1">
      <alignment horizontal="right" vertical="center" wrapText="1"/>
    </xf>
    <xf numFmtId="177" fontId="76" fillId="9" borderId="35" xfId="31" applyNumberFormat="1" applyFont="1" applyFill="1" applyBorder="1" applyAlignment="1">
      <alignment horizontal="right" vertical="center" wrapText="1"/>
    </xf>
    <xf numFmtId="177" fontId="76" fillId="9" borderId="36" xfId="31" applyNumberFormat="1" applyFont="1" applyFill="1" applyBorder="1" applyAlignment="1">
      <alignment horizontal="right" vertical="center" wrapText="1"/>
    </xf>
    <xf numFmtId="0" fontId="74" fillId="9" borderId="88" xfId="31" applyFont="1" applyFill="1" applyBorder="1" applyAlignment="1">
      <alignment horizontal="center" vertical="center" wrapText="1"/>
    </xf>
    <xf numFmtId="0" fontId="74" fillId="9" borderId="25" xfId="31" applyFont="1" applyFill="1" applyBorder="1" applyAlignment="1">
      <alignment horizontal="center" vertical="center" wrapText="1"/>
    </xf>
    <xf numFmtId="0" fontId="74" fillId="9" borderId="21" xfId="31" applyFont="1" applyFill="1" applyBorder="1" applyAlignment="1">
      <alignment horizontal="center" vertical="center" wrapText="1"/>
    </xf>
    <xf numFmtId="0" fontId="74" fillId="9" borderId="33" xfId="31" applyFont="1" applyFill="1" applyBorder="1" applyAlignment="1">
      <alignment horizontal="center" vertical="center" wrapText="1"/>
    </xf>
    <xf numFmtId="0" fontId="74" fillId="9" borderId="2" xfId="31" applyFont="1" applyFill="1" applyBorder="1" applyAlignment="1">
      <alignment horizontal="center" vertical="center" wrapText="1"/>
    </xf>
    <xf numFmtId="0" fontId="74" fillId="9" borderId="23" xfId="31" applyFont="1" applyFill="1" applyBorder="1" applyAlignment="1">
      <alignment horizontal="center" vertical="center" wrapText="1"/>
    </xf>
    <xf numFmtId="0" fontId="74" fillId="9" borderId="54" xfId="31" applyFont="1" applyFill="1" applyBorder="1" applyAlignment="1">
      <alignment horizontal="center" vertical="center" wrapText="1"/>
    </xf>
    <xf numFmtId="0" fontId="74" fillId="9" borderId="67" xfId="31" applyFont="1" applyFill="1" applyBorder="1" applyAlignment="1">
      <alignment horizontal="center" vertical="center" wrapText="1"/>
    </xf>
    <xf numFmtId="0" fontId="74" fillId="9" borderId="38" xfId="31" applyFont="1" applyFill="1" applyBorder="1" applyAlignment="1">
      <alignment horizontal="center" vertical="center" wrapText="1"/>
    </xf>
    <xf numFmtId="0" fontId="74" fillId="9" borderId="35" xfId="31" applyFont="1" applyFill="1" applyBorder="1" applyAlignment="1">
      <alignment horizontal="center" vertical="center" wrapText="1"/>
    </xf>
    <xf numFmtId="0" fontId="74" fillId="9" borderId="36" xfId="31" applyFont="1" applyFill="1" applyBorder="1" applyAlignment="1">
      <alignment horizontal="center" vertical="center" wrapText="1"/>
    </xf>
    <xf numFmtId="0" fontId="74" fillId="9" borderId="66" xfId="31" applyFont="1" applyFill="1" applyBorder="1" applyAlignment="1">
      <alignment horizontal="center" vertical="center" wrapText="1"/>
    </xf>
    <xf numFmtId="0" fontId="74" fillId="9" borderId="65" xfId="31" applyFont="1" applyFill="1" applyBorder="1" applyAlignment="1">
      <alignment horizontal="center" vertical="center" wrapText="1"/>
    </xf>
    <xf numFmtId="0" fontId="74" fillId="9" borderId="65" xfId="31" applyFont="1" applyFill="1" applyBorder="1" applyAlignment="1">
      <alignment horizontal="center" vertical="center"/>
    </xf>
    <xf numFmtId="0" fontId="74" fillId="9" borderId="38" xfId="31" applyFont="1" applyFill="1" applyBorder="1" applyAlignment="1">
      <alignment horizontal="center" vertical="center"/>
    </xf>
    <xf numFmtId="0" fontId="74" fillId="9" borderId="35" xfId="31" applyFont="1" applyFill="1" applyBorder="1" applyAlignment="1">
      <alignment horizontal="center" vertical="center"/>
    </xf>
    <xf numFmtId="0" fontId="74" fillId="9" borderId="48" xfId="31" applyFont="1" applyFill="1" applyBorder="1" applyAlignment="1">
      <alignment horizontal="center" vertical="center"/>
    </xf>
    <xf numFmtId="0" fontId="66" fillId="9" borderId="66" xfId="31" applyFont="1" applyFill="1" applyBorder="1" applyAlignment="1">
      <alignment horizontal="center" vertical="center"/>
    </xf>
    <xf numFmtId="0" fontId="66" fillId="9" borderId="65" xfId="31" applyFont="1" applyFill="1" applyBorder="1" applyAlignment="1">
      <alignment horizontal="center" vertical="center"/>
    </xf>
    <xf numFmtId="0" fontId="65" fillId="9" borderId="65" xfId="31" applyFont="1" applyFill="1" applyBorder="1" applyAlignment="1">
      <alignment horizontal="center" vertical="center" wrapText="1"/>
    </xf>
    <xf numFmtId="0" fontId="65" fillId="9" borderId="38" xfId="31" applyFont="1" applyFill="1" applyBorder="1" applyAlignment="1">
      <alignment horizontal="center" vertical="center"/>
    </xf>
    <xf numFmtId="0" fontId="65" fillId="9" borderId="35" xfId="31" applyFont="1" applyFill="1" applyBorder="1" applyAlignment="1">
      <alignment horizontal="center" vertical="center"/>
    </xf>
    <xf numFmtId="0" fontId="65" fillId="9" borderId="36" xfId="31" applyFont="1" applyFill="1" applyBorder="1" applyAlignment="1">
      <alignment horizontal="center" vertical="center"/>
    </xf>
    <xf numFmtId="0" fontId="65" fillId="9" borderId="38" xfId="31" applyFont="1" applyFill="1" applyBorder="1" applyAlignment="1">
      <alignment horizontal="center" vertical="center" wrapText="1"/>
    </xf>
    <xf numFmtId="0" fontId="65" fillId="9" borderId="35" xfId="31" applyFont="1" applyFill="1" applyBorder="1" applyAlignment="1">
      <alignment horizontal="center" vertical="center" wrapText="1"/>
    </xf>
    <xf numFmtId="0" fontId="65" fillId="9" borderId="48" xfId="31" applyFont="1" applyFill="1" applyBorder="1" applyAlignment="1">
      <alignment horizontal="center" vertical="center" wrapText="1"/>
    </xf>
    <xf numFmtId="0" fontId="74" fillId="9" borderId="16" xfId="31" applyFont="1" applyFill="1" applyBorder="1" applyAlignment="1">
      <alignment horizontal="right" vertical="center" wrapText="1"/>
    </xf>
    <xf numFmtId="0" fontId="74" fillId="9" borderId="0" xfId="31" applyFont="1" applyFill="1" applyAlignment="1">
      <alignment horizontal="right" vertical="center" wrapText="1"/>
    </xf>
    <xf numFmtId="0" fontId="74" fillId="12" borderId="75" xfId="31" applyFont="1" applyFill="1" applyBorder="1" applyAlignment="1">
      <alignment horizontal="center" vertical="center" wrapText="1"/>
    </xf>
    <xf numFmtId="0" fontId="74" fillId="12" borderId="20" xfId="31" applyFont="1" applyFill="1" applyBorder="1" applyAlignment="1">
      <alignment horizontal="center" vertical="center" wrapText="1"/>
    </xf>
    <xf numFmtId="0" fontId="74" fillId="12" borderId="22" xfId="31" applyFont="1" applyFill="1" applyBorder="1" applyAlignment="1">
      <alignment horizontal="center" vertical="center" wrapText="1"/>
    </xf>
    <xf numFmtId="0" fontId="75" fillId="0" borderId="20" xfId="31" applyFont="1" applyBorder="1" applyAlignment="1">
      <alignment horizontal="left" vertical="top" wrapText="1"/>
    </xf>
    <xf numFmtId="0" fontId="75" fillId="0" borderId="25" xfId="31" applyFont="1" applyBorder="1" applyAlignment="1">
      <alignment horizontal="left" vertical="top" wrapText="1"/>
    </xf>
    <xf numFmtId="0" fontId="75" fillId="0" borderId="21" xfId="31" applyFont="1" applyBorder="1" applyAlignment="1">
      <alignment horizontal="left" vertical="top" wrapText="1"/>
    </xf>
    <xf numFmtId="0" fontId="75" fillId="0" borderId="22" xfId="31" applyFont="1" applyBorder="1" applyAlignment="1">
      <alignment horizontal="left" vertical="top" wrapText="1"/>
    </xf>
    <xf numFmtId="0" fontId="75" fillId="0" borderId="2" xfId="31" applyFont="1" applyBorder="1" applyAlignment="1">
      <alignment horizontal="left" vertical="top" wrapText="1"/>
    </xf>
    <xf numFmtId="0" fontId="75" fillId="0" borderId="23" xfId="31" applyFont="1" applyBorder="1" applyAlignment="1">
      <alignment horizontal="left" vertical="top" wrapText="1"/>
    </xf>
    <xf numFmtId="0" fontId="86" fillId="0" borderId="33" xfId="31" applyFont="1" applyBorder="1" applyAlignment="1">
      <alignment horizontal="left" vertical="top" wrapText="1"/>
    </xf>
    <xf numFmtId="0" fontId="86" fillId="0" borderId="2" xfId="31" applyFont="1" applyBorder="1" applyAlignment="1">
      <alignment horizontal="left" vertical="top" wrapText="1"/>
    </xf>
    <xf numFmtId="0" fontId="86" fillId="0" borderId="23" xfId="31" applyFont="1" applyBorder="1" applyAlignment="1">
      <alignment horizontal="left" vertical="top" wrapText="1"/>
    </xf>
    <xf numFmtId="0" fontId="86" fillId="9" borderId="16" xfId="31" applyFont="1" applyFill="1" applyBorder="1" applyAlignment="1">
      <alignment horizontal="left" vertical="top" wrapText="1"/>
    </xf>
    <xf numFmtId="0" fontId="86" fillId="9" borderId="0" xfId="31" applyFont="1" applyFill="1" applyAlignment="1">
      <alignment horizontal="left" vertical="top" wrapText="1"/>
    </xf>
    <xf numFmtId="0" fontId="86" fillId="9" borderId="4" xfId="31" applyFont="1" applyFill="1" applyBorder="1" applyAlignment="1">
      <alignment horizontal="left" vertical="top" wrapText="1"/>
    </xf>
    <xf numFmtId="0" fontId="86" fillId="9" borderId="37" xfId="31" applyFont="1" applyFill="1" applyBorder="1" applyAlignment="1">
      <alignment horizontal="left" vertical="top" wrapText="1"/>
    </xf>
    <xf numFmtId="0" fontId="86" fillId="9" borderId="15" xfId="31" applyFont="1" applyFill="1" applyBorder="1" applyAlignment="1">
      <alignment horizontal="left" vertical="top" wrapText="1"/>
    </xf>
    <xf numFmtId="0" fontId="86" fillId="9" borderId="24" xfId="31" applyFont="1" applyFill="1" applyBorder="1" applyAlignment="1">
      <alignment horizontal="left" vertical="top" wrapText="1"/>
    </xf>
    <xf numFmtId="0" fontId="86" fillId="9" borderId="88" xfId="31" applyFont="1" applyFill="1" applyBorder="1" applyAlignment="1">
      <alignment horizontal="left" vertical="top" wrapText="1"/>
    </xf>
    <xf numFmtId="0" fontId="86" fillId="9" borderId="25" xfId="31" applyFont="1" applyFill="1" applyBorder="1" applyAlignment="1">
      <alignment horizontal="left" vertical="top" wrapText="1"/>
    </xf>
    <xf numFmtId="0" fontId="86" fillId="9" borderId="21" xfId="31" applyFont="1" applyFill="1" applyBorder="1" applyAlignment="1">
      <alignment horizontal="left" vertical="top" wrapText="1"/>
    </xf>
    <xf numFmtId="0" fontId="86" fillId="9" borderId="33" xfId="31" applyFont="1" applyFill="1" applyBorder="1" applyAlignment="1">
      <alignment horizontal="left" vertical="top" wrapText="1"/>
    </xf>
    <xf numFmtId="0" fontId="86" fillId="9" borderId="2" xfId="31" applyFont="1" applyFill="1" applyBorder="1" applyAlignment="1">
      <alignment horizontal="left" vertical="top" wrapText="1"/>
    </xf>
    <xf numFmtId="0" fontId="86" fillId="9" borderId="23" xfId="31" applyFont="1" applyFill="1" applyBorder="1" applyAlignment="1">
      <alignment horizontal="left" vertical="top" wrapText="1"/>
    </xf>
    <xf numFmtId="0" fontId="65" fillId="9" borderId="36" xfId="31" applyFont="1" applyFill="1" applyBorder="1" applyAlignment="1">
      <alignment horizontal="center" vertical="center" wrapText="1"/>
    </xf>
    <xf numFmtId="0" fontId="74" fillId="9" borderId="36" xfId="31" applyFont="1" applyFill="1" applyBorder="1" applyAlignment="1">
      <alignment horizontal="center" vertical="center"/>
    </xf>
    <xf numFmtId="0" fontId="74" fillId="0" borderId="52" xfId="14" applyFont="1" applyBorder="1" applyAlignment="1">
      <alignment horizontal="center" vertical="center"/>
    </xf>
    <xf numFmtId="0" fontId="74" fillId="0" borderId="52" xfId="14" applyFont="1" applyBorder="1" applyAlignment="1">
      <alignment horizontal="left" vertical="center" wrapText="1"/>
    </xf>
    <xf numFmtId="0" fontId="74" fillId="9" borderId="64" xfId="31" applyFont="1" applyFill="1" applyBorder="1" applyAlignment="1">
      <alignment horizontal="right" vertical="center" wrapText="1"/>
    </xf>
    <xf numFmtId="0" fontId="75" fillId="9" borderId="20" xfId="31" applyFont="1" applyFill="1" applyBorder="1" applyAlignment="1">
      <alignment horizontal="left" vertical="top" wrapText="1"/>
    </xf>
    <xf numFmtId="0" fontId="75" fillId="9" borderId="25" xfId="31" applyFont="1" applyFill="1" applyBorder="1" applyAlignment="1">
      <alignment horizontal="left" vertical="top" wrapText="1"/>
    </xf>
    <xf numFmtId="0" fontId="75" fillId="9" borderId="21" xfId="31" applyFont="1" applyFill="1" applyBorder="1" applyAlignment="1">
      <alignment horizontal="left" vertical="top" wrapText="1"/>
    </xf>
    <xf numFmtId="0" fontId="75" fillId="9" borderId="22" xfId="31" applyFont="1" applyFill="1" applyBorder="1" applyAlignment="1">
      <alignment horizontal="left" vertical="top" wrapText="1"/>
    </xf>
    <xf numFmtId="0" fontId="75" fillId="9" borderId="2" xfId="31" applyFont="1" applyFill="1" applyBorder="1" applyAlignment="1">
      <alignment horizontal="left" vertical="top" wrapText="1"/>
    </xf>
    <xf numFmtId="0" fontId="75" fillId="9" borderId="23" xfId="31" applyFont="1" applyFill="1" applyBorder="1" applyAlignment="1">
      <alignment horizontal="left" vertical="top" wrapText="1"/>
    </xf>
    <xf numFmtId="0" fontId="74" fillId="9" borderId="5" xfId="31" applyFont="1" applyFill="1" applyBorder="1" applyAlignment="1">
      <alignment horizontal="center" vertical="center" wrapText="1"/>
    </xf>
    <xf numFmtId="0" fontId="74" fillId="9" borderId="28" xfId="31" applyFont="1" applyFill="1" applyBorder="1" applyAlignment="1">
      <alignment horizontal="center" vertical="center" wrapText="1"/>
    </xf>
    <xf numFmtId="0" fontId="74" fillId="12" borderId="57" xfId="31" applyFont="1" applyFill="1" applyBorder="1" applyAlignment="1">
      <alignment horizontal="center" vertical="center" wrapText="1"/>
    </xf>
    <xf numFmtId="0" fontId="74" fillId="12" borderId="63" xfId="31" applyFont="1" applyFill="1" applyBorder="1" applyAlignment="1">
      <alignment horizontal="center" vertical="center" wrapText="1"/>
    </xf>
    <xf numFmtId="0" fontId="74" fillId="12" borderId="52" xfId="31" applyFont="1" applyFill="1" applyBorder="1" applyAlignment="1">
      <alignment horizontal="center" vertical="center" wrapText="1"/>
    </xf>
    <xf numFmtId="0" fontId="74" fillId="12" borderId="79" xfId="31" applyFont="1" applyFill="1" applyBorder="1" applyAlignment="1">
      <alignment horizontal="center" vertical="center" wrapText="1"/>
    </xf>
    <xf numFmtId="0" fontId="75" fillId="0" borderId="30" xfId="31" applyFont="1" applyBorder="1" applyAlignment="1">
      <alignment horizontal="center" vertical="center" wrapText="1"/>
    </xf>
    <xf numFmtId="0" fontId="75" fillId="0" borderId="31" xfId="31" applyFont="1" applyBorder="1" applyAlignment="1">
      <alignment horizontal="center" vertical="center" wrapText="1"/>
    </xf>
    <xf numFmtId="0" fontId="75" fillId="0" borderId="32" xfId="31" applyFont="1" applyBorder="1" applyAlignment="1">
      <alignment horizontal="center" vertical="center" wrapText="1"/>
    </xf>
    <xf numFmtId="0" fontId="75" fillId="0" borderId="37" xfId="31" applyFont="1" applyBorder="1" applyAlignment="1">
      <alignment horizontal="center" vertical="center" wrapText="1"/>
    </xf>
    <xf numFmtId="0" fontId="75" fillId="0" borderId="15" xfId="31" applyFont="1" applyBorder="1" applyAlignment="1">
      <alignment horizontal="center" vertical="center" wrapText="1"/>
    </xf>
    <xf numFmtId="0" fontId="75" fillId="0" borderId="34" xfId="31" applyFont="1" applyBorder="1" applyAlignment="1">
      <alignment horizontal="center" vertical="center" wrapText="1"/>
    </xf>
    <xf numFmtId="0" fontId="74" fillId="9" borderId="16" xfId="31" applyFont="1" applyFill="1" applyBorder="1" applyAlignment="1">
      <alignment horizontal="center" vertical="center" wrapText="1"/>
    </xf>
    <xf numFmtId="0" fontId="74" fillId="9" borderId="0" xfId="31" applyFont="1" applyFill="1" applyAlignment="1">
      <alignment horizontal="center" vertical="center" wrapText="1"/>
    </xf>
    <xf numFmtId="0" fontId="74" fillId="9" borderId="4" xfId="31" applyFont="1" applyFill="1" applyBorder="1" applyAlignment="1">
      <alignment horizontal="center" vertical="center" wrapText="1"/>
    </xf>
    <xf numFmtId="0" fontId="74" fillId="9" borderId="22" xfId="31" applyFont="1" applyFill="1" applyBorder="1" applyAlignment="1">
      <alignment horizontal="center" vertical="center" wrapText="1"/>
    </xf>
    <xf numFmtId="0" fontId="74" fillId="12" borderId="59" xfId="31" applyFont="1" applyFill="1" applyBorder="1" applyAlignment="1">
      <alignment horizontal="center" vertical="center" wrapText="1"/>
    </xf>
    <xf numFmtId="0" fontId="74" fillId="12" borderId="47" xfId="31" applyFont="1" applyFill="1" applyBorder="1" applyAlignment="1">
      <alignment horizontal="center" vertical="center" wrapText="1"/>
    </xf>
    <xf numFmtId="0" fontId="74" fillId="12" borderId="26" xfId="31" applyFont="1" applyFill="1" applyBorder="1" applyAlignment="1">
      <alignment horizontal="center" vertical="center" wrapText="1"/>
    </xf>
    <xf numFmtId="0" fontId="74" fillId="12" borderId="5" xfId="31" applyFont="1" applyFill="1" applyBorder="1" applyAlignment="1">
      <alignment horizontal="center" vertical="center" wrapText="1"/>
    </xf>
    <xf numFmtId="0" fontId="74" fillId="12" borderId="28" xfId="31" applyFont="1" applyFill="1" applyBorder="1" applyAlignment="1">
      <alignment horizontal="center" vertical="center" wrapText="1"/>
    </xf>
    <xf numFmtId="0" fontId="66" fillId="11" borderId="30" xfId="31" applyFont="1" applyFill="1" applyBorder="1" applyAlignment="1">
      <alignment horizontal="center" vertical="center" wrapText="1"/>
    </xf>
    <xf numFmtId="0" fontId="66" fillId="11" borderId="31" xfId="31" applyFont="1" applyFill="1" applyBorder="1" applyAlignment="1">
      <alignment horizontal="center" vertical="center" wrapText="1"/>
    </xf>
    <xf numFmtId="0" fontId="75" fillId="0" borderId="65" xfId="31" applyFont="1" applyBorder="1" applyAlignment="1">
      <alignment horizontal="left" vertical="top" wrapText="1"/>
    </xf>
    <xf numFmtId="0" fontId="76" fillId="9" borderId="37" xfId="31" applyFont="1" applyFill="1" applyBorder="1" applyAlignment="1">
      <alignment horizontal="center" vertical="top" wrapText="1"/>
    </xf>
    <xf numFmtId="0" fontId="76" fillId="9" borderId="15" xfId="31" applyFont="1" applyFill="1" applyBorder="1" applyAlignment="1">
      <alignment horizontal="center" vertical="top" wrapText="1"/>
    </xf>
    <xf numFmtId="0" fontId="76" fillId="9" borderId="24" xfId="31" applyFont="1" applyFill="1" applyBorder="1" applyAlignment="1">
      <alignment horizontal="center" vertical="top" wrapText="1"/>
    </xf>
    <xf numFmtId="0" fontId="86" fillId="0" borderId="16" xfId="31" applyFont="1" applyBorder="1" applyAlignment="1">
      <alignment horizontal="left" vertical="top" wrapText="1"/>
    </xf>
    <xf numFmtId="0" fontId="86" fillId="0" borderId="0" xfId="31" applyFont="1" applyAlignment="1">
      <alignment horizontal="left" vertical="top" wrapText="1"/>
    </xf>
    <xf numFmtId="0" fontId="86" fillId="0" borderId="4" xfId="31" applyFont="1" applyBorder="1" applyAlignment="1">
      <alignment horizontal="left" vertical="top" wrapText="1"/>
    </xf>
    <xf numFmtId="0" fontId="74" fillId="0" borderId="33" xfId="14" applyFont="1" applyBorder="1" applyAlignment="1">
      <alignment horizontal="left" vertical="center" wrapText="1"/>
    </xf>
    <xf numFmtId="0" fontId="74" fillId="9" borderId="75" xfId="31" applyFont="1" applyFill="1" applyBorder="1" applyAlignment="1">
      <alignment horizontal="center" vertical="center" wrapText="1"/>
    </xf>
    <xf numFmtId="0" fontId="66" fillId="11" borderId="37" xfId="31" applyFont="1" applyFill="1" applyBorder="1" applyAlignment="1">
      <alignment horizontal="center" vertical="center" wrapText="1"/>
    </xf>
    <xf numFmtId="0" fontId="66" fillId="11" borderId="15" xfId="31" applyFont="1" applyFill="1" applyBorder="1" applyAlignment="1">
      <alignment horizontal="center" vertical="center" wrapText="1"/>
    </xf>
    <xf numFmtId="0" fontId="73" fillId="11" borderId="37" xfId="31" applyFont="1" applyFill="1" applyBorder="1" applyAlignment="1">
      <alignment horizontal="center" vertical="center" wrapText="1"/>
    </xf>
    <xf numFmtId="0" fontId="73" fillId="11" borderId="15" xfId="31" applyFont="1" applyFill="1" applyBorder="1" applyAlignment="1">
      <alignment horizontal="center" vertical="center" wrapText="1"/>
    </xf>
    <xf numFmtId="0" fontId="73" fillId="11" borderId="34" xfId="31" applyFont="1" applyFill="1" applyBorder="1" applyAlignment="1">
      <alignment horizontal="center" vertical="center" wrapText="1"/>
    </xf>
    <xf numFmtId="0" fontId="86" fillId="0" borderId="37" xfId="31" applyFont="1" applyBorder="1" applyAlignment="1">
      <alignment horizontal="left" vertical="top" wrapText="1"/>
    </xf>
    <xf numFmtId="0" fontId="86" fillId="0" borderId="15" xfId="31" applyFont="1" applyBorder="1" applyAlignment="1">
      <alignment horizontal="left" vertical="top" wrapText="1"/>
    </xf>
    <xf numFmtId="0" fontId="86" fillId="0" borderId="24" xfId="31" applyFont="1" applyBorder="1" applyAlignment="1">
      <alignment horizontal="left" vertical="top" wrapText="1"/>
    </xf>
    <xf numFmtId="0" fontId="152" fillId="9" borderId="20" xfId="31" applyFont="1" applyFill="1" applyBorder="1" applyAlignment="1">
      <alignment horizontal="center" vertical="center" wrapText="1"/>
    </xf>
    <xf numFmtId="0" fontId="152" fillId="9" borderId="25" xfId="31" applyFont="1" applyFill="1" applyBorder="1" applyAlignment="1">
      <alignment horizontal="center" vertical="center" wrapText="1"/>
    </xf>
    <xf numFmtId="0" fontId="152" fillId="9" borderId="21" xfId="31" applyFont="1" applyFill="1" applyBorder="1" applyAlignment="1">
      <alignment horizontal="center" vertical="center" wrapText="1"/>
    </xf>
    <xf numFmtId="0" fontId="152" fillId="9" borderId="22" xfId="31" applyFont="1" applyFill="1" applyBorder="1" applyAlignment="1">
      <alignment horizontal="center" vertical="center" wrapText="1"/>
    </xf>
    <xf numFmtId="0" fontId="152" fillId="9" borderId="2" xfId="31" applyFont="1" applyFill="1" applyBorder="1" applyAlignment="1">
      <alignment horizontal="center" vertical="center" wrapText="1"/>
    </xf>
    <xf numFmtId="0" fontId="152" fillId="9" borderId="23" xfId="31" applyFont="1" applyFill="1" applyBorder="1" applyAlignment="1">
      <alignment horizontal="center" vertical="center" wrapText="1"/>
    </xf>
    <xf numFmtId="0" fontId="86" fillId="0" borderId="88" xfId="31" applyFont="1" applyBorder="1" applyAlignment="1">
      <alignment horizontal="left" vertical="top" wrapText="1"/>
    </xf>
    <xf numFmtId="0" fontId="86" fillId="0" borderId="25" xfId="31" applyFont="1" applyBorder="1" applyAlignment="1">
      <alignment horizontal="left" vertical="top" wrapText="1"/>
    </xf>
    <xf numFmtId="0" fontId="86" fillId="0" borderId="21" xfId="31" applyFont="1" applyBorder="1" applyAlignment="1">
      <alignment horizontal="left" vertical="top" wrapText="1"/>
    </xf>
    <xf numFmtId="0" fontId="66" fillId="9" borderId="39" xfId="31" applyFont="1" applyFill="1" applyBorder="1" applyAlignment="1">
      <alignment horizontal="center" vertical="center" wrapText="1"/>
    </xf>
    <xf numFmtId="0" fontId="66" fillId="9" borderId="40" xfId="31" applyFont="1" applyFill="1" applyBorder="1" applyAlignment="1">
      <alignment horizontal="center" vertical="center" wrapText="1"/>
    </xf>
    <xf numFmtId="0" fontId="73" fillId="9" borderId="39" xfId="31" applyFont="1" applyFill="1" applyBorder="1" applyAlignment="1">
      <alignment horizontal="center" vertical="center" wrapText="1"/>
    </xf>
    <xf numFmtId="0" fontId="73" fillId="9" borderId="40" xfId="31" applyFont="1" applyFill="1" applyBorder="1" applyAlignment="1">
      <alignment horizontal="center" vertical="center" wrapText="1"/>
    </xf>
    <xf numFmtId="0" fontId="73" fillId="9" borderId="41" xfId="31" applyFont="1" applyFill="1" applyBorder="1" applyAlignment="1">
      <alignment horizontal="center" vertical="center" wrapText="1"/>
    </xf>
    <xf numFmtId="0" fontId="75" fillId="9" borderId="20" xfId="31" applyFont="1" applyFill="1" applyBorder="1" applyAlignment="1">
      <alignment horizontal="center" vertical="center" wrapText="1"/>
    </xf>
    <xf numFmtId="0" fontId="75" fillId="9" borderId="25" xfId="31" applyFont="1" applyFill="1" applyBorder="1" applyAlignment="1">
      <alignment horizontal="center" vertical="center" wrapText="1"/>
    </xf>
    <xf numFmtId="0" fontId="75" fillId="9" borderId="21" xfId="31" applyFont="1" applyFill="1" applyBorder="1" applyAlignment="1">
      <alignment horizontal="center" vertical="center" wrapText="1"/>
    </xf>
    <xf numFmtId="0" fontId="75" fillId="9" borderId="22" xfId="31" applyFont="1" applyFill="1" applyBorder="1" applyAlignment="1">
      <alignment horizontal="center" vertical="center" wrapText="1"/>
    </xf>
    <xf numFmtId="0" fontId="75" fillId="9" borderId="2" xfId="31" applyFont="1" applyFill="1" applyBorder="1" applyAlignment="1">
      <alignment horizontal="center" vertical="center" wrapText="1"/>
    </xf>
    <xf numFmtId="0" fontId="75" fillId="9" borderId="23" xfId="31" applyFont="1" applyFill="1" applyBorder="1" applyAlignment="1">
      <alignment horizontal="center" vertical="center" wrapText="1"/>
    </xf>
    <xf numFmtId="0" fontId="74" fillId="9" borderId="37" xfId="31" applyFont="1" applyFill="1" applyBorder="1" applyAlignment="1">
      <alignment horizontal="center" vertical="center" wrapText="1"/>
    </xf>
    <xf numFmtId="0" fontId="74" fillId="9" borderId="15" xfId="31" applyFont="1" applyFill="1" applyBorder="1" applyAlignment="1">
      <alignment horizontal="center" vertical="center" wrapText="1"/>
    </xf>
    <xf numFmtId="0" fontId="74" fillId="9" borderId="33" xfId="14" applyFont="1" applyFill="1" applyBorder="1" applyAlignment="1">
      <alignment horizontal="left" vertical="center" wrapText="1"/>
    </xf>
    <xf numFmtId="0" fontId="74" fillId="9" borderId="2" xfId="14" applyFont="1" applyFill="1" applyBorder="1" applyAlignment="1">
      <alignment horizontal="left" vertical="center" wrapText="1"/>
    </xf>
    <xf numFmtId="0" fontId="74" fillId="9" borderId="2" xfId="14" applyFont="1" applyFill="1" applyBorder="1" applyAlignment="1">
      <alignment horizontal="center" vertical="center"/>
    </xf>
    <xf numFmtId="0" fontId="152" fillId="0" borderId="20" xfId="31" applyFont="1" applyBorder="1" applyAlignment="1">
      <alignment horizontal="center" vertical="center" wrapText="1"/>
    </xf>
    <xf numFmtId="0" fontId="152" fillId="0" borderId="25" xfId="31" applyFont="1" applyBorder="1" applyAlignment="1">
      <alignment horizontal="center" vertical="center" wrapText="1"/>
    </xf>
    <xf numFmtId="0" fontId="152" fillId="0" borderId="21" xfId="31" applyFont="1" applyBorder="1" applyAlignment="1">
      <alignment horizontal="center" vertical="center" wrapText="1"/>
    </xf>
    <xf numFmtId="0" fontId="152" fillId="0" borderId="22" xfId="31" applyFont="1" applyBorder="1" applyAlignment="1">
      <alignment horizontal="center" vertical="center" wrapText="1"/>
    </xf>
    <xf numFmtId="0" fontId="152" fillId="0" borderId="2" xfId="31" applyFont="1" applyBorder="1" applyAlignment="1">
      <alignment horizontal="center" vertical="center" wrapText="1"/>
    </xf>
    <xf numFmtId="0" fontId="152" fillId="0" borderId="23" xfId="31" applyFont="1" applyBorder="1" applyAlignment="1">
      <alignment horizontal="center" vertical="center" wrapText="1"/>
    </xf>
    <xf numFmtId="0" fontId="76" fillId="12" borderId="54" xfId="31" applyFont="1" applyFill="1" applyBorder="1" applyAlignment="1">
      <alignment horizontal="center" vertical="center" wrapText="1"/>
    </xf>
    <xf numFmtId="0" fontId="76" fillId="12" borderId="67" xfId="31" applyFont="1" applyFill="1" applyBorder="1" applyAlignment="1">
      <alignment horizontal="center" vertical="center" wrapText="1"/>
    </xf>
    <xf numFmtId="0" fontId="74" fillId="9" borderId="131" xfId="14" applyFont="1" applyFill="1" applyBorder="1" applyAlignment="1">
      <alignment horizontal="left" vertical="center" wrapText="1"/>
    </xf>
    <xf numFmtId="0" fontId="74" fillId="9" borderId="52" xfId="14" applyFont="1" applyFill="1" applyBorder="1" applyAlignment="1">
      <alignment horizontal="left" vertical="center" wrapText="1"/>
    </xf>
    <xf numFmtId="0" fontId="74" fillId="9" borderId="52" xfId="14" applyFont="1" applyFill="1" applyBorder="1" applyAlignment="1">
      <alignment horizontal="center" vertical="center"/>
    </xf>
    <xf numFmtId="177" fontId="76" fillId="0" borderId="20" xfId="31" applyNumberFormat="1" applyFont="1" applyBorder="1" applyAlignment="1">
      <alignment horizontal="right" vertical="center" wrapText="1"/>
    </xf>
    <xf numFmtId="177" fontId="76" fillId="0" borderId="25" xfId="31" applyNumberFormat="1" applyFont="1" applyBorder="1" applyAlignment="1">
      <alignment horizontal="right" vertical="center" wrapText="1"/>
    </xf>
    <xf numFmtId="177" fontId="76" fillId="0" borderId="21" xfId="31" applyNumberFormat="1" applyFont="1" applyBorder="1" applyAlignment="1">
      <alignment horizontal="right" vertical="center" wrapText="1"/>
    </xf>
    <xf numFmtId="0" fontId="76" fillId="9" borderId="30" xfId="31" applyFont="1" applyFill="1" applyBorder="1" applyAlignment="1">
      <alignment horizontal="center" vertical="top" wrapText="1"/>
    </xf>
    <xf numFmtId="0" fontId="76" fillId="9" borderId="31" xfId="31" applyFont="1" applyFill="1" applyBorder="1" applyAlignment="1">
      <alignment horizontal="center" vertical="top" wrapText="1"/>
    </xf>
    <xf numFmtId="0" fontId="76" fillId="9" borderId="58" xfId="31" applyFont="1" applyFill="1" applyBorder="1" applyAlignment="1">
      <alignment horizontal="center" vertical="top" wrapText="1"/>
    </xf>
    <xf numFmtId="177" fontId="76" fillId="9" borderId="43" xfId="31" applyNumberFormat="1" applyFont="1" applyFill="1" applyBorder="1" applyAlignment="1">
      <alignment horizontal="right" vertical="center" wrapText="1"/>
    </xf>
    <xf numFmtId="177" fontId="76" fillId="9" borderId="44" xfId="31" applyNumberFormat="1" applyFont="1" applyFill="1" applyBorder="1" applyAlignment="1">
      <alignment horizontal="right" vertical="center" wrapText="1"/>
    </xf>
    <xf numFmtId="177" fontId="76" fillId="9" borderId="17" xfId="31" applyNumberFormat="1" applyFont="1" applyFill="1" applyBorder="1" applyAlignment="1">
      <alignment horizontal="right" vertical="center" wrapText="1"/>
    </xf>
    <xf numFmtId="0" fontId="66" fillId="11" borderId="41" xfId="31" applyFont="1" applyFill="1" applyBorder="1" applyAlignment="1">
      <alignment horizontal="center" vertical="center" wrapText="1"/>
    </xf>
    <xf numFmtId="0" fontId="76" fillId="9" borderId="54" xfId="31" applyFont="1" applyFill="1" applyBorder="1" applyAlignment="1">
      <alignment horizontal="center" vertical="center" wrapText="1"/>
    </xf>
    <xf numFmtId="0" fontId="76" fillId="9" borderId="5" xfId="31" applyFont="1" applyFill="1" applyBorder="1" applyAlignment="1">
      <alignment horizontal="center" vertical="center" wrapText="1"/>
    </xf>
    <xf numFmtId="0" fontId="76" fillId="9" borderId="67" xfId="31" applyFont="1" applyFill="1" applyBorder="1" applyAlignment="1">
      <alignment horizontal="center" vertical="center" wrapText="1"/>
    </xf>
    <xf numFmtId="0" fontId="73" fillId="11" borderId="30" xfId="31" applyFont="1" applyFill="1" applyBorder="1" applyAlignment="1">
      <alignment horizontal="center" vertical="center" wrapText="1"/>
    </xf>
    <xf numFmtId="0" fontId="73" fillId="11" borderId="31" xfId="31" applyFont="1" applyFill="1" applyBorder="1" applyAlignment="1">
      <alignment horizontal="center" vertical="center" wrapText="1"/>
    </xf>
    <xf numFmtId="0" fontId="73" fillId="11" borderId="32" xfId="31" applyFont="1" applyFill="1" applyBorder="1" applyAlignment="1">
      <alignment horizontal="center" vertical="center" wrapText="1"/>
    </xf>
    <xf numFmtId="177" fontId="76" fillId="8" borderId="38" xfId="14" applyNumberFormat="1" applyFont="1" applyFill="1" applyBorder="1" applyAlignment="1">
      <alignment horizontal="right" vertical="center" wrapText="1"/>
    </xf>
    <xf numFmtId="177" fontId="76" fillId="8" borderId="35" xfId="14" applyNumberFormat="1" applyFont="1" applyFill="1" applyBorder="1" applyAlignment="1">
      <alignment horizontal="right" vertical="center" wrapText="1"/>
    </xf>
    <xf numFmtId="177" fontId="76" fillId="8" borderId="36" xfId="14" applyNumberFormat="1" applyFont="1" applyFill="1" applyBorder="1" applyAlignment="1">
      <alignment horizontal="right" vertical="center" wrapText="1"/>
    </xf>
    <xf numFmtId="0" fontId="66" fillId="0" borderId="66" xfId="14" applyFont="1" applyBorder="1" applyAlignment="1">
      <alignment horizontal="center" vertical="center"/>
    </xf>
    <xf numFmtId="0" fontId="66" fillId="0" borderId="65" xfId="14" applyFont="1" applyBorder="1" applyAlignment="1">
      <alignment horizontal="center" vertical="center"/>
    </xf>
    <xf numFmtId="0" fontId="65" fillId="0" borderId="65" xfId="14" applyFont="1" applyBorder="1" applyAlignment="1">
      <alignment horizontal="center" vertical="center" wrapText="1"/>
    </xf>
    <xf numFmtId="0" fontId="65" fillId="0" borderId="38" xfId="14" applyFont="1" applyBorder="1" applyAlignment="1">
      <alignment horizontal="center" vertical="center"/>
    </xf>
    <xf numFmtId="0" fontId="65" fillId="0" borderId="35" xfId="14" applyFont="1" applyBorder="1" applyAlignment="1">
      <alignment horizontal="center" vertical="center"/>
    </xf>
    <xf numFmtId="0" fontId="65" fillId="0" borderId="36" xfId="14" applyFont="1" applyBorder="1" applyAlignment="1">
      <alignment horizontal="center" vertical="center"/>
    </xf>
    <xf numFmtId="0" fontId="65" fillId="0" borderId="38" xfId="14" applyFont="1" applyBorder="1" applyAlignment="1">
      <alignment horizontal="center" vertical="center" wrapText="1"/>
    </xf>
    <xf numFmtId="0" fontId="65" fillId="0" borderId="35" xfId="14" applyFont="1" applyBorder="1" applyAlignment="1">
      <alignment horizontal="center" vertical="center" wrapText="1"/>
    </xf>
    <xf numFmtId="0" fontId="65" fillId="0" borderId="48" xfId="14" applyFont="1" applyBorder="1" applyAlignment="1">
      <alignment horizontal="center" vertical="center" wrapText="1"/>
    </xf>
    <xf numFmtId="0" fontId="74" fillId="12" borderId="88" xfId="14" applyFont="1" applyFill="1" applyBorder="1" applyAlignment="1">
      <alignment horizontal="center" vertical="center" wrapText="1"/>
    </xf>
    <xf numFmtId="0" fontId="74" fillId="12" borderId="25" xfId="14" applyFont="1" applyFill="1" applyBorder="1" applyAlignment="1">
      <alignment horizontal="center" vertical="center" wrapText="1"/>
    </xf>
    <xf numFmtId="0" fontId="74" fillId="12" borderId="21" xfId="14" applyFont="1" applyFill="1" applyBorder="1" applyAlignment="1">
      <alignment horizontal="center" vertical="center" wrapText="1"/>
    </xf>
    <xf numFmtId="0" fontId="74" fillId="12" borderId="33" xfId="14" applyFont="1" applyFill="1" applyBorder="1" applyAlignment="1">
      <alignment horizontal="center" vertical="center" wrapText="1"/>
    </xf>
    <xf numFmtId="0" fontId="74" fillId="12" borderId="2" xfId="14" applyFont="1" applyFill="1" applyBorder="1" applyAlignment="1">
      <alignment horizontal="center" vertical="center" wrapText="1"/>
    </xf>
    <xf numFmtId="0" fontId="74" fillId="12" borderId="23" xfId="14" applyFont="1" applyFill="1" applyBorder="1" applyAlignment="1">
      <alignment horizontal="center" vertical="center" wrapText="1"/>
    </xf>
    <xf numFmtId="0" fontId="74" fillId="12" borderId="54" xfId="14" applyFont="1" applyFill="1" applyBorder="1" applyAlignment="1">
      <alignment horizontal="center" vertical="center" wrapText="1"/>
    </xf>
    <xf numFmtId="0" fontId="74" fillId="12" borderId="67" xfId="14" applyFont="1" applyFill="1" applyBorder="1" applyAlignment="1">
      <alignment horizontal="center" vertical="center" wrapText="1"/>
    </xf>
    <xf numFmtId="0" fontId="74" fillId="12" borderId="38" xfId="14" applyFont="1" applyFill="1" applyBorder="1" applyAlignment="1">
      <alignment horizontal="center" vertical="center" wrapText="1"/>
    </xf>
    <xf numFmtId="0" fontId="74" fillId="12" borderId="35" xfId="14" applyFont="1" applyFill="1" applyBorder="1" applyAlignment="1">
      <alignment horizontal="center" vertical="center" wrapText="1"/>
    </xf>
    <xf numFmtId="0" fontId="74" fillId="12" borderId="36" xfId="14" applyFont="1" applyFill="1" applyBorder="1" applyAlignment="1">
      <alignment horizontal="center" vertical="center" wrapText="1"/>
    </xf>
    <xf numFmtId="0" fontId="74" fillId="12" borderId="86" xfId="14" applyFont="1" applyFill="1" applyBorder="1" applyAlignment="1">
      <alignment horizontal="center" vertical="center" wrapText="1"/>
    </xf>
    <xf numFmtId="0" fontId="74" fillId="12" borderId="68" xfId="14" applyFont="1" applyFill="1" applyBorder="1" applyAlignment="1">
      <alignment horizontal="center" vertical="center" wrapText="1"/>
    </xf>
    <xf numFmtId="0" fontId="66" fillId="8" borderId="39" xfId="14" applyFont="1" applyFill="1" applyBorder="1" applyAlignment="1">
      <alignment horizontal="center" vertical="center" wrapText="1"/>
    </xf>
    <xf numFmtId="0" fontId="66" fillId="8" borderId="40" xfId="14" applyFont="1" applyFill="1" applyBorder="1" applyAlignment="1">
      <alignment horizontal="center" vertical="center" wrapText="1"/>
    </xf>
    <xf numFmtId="0" fontId="73" fillId="8" borderId="39" xfId="14" applyFont="1" applyFill="1" applyBorder="1" applyAlignment="1">
      <alignment horizontal="center" vertical="center" wrapText="1"/>
    </xf>
    <xf numFmtId="0" fontId="73" fillId="8" borderId="40" xfId="14" applyFont="1" applyFill="1" applyBorder="1" applyAlignment="1">
      <alignment horizontal="center" vertical="center" wrapText="1"/>
    </xf>
    <xf numFmtId="0" fontId="73" fillId="8" borderId="41" xfId="14" applyFont="1" applyFill="1" applyBorder="1" applyAlignment="1">
      <alignment horizontal="center" vertical="center" wrapText="1"/>
    </xf>
    <xf numFmtId="0" fontId="74" fillId="0" borderId="30" xfId="31" applyFont="1" applyBorder="1" applyAlignment="1">
      <alignment horizontal="right" vertical="center" wrapText="1"/>
    </xf>
    <xf numFmtId="0" fontId="74" fillId="0" borderId="31" xfId="31" applyFont="1" applyBorder="1" applyAlignment="1">
      <alignment horizontal="right" vertical="center" wrapText="1"/>
    </xf>
    <xf numFmtId="0" fontId="74" fillId="0" borderId="32" xfId="31" applyFont="1" applyBorder="1" applyAlignment="1">
      <alignment horizontal="right" vertical="center" wrapText="1"/>
    </xf>
    <xf numFmtId="0" fontId="107" fillId="0" borderId="30" xfId="31" applyFont="1" applyBorder="1" applyAlignment="1">
      <alignment horizontal="center" vertical="center" wrapText="1"/>
    </xf>
    <xf numFmtId="0" fontId="107" fillId="0" borderId="31" xfId="31" applyFont="1" applyBorder="1" applyAlignment="1">
      <alignment horizontal="center" vertical="center" wrapText="1"/>
    </xf>
    <xf numFmtId="0" fontId="107" fillId="0" borderId="32" xfId="31" applyFont="1" applyBorder="1" applyAlignment="1">
      <alignment horizontal="center" vertical="center" wrapText="1"/>
    </xf>
    <xf numFmtId="0" fontId="107" fillId="0" borderId="37" xfId="31" applyFont="1" applyBorder="1" applyAlignment="1">
      <alignment horizontal="center" vertical="center" wrapText="1"/>
    </xf>
    <xf numFmtId="0" fontId="107" fillId="0" borderId="15" xfId="31" applyFont="1" applyBorder="1" applyAlignment="1">
      <alignment horizontal="center" vertical="center" wrapText="1"/>
    </xf>
    <xf numFmtId="0" fontId="107" fillId="0" borderId="34" xfId="31" applyFont="1" applyBorder="1" applyAlignment="1">
      <alignment horizontal="center" vertical="center" wrapText="1"/>
    </xf>
    <xf numFmtId="0" fontId="74" fillId="0" borderId="66" xfId="14" applyFont="1" applyBorder="1" applyAlignment="1">
      <alignment horizontal="center" vertical="center" wrapText="1"/>
    </xf>
    <xf numFmtId="0" fontId="74" fillId="0" borderId="65" xfId="14" applyFont="1" applyBorder="1" applyAlignment="1">
      <alignment horizontal="center" vertical="center" wrapText="1"/>
    </xf>
    <xf numFmtId="0" fontId="74" fillId="0" borderId="65" xfId="14" applyFont="1" applyBorder="1" applyAlignment="1">
      <alignment horizontal="center" vertical="center"/>
    </xf>
    <xf numFmtId="0" fontId="74" fillId="0" borderId="38" xfId="14" applyFont="1" applyBorder="1" applyAlignment="1">
      <alignment horizontal="center" vertical="center"/>
    </xf>
    <xf numFmtId="0" fontId="74" fillId="0" borderId="35" xfId="14" applyFont="1" applyBorder="1" applyAlignment="1">
      <alignment horizontal="center" vertical="center"/>
    </xf>
    <xf numFmtId="0" fontId="74" fillId="0" borderId="48" xfId="14" applyFont="1" applyBorder="1" applyAlignment="1">
      <alignment horizontal="center" vertical="center"/>
    </xf>
    <xf numFmtId="0" fontId="66" fillId="8" borderId="39" xfId="31" applyFont="1" applyFill="1" applyBorder="1" applyAlignment="1">
      <alignment horizontal="center" vertical="center" wrapText="1"/>
    </xf>
    <xf numFmtId="0" fontId="66" fillId="8" borderId="40" xfId="31" applyFont="1" applyFill="1" applyBorder="1" applyAlignment="1">
      <alignment horizontal="center" vertical="center" wrapText="1"/>
    </xf>
    <xf numFmtId="0" fontId="73" fillId="8" borderId="39" xfId="31" applyFont="1" applyFill="1" applyBorder="1" applyAlignment="1">
      <alignment horizontal="center" vertical="center" wrapText="1"/>
    </xf>
    <xf numFmtId="0" fontId="73" fillId="8" borderId="40" xfId="31" applyFont="1" applyFill="1" applyBorder="1" applyAlignment="1">
      <alignment horizontal="center" vertical="center" wrapText="1"/>
    </xf>
    <xf numFmtId="0" fontId="73" fillId="8" borderId="41" xfId="31" applyFont="1" applyFill="1" applyBorder="1" applyAlignment="1">
      <alignment horizontal="center" vertical="center" wrapText="1"/>
    </xf>
    <xf numFmtId="0" fontId="76" fillId="0" borderId="88" xfId="14" applyFont="1" applyBorder="1" applyAlignment="1">
      <alignment horizontal="center" vertical="top" wrapText="1"/>
    </xf>
    <xf numFmtId="0" fontId="76" fillId="0" borderId="25" xfId="14" applyFont="1" applyBorder="1" applyAlignment="1">
      <alignment horizontal="center" vertical="top" wrapText="1"/>
    </xf>
    <xf numFmtId="0" fontId="76" fillId="0" borderId="21" xfId="14" applyFont="1" applyBorder="1" applyAlignment="1">
      <alignment horizontal="center" vertical="top" wrapText="1"/>
    </xf>
    <xf numFmtId="0" fontId="76" fillId="0" borderId="16" xfId="14" applyFont="1" applyBorder="1" applyAlignment="1">
      <alignment horizontal="center" vertical="top" wrapText="1"/>
    </xf>
    <xf numFmtId="0" fontId="76" fillId="0" borderId="0" xfId="14" applyFont="1" applyAlignment="1">
      <alignment horizontal="center" vertical="top" wrapText="1"/>
    </xf>
    <xf numFmtId="0" fontId="76" fillId="0" borderId="4" xfId="14" applyFont="1" applyBorder="1" applyAlignment="1">
      <alignment horizontal="center" vertical="top" wrapText="1"/>
    </xf>
    <xf numFmtId="0" fontId="76" fillId="0" borderId="33" xfId="14" applyFont="1" applyBorder="1" applyAlignment="1">
      <alignment horizontal="center" vertical="top" wrapText="1"/>
    </xf>
    <xf numFmtId="0" fontId="76" fillId="0" borderId="2" xfId="14" applyFont="1" applyBorder="1" applyAlignment="1">
      <alignment horizontal="center" vertical="top" wrapText="1"/>
    </xf>
    <xf numFmtId="0" fontId="76" fillId="0" borderId="23" xfId="14" applyFont="1" applyBorder="1" applyAlignment="1">
      <alignment horizontal="center" vertical="top" wrapText="1"/>
    </xf>
    <xf numFmtId="0" fontId="74" fillId="12" borderId="30" xfId="14" applyFont="1" applyFill="1" applyBorder="1" applyAlignment="1">
      <alignment horizontal="center" vertical="center" wrapText="1"/>
    </xf>
    <xf numFmtId="0" fontId="74" fillId="12" borderId="31" xfId="14" applyFont="1" applyFill="1" applyBorder="1" applyAlignment="1">
      <alignment horizontal="center" vertical="center" wrapText="1"/>
    </xf>
    <xf numFmtId="0" fontId="74" fillId="12" borderId="58" xfId="14" applyFont="1" applyFill="1" applyBorder="1" applyAlignment="1">
      <alignment horizontal="center" vertical="center" wrapText="1"/>
    </xf>
    <xf numFmtId="0" fontId="74" fillId="12" borderId="57" xfId="14" applyFont="1" applyFill="1" applyBorder="1" applyAlignment="1">
      <alignment horizontal="center" vertical="center" wrapText="1"/>
    </xf>
    <xf numFmtId="0" fontId="74" fillId="12" borderId="63" xfId="14" applyFont="1" applyFill="1" applyBorder="1" applyAlignment="1">
      <alignment horizontal="center" vertical="center" wrapText="1"/>
    </xf>
    <xf numFmtId="0" fontId="74" fillId="12" borderId="52" xfId="14" applyFont="1" applyFill="1" applyBorder="1" applyAlignment="1">
      <alignment horizontal="center" vertical="center" wrapText="1"/>
    </xf>
    <xf numFmtId="0" fontId="74" fillId="12" borderId="79" xfId="14" applyFont="1" applyFill="1" applyBorder="1" applyAlignment="1">
      <alignment horizontal="center" vertical="center" wrapText="1"/>
    </xf>
    <xf numFmtId="0" fontId="74" fillId="12" borderId="59" xfId="14" applyFont="1" applyFill="1" applyBorder="1" applyAlignment="1">
      <alignment horizontal="center" vertical="center" wrapText="1"/>
    </xf>
    <xf numFmtId="0" fontId="66" fillId="0" borderId="45" xfId="14" applyFont="1" applyBorder="1" applyAlignment="1">
      <alignment horizontal="center" vertical="center"/>
    </xf>
    <xf numFmtId="0" fontId="66" fillId="0" borderId="54" xfId="14" applyFont="1" applyBorder="1" applyAlignment="1">
      <alignment horizontal="center" vertical="center"/>
    </xf>
    <xf numFmtId="0" fontId="65" fillId="0" borderId="54" xfId="14" applyFont="1" applyBorder="1" applyAlignment="1">
      <alignment horizontal="center" vertical="center" wrapText="1"/>
    </xf>
    <xf numFmtId="177" fontId="76" fillId="8" borderId="20" xfId="14" applyNumberFormat="1" applyFont="1" applyFill="1" applyBorder="1" applyAlignment="1">
      <alignment horizontal="right" vertical="center" wrapText="1"/>
    </xf>
    <xf numFmtId="177" fontId="76" fillId="8" borderId="25" xfId="14" applyNumberFormat="1" applyFont="1" applyFill="1" applyBorder="1" applyAlignment="1">
      <alignment horizontal="right" vertical="center" wrapText="1"/>
    </xf>
    <xf numFmtId="177" fontId="76" fillId="8" borderId="21" xfId="14" applyNumberFormat="1" applyFont="1" applyFill="1" applyBorder="1" applyAlignment="1">
      <alignment horizontal="right" vertical="center" wrapText="1"/>
    </xf>
    <xf numFmtId="0" fontId="65" fillId="0" borderId="2" xfId="14" applyFont="1" applyBorder="1" applyAlignment="1">
      <alignment horizontal="center" vertical="center"/>
    </xf>
    <xf numFmtId="0" fontId="65" fillId="0" borderId="26" xfId="14" applyFont="1" applyBorder="1" applyAlignment="1">
      <alignment horizontal="center" vertical="center"/>
    </xf>
    <xf numFmtId="0" fontId="66" fillId="8" borderId="37" xfId="14" applyFont="1" applyFill="1" applyBorder="1" applyAlignment="1">
      <alignment horizontal="center" vertical="center" wrapText="1"/>
    </xf>
    <xf numFmtId="0" fontId="66" fillId="8" borderId="15" xfId="14" applyFont="1" applyFill="1" applyBorder="1" applyAlignment="1">
      <alignment horizontal="center" vertical="center" wrapText="1"/>
    </xf>
    <xf numFmtId="0" fontId="73" fillId="8" borderId="37" xfId="14" applyFont="1" applyFill="1" applyBorder="1" applyAlignment="1">
      <alignment horizontal="center" vertical="center" wrapText="1"/>
    </xf>
    <xf numFmtId="0" fontId="73" fillId="8" borderId="15" xfId="14" applyFont="1" applyFill="1" applyBorder="1" applyAlignment="1">
      <alignment horizontal="center" vertical="center" wrapText="1"/>
    </xf>
    <xf numFmtId="0" fontId="73" fillId="8" borderId="34" xfId="14" applyFont="1" applyFill="1" applyBorder="1" applyAlignment="1">
      <alignment horizontal="center" vertical="center" wrapText="1"/>
    </xf>
    <xf numFmtId="3" fontId="65" fillId="0" borderId="38" xfId="14" applyNumberFormat="1" applyFont="1" applyBorder="1" applyAlignment="1">
      <alignment horizontal="center" vertical="center"/>
    </xf>
    <xf numFmtId="0" fontId="120" fillId="9" borderId="25" xfId="24" applyFont="1" applyFill="1" applyBorder="1" applyAlignment="1">
      <alignment horizontal="center"/>
    </xf>
    <xf numFmtId="0" fontId="66" fillId="8" borderId="41" xfId="31" applyFont="1" applyFill="1" applyBorder="1" applyAlignment="1">
      <alignment horizontal="center" vertical="center" wrapText="1"/>
    </xf>
    <xf numFmtId="0" fontId="74" fillId="0" borderId="26" xfId="14" applyFont="1" applyBorder="1" applyAlignment="1">
      <alignment horizontal="center" vertical="center"/>
    </xf>
    <xf numFmtId="0" fontId="120" fillId="9" borderId="1" xfId="24" applyFont="1" applyFill="1" applyBorder="1" applyAlignment="1">
      <alignment horizontal="center"/>
    </xf>
    <xf numFmtId="0" fontId="120" fillId="9" borderId="34" xfId="24" applyFont="1" applyFill="1" applyBorder="1" applyAlignment="1">
      <alignment horizontal="center"/>
    </xf>
    <xf numFmtId="0" fontId="82" fillId="9" borderId="86" xfId="24" applyFont="1" applyFill="1" applyBorder="1" applyAlignment="1">
      <alignment horizontal="center" vertical="center" wrapText="1"/>
    </xf>
    <xf numFmtId="0" fontId="82" fillId="9" borderId="68" xfId="24" applyFont="1" applyFill="1" applyBorder="1" applyAlignment="1">
      <alignment horizontal="center" vertical="center" wrapText="1"/>
    </xf>
    <xf numFmtId="0" fontId="82" fillId="9" borderId="38" xfId="24" applyFont="1" applyFill="1" applyBorder="1" applyAlignment="1">
      <alignment horizontal="center" vertical="center" wrapText="1"/>
    </xf>
    <xf numFmtId="0" fontId="82" fillId="9" borderId="35" xfId="24" applyFont="1" applyFill="1" applyBorder="1" applyAlignment="1">
      <alignment horizontal="center" vertical="center" wrapText="1"/>
    </xf>
    <xf numFmtId="0" fontId="82" fillId="9" borderId="36" xfId="24" applyFont="1" applyFill="1" applyBorder="1" applyAlignment="1">
      <alignment horizontal="center" vertical="center" wrapText="1"/>
    </xf>
    <xf numFmtId="0" fontId="81" fillId="9" borderId="38" xfId="24" applyFont="1" applyFill="1" applyBorder="1" applyAlignment="1">
      <alignment horizontal="center" vertical="center" wrapText="1"/>
    </xf>
    <xf numFmtId="0" fontId="81" fillId="9" borderId="35" xfId="24" applyFont="1" applyFill="1" applyBorder="1" applyAlignment="1">
      <alignment horizontal="center" vertical="center" wrapText="1"/>
    </xf>
    <xf numFmtId="0" fontId="81" fillId="9" borderId="36" xfId="24" applyFont="1" applyFill="1" applyBorder="1" applyAlignment="1">
      <alignment horizontal="center" vertical="center" wrapText="1"/>
    </xf>
    <xf numFmtId="0" fontId="115" fillId="8" borderId="66" xfId="24" applyFont="1" applyFill="1" applyBorder="1" applyAlignment="1">
      <alignment horizontal="center" vertical="center" wrapText="1"/>
    </xf>
    <xf numFmtId="0" fontId="115" fillId="8" borderId="65" xfId="24" applyFont="1" applyFill="1" applyBorder="1" applyAlignment="1">
      <alignment horizontal="center" vertical="center" wrapText="1"/>
    </xf>
    <xf numFmtId="0" fontId="115" fillId="8" borderId="75" xfId="24" applyFont="1" applyFill="1" applyBorder="1" applyAlignment="1">
      <alignment horizontal="center" vertical="center" wrapText="1"/>
    </xf>
    <xf numFmtId="0" fontId="82" fillId="9" borderId="66" xfId="24" applyFont="1" applyFill="1" applyBorder="1" applyAlignment="1">
      <alignment horizontal="center" vertical="center" wrapText="1"/>
    </xf>
    <xf numFmtId="0" fontId="82" fillId="9" borderId="65" xfId="24" applyFont="1" applyFill="1" applyBorder="1" applyAlignment="1">
      <alignment horizontal="center" vertical="center" wrapText="1"/>
    </xf>
    <xf numFmtId="0" fontId="82" fillId="9" borderId="54" xfId="24" applyFont="1" applyFill="1" applyBorder="1" applyAlignment="1">
      <alignment horizontal="center" vertical="center" wrapText="1"/>
    </xf>
    <xf numFmtId="0" fontId="82" fillId="9" borderId="67" xfId="24" applyFont="1" applyFill="1" applyBorder="1" applyAlignment="1">
      <alignment horizontal="center" vertical="center" wrapText="1"/>
    </xf>
    <xf numFmtId="0" fontId="81" fillId="9" borderId="45" xfId="24" applyFont="1" applyFill="1" applyBorder="1" applyAlignment="1">
      <alignment horizontal="center" vertical="center" wrapText="1"/>
    </xf>
    <xf numFmtId="0" fontId="81" fillId="9" borderId="3" xfId="24" applyFont="1" applyFill="1" applyBorder="1" applyAlignment="1">
      <alignment horizontal="center" vertical="center" wrapText="1"/>
    </xf>
    <xf numFmtId="0" fontId="115" fillId="8" borderId="45" xfId="24" applyFont="1" applyFill="1" applyBorder="1" applyAlignment="1">
      <alignment horizontal="center" vertical="center" wrapText="1"/>
    </xf>
    <xf numFmtId="0" fontId="115" fillId="8" borderId="54" xfId="24" applyFont="1" applyFill="1" applyBorder="1" applyAlignment="1">
      <alignment horizontal="center" vertical="center" wrapText="1"/>
    </xf>
    <xf numFmtId="0" fontId="115" fillId="8" borderId="46" xfId="24" applyFont="1" applyFill="1" applyBorder="1" applyAlignment="1">
      <alignment horizontal="center" vertical="center" wrapText="1"/>
    </xf>
    <xf numFmtId="0" fontId="115" fillId="8" borderId="67" xfId="24" applyFont="1" applyFill="1" applyBorder="1" applyAlignment="1">
      <alignment horizontal="center" vertical="center" wrapText="1"/>
    </xf>
    <xf numFmtId="0" fontId="115" fillId="8" borderId="68" xfId="24" applyFont="1" applyFill="1" applyBorder="1" applyAlignment="1">
      <alignment horizontal="center" vertical="center" wrapText="1"/>
    </xf>
    <xf numFmtId="0" fontId="120" fillId="9" borderId="2" xfId="24" applyFont="1" applyFill="1" applyBorder="1" applyAlignment="1">
      <alignment horizontal="center"/>
    </xf>
    <xf numFmtId="0" fontId="120" fillId="9" borderId="26" xfId="24" applyFont="1" applyFill="1" applyBorder="1" applyAlignment="1">
      <alignment horizontal="center"/>
    </xf>
    <xf numFmtId="0" fontId="115" fillId="8" borderId="83" xfId="24" applyFont="1" applyFill="1" applyBorder="1" applyAlignment="1">
      <alignment horizontal="center" vertical="center" wrapText="1"/>
    </xf>
    <xf numFmtId="0" fontId="115" fillId="8" borderId="84" xfId="24" applyFont="1" applyFill="1" applyBorder="1" applyAlignment="1">
      <alignment horizontal="center" vertical="center" wrapText="1"/>
    </xf>
    <xf numFmtId="0" fontId="115" fillId="8" borderId="85" xfId="24" applyFont="1" applyFill="1" applyBorder="1" applyAlignment="1">
      <alignment horizontal="center" vertical="center" wrapText="1"/>
    </xf>
    <xf numFmtId="0" fontId="120" fillId="9" borderId="37" xfId="24" applyFont="1" applyFill="1" applyBorder="1" applyAlignment="1">
      <alignment horizontal="center"/>
    </xf>
    <xf numFmtId="0" fontId="69" fillId="0" borderId="82" xfId="23" applyFont="1" applyBorder="1" applyAlignment="1">
      <alignment horizontal="center" vertical="center"/>
    </xf>
    <xf numFmtId="0" fontId="69" fillId="0" borderId="110" xfId="23" applyFont="1" applyBorder="1" applyAlignment="1">
      <alignment horizontal="center" vertical="center"/>
    </xf>
    <xf numFmtId="0" fontId="69" fillId="0" borderId="94" xfId="23" applyFont="1" applyBorder="1" applyAlignment="1">
      <alignment horizontal="center" vertical="center"/>
    </xf>
    <xf numFmtId="180" fontId="69" fillId="0" borderId="82" xfId="23" applyNumberFormat="1" applyFont="1" applyBorder="1" applyAlignment="1">
      <alignment horizontal="center" vertical="center"/>
    </xf>
    <xf numFmtId="180" fontId="69" fillId="0" borderId="110" xfId="23" applyNumberFormat="1" applyFont="1" applyBorder="1" applyAlignment="1">
      <alignment horizontal="center" vertical="center"/>
    </xf>
    <xf numFmtId="180" fontId="69" fillId="0" borderId="94" xfId="23" applyNumberFormat="1" applyFont="1" applyBorder="1" applyAlignment="1">
      <alignment horizontal="center" vertical="center"/>
    </xf>
    <xf numFmtId="176" fontId="69" fillId="0" borderId="82" xfId="23" applyNumberFormat="1" applyFont="1" applyBorder="1" applyAlignment="1">
      <alignment horizontal="center" vertical="center"/>
    </xf>
    <xf numFmtId="176" fontId="69" fillId="0" borderId="110" xfId="23" applyNumberFormat="1" applyFont="1" applyBorder="1" applyAlignment="1">
      <alignment horizontal="center" vertical="center"/>
    </xf>
    <xf numFmtId="176" fontId="69" fillId="0" borderId="94" xfId="23" applyNumberFormat="1" applyFont="1" applyBorder="1" applyAlignment="1">
      <alignment horizontal="center" vertical="center"/>
    </xf>
    <xf numFmtId="176" fontId="69" fillId="0" borderId="108" xfId="23" applyNumberFormat="1" applyFont="1" applyBorder="1" applyAlignment="1">
      <alignment horizontal="center" vertical="center"/>
    </xf>
    <xf numFmtId="176" fontId="69" fillId="0" borderId="111" xfId="23" applyNumberFormat="1" applyFont="1" applyBorder="1" applyAlignment="1">
      <alignment horizontal="center" vertical="center"/>
    </xf>
    <xf numFmtId="176" fontId="69" fillId="0" borderId="113" xfId="23" applyNumberFormat="1" applyFont="1" applyBorder="1" applyAlignment="1">
      <alignment horizontal="center" vertical="center"/>
    </xf>
    <xf numFmtId="0" fontId="69" fillId="0" borderId="107" xfId="23" applyFont="1" applyBorder="1" applyAlignment="1">
      <alignment horizontal="center" vertical="center"/>
    </xf>
    <xf numFmtId="0" fontId="69" fillId="0" borderId="109" xfId="23" applyFont="1" applyBorder="1" applyAlignment="1">
      <alignment horizontal="center" vertical="center"/>
    </xf>
    <xf numFmtId="0" fontId="69" fillId="0" borderId="112" xfId="23" applyFont="1" applyBorder="1" applyAlignment="1">
      <alignment horizontal="center" vertical="center"/>
    </xf>
    <xf numFmtId="3" fontId="69" fillId="0" borderId="82" xfId="23" applyNumberFormat="1" applyFont="1" applyBorder="1" applyAlignment="1">
      <alignment horizontal="center" vertical="center" wrapText="1"/>
    </xf>
    <xf numFmtId="3" fontId="69" fillId="0" borderId="110" xfId="23" applyNumberFormat="1" applyFont="1" applyBorder="1" applyAlignment="1">
      <alignment horizontal="center" vertical="center" wrapText="1"/>
    </xf>
    <xf numFmtId="3" fontId="69" fillId="0" borderId="94" xfId="23" applyNumberFormat="1" applyFont="1" applyBorder="1" applyAlignment="1">
      <alignment horizontal="center" vertical="center" wrapText="1"/>
    </xf>
    <xf numFmtId="3" fontId="69" fillId="0" borderId="82" xfId="23" applyNumberFormat="1" applyFont="1" applyBorder="1" applyAlignment="1">
      <alignment horizontal="justify" vertical="center" wrapText="1"/>
    </xf>
    <xf numFmtId="0" fontId="69" fillId="0" borderId="110" xfId="23" applyFont="1" applyBorder="1" applyAlignment="1">
      <alignment horizontal="justify" vertical="center" wrapText="1"/>
    </xf>
    <xf numFmtId="0" fontId="68" fillId="0" borderId="93" xfId="23" applyFont="1" applyBorder="1" applyAlignment="1">
      <alignment horizontal="center" vertical="center"/>
    </xf>
    <xf numFmtId="0" fontId="68" fillId="0" borderId="97" xfId="23" applyFont="1" applyBorder="1" applyAlignment="1">
      <alignment horizontal="center" vertical="center"/>
    </xf>
    <xf numFmtId="0" fontId="74" fillId="0" borderId="0" xfId="14" applyFont="1" applyAlignment="1">
      <alignment horizontal="center" vertical="center"/>
    </xf>
    <xf numFmtId="0" fontId="74" fillId="0" borderId="37" xfId="14" applyFont="1" applyBorder="1" applyAlignment="1">
      <alignment horizontal="left" vertical="center" wrapText="1"/>
    </xf>
    <xf numFmtId="0" fontId="74" fillId="0" borderId="15" xfId="14" applyFont="1" applyBorder="1" applyAlignment="1">
      <alignment horizontal="left" vertical="center" wrapText="1"/>
    </xf>
    <xf numFmtId="0" fontId="120" fillId="9" borderId="16" xfId="24" applyFont="1" applyFill="1" applyBorder="1" applyAlignment="1">
      <alignment horizontal="center"/>
    </xf>
    <xf numFmtId="179" fontId="68" fillId="0" borderId="30" xfId="23" applyNumberFormat="1" applyFont="1" applyBorder="1" applyAlignment="1">
      <alignment horizontal="center" vertical="center" wrapText="1"/>
    </xf>
    <xf numFmtId="179" fontId="68" fillId="0" borderId="58" xfId="23" applyNumberFormat="1" applyFont="1" applyBorder="1" applyAlignment="1">
      <alignment horizontal="center" vertical="center" wrapText="1"/>
    </xf>
    <xf numFmtId="179" fontId="68" fillId="0" borderId="33" xfId="23" applyNumberFormat="1" applyFont="1" applyBorder="1" applyAlignment="1">
      <alignment horizontal="center" vertical="center" wrapText="1"/>
    </xf>
    <xf numFmtId="179" fontId="68" fillId="0" borderId="23" xfId="23" applyNumberFormat="1" applyFont="1" applyBorder="1" applyAlignment="1">
      <alignment horizontal="center" vertical="center" wrapText="1"/>
    </xf>
    <xf numFmtId="0" fontId="68" fillId="0" borderId="62" xfId="23" applyFont="1" applyBorder="1" applyAlignment="1">
      <alignment horizontal="center" vertical="center"/>
    </xf>
    <xf numFmtId="0" fontId="68" fillId="0" borderId="31" xfId="23" applyFont="1" applyBorder="1" applyAlignment="1">
      <alignment horizontal="center" vertical="center"/>
    </xf>
    <xf numFmtId="0" fontId="68" fillId="0" borderId="32" xfId="23" applyFont="1" applyBorder="1" applyAlignment="1">
      <alignment horizontal="center" vertical="center"/>
    </xf>
    <xf numFmtId="0" fontId="68" fillId="0" borderId="22" xfId="23" applyFont="1" applyBorder="1" applyAlignment="1">
      <alignment horizontal="center" vertical="center"/>
    </xf>
    <xf numFmtId="0" fontId="68" fillId="0" borderId="2" xfId="23" applyFont="1" applyBorder="1" applyAlignment="1">
      <alignment horizontal="center" vertical="center"/>
    </xf>
    <xf numFmtId="0" fontId="68" fillId="0" borderId="26" xfId="23" applyFont="1" applyBorder="1" applyAlignment="1">
      <alignment horizontal="center" vertical="center"/>
    </xf>
    <xf numFmtId="3" fontId="68" fillId="0" borderId="114" xfId="23" applyNumberFormat="1" applyFont="1" applyBorder="1" applyAlignment="1">
      <alignment horizontal="center" vertical="center" wrapText="1"/>
    </xf>
    <xf numFmtId="3" fontId="68" fillId="0" borderId="115" xfId="23" applyNumberFormat="1" applyFont="1" applyBorder="1" applyAlignment="1">
      <alignment horizontal="center" vertical="center" wrapText="1"/>
    </xf>
    <xf numFmtId="3" fontId="68" fillId="0" borderId="116" xfId="23" applyNumberFormat="1" applyFont="1" applyBorder="1" applyAlignment="1">
      <alignment horizontal="center" vertical="center" wrapText="1"/>
    </xf>
    <xf numFmtId="0" fontId="71" fillId="8" borderId="83" xfId="14" applyFont="1" applyFill="1" applyBorder="1" applyAlignment="1">
      <alignment horizontal="center" vertical="center" wrapText="1"/>
    </xf>
    <xf numFmtId="0" fontId="71" fillId="8" borderId="84" xfId="14" applyFont="1" applyFill="1" applyBorder="1" applyAlignment="1">
      <alignment horizontal="center" vertical="center" wrapText="1"/>
    </xf>
    <xf numFmtId="0" fontId="71" fillId="8" borderId="85" xfId="14" applyFont="1" applyFill="1" applyBorder="1" applyAlignment="1">
      <alignment horizontal="center" vertical="center" wrapText="1"/>
    </xf>
    <xf numFmtId="0" fontId="71" fillId="8" borderId="66" xfId="14" applyFont="1" applyFill="1" applyBorder="1" applyAlignment="1">
      <alignment horizontal="center" vertical="center"/>
    </xf>
    <xf numFmtId="0" fontId="71" fillId="8" borderId="65" xfId="14" applyFont="1" applyFill="1" applyBorder="1" applyAlignment="1">
      <alignment horizontal="center" vertical="center"/>
    </xf>
    <xf numFmtId="0" fontId="71" fillId="8" borderId="75" xfId="14" applyFont="1" applyFill="1" applyBorder="1" applyAlignment="1">
      <alignment horizontal="center" vertical="center"/>
    </xf>
    <xf numFmtId="0" fontId="71" fillId="8" borderId="46" xfId="14" applyFont="1" applyFill="1" applyBorder="1" applyAlignment="1">
      <alignment horizontal="center" vertical="center" wrapText="1"/>
    </xf>
    <xf numFmtId="0" fontId="71" fillId="8" borderId="67" xfId="14" applyFont="1" applyFill="1" applyBorder="1" applyAlignment="1">
      <alignment horizontal="center" vertical="center" wrapText="1"/>
    </xf>
    <xf numFmtId="0" fontId="71" fillId="8" borderId="68" xfId="14" applyFont="1" applyFill="1" applyBorder="1" applyAlignment="1">
      <alignment horizontal="center" vertical="center" wrapText="1"/>
    </xf>
    <xf numFmtId="0" fontId="74" fillId="0" borderId="30" xfId="14" applyFont="1" applyBorder="1" applyAlignment="1">
      <alignment horizontal="center" vertical="center"/>
    </xf>
    <xf numFmtId="0" fontId="74" fillId="0" borderId="31" xfId="14" applyFont="1" applyBorder="1" applyAlignment="1">
      <alignment horizontal="center" vertical="center"/>
    </xf>
    <xf numFmtId="0" fontId="69" fillId="0" borderId="100" xfId="23" applyFont="1" applyBorder="1" applyAlignment="1">
      <alignment horizontal="left" vertical="center"/>
    </xf>
    <xf numFmtId="0" fontId="69" fillId="0" borderId="101" xfId="23" applyFont="1" applyBorder="1" applyAlignment="1">
      <alignment horizontal="left" vertical="center"/>
    </xf>
    <xf numFmtId="0" fontId="69" fillId="0" borderId="102" xfId="23" applyFont="1" applyBorder="1" applyAlignment="1">
      <alignment horizontal="left" vertical="center"/>
    </xf>
    <xf numFmtId="0" fontId="68" fillId="0" borderId="95" xfId="23" applyFont="1" applyBorder="1" applyAlignment="1">
      <alignment horizontal="right" vertical="center"/>
    </xf>
    <xf numFmtId="0" fontId="61" fillId="0" borderId="97" xfId="23" applyFont="1" applyBorder="1"/>
    <xf numFmtId="0" fontId="69" fillId="0" borderId="89" xfId="23" applyFont="1" applyBorder="1" applyAlignment="1">
      <alignment horizontal="center" vertical="center"/>
    </xf>
    <xf numFmtId="0" fontId="69" fillId="0" borderId="91" xfId="23" applyFont="1" applyBorder="1" applyAlignment="1">
      <alignment horizontal="center" vertical="center"/>
    </xf>
    <xf numFmtId="0" fontId="69" fillId="0" borderId="92" xfId="23" applyFont="1" applyBorder="1" applyAlignment="1">
      <alignment horizontal="center" vertical="center"/>
    </xf>
    <xf numFmtId="0" fontId="68" fillId="0" borderId="84" xfId="23" applyFont="1" applyBorder="1" applyAlignment="1">
      <alignment horizontal="center" vertical="center"/>
    </xf>
    <xf numFmtId="0" fontId="61" fillId="0" borderId="84" xfId="23" applyFont="1" applyBorder="1"/>
    <xf numFmtId="0" fontId="61" fillId="0" borderId="85" xfId="23" applyFont="1" applyBorder="1"/>
    <xf numFmtId="0" fontId="61" fillId="0" borderId="65" xfId="23" applyFont="1" applyBorder="1"/>
    <xf numFmtId="0" fontId="61" fillId="0" borderId="75" xfId="23" applyFont="1" applyBorder="1"/>
    <xf numFmtId="0" fontId="68" fillId="0" borderId="132" xfId="23" applyFont="1" applyBorder="1" applyAlignment="1">
      <alignment horizontal="center" vertical="center"/>
    </xf>
    <xf numFmtId="0" fontId="68" fillId="0" borderId="133" xfId="23" applyFont="1" applyBorder="1" applyAlignment="1">
      <alignment horizontal="center" vertical="center"/>
    </xf>
    <xf numFmtId="0" fontId="68" fillId="0" borderId="38" xfId="14" applyFont="1" applyBorder="1" applyAlignment="1">
      <alignment horizontal="right" vertical="center"/>
    </xf>
    <xf numFmtId="0" fontId="68" fillId="0" borderId="36" xfId="14" applyFont="1" applyBorder="1" applyAlignment="1">
      <alignment horizontal="right" vertical="center"/>
    </xf>
    <xf numFmtId="0" fontId="68" fillId="0" borderId="134" xfId="14" applyFont="1" applyBorder="1" applyAlignment="1">
      <alignment horizontal="right" vertical="center"/>
    </xf>
    <xf numFmtId="0" fontId="68" fillId="0" borderId="135" xfId="14" applyFont="1" applyBorder="1" applyAlignment="1">
      <alignment horizontal="right" vertical="center"/>
    </xf>
    <xf numFmtId="0" fontId="68" fillId="0" borderId="74" xfId="14" applyFont="1" applyBorder="1" applyAlignment="1">
      <alignment horizontal="center" vertical="center"/>
    </xf>
    <xf numFmtId="0" fontId="68" fillId="0" borderId="36" xfId="14" applyFont="1" applyBorder="1" applyAlignment="1">
      <alignment horizontal="center" vertical="center"/>
    </xf>
    <xf numFmtId="179" fontId="68" fillId="0" borderId="88" xfId="14" applyNumberFormat="1" applyFont="1" applyBorder="1" applyAlignment="1">
      <alignment horizontal="center" vertical="center" wrapText="1"/>
    </xf>
    <xf numFmtId="179" fontId="68" fillId="0" borderId="21" xfId="14" applyNumberFormat="1" applyFont="1" applyBorder="1" applyAlignment="1">
      <alignment horizontal="center" vertical="center" wrapText="1"/>
    </xf>
    <xf numFmtId="179" fontId="68" fillId="0" borderId="33" xfId="14" applyNumberFormat="1" applyFont="1" applyBorder="1" applyAlignment="1">
      <alignment horizontal="center" vertical="center" wrapText="1"/>
    </xf>
    <xf numFmtId="179" fontId="68" fillId="0" borderId="23" xfId="14" applyNumberFormat="1" applyFont="1" applyBorder="1" applyAlignment="1">
      <alignment horizontal="center" vertical="center" wrapText="1"/>
    </xf>
    <xf numFmtId="0" fontId="68" fillId="0" borderId="20" xfId="14" applyFont="1" applyBorder="1" applyAlignment="1">
      <alignment horizontal="center" vertical="center"/>
    </xf>
    <xf numFmtId="0" fontId="68" fillId="0" borderId="25" xfId="14" applyFont="1" applyBorder="1" applyAlignment="1">
      <alignment horizontal="center" vertical="center"/>
    </xf>
    <xf numFmtId="0" fontId="68" fillId="0" borderId="47" xfId="14" applyFont="1" applyBorder="1" applyAlignment="1">
      <alignment horizontal="center" vertical="center"/>
    </xf>
    <xf numFmtId="0" fontId="68" fillId="0" borderId="22" xfId="14" applyFont="1" applyBorder="1" applyAlignment="1">
      <alignment horizontal="center" vertical="center"/>
    </xf>
    <xf numFmtId="0" fontId="68" fillId="0" borderId="2" xfId="14" applyFont="1" applyBorder="1" applyAlignment="1">
      <alignment horizontal="center" vertical="center"/>
    </xf>
    <xf numFmtId="0" fontId="68" fillId="0" borderId="26" xfId="14" applyFont="1" applyBorder="1" applyAlignment="1">
      <alignment horizontal="center" vertical="center"/>
    </xf>
    <xf numFmtId="3" fontId="68" fillId="0" borderId="65" xfId="14" applyNumberFormat="1" applyFont="1" applyBorder="1" applyAlignment="1">
      <alignment horizontal="center" vertical="center" wrapText="1"/>
    </xf>
    <xf numFmtId="3" fontId="68" fillId="0" borderId="75" xfId="14" applyNumberFormat="1" applyFont="1" applyBorder="1" applyAlignment="1">
      <alignment horizontal="center" vertical="center" wrapText="1"/>
    </xf>
    <xf numFmtId="0" fontId="68" fillId="0" borderId="38" xfId="14" applyFont="1" applyBorder="1" applyAlignment="1">
      <alignment horizontal="center" vertical="center" wrapText="1"/>
    </xf>
    <xf numFmtId="0" fontId="68" fillId="0" borderId="35" xfId="14" applyFont="1" applyBorder="1" applyAlignment="1">
      <alignment horizontal="center" vertical="center" wrapText="1"/>
    </xf>
    <xf numFmtId="0" fontId="68" fillId="0" borderId="36" xfId="14" applyFont="1" applyBorder="1" applyAlignment="1">
      <alignment horizontal="center" vertical="center" wrapText="1"/>
    </xf>
    <xf numFmtId="0" fontId="61" fillId="0" borderId="96" xfId="23" applyFont="1" applyBorder="1" applyAlignment="1">
      <alignment horizontal="center"/>
    </xf>
    <xf numFmtId="0" fontId="61" fillId="0" borderId="97" xfId="23" applyFont="1" applyBorder="1" applyAlignment="1">
      <alignment horizontal="center"/>
    </xf>
    <xf numFmtId="0" fontId="68" fillId="8" borderId="65" xfId="14" applyFont="1" applyFill="1" applyBorder="1" applyAlignment="1">
      <alignment horizontal="right" vertical="center"/>
    </xf>
    <xf numFmtId="0" fontId="74" fillId="0" borderId="16" xfId="14" applyFont="1" applyBorder="1" applyAlignment="1">
      <alignment horizontal="center" vertical="center"/>
    </xf>
    <xf numFmtId="179" fontId="68" fillId="0" borderId="66" xfId="14" applyNumberFormat="1" applyFont="1" applyBorder="1" applyAlignment="1">
      <alignment horizontal="center" vertical="center" wrapText="1"/>
    </xf>
    <xf numFmtId="179" fontId="68" fillId="0" borderId="65" xfId="14" applyNumberFormat="1" applyFont="1" applyBorder="1" applyAlignment="1">
      <alignment horizontal="center" vertical="center" wrapText="1"/>
    </xf>
    <xf numFmtId="0" fontId="71" fillId="8" borderId="66" xfId="14" applyFont="1" applyFill="1" applyBorder="1" applyAlignment="1">
      <alignment horizontal="center" vertical="center" wrapText="1"/>
    </xf>
    <xf numFmtId="0" fontId="71" fillId="8" borderId="65" xfId="14" applyFont="1" applyFill="1" applyBorder="1" applyAlignment="1">
      <alignment horizontal="center" vertical="center" wrapText="1"/>
    </xf>
    <xf numFmtId="0" fontId="71" fillId="8" borderId="75" xfId="14" applyFont="1" applyFill="1" applyBorder="1" applyAlignment="1">
      <alignment horizontal="center" vertical="center" wrapText="1"/>
    </xf>
    <xf numFmtId="0" fontId="68" fillId="0" borderId="66" xfId="14" applyFont="1" applyBorder="1" applyAlignment="1">
      <alignment horizontal="center" vertical="center"/>
    </xf>
    <xf numFmtId="0" fontId="61" fillId="0" borderId="65" xfId="14" applyFont="1" applyBorder="1"/>
    <xf numFmtId="0" fontId="69" fillId="0" borderId="66" xfId="14" applyFont="1" applyBorder="1" applyAlignment="1">
      <alignment horizontal="left" vertical="center"/>
    </xf>
    <xf numFmtId="0" fontId="60" fillId="0" borderId="65" xfId="14" applyFont="1" applyBorder="1"/>
    <xf numFmtId="0" fontId="68" fillId="0" borderId="65" xfId="14" applyFont="1" applyBorder="1" applyAlignment="1">
      <alignment horizontal="right" vertical="center"/>
    </xf>
    <xf numFmtId="0" fontId="61" fillId="8" borderId="65" xfId="14" applyFont="1" applyFill="1" applyBorder="1"/>
    <xf numFmtId="0" fontId="68" fillId="0" borderId="65" xfId="14" applyFont="1" applyBorder="1" applyAlignment="1">
      <alignment horizontal="center" vertical="center"/>
    </xf>
    <xf numFmtId="0" fontId="68" fillId="0" borderId="75" xfId="14" applyFont="1" applyBorder="1" applyAlignment="1">
      <alignment horizontal="center" vertical="center"/>
    </xf>
    <xf numFmtId="0" fontId="68" fillId="0" borderId="97" xfId="23" applyFont="1" applyBorder="1" applyAlignment="1">
      <alignment horizontal="right" vertical="center"/>
    </xf>
    <xf numFmtId="0" fontId="68" fillId="0" borderId="38" xfId="14" applyFont="1" applyBorder="1" applyAlignment="1">
      <alignment horizontal="center" vertical="center"/>
    </xf>
    <xf numFmtId="179" fontId="68" fillId="9" borderId="30" xfId="23" applyNumberFormat="1" applyFont="1" applyFill="1" applyBorder="1" applyAlignment="1">
      <alignment horizontal="center" vertical="center" wrapText="1"/>
    </xf>
    <xf numFmtId="179" fontId="68" fillId="9" borderId="58" xfId="23" applyNumberFormat="1" applyFont="1" applyFill="1" applyBorder="1" applyAlignment="1">
      <alignment horizontal="center" vertical="center" wrapText="1"/>
    </xf>
    <xf numFmtId="179" fontId="68" fillId="9" borderId="33" xfId="23" applyNumberFormat="1" applyFont="1" applyFill="1" applyBorder="1" applyAlignment="1">
      <alignment horizontal="center" vertical="center" wrapText="1"/>
    </xf>
    <xf numFmtId="179" fontId="68" fillId="9" borderId="23" xfId="23" applyNumberFormat="1" applyFont="1" applyFill="1" applyBorder="1" applyAlignment="1">
      <alignment horizontal="center" vertical="center" wrapText="1"/>
    </xf>
    <xf numFmtId="0" fontId="68" fillId="9" borderId="62" xfId="23" applyFont="1" applyFill="1" applyBorder="1" applyAlignment="1">
      <alignment horizontal="center" vertical="center"/>
    </xf>
    <xf numFmtId="0" fontId="68" fillId="9" borderId="31" xfId="23" applyFont="1" applyFill="1" applyBorder="1" applyAlignment="1">
      <alignment horizontal="center" vertical="center"/>
    </xf>
    <xf numFmtId="0" fontId="68" fillId="9" borderId="32" xfId="23" applyFont="1" applyFill="1" applyBorder="1" applyAlignment="1">
      <alignment horizontal="center" vertical="center"/>
    </xf>
    <xf numFmtId="0" fontId="68" fillId="9" borderId="22" xfId="23" applyFont="1" applyFill="1" applyBorder="1" applyAlignment="1">
      <alignment horizontal="center" vertical="center"/>
    </xf>
    <xf numFmtId="0" fontId="68" fillId="9" borderId="2" xfId="23" applyFont="1" applyFill="1" applyBorder="1" applyAlignment="1">
      <alignment horizontal="center" vertical="center"/>
    </xf>
    <xf numFmtId="0" fontId="68" fillId="9" borderId="26" xfId="23" applyFont="1" applyFill="1" applyBorder="1" applyAlignment="1">
      <alignment horizontal="center" vertical="center"/>
    </xf>
    <xf numFmtId="3" fontId="68" fillId="9" borderId="114" xfId="23" applyNumberFormat="1" applyFont="1" applyFill="1" applyBorder="1" applyAlignment="1">
      <alignment horizontal="center" vertical="center" wrapText="1"/>
    </xf>
    <xf numFmtId="3" fontId="68" fillId="9" borderId="115" xfId="23" applyNumberFormat="1" applyFont="1" applyFill="1" applyBorder="1" applyAlignment="1">
      <alignment horizontal="center" vertical="center" wrapText="1"/>
    </xf>
    <xf numFmtId="3" fontId="68" fillId="9" borderId="116" xfId="23" applyNumberFormat="1" applyFont="1" applyFill="1" applyBorder="1" applyAlignment="1">
      <alignment horizontal="center" vertical="center" wrapText="1"/>
    </xf>
    <xf numFmtId="0" fontId="68" fillId="0" borderId="95" xfId="23" applyFont="1" applyBorder="1" applyAlignment="1">
      <alignment horizontal="center" vertical="center" wrapText="1"/>
    </xf>
    <xf numFmtId="0" fontId="68" fillId="0" borderId="96" xfId="23" applyFont="1" applyBorder="1" applyAlignment="1">
      <alignment horizontal="center" vertical="center" wrapText="1"/>
    </xf>
    <xf numFmtId="0" fontId="68" fillId="0" borderId="97" xfId="23" applyFont="1" applyBorder="1" applyAlignment="1">
      <alignment horizontal="center" vertical="center" wrapText="1"/>
    </xf>
    <xf numFmtId="0" fontId="69" fillId="0" borderId="93" xfId="23" applyFont="1" applyBorder="1" applyAlignment="1">
      <alignment horizontal="center" vertical="center"/>
    </xf>
    <xf numFmtId="0" fontId="69" fillId="0" borderId="97" xfId="23" applyFont="1" applyBorder="1" applyAlignment="1">
      <alignment horizontal="center" vertical="center"/>
    </xf>
    <xf numFmtId="0" fontId="68" fillId="0" borderId="120" xfId="23" applyFont="1" applyBorder="1" applyAlignment="1">
      <alignment horizontal="right" vertical="center"/>
    </xf>
    <xf numFmtId="0" fontId="68" fillId="0" borderId="102" xfId="23" applyFont="1" applyBorder="1" applyAlignment="1">
      <alignment horizontal="right" vertical="center"/>
    </xf>
    <xf numFmtId="0" fontId="68" fillId="8" borderId="65" xfId="23" applyFont="1" applyFill="1" applyBorder="1" applyAlignment="1">
      <alignment horizontal="right" vertical="center"/>
    </xf>
    <xf numFmtId="0" fontId="68" fillId="0" borderId="74" xfId="23" applyFont="1" applyBorder="1" applyAlignment="1">
      <alignment horizontal="center" vertical="center"/>
    </xf>
    <xf numFmtId="0" fontId="68" fillId="0" borderId="36" xfId="23" applyFont="1" applyBorder="1" applyAlignment="1">
      <alignment horizontal="center" vertical="center"/>
    </xf>
    <xf numFmtId="3" fontId="68" fillId="0" borderId="106" xfId="23" applyNumberFormat="1" applyFont="1" applyBorder="1" applyAlignment="1">
      <alignment horizontal="center" vertical="center" wrapText="1"/>
    </xf>
    <xf numFmtId="0" fontId="61" fillId="0" borderId="91" xfId="23" applyFont="1" applyBorder="1"/>
    <xf numFmtId="0" fontId="61" fillId="0" borderId="92" xfId="23" applyFont="1" applyBorder="1"/>
    <xf numFmtId="0" fontId="61" fillId="0" borderId="96" xfId="23" applyFont="1" applyBorder="1"/>
    <xf numFmtId="3" fontId="68" fillId="0" borderId="54" xfId="23" applyNumberFormat="1" applyFont="1" applyBorder="1" applyAlignment="1">
      <alignment horizontal="center" vertical="center" wrapText="1"/>
    </xf>
    <xf numFmtId="3" fontId="68" fillId="0" borderId="86" xfId="23" applyNumberFormat="1" applyFont="1" applyBorder="1" applyAlignment="1">
      <alignment horizontal="center" vertical="center" wrapText="1"/>
    </xf>
    <xf numFmtId="0" fontId="68" fillId="0" borderId="103" xfId="23" applyFont="1" applyBorder="1" applyAlignment="1">
      <alignment horizontal="right" vertical="center"/>
    </xf>
    <xf numFmtId="0" fontId="68" fillId="0" borderId="104" xfId="23" applyFont="1" applyBorder="1" applyAlignment="1">
      <alignment horizontal="right" vertical="center"/>
    </xf>
    <xf numFmtId="0" fontId="68" fillId="0" borderId="95" xfId="23" applyFont="1" applyBorder="1" applyAlignment="1">
      <alignment horizontal="center" vertical="center"/>
    </xf>
    <xf numFmtId="0" fontId="68" fillId="0" borderId="74" xfId="0" applyFont="1" applyBorder="1" applyAlignment="1">
      <alignment horizontal="center" vertical="center"/>
    </xf>
    <xf numFmtId="0" fontId="68" fillId="0" borderId="36" xfId="0" applyFont="1" applyBorder="1" applyAlignment="1">
      <alignment horizontal="center" vertical="center"/>
    </xf>
    <xf numFmtId="0" fontId="69" fillId="0" borderId="74" xfId="0" applyFont="1" applyBorder="1" applyAlignment="1">
      <alignment horizontal="left" vertical="center"/>
    </xf>
    <xf numFmtId="0" fontId="69" fillId="0" borderId="35" xfId="0" applyFont="1" applyBorder="1" applyAlignment="1">
      <alignment horizontal="left" vertical="center"/>
    </xf>
    <xf numFmtId="0" fontId="69" fillId="0" borderId="36" xfId="0" applyFont="1" applyBorder="1" applyAlignment="1">
      <alignment horizontal="left" vertical="center"/>
    </xf>
    <xf numFmtId="0" fontId="68" fillId="0" borderId="65" xfId="0" applyFont="1" applyBorder="1" applyAlignment="1">
      <alignment horizontal="right" vertical="center"/>
    </xf>
    <xf numFmtId="0" fontId="61" fillId="0" borderId="65" xfId="0" applyFont="1" applyBorder="1"/>
    <xf numFmtId="0" fontId="69" fillId="0" borderId="74" xfId="0" applyFont="1" applyBorder="1" applyAlignment="1">
      <alignment horizontal="center" vertical="center"/>
    </xf>
    <xf numFmtId="0" fontId="69" fillId="0" borderId="35" xfId="0" applyFont="1" applyBorder="1" applyAlignment="1">
      <alignment horizontal="center" vertical="center"/>
    </xf>
    <xf numFmtId="0" fontId="69" fillId="0" borderId="48" xfId="0" applyFont="1" applyBorder="1" applyAlignment="1">
      <alignment horizontal="center" vertical="center"/>
    </xf>
    <xf numFmtId="0" fontId="68" fillId="9" borderId="136" xfId="0" applyFont="1" applyFill="1" applyBorder="1" applyAlignment="1">
      <alignment horizontal="right" vertical="center"/>
    </xf>
    <xf numFmtId="0" fontId="61" fillId="9" borderId="133" xfId="0" applyFont="1" applyFill="1" applyBorder="1"/>
    <xf numFmtId="0" fontId="68" fillId="9" borderId="93" xfId="0" applyFont="1" applyFill="1" applyBorder="1" applyAlignment="1">
      <alignment horizontal="center" vertical="center"/>
    </xf>
    <xf numFmtId="0" fontId="68" fillId="9" borderId="97" xfId="0" applyFont="1" applyFill="1" applyBorder="1" applyAlignment="1">
      <alignment horizontal="center" vertical="center"/>
    </xf>
    <xf numFmtId="0" fontId="69" fillId="9" borderId="16" xfId="0" applyFont="1" applyFill="1" applyBorder="1" applyAlignment="1">
      <alignment horizontal="left" vertical="center"/>
    </xf>
    <xf numFmtId="0" fontId="69" fillId="9" borderId="0" xfId="0" applyFont="1" applyFill="1" applyAlignment="1">
      <alignment horizontal="left" vertical="center"/>
    </xf>
    <xf numFmtId="0" fontId="69" fillId="9" borderId="118" xfId="0" applyFont="1" applyFill="1" applyBorder="1" applyAlignment="1">
      <alignment horizontal="left" vertical="center"/>
    </xf>
    <xf numFmtId="0" fontId="68" fillId="9" borderId="106" xfId="0" applyFont="1" applyFill="1" applyBorder="1" applyAlignment="1">
      <alignment horizontal="right" vertical="center"/>
    </xf>
    <xf numFmtId="0" fontId="61" fillId="9" borderId="90" xfId="0" applyFont="1" applyFill="1" applyBorder="1"/>
    <xf numFmtId="0" fontId="69" fillId="9" borderId="100" xfId="0" applyFont="1" applyFill="1" applyBorder="1" applyAlignment="1">
      <alignment horizontal="left" vertical="center"/>
    </xf>
    <xf numFmtId="0" fontId="69" fillId="9" borderId="101" xfId="0" applyFont="1" applyFill="1" applyBorder="1" applyAlignment="1">
      <alignment horizontal="left" vertical="center"/>
    </xf>
    <xf numFmtId="0" fontId="69" fillId="9" borderId="102" xfId="0" applyFont="1" applyFill="1" applyBorder="1" applyAlignment="1">
      <alignment horizontal="left" vertical="center"/>
    </xf>
    <xf numFmtId="0" fontId="68" fillId="9" borderId="95" xfId="0" applyFont="1" applyFill="1" applyBorder="1" applyAlignment="1">
      <alignment horizontal="right" vertical="center"/>
    </xf>
    <xf numFmtId="0" fontId="61" fillId="9" borderId="97" xfId="0" applyFont="1" applyFill="1" applyBorder="1"/>
    <xf numFmtId="0" fontId="69" fillId="9" borderId="89" xfId="0" applyFont="1" applyFill="1" applyBorder="1" applyAlignment="1">
      <alignment horizontal="center" vertical="center"/>
    </xf>
    <xf numFmtId="0" fontId="69" fillId="9" borderId="91" xfId="0" applyFont="1" applyFill="1" applyBorder="1" applyAlignment="1">
      <alignment horizontal="center" vertical="center"/>
    </xf>
    <xf numFmtId="0" fontId="69" fillId="9" borderId="92" xfId="0" applyFont="1" applyFill="1" applyBorder="1" applyAlignment="1">
      <alignment horizontal="center" vertical="center"/>
    </xf>
    <xf numFmtId="179" fontId="68" fillId="0" borderId="88" xfId="0" applyNumberFormat="1" applyFont="1" applyBorder="1" applyAlignment="1">
      <alignment horizontal="center" vertical="center" wrapText="1"/>
    </xf>
    <xf numFmtId="179" fontId="68" fillId="0" borderId="21" xfId="0" applyNumberFormat="1" applyFont="1" applyBorder="1" applyAlignment="1">
      <alignment horizontal="center" vertical="center" wrapText="1"/>
    </xf>
    <xf numFmtId="179" fontId="68" fillId="0" borderId="33" xfId="0" applyNumberFormat="1" applyFont="1" applyBorder="1" applyAlignment="1">
      <alignment horizontal="center" vertical="center" wrapText="1"/>
    </xf>
    <xf numFmtId="179" fontId="68" fillId="0" borderId="23" xfId="0" applyNumberFormat="1" applyFont="1" applyBorder="1" applyAlignment="1">
      <alignment horizontal="center" vertical="center" wrapText="1"/>
    </xf>
    <xf numFmtId="0" fontId="68" fillId="0" borderId="65" xfId="0" applyFont="1" applyBorder="1" applyAlignment="1">
      <alignment horizontal="center" vertical="center"/>
    </xf>
    <xf numFmtId="0" fontId="68" fillId="0" borderId="75" xfId="0" applyFont="1" applyBorder="1" applyAlignment="1">
      <alignment horizontal="center" vertical="center"/>
    </xf>
    <xf numFmtId="3" fontId="68" fillId="0" borderId="65" xfId="0" applyNumberFormat="1" applyFont="1" applyBorder="1" applyAlignment="1">
      <alignment horizontal="center" vertical="center" wrapText="1"/>
    </xf>
    <xf numFmtId="0" fontId="61" fillId="0" borderId="75" xfId="0" applyFont="1" applyBorder="1"/>
    <xf numFmtId="0" fontId="68" fillId="0" borderId="65" xfId="0" applyFont="1" applyBorder="1" applyAlignment="1">
      <alignment horizontal="center" vertical="center" wrapText="1"/>
    </xf>
    <xf numFmtId="0" fontId="68" fillId="0" borderId="67" xfId="0" applyFont="1" applyBorder="1" applyAlignment="1">
      <alignment horizontal="right" vertical="center"/>
    </xf>
    <xf numFmtId="0" fontId="61" fillId="0" borderId="67" xfId="0" applyFont="1" applyBorder="1"/>
    <xf numFmtId="0" fontId="61" fillId="0" borderId="65" xfId="0" applyFont="1" applyBorder="1" applyAlignment="1">
      <alignment wrapText="1"/>
    </xf>
    <xf numFmtId="0" fontId="61" fillId="0" borderId="75" xfId="0" applyFont="1" applyBorder="1" applyAlignment="1">
      <alignment wrapText="1"/>
    </xf>
    <xf numFmtId="0" fontId="69" fillId="0" borderId="82" xfId="23" applyFont="1" applyBorder="1" applyAlignment="1">
      <alignment horizontal="justify" vertical="center" wrapText="1"/>
    </xf>
    <xf numFmtId="179" fontId="68" fillId="0" borderId="88" xfId="23" applyNumberFormat="1" applyFont="1" applyBorder="1" applyAlignment="1">
      <alignment horizontal="center" vertical="center" wrapText="1"/>
    </xf>
    <xf numFmtId="179" fontId="68" fillId="0" borderId="21" xfId="23" applyNumberFormat="1" applyFont="1" applyBorder="1" applyAlignment="1">
      <alignment horizontal="center" vertical="center" wrapText="1"/>
    </xf>
    <xf numFmtId="0" fontId="68" fillId="0" borderId="20" xfId="23" applyFont="1" applyBorder="1" applyAlignment="1">
      <alignment horizontal="center" vertical="center"/>
    </xf>
    <xf numFmtId="0" fontId="68" fillId="0" borderId="25" xfId="23" applyFont="1" applyBorder="1" applyAlignment="1">
      <alignment horizontal="center" vertical="center"/>
    </xf>
    <xf numFmtId="0" fontId="68" fillId="0" borderId="47" xfId="23" applyFont="1" applyBorder="1" applyAlignment="1">
      <alignment horizontal="center" vertical="center"/>
    </xf>
    <xf numFmtId="0" fontId="69" fillId="9" borderId="93" xfId="0" applyFont="1" applyFill="1" applyBorder="1" applyAlignment="1">
      <alignment horizontal="center" vertical="center"/>
    </xf>
    <xf numFmtId="0" fontId="69" fillId="9" borderId="96" xfId="0" applyFont="1" applyFill="1" applyBorder="1" applyAlignment="1">
      <alignment horizontal="center" vertical="center"/>
    </xf>
    <xf numFmtId="0" fontId="69" fillId="9" borderId="138" xfId="0" applyFont="1" applyFill="1" applyBorder="1" applyAlignment="1">
      <alignment horizontal="center" vertical="center"/>
    </xf>
    <xf numFmtId="0" fontId="69" fillId="0" borderId="66" xfId="14" applyFont="1" applyBorder="1" applyAlignment="1">
      <alignment horizontal="center" vertical="center"/>
    </xf>
    <xf numFmtId="0" fontId="60" fillId="0" borderId="75" xfId="14" applyFont="1" applyBorder="1"/>
    <xf numFmtId="0" fontId="68" fillId="0" borderId="65" xfId="14" applyFont="1" applyBorder="1" applyAlignment="1">
      <alignment horizontal="center" vertical="center" wrapText="1"/>
    </xf>
    <xf numFmtId="0" fontId="74" fillId="0" borderId="40" xfId="14" applyFont="1" applyBorder="1" applyAlignment="1">
      <alignment horizontal="center" vertical="center"/>
    </xf>
    <xf numFmtId="0" fontId="74" fillId="0" borderId="40" xfId="14" applyFont="1" applyBorder="1" applyAlignment="1">
      <alignment horizontal="left" vertical="center" wrapText="1"/>
    </xf>
    <xf numFmtId="0" fontId="120" fillId="9" borderId="30" xfId="24" applyFont="1" applyFill="1" applyBorder="1" applyAlignment="1">
      <alignment horizontal="center"/>
    </xf>
    <xf numFmtId="0" fontId="120" fillId="9" borderId="31" xfId="24" applyFont="1" applyFill="1" applyBorder="1" applyAlignment="1">
      <alignment horizontal="center"/>
    </xf>
    <xf numFmtId="0" fontId="111" fillId="9" borderId="74" xfId="28" applyFont="1" applyFill="1" applyBorder="1" applyAlignment="1">
      <alignment vertical="center" wrapText="1"/>
    </xf>
    <xf numFmtId="0" fontId="111" fillId="9" borderId="35" xfId="28" applyFont="1" applyFill="1" applyBorder="1" applyAlignment="1">
      <alignment vertical="center" wrapText="1"/>
    </xf>
    <xf numFmtId="0" fontId="111" fillId="9" borderId="36" xfId="28" applyFont="1" applyFill="1" applyBorder="1" applyAlignment="1">
      <alignment vertical="center" wrapText="1"/>
    </xf>
    <xf numFmtId="198" fontId="111" fillId="9" borderId="38" xfId="30" applyNumberFormat="1" applyFont="1" applyFill="1" applyBorder="1" applyAlignment="1">
      <alignment horizontal="center" vertical="center" wrapText="1"/>
    </xf>
    <xf numFmtId="198" fontId="111" fillId="9" borderId="36" xfId="30" applyNumberFormat="1" applyFont="1" applyFill="1" applyBorder="1" applyAlignment="1">
      <alignment horizontal="center" vertical="center" wrapText="1"/>
    </xf>
    <xf numFmtId="0" fontId="110" fillId="10" borderId="76" xfId="28" applyFont="1" applyFill="1" applyBorder="1" applyAlignment="1">
      <alignment vertical="center" wrapText="1"/>
    </xf>
    <xf numFmtId="0" fontId="110" fillId="10" borderId="44" xfId="28" applyFont="1" applyFill="1" applyBorder="1" applyAlignment="1">
      <alignment vertical="center" wrapText="1"/>
    </xf>
    <xf numFmtId="0" fontId="110" fillId="10" borderId="44" xfId="28" applyFont="1" applyFill="1" applyBorder="1" applyAlignment="1">
      <alignment horizontal="center" vertical="center" wrapText="1"/>
    </xf>
    <xf numFmtId="0" fontId="110" fillId="10" borderId="17" xfId="28" applyFont="1" applyFill="1" applyBorder="1" applyAlignment="1">
      <alignment horizontal="center" vertical="center" wrapText="1"/>
    </xf>
    <xf numFmtId="0" fontId="110" fillId="17" borderId="131" xfId="28" applyFont="1" applyFill="1" applyBorder="1" applyAlignment="1">
      <alignment horizontal="center" vertical="center" wrapText="1"/>
    </xf>
    <xf numFmtId="0" fontId="110" fillId="17" borderId="52" xfId="28" applyFont="1" applyFill="1" applyBorder="1" applyAlignment="1">
      <alignment horizontal="center" vertical="center" wrapText="1"/>
    </xf>
    <xf numFmtId="0" fontId="110" fillId="17" borderId="79" xfId="28" applyFont="1" applyFill="1" applyBorder="1" applyAlignment="1">
      <alignment horizontal="center" vertical="center" wrapText="1"/>
    </xf>
    <xf numFmtId="0" fontId="110" fillId="17" borderId="63" xfId="28" applyFont="1" applyFill="1" applyBorder="1" applyAlignment="1">
      <alignment horizontal="center" vertical="center" wrapText="1"/>
    </xf>
    <xf numFmtId="0" fontId="112" fillId="9" borderId="74" xfId="28" applyFont="1" applyFill="1" applyBorder="1" applyAlignment="1">
      <alignment vertical="center" wrapText="1"/>
    </xf>
    <xf numFmtId="0" fontId="112" fillId="9" borderId="35" xfId="28" applyFont="1" applyFill="1" applyBorder="1" applyAlignment="1">
      <alignment vertical="center" wrapText="1"/>
    </xf>
    <xf numFmtId="0" fontId="112" fillId="9" borderId="36" xfId="28" applyFont="1" applyFill="1" applyBorder="1" applyAlignment="1">
      <alignment vertical="center" wrapText="1"/>
    </xf>
    <xf numFmtId="0" fontId="111" fillId="9" borderId="38" xfId="28" applyFont="1" applyFill="1" applyBorder="1" applyAlignment="1">
      <alignment vertical="center" wrapText="1"/>
    </xf>
    <xf numFmtId="0" fontId="109" fillId="9" borderId="16" xfId="28" applyFont="1" applyFill="1" applyBorder="1" applyAlignment="1">
      <alignment vertical="center" wrapText="1"/>
    </xf>
    <xf numFmtId="0" fontId="109" fillId="9" borderId="0" xfId="28" applyFont="1" applyFill="1" applyAlignment="1">
      <alignment vertical="center" wrapText="1"/>
    </xf>
    <xf numFmtId="0" fontId="109" fillId="9" borderId="1" xfId="28" applyFont="1" applyFill="1" applyBorder="1" applyAlignment="1">
      <alignment vertical="center" wrapText="1"/>
    </xf>
    <xf numFmtId="0" fontId="110" fillId="17" borderId="85" xfId="28" applyFont="1" applyFill="1" applyBorder="1" applyAlignment="1">
      <alignment horizontal="center" vertical="center" wrapText="1"/>
    </xf>
    <xf numFmtId="0" fontId="110" fillId="17" borderId="75" xfId="28" applyFont="1" applyFill="1" applyBorder="1" applyAlignment="1">
      <alignment horizontal="center" vertical="center" wrapText="1"/>
    </xf>
    <xf numFmtId="0" fontId="110" fillId="17" borderId="65" xfId="28" applyFont="1" applyFill="1" applyBorder="1" applyAlignment="1">
      <alignment horizontal="center" vertical="center" wrapText="1"/>
    </xf>
    <xf numFmtId="2" fontId="111" fillId="9" borderId="65" xfId="28" applyNumberFormat="1" applyFont="1" applyFill="1" applyBorder="1" applyAlignment="1">
      <alignment horizontal="center" vertical="center" wrapText="1"/>
    </xf>
    <xf numFmtId="195" fontId="111" fillId="9" borderId="65" xfId="28" applyNumberFormat="1" applyFont="1" applyFill="1" applyBorder="1" applyAlignment="1">
      <alignment horizontal="center" vertical="center" wrapText="1"/>
    </xf>
    <xf numFmtId="0" fontId="110" fillId="17" borderId="83" xfId="28" applyFont="1" applyFill="1" applyBorder="1" applyAlignment="1">
      <alignment horizontal="center" vertical="center" wrapText="1"/>
    </xf>
    <xf numFmtId="0" fontId="110" fillId="17" borderId="84" xfId="28" applyFont="1" applyFill="1" applyBorder="1" applyAlignment="1">
      <alignment horizontal="center" vertical="center" wrapText="1"/>
    </xf>
    <xf numFmtId="0" fontId="110" fillId="17" borderId="66" xfId="28" applyFont="1" applyFill="1" applyBorder="1" applyAlignment="1">
      <alignment horizontal="center" vertical="center" wrapText="1"/>
    </xf>
    <xf numFmtId="199" fontId="111" fillId="9" borderId="38" xfId="28" applyNumberFormat="1" applyFont="1" applyFill="1" applyBorder="1" applyAlignment="1">
      <alignment horizontal="center" vertical="center" wrapText="1"/>
    </xf>
    <xf numFmtId="199" fontId="111" fillId="9" borderId="36" xfId="28" applyNumberFormat="1" applyFont="1" applyFill="1" applyBorder="1" applyAlignment="1">
      <alignment horizontal="center" vertical="center" wrapText="1"/>
    </xf>
    <xf numFmtId="201" fontId="111" fillId="9" borderId="38" xfId="28" applyNumberFormat="1" applyFont="1" applyFill="1" applyBorder="1" applyAlignment="1">
      <alignment horizontal="center" vertical="center" wrapText="1"/>
    </xf>
    <xf numFmtId="201" fontId="111" fillId="9" borderId="36" xfId="28" applyNumberFormat="1" applyFont="1" applyFill="1" applyBorder="1" applyAlignment="1">
      <alignment horizontal="center" vertical="center" wrapText="1"/>
    </xf>
    <xf numFmtId="0" fontId="110" fillId="17" borderId="30" xfId="28" applyFont="1" applyFill="1" applyBorder="1" applyAlignment="1">
      <alignment horizontal="center" vertical="center" wrapText="1"/>
    </xf>
    <xf numFmtId="0" fontId="110" fillId="17" borderId="58" xfId="28" applyFont="1" applyFill="1" applyBorder="1" applyAlignment="1">
      <alignment horizontal="center" vertical="center" wrapText="1"/>
    </xf>
    <xf numFmtId="0" fontId="110" fillId="17" borderId="33" xfId="28" applyFont="1" applyFill="1" applyBorder="1" applyAlignment="1">
      <alignment horizontal="center" vertical="center" wrapText="1"/>
    </xf>
    <xf numFmtId="0" fontId="110" fillId="17" borderId="23" xfId="28" applyFont="1" applyFill="1" applyBorder="1" applyAlignment="1">
      <alignment horizontal="center" vertical="center" wrapText="1"/>
    </xf>
    <xf numFmtId="0" fontId="110" fillId="17" borderId="57" xfId="28" applyFont="1" applyFill="1" applyBorder="1" applyAlignment="1">
      <alignment horizontal="center" vertical="center" wrapText="1"/>
    </xf>
    <xf numFmtId="0" fontId="110" fillId="17" borderId="67" xfId="28" applyFont="1" applyFill="1" applyBorder="1" applyAlignment="1">
      <alignment horizontal="center" vertical="center" wrapText="1"/>
    </xf>
    <xf numFmtId="0" fontId="110" fillId="17" borderId="62" xfId="28" applyFont="1" applyFill="1" applyBorder="1" applyAlignment="1">
      <alignment horizontal="center" vertical="center" wrapText="1"/>
    </xf>
    <xf numFmtId="0" fontId="110" fillId="17" borderId="22" xfId="28" applyFont="1" applyFill="1" applyBorder="1" applyAlignment="1">
      <alignment horizontal="center" vertical="center" wrapText="1"/>
    </xf>
    <xf numFmtId="0" fontId="111" fillId="9" borderId="66" xfId="28" applyFont="1" applyFill="1" applyBorder="1" applyAlignment="1">
      <alignment vertical="center" wrapText="1"/>
    </xf>
    <xf numFmtId="0" fontId="111" fillId="9" borderId="65" xfId="28" applyFont="1" applyFill="1" applyBorder="1" applyAlignment="1">
      <alignment vertical="center" wrapText="1"/>
    </xf>
    <xf numFmtId="9" fontId="111" fillId="9" borderId="65" xfId="28" applyNumberFormat="1" applyFont="1" applyFill="1" applyBorder="1" applyAlignment="1">
      <alignment horizontal="center" vertical="center" wrapText="1"/>
    </xf>
    <xf numFmtId="0" fontId="111" fillId="9" borderId="65" xfId="28" applyFont="1" applyFill="1" applyBorder="1" applyAlignment="1">
      <alignment horizontal="center" vertical="center" wrapText="1"/>
    </xf>
    <xf numFmtId="0" fontId="85" fillId="9" borderId="117" xfId="28" applyFont="1" applyFill="1" applyBorder="1" applyAlignment="1">
      <alignment vertical="center" wrapText="1"/>
    </xf>
    <xf numFmtId="0" fontId="85" fillId="9" borderId="40" xfId="28" applyFont="1" applyFill="1" applyBorder="1" applyAlignment="1">
      <alignment vertical="center" wrapText="1"/>
    </xf>
    <xf numFmtId="0" fontId="85" fillId="9" borderId="41" xfId="28" applyFont="1" applyFill="1" applyBorder="1" applyAlignment="1">
      <alignment vertical="center" wrapText="1"/>
    </xf>
    <xf numFmtId="0" fontId="85" fillId="9" borderId="70" xfId="28" applyFont="1" applyFill="1" applyBorder="1" applyAlignment="1">
      <alignment horizontal="center" vertical="center" wrapText="1"/>
    </xf>
    <xf numFmtId="0" fontId="85" fillId="9" borderId="117" xfId="28" applyFont="1" applyFill="1" applyBorder="1" applyAlignment="1">
      <alignment horizontal="center" vertical="center" wrapText="1"/>
    </xf>
    <xf numFmtId="0" fontId="108" fillId="14" borderId="39" xfId="28" applyFont="1" applyFill="1" applyBorder="1" applyAlignment="1">
      <alignment horizontal="center" vertical="center" wrapText="1"/>
    </xf>
    <xf numFmtId="0" fontId="108" fillId="14" borderId="87" xfId="28" applyFont="1" applyFill="1" applyBorder="1" applyAlignment="1">
      <alignment horizontal="center" vertical="center" wrapText="1"/>
    </xf>
    <xf numFmtId="195" fontId="85" fillId="9" borderId="117" xfId="28" applyNumberFormat="1" applyFont="1" applyFill="1" applyBorder="1" applyAlignment="1">
      <alignment horizontal="center" vertical="center" wrapText="1"/>
    </xf>
    <xf numFmtId="195" fontId="85" fillId="9" borderId="41" xfId="28" applyNumberFormat="1" applyFont="1" applyFill="1" applyBorder="1" applyAlignment="1">
      <alignment horizontal="center" vertical="center" wrapText="1"/>
    </xf>
    <xf numFmtId="0" fontId="110" fillId="10" borderId="88" xfId="28" applyFont="1" applyFill="1" applyBorder="1" applyAlignment="1">
      <alignment vertical="center" wrapText="1"/>
    </xf>
    <xf numFmtId="0" fontId="110" fillId="10" borderId="25" xfId="28" applyFont="1" applyFill="1" applyBorder="1" applyAlignment="1">
      <alignment vertical="center" wrapText="1"/>
    </xf>
    <xf numFmtId="0" fontId="110" fillId="10" borderId="25" xfId="28" applyFont="1" applyFill="1" applyBorder="1" applyAlignment="1">
      <alignment horizontal="center" vertical="center" wrapText="1"/>
    </xf>
    <xf numFmtId="0" fontId="110" fillId="10" borderId="21" xfId="28" applyFont="1" applyFill="1" applyBorder="1" applyAlignment="1">
      <alignment horizontal="center" vertical="center" wrapText="1"/>
    </xf>
    <xf numFmtId="0" fontId="110" fillId="9" borderId="0" xfId="28" applyFont="1" applyFill="1" applyAlignment="1">
      <alignment vertical="center" wrapText="1"/>
    </xf>
    <xf numFmtId="0" fontId="85" fillId="9" borderId="0" xfId="28" applyFont="1" applyFill="1" applyAlignment="1">
      <alignment vertical="center" wrapText="1"/>
    </xf>
    <xf numFmtId="0" fontId="113" fillId="16" borderId="74" xfId="28" applyFont="1" applyFill="1" applyBorder="1" applyAlignment="1">
      <alignment vertical="center" wrapText="1"/>
    </xf>
    <xf numFmtId="0" fontId="113" fillId="16" borderId="35" xfId="28" applyFont="1" applyFill="1" applyBorder="1" applyAlignment="1">
      <alignment vertical="center" wrapText="1"/>
    </xf>
    <xf numFmtId="0" fontId="113" fillId="16" borderId="36" xfId="28" applyFont="1" applyFill="1" applyBorder="1" applyAlignment="1">
      <alignment vertical="center" wrapText="1"/>
    </xf>
    <xf numFmtId="0" fontId="114" fillId="9" borderId="66" xfId="28" applyFont="1" applyFill="1" applyBorder="1" applyAlignment="1">
      <alignment vertical="center" wrapText="1"/>
    </xf>
    <xf numFmtId="0" fontId="114" fillId="9" borderId="65" xfId="28" applyFont="1" applyFill="1" applyBorder="1" applyAlignment="1">
      <alignment vertical="center" wrapText="1"/>
    </xf>
    <xf numFmtId="0" fontId="85" fillId="9" borderId="16" xfId="28" applyFont="1" applyFill="1" applyBorder="1" applyAlignment="1">
      <alignment vertical="center" wrapText="1"/>
    </xf>
    <xf numFmtId="0" fontId="69" fillId="0" borderId="120" xfId="26" applyFont="1" applyBorder="1" applyAlignment="1">
      <alignment horizontal="center" vertical="center"/>
    </xf>
    <xf numFmtId="0" fontId="61" fillId="0" borderId="102" xfId="26" applyFont="1" applyBorder="1"/>
    <xf numFmtId="0" fontId="61" fillId="0" borderId="119" xfId="26" applyFont="1" applyBorder="1"/>
    <xf numFmtId="0" fontId="61" fillId="0" borderId="118" xfId="26" applyFont="1" applyBorder="1"/>
    <xf numFmtId="0" fontId="68" fillId="0" borderId="120" xfId="26" applyFont="1" applyBorder="1" applyAlignment="1">
      <alignment horizontal="center" vertical="center" wrapText="1"/>
    </xf>
    <xf numFmtId="180" fontId="68" fillId="0" borderId="120" xfId="26" applyNumberFormat="1" applyFont="1" applyBorder="1" applyAlignment="1">
      <alignment horizontal="center" vertical="center"/>
    </xf>
    <xf numFmtId="0" fontId="61" fillId="0" borderId="101" xfId="26" applyFont="1" applyBorder="1"/>
    <xf numFmtId="0" fontId="60" fillId="0" borderId="0" xfId="26" applyFont="1"/>
    <xf numFmtId="0" fontId="60" fillId="0" borderId="119" xfId="26" applyFont="1" applyBorder="1" applyAlignment="1">
      <alignment horizontal="center" vertical="center"/>
    </xf>
    <xf numFmtId="0" fontId="60" fillId="0" borderId="0" xfId="26" applyFont="1" applyAlignment="1">
      <alignment horizontal="left" vertical="center" wrapText="1"/>
    </xf>
    <xf numFmtId="0" fontId="60" fillId="0" borderId="0" xfId="26" applyFont="1" applyAlignment="1">
      <alignment horizontal="center" vertical="center"/>
    </xf>
    <xf numFmtId="0" fontId="60" fillId="0" borderId="119" xfId="26" applyFont="1" applyBorder="1" applyAlignment="1">
      <alignment horizontal="left" vertical="center"/>
    </xf>
    <xf numFmtId="165" fontId="60" fillId="0" borderId="95" xfId="26" applyNumberFormat="1" applyFont="1" applyBorder="1" applyAlignment="1">
      <alignment horizontal="center" vertical="center" wrapText="1"/>
    </xf>
    <xf numFmtId="0" fontId="61" fillId="0" borderId="96" xfId="26" applyFont="1" applyBorder="1"/>
    <xf numFmtId="0" fontId="61" fillId="0" borderId="97" xfId="26" applyFont="1" applyBorder="1"/>
    <xf numFmtId="0" fontId="60" fillId="0" borderId="95" xfId="26" applyFont="1" applyBorder="1" applyAlignment="1">
      <alignment horizontal="center"/>
    </xf>
    <xf numFmtId="165" fontId="63" fillId="0" borderId="95" xfId="26" applyNumberFormat="1" applyFont="1" applyBorder="1" applyAlignment="1">
      <alignment horizontal="center" vertical="center" wrapText="1"/>
    </xf>
    <xf numFmtId="0" fontId="68" fillId="0" borderId="0" xfId="26" applyFont="1" applyAlignment="1">
      <alignment horizontal="center"/>
    </xf>
    <xf numFmtId="0" fontId="60" fillId="0" borderId="95" xfId="26" applyFont="1" applyBorder="1" applyAlignment="1">
      <alignment horizontal="center" vertical="center" wrapText="1"/>
    </xf>
    <xf numFmtId="0" fontId="68" fillId="0" borderId="82" xfId="26" applyFont="1" applyBorder="1" applyAlignment="1">
      <alignment horizontal="center" vertical="center" wrapText="1"/>
    </xf>
    <xf numFmtId="0" fontId="61" fillId="0" borderId="94" xfId="26" applyFont="1" applyBorder="1"/>
    <xf numFmtId="0" fontId="63" fillId="0" borderId="0" xfId="28" applyFont="1" applyAlignment="1">
      <alignment horizontal="left" vertical="center"/>
    </xf>
    <xf numFmtId="0" fontId="69" fillId="9" borderId="0" xfId="28" applyFont="1" applyFill="1" applyAlignment="1">
      <alignment horizontal="left" vertical="center" wrapText="1"/>
    </xf>
    <xf numFmtId="0" fontId="87" fillId="0" borderId="0" xfId="29" applyFont="1" applyAlignment="1">
      <alignment horizontal="left" vertical="center" wrapText="1"/>
    </xf>
    <xf numFmtId="0" fontId="62" fillId="0" borderId="39" xfId="27" applyFont="1" applyBorder="1" applyAlignment="1">
      <alignment horizontal="right"/>
    </xf>
    <xf numFmtId="0" fontId="62" fillId="0" borderId="40" xfId="27" applyFont="1" applyBorder="1" applyAlignment="1">
      <alignment horizontal="right"/>
    </xf>
    <xf numFmtId="0" fontId="62" fillId="0" borderId="41" xfId="27" applyFont="1" applyBorder="1" applyAlignment="1">
      <alignment horizontal="right"/>
    </xf>
    <xf numFmtId="0" fontId="89" fillId="0" borderId="30" xfId="27" applyFont="1" applyBorder="1" applyAlignment="1">
      <alignment horizontal="center" wrapText="1"/>
    </xf>
    <xf numFmtId="0" fontId="89" fillId="0" borderId="31" xfId="27" applyFont="1" applyBorder="1" applyAlignment="1">
      <alignment horizontal="center" wrapText="1"/>
    </xf>
    <xf numFmtId="0" fontId="89" fillId="0" borderId="32" xfId="27" applyFont="1" applyBorder="1" applyAlignment="1">
      <alignment horizontal="center" wrapText="1"/>
    </xf>
    <xf numFmtId="0" fontId="62" fillId="0" borderId="16" xfId="27" applyFont="1" applyBorder="1" applyAlignment="1">
      <alignment horizontal="center" vertical="center"/>
    </xf>
    <xf numFmtId="0" fontId="62" fillId="0" borderId="0" xfId="27" applyFont="1" applyAlignment="1">
      <alignment horizontal="center" vertical="center"/>
    </xf>
    <xf numFmtId="0" fontId="62" fillId="0" borderId="1" xfId="27" applyFont="1" applyBorder="1" applyAlignment="1">
      <alignment horizontal="center" vertical="center"/>
    </xf>
    <xf numFmtId="0" fontId="62" fillId="0" borderId="16" xfId="27" applyFont="1" applyBorder="1" applyAlignment="1">
      <alignment horizontal="center"/>
    </xf>
    <xf numFmtId="0" fontId="62" fillId="0" borderId="0" xfId="27" applyFont="1" applyAlignment="1">
      <alignment horizontal="center"/>
    </xf>
    <xf numFmtId="0" fontId="62" fillId="0" borderId="129" xfId="27" applyFont="1" applyBorder="1" applyAlignment="1">
      <alignment horizontal="center"/>
    </xf>
    <xf numFmtId="0" fontId="15" fillId="0" borderId="25" xfId="2" applyFont="1" applyBorder="1" applyAlignment="1">
      <alignment horizontal="right"/>
    </xf>
    <xf numFmtId="0" fontId="15" fillId="0" borderId="0" xfId="2" applyFont="1" applyAlignment="1">
      <alignment horizontal="right"/>
    </xf>
    <xf numFmtId="0" fontId="17" fillId="0" borderId="2" xfId="2" applyFont="1" applyBorder="1" applyAlignment="1">
      <alignment horizontal="right" vertical="center"/>
    </xf>
    <xf numFmtId="0" fontId="23" fillId="0" borderId="2" xfId="2" applyFont="1" applyBorder="1" applyAlignment="1">
      <alignment horizontal="center"/>
    </xf>
    <xf numFmtId="0" fontId="23" fillId="0" borderId="26" xfId="2" applyFont="1" applyBorder="1" applyAlignment="1">
      <alignment horizontal="center"/>
    </xf>
    <xf numFmtId="0" fontId="15" fillId="0" borderId="1" xfId="2" applyFont="1" applyBorder="1" applyAlignment="1">
      <alignment horizontal="center"/>
    </xf>
    <xf numFmtId="0" fontId="19" fillId="0" borderId="30" xfId="2" applyFont="1" applyBorder="1" applyAlignment="1">
      <alignment horizontal="center" vertical="center" wrapText="1"/>
    </xf>
    <xf numFmtId="0" fontId="19" fillId="0" borderId="31" xfId="2" applyFont="1" applyBorder="1" applyAlignment="1">
      <alignment horizontal="center" vertical="center" wrapText="1"/>
    </xf>
    <xf numFmtId="0" fontId="19" fillId="0" borderId="32" xfId="2" applyFont="1" applyBorder="1" applyAlignment="1">
      <alignment horizontal="center" vertical="center" wrapText="1"/>
    </xf>
    <xf numFmtId="0" fontId="19" fillId="0" borderId="16" xfId="2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19" fillId="0" borderId="1" xfId="2" applyFont="1" applyBorder="1" applyAlignment="1">
      <alignment horizontal="center" vertical="center" wrapText="1"/>
    </xf>
    <xf numFmtId="0" fontId="19" fillId="0" borderId="37" xfId="2" applyFont="1" applyBorder="1" applyAlignment="1">
      <alignment horizontal="center" vertical="center" wrapText="1"/>
    </xf>
    <xf numFmtId="0" fontId="19" fillId="0" borderId="15" xfId="2" applyFont="1" applyBorder="1" applyAlignment="1">
      <alignment horizontal="center" vertical="center" wrapText="1"/>
    </xf>
    <xf numFmtId="0" fontId="19" fillId="0" borderId="34" xfId="2" applyFont="1" applyBorder="1" applyAlignment="1">
      <alignment horizontal="center" vertical="center" wrapText="1"/>
    </xf>
    <xf numFmtId="0" fontId="19" fillId="0" borderId="30" xfId="2" applyFont="1" applyBorder="1" applyAlignment="1">
      <alignment horizontal="left" vertical="center"/>
    </xf>
    <xf numFmtId="0" fontId="19" fillId="0" borderId="31" xfId="2" applyFont="1" applyBorder="1" applyAlignment="1">
      <alignment horizontal="left" vertical="center"/>
    </xf>
    <xf numFmtId="0" fontId="19" fillId="0" borderId="32" xfId="2" applyFont="1" applyBorder="1" applyAlignment="1">
      <alignment horizontal="left" vertical="center"/>
    </xf>
    <xf numFmtId="0" fontId="19" fillId="0" borderId="37" xfId="2" applyFont="1" applyBorder="1" applyAlignment="1">
      <alignment horizontal="left" vertical="center"/>
    </xf>
    <xf numFmtId="0" fontId="19" fillId="0" borderId="15" xfId="2" applyFont="1" applyBorder="1" applyAlignment="1">
      <alignment horizontal="left" vertical="center"/>
    </xf>
    <xf numFmtId="0" fontId="19" fillId="0" borderId="34" xfId="2" applyFont="1" applyBorder="1" applyAlignment="1">
      <alignment horizontal="left" vertical="center"/>
    </xf>
    <xf numFmtId="0" fontId="19" fillId="0" borderId="0" xfId="2" applyFont="1" applyAlignment="1">
      <alignment horizontal="left" vertical="center"/>
    </xf>
    <xf numFmtId="0" fontId="19" fillId="0" borderId="1" xfId="2" applyFont="1" applyBorder="1" applyAlignment="1">
      <alignment horizontal="left" vertical="center"/>
    </xf>
    <xf numFmtId="0" fontId="15" fillId="0" borderId="2" xfId="2" applyFont="1" applyBorder="1" applyAlignment="1">
      <alignment horizontal="center"/>
    </xf>
    <xf numFmtId="0" fontId="49" fillId="0" borderId="2" xfId="2" applyFont="1" applyBorder="1" applyAlignment="1">
      <alignment horizontal="center"/>
    </xf>
    <xf numFmtId="0" fontId="49" fillId="0" borderId="26" xfId="2" applyFont="1" applyBorder="1" applyAlignment="1">
      <alignment horizontal="center"/>
    </xf>
    <xf numFmtId="0" fontId="15" fillId="0" borderId="26" xfId="2" applyFont="1" applyBorder="1" applyAlignment="1">
      <alignment horizontal="center"/>
    </xf>
    <xf numFmtId="172" fontId="24" fillId="0" borderId="2" xfId="2" applyNumberFormat="1" applyFont="1" applyBorder="1" applyAlignment="1">
      <alignment horizontal="center"/>
    </xf>
    <xf numFmtId="4" fontId="32" fillId="0" borderId="2" xfId="2" quotePrefix="1" applyNumberFormat="1" applyFont="1" applyBorder="1" applyAlignment="1">
      <alignment horizontal="center"/>
    </xf>
    <xf numFmtId="0" fontId="32" fillId="0" borderId="2" xfId="2" quotePrefix="1" applyFont="1" applyBorder="1" applyAlignment="1">
      <alignment horizontal="center"/>
    </xf>
    <xf numFmtId="0" fontId="15" fillId="0" borderId="16" xfId="2" applyFont="1" applyBorder="1" applyAlignment="1">
      <alignment horizontal="left" vertical="center" wrapText="1"/>
    </xf>
    <xf numFmtId="0" fontId="15" fillId="0" borderId="0" xfId="2" applyFont="1" applyAlignment="1">
      <alignment horizontal="left" vertical="center" wrapText="1"/>
    </xf>
    <xf numFmtId="0" fontId="15" fillId="0" borderId="1" xfId="2" applyFont="1" applyBorder="1" applyAlignment="1">
      <alignment horizontal="left" vertical="center" wrapText="1"/>
    </xf>
    <xf numFmtId="172" fontId="24" fillId="0" borderId="26" xfId="2" applyNumberFormat="1" applyFont="1" applyBorder="1" applyAlignment="1">
      <alignment horizontal="center"/>
    </xf>
    <xf numFmtId="40" fontId="41" fillId="0" borderId="42" xfId="1" applyFont="1" applyBorder="1" applyAlignment="1">
      <alignment horizontal="center"/>
    </xf>
    <xf numFmtId="40" fontId="41" fillId="0" borderId="9" xfId="1" applyFont="1" applyBorder="1" applyAlignment="1">
      <alignment horizontal="center"/>
    </xf>
    <xf numFmtId="40" fontId="41" fillId="0" borderId="10" xfId="1" applyFont="1" applyBorder="1" applyAlignment="1">
      <alignment horizontal="center"/>
    </xf>
    <xf numFmtId="0" fontId="20" fillId="0" borderId="0" xfId="2" applyFont="1" applyAlignment="1">
      <alignment horizontal="center"/>
    </xf>
    <xf numFmtId="0" fontId="23" fillId="0" borderId="45" xfId="2" applyFont="1" applyBorder="1" applyAlignment="1">
      <alignment horizontal="center" vertical="center" wrapText="1"/>
    </xf>
    <xf numFmtId="0" fontId="23" fillId="0" borderId="3" xfId="2" applyFont="1" applyBorder="1" applyAlignment="1">
      <alignment horizontal="center" vertical="center" wrapText="1"/>
    </xf>
    <xf numFmtId="0" fontId="23" fillId="0" borderId="46" xfId="2" applyFont="1" applyBorder="1" applyAlignment="1">
      <alignment horizontal="center" vertical="center" wrapText="1"/>
    </xf>
    <xf numFmtId="0" fontId="19" fillId="3" borderId="20" xfId="2" applyFont="1" applyFill="1" applyBorder="1" applyAlignment="1">
      <alignment horizontal="center" vertical="center"/>
    </xf>
    <xf numFmtId="0" fontId="19" fillId="3" borderId="25" xfId="2" applyFont="1" applyFill="1" applyBorder="1" applyAlignment="1">
      <alignment horizontal="center" vertical="center"/>
    </xf>
    <xf numFmtId="0" fontId="19" fillId="3" borderId="47" xfId="2" applyFont="1" applyFill="1" applyBorder="1" applyAlignment="1">
      <alignment horizontal="center" vertical="center"/>
    </xf>
    <xf numFmtId="0" fontId="19" fillId="3" borderId="22" xfId="2" applyFont="1" applyFill="1" applyBorder="1" applyAlignment="1">
      <alignment horizontal="center" vertical="center"/>
    </xf>
    <xf numFmtId="0" fontId="19" fillId="3" borderId="2" xfId="2" applyFont="1" applyFill="1" applyBorder="1" applyAlignment="1">
      <alignment horizontal="center" vertical="center"/>
    </xf>
    <xf numFmtId="0" fontId="19" fillId="3" borderId="26" xfId="2" applyFont="1" applyFill="1" applyBorder="1" applyAlignment="1">
      <alignment horizontal="center" vertical="center"/>
    </xf>
    <xf numFmtId="0" fontId="19" fillId="4" borderId="38" xfId="2" applyFont="1" applyFill="1" applyBorder="1" applyAlignment="1">
      <alignment horizontal="center" vertical="center"/>
    </xf>
    <xf numFmtId="0" fontId="19" fillId="4" borderId="35" xfId="2" applyFont="1" applyFill="1" applyBorder="1" applyAlignment="1">
      <alignment horizontal="center" vertical="center"/>
    </xf>
    <xf numFmtId="0" fontId="19" fillId="4" borderId="48" xfId="2" applyFont="1" applyFill="1" applyBorder="1" applyAlignment="1">
      <alignment horizontal="center" vertical="center"/>
    </xf>
    <xf numFmtId="0" fontId="23" fillId="0" borderId="38" xfId="2" applyFont="1" applyBorder="1" applyAlignment="1">
      <alignment horizontal="center" vertical="center"/>
    </xf>
    <xf numFmtId="0" fontId="23" fillId="0" borderId="36" xfId="2" applyFont="1" applyBorder="1" applyAlignment="1">
      <alignment horizontal="center" vertical="center"/>
    </xf>
    <xf numFmtId="0" fontId="23" fillId="0" borderId="35" xfId="2" applyFont="1" applyBorder="1" applyAlignment="1">
      <alignment horizontal="center" vertical="center"/>
    </xf>
    <xf numFmtId="0" fontId="23" fillId="0" borderId="48" xfId="2" applyFont="1" applyBorder="1" applyAlignment="1">
      <alignment horizontal="center" vertical="center"/>
    </xf>
    <xf numFmtId="0" fontId="23" fillId="0" borderId="25" xfId="2" applyFont="1" applyBorder="1" applyAlignment="1">
      <alignment horizontal="center" vertical="center" wrapText="1"/>
    </xf>
    <xf numFmtId="0" fontId="23" fillId="0" borderId="21" xfId="2" applyFont="1" applyBorder="1" applyAlignment="1">
      <alignment horizontal="center" vertical="center" wrapText="1"/>
    </xf>
    <xf numFmtId="0" fontId="23" fillId="0" borderId="2" xfId="2" applyFont="1" applyBorder="1" applyAlignment="1">
      <alignment horizontal="center" vertical="center" wrapText="1"/>
    </xf>
    <xf numFmtId="0" fontId="23" fillId="0" borderId="23" xfId="2" applyFont="1" applyBorder="1" applyAlignment="1">
      <alignment horizontal="center" vertical="center" wrapText="1"/>
    </xf>
    <xf numFmtId="0" fontId="23" fillId="0" borderId="43" xfId="2" applyFont="1" applyBorder="1" applyAlignment="1">
      <alignment horizontal="center" vertical="center"/>
    </xf>
    <xf numFmtId="0" fontId="23" fillId="0" borderId="44" xfId="2" applyFont="1" applyBorder="1" applyAlignment="1">
      <alignment horizontal="center" vertical="center"/>
    </xf>
    <xf numFmtId="0" fontId="23" fillId="0" borderId="27" xfId="2" applyFont="1" applyBorder="1" applyAlignment="1">
      <alignment horizontal="center" vertical="center"/>
    </xf>
    <xf numFmtId="40" fontId="41" fillId="0" borderId="49" xfId="1" applyFont="1" applyBorder="1" applyAlignment="1">
      <alignment horizontal="center"/>
    </xf>
    <xf numFmtId="40" fontId="41" fillId="0" borderId="50" xfId="1" applyFont="1" applyBorder="1" applyAlignment="1">
      <alignment horizontal="center"/>
    </xf>
    <xf numFmtId="0" fontId="17" fillId="0" borderId="16" xfId="2" applyFont="1" applyBorder="1" applyAlignment="1">
      <alignment horizontal="left"/>
    </xf>
    <xf numFmtId="0" fontId="17" fillId="0" borderId="0" xfId="2" applyFont="1" applyAlignment="1">
      <alignment horizontal="left"/>
    </xf>
    <xf numFmtId="0" fontId="27" fillId="0" borderId="16" xfId="2" applyFont="1" applyBorder="1" applyAlignment="1">
      <alignment horizontal="left" wrapText="1"/>
    </xf>
    <xf numFmtId="4" fontId="33" fillId="0" borderId="16" xfId="2" applyNumberFormat="1" applyFont="1" applyBorder="1" applyAlignment="1">
      <alignment horizontal="left"/>
    </xf>
    <xf numFmtId="4" fontId="33" fillId="0" borderId="0" xfId="2" applyNumberFormat="1" applyFont="1" applyAlignment="1">
      <alignment horizontal="left"/>
    </xf>
    <xf numFmtId="0" fontId="17" fillId="2" borderId="16" xfId="2" applyFont="1" applyFill="1" applyBorder="1" applyAlignment="1">
      <alignment horizontal="left" vertical="justify"/>
    </xf>
    <xf numFmtId="0" fontId="17" fillId="2" borderId="0" xfId="2" applyFont="1" applyFill="1" applyAlignment="1">
      <alignment horizontal="left" vertical="justify"/>
    </xf>
    <xf numFmtId="0" fontId="17" fillId="2" borderId="1" xfId="2" applyFont="1" applyFill="1" applyBorder="1" applyAlignment="1">
      <alignment horizontal="left" vertical="justify"/>
    </xf>
    <xf numFmtId="0" fontId="17" fillId="0" borderId="0" xfId="2" applyFont="1" applyAlignment="1">
      <alignment horizontal="center"/>
    </xf>
    <xf numFmtId="0" fontId="18" fillId="0" borderId="0" xfId="2" applyFont="1" applyAlignment="1">
      <alignment horizontal="center"/>
    </xf>
    <xf numFmtId="40" fontId="41" fillId="0" borderId="8" xfId="1" applyFont="1" applyBorder="1" applyAlignment="1">
      <alignment horizontal="center"/>
    </xf>
    <xf numFmtId="40" fontId="41" fillId="0" borderId="29" xfId="1" applyFont="1" applyBorder="1" applyAlignment="1">
      <alignment horizontal="center"/>
    </xf>
    <xf numFmtId="40" fontId="41" fillId="0" borderId="13" xfId="1" applyFont="1" applyBorder="1" applyAlignment="1">
      <alignment horizontal="center"/>
    </xf>
    <xf numFmtId="40" fontId="41" fillId="0" borderId="51" xfId="1" applyFont="1" applyBorder="1" applyAlignment="1">
      <alignment horizontal="center"/>
    </xf>
    <xf numFmtId="4" fontId="25" fillId="0" borderId="39" xfId="2" applyNumberFormat="1" applyFont="1" applyBorder="1" applyAlignment="1">
      <alignment horizontal="center"/>
    </xf>
    <xf numFmtId="4" fontId="25" fillId="0" borderId="40" xfId="2" applyNumberFormat="1" applyFont="1" applyBorder="1" applyAlignment="1">
      <alignment horizontal="center"/>
    </xf>
    <xf numFmtId="4" fontId="25" fillId="0" borderId="41" xfId="2" applyNumberFormat="1" applyFont="1" applyBorder="1" applyAlignment="1">
      <alignment horizontal="center"/>
    </xf>
    <xf numFmtId="0" fontId="47" fillId="0" borderId="0" xfId="2" applyFont="1" applyAlignment="1">
      <alignment horizontal="center"/>
    </xf>
    <xf numFmtId="0" fontId="47" fillId="0" borderId="1" xfId="2" applyFont="1" applyBorder="1" applyAlignment="1">
      <alignment horizontal="center"/>
    </xf>
    <xf numFmtId="0" fontId="47" fillId="0" borderId="2" xfId="2" applyFont="1" applyBorder="1" applyAlignment="1">
      <alignment horizontal="center"/>
    </xf>
    <xf numFmtId="0" fontId="47" fillId="0" borderId="26" xfId="2" applyFont="1" applyBorder="1" applyAlignment="1">
      <alignment horizontal="center"/>
    </xf>
    <xf numFmtId="166" fontId="41" fillId="0" borderId="8" xfId="3" applyFont="1" applyBorder="1" applyAlignment="1">
      <alignment horizontal="center"/>
    </xf>
    <xf numFmtId="166" fontId="41" fillId="0" borderId="29" xfId="3" applyFont="1" applyBorder="1" applyAlignment="1">
      <alignment horizontal="center"/>
    </xf>
    <xf numFmtId="0" fontId="48" fillId="0" borderId="2" xfId="2" applyFont="1" applyBorder="1" applyAlignment="1">
      <alignment horizontal="center" wrapText="1"/>
    </xf>
    <xf numFmtId="0" fontId="48" fillId="0" borderId="26" xfId="2" applyFont="1" applyBorder="1" applyAlignment="1">
      <alignment horizontal="center" wrapText="1"/>
    </xf>
    <xf numFmtId="0" fontId="25" fillId="0" borderId="0" xfId="2" applyFont="1" applyAlignment="1">
      <alignment horizontal="center"/>
    </xf>
    <xf numFmtId="0" fontId="47" fillId="0" borderId="39" xfId="2" applyFont="1" applyBorder="1" applyAlignment="1">
      <alignment horizontal="center"/>
    </xf>
    <xf numFmtId="0" fontId="47" fillId="0" borderId="40" xfId="2" applyFont="1" applyBorder="1" applyAlignment="1">
      <alignment horizontal="center"/>
    </xf>
    <xf numFmtId="0" fontId="47" fillId="0" borderId="41" xfId="2" applyFont="1" applyBorder="1" applyAlignment="1">
      <alignment horizontal="center"/>
    </xf>
    <xf numFmtId="0" fontId="28" fillId="0" borderId="30" xfId="2" applyFont="1" applyBorder="1" applyAlignment="1">
      <alignment horizontal="center" vertical="center" wrapText="1"/>
    </xf>
    <xf numFmtId="0" fontId="28" fillId="0" borderId="31" xfId="2" applyFont="1" applyBorder="1" applyAlignment="1">
      <alignment horizontal="center" vertical="center" wrapText="1"/>
    </xf>
    <xf numFmtId="0" fontId="28" fillId="0" borderId="32" xfId="2" applyFont="1" applyBorder="1" applyAlignment="1">
      <alignment horizontal="center" vertical="center" wrapText="1"/>
    </xf>
    <xf numFmtId="0" fontId="28" fillId="0" borderId="16" xfId="2" applyFont="1" applyBorder="1" applyAlignment="1">
      <alignment horizontal="center" vertical="center" wrapText="1"/>
    </xf>
    <xf numFmtId="0" fontId="28" fillId="0" borderId="0" xfId="2" applyFont="1" applyAlignment="1">
      <alignment horizontal="center" vertical="center" wrapText="1"/>
    </xf>
    <xf numFmtId="0" fontId="28" fillId="0" borderId="1" xfId="2" applyFont="1" applyBorder="1" applyAlignment="1">
      <alignment horizontal="center" vertical="center" wrapText="1"/>
    </xf>
    <xf numFmtId="0" fontId="28" fillId="0" borderId="37" xfId="2" applyFont="1" applyBorder="1" applyAlignment="1">
      <alignment horizontal="center" vertical="center" wrapText="1"/>
    </xf>
    <xf numFmtId="0" fontId="28" fillId="0" borderId="15" xfId="2" applyFont="1" applyBorder="1" applyAlignment="1">
      <alignment horizontal="center" vertical="center" wrapText="1"/>
    </xf>
    <xf numFmtId="0" fontId="28" fillId="0" borderId="34" xfId="2" applyFont="1" applyBorder="1" applyAlignment="1">
      <alignment horizontal="center" vertical="center" wrapText="1"/>
    </xf>
    <xf numFmtId="0" fontId="28" fillId="0" borderId="31" xfId="2" applyFont="1" applyBorder="1" applyAlignment="1">
      <alignment horizontal="left" vertical="center"/>
    </xf>
    <xf numFmtId="0" fontId="28" fillId="0" borderId="32" xfId="2" applyFont="1" applyBorder="1" applyAlignment="1">
      <alignment horizontal="left" vertical="center"/>
    </xf>
    <xf numFmtId="0" fontId="28" fillId="0" borderId="0" xfId="2" applyFont="1" applyAlignment="1">
      <alignment horizontal="left" vertical="center"/>
    </xf>
    <xf numFmtId="0" fontId="28" fillId="0" borderId="1" xfId="2" applyFont="1" applyBorder="1" applyAlignment="1">
      <alignment horizontal="left" vertical="center"/>
    </xf>
    <xf numFmtId="0" fontId="28" fillId="0" borderId="30" xfId="2" applyFont="1" applyBorder="1" applyAlignment="1">
      <alignment horizontal="left" vertical="center"/>
    </xf>
    <xf numFmtId="0" fontId="28" fillId="0" borderId="37" xfId="2" applyFont="1" applyBorder="1" applyAlignment="1">
      <alignment horizontal="left" vertical="center"/>
    </xf>
    <xf numFmtId="0" fontId="28" fillId="0" borderId="15" xfId="2" applyFont="1" applyBorder="1" applyAlignment="1">
      <alignment horizontal="left" vertical="center"/>
    </xf>
    <xf numFmtId="0" fontId="28" fillId="0" borderId="34" xfId="2" applyFont="1" applyBorder="1" applyAlignment="1">
      <alignment horizontal="left" vertical="center"/>
    </xf>
    <xf numFmtId="165" fontId="28" fillId="0" borderId="0" xfId="4" applyFont="1" applyBorder="1" applyAlignment="1">
      <alignment horizontal="center"/>
    </xf>
    <xf numFmtId="0" fontId="25" fillId="0" borderId="16" xfId="2" applyFont="1" applyBorder="1" applyAlignment="1">
      <alignment horizontal="left"/>
    </xf>
    <xf numFmtId="0" fontId="25" fillId="0" borderId="0" xfId="2" applyFont="1" applyAlignment="1">
      <alignment horizontal="left"/>
    </xf>
    <xf numFmtId="14" fontId="25" fillId="0" borderId="0" xfId="2" applyNumberFormat="1" applyFont="1" applyAlignment="1">
      <alignment horizontal="left"/>
    </xf>
    <xf numFmtId="0" fontId="28" fillId="0" borderId="2" xfId="2" applyFont="1" applyBorder="1" applyAlignment="1">
      <alignment horizontal="center"/>
    </xf>
    <xf numFmtId="0" fontId="28" fillId="0" borderId="26" xfId="2" applyFont="1" applyBorder="1" applyAlignment="1">
      <alignment horizontal="center"/>
    </xf>
    <xf numFmtId="0" fontId="23" fillId="0" borderId="20" xfId="2" applyFont="1" applyBorder="1" applyAlignment="1">
      <alignment horizontal="center" vertical="center"/>
    </xf>
    <xf numFmtId="0" fontId="23" fillId="0" borderId="25" xfId="2" applyFont="1" applyBorder="1" applyAlignment="1">
      <alignment horizontal="center" vertical="center"/>
    </xf>
    <xf numFmtId="0" fontId="23" fillId="0" borderId="47" xfId="2" applyFont="1" applyBorder="1" applyAlignment="1">
      <alignment horizontal="center" vertical="center"/>
    </xf>
    <xf numFmtId="166" fontId="41" fillId="0" borderId="49" xfId="3" applyFont="1" applyBorder="1" applyAlignment="1">
      <alignment horizontal="center"/>
    </xf>
    <xf numFmtId="166" fontId="41" fillId="0" borderId="50" xfId="3" applyFont="1" applyBorder="1" applyAlignment="1">
      <alignment horizontal="center"/>
    </xf>
    <xf numFmtId="0" fontId="18" fillId="0" borderId="16" xfId="2" applyFont="1" applyBorder="1" applyAlignment="1">
      <alignment horizontal="left" vertical="center" wrapText="1"/>
    </xf>
    <xf numFmtId="0" fontId="18" fillId="0" borderId="0" xfId="2" applyFont="1" applyAlignment="1">
      <alignment horizontal="left" vertical="center" wrapText="1"/>
    </xf>
    <xf numFmtId="0" fontId="18" fillId="0" borderId="1" xfId="2" applyFont="1" applyBorder="1" applyAlignment="1">
      <alignment horizontal="left" vertical="center" wrapText="1"/>
    </xf>
    <xf numFmtId="172" fontId="28" fillId="0" borderId="2" xfId="2" applyNumberFormat="1" applyFont="1" applyBorder="1" applyAlignment="1">
      <alignment horizontal="center"/>
    </xf>
    <xf numFmtId="172" fontId="28" fillId="0" borderId="26" xfId="2" applyNumberFormat="1" applyFont="1" applyBorder="1" applyAlignment="1">
      <alignment horizontal="center"/>
    </xf>
    <xf numFmtId="0" fontId="25" fillId="0" borderId="2" xfId="2" applyFont="1" applyBorder="1" applyAlignment="1">
      <alignment horizontal="center"/>
    </xf>
    <xf numFmtId="0" fontId="25" fillId="0" borderId="26" xfId="2" applyFont="1" applyBorder="1" applyAlignment="1">
      <alignment horizontal="center"/>
    </xf>
    <xf numFmtId="3" fontId="25" fillId="0" borderId="0" xfId="2" applyNumberFormat="1" applyFont="1" applyAlignment="1">
      <alignment horizontal="center"/>
    </xf>
    <xf numFmtId="0" fontId="25" fillId="0" borderId="16" xfId="2" applyFont="1" applyBorder="1" applyAlignment="1">
      <alignment horizontal="center"/>
    </xf>
    <xf numFmtId="0" fontId="19" fillId="3" borderId="64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" xfId="2" applyFont="1" applyFill="1" applyBorder="1" applyAlignment="1">
      <alignment horizontal="center" vertical="center"/>
    </xf>
    <xf numFmtId="0" fontId="23" fillId="0" borderId="0" xfId="2" applyFont="1" applyAlignment="1">
      <alignment horizontal="center" vertical="center" wrapText="1"/>
    </xf>
    <xf numFmtId="0" fontId="23" fillId="0" borderId="4" xfId="2" applyFont="1" applyBorder="1" applyAlignment="1">
      <alignment horizontal="center" vertical="center" wrapText="1"/>
    </xf>
    <xf numFmtId="0" fontId="19" fillId="4" borderId="22" xfId="2" applyFont="1" applyFill="1" applyBorder="1" applyAlignment="1">
      <alignment horizontal="center" vertical="center"/>
    </xf>
    <xf numFmtId="0" fontId="19" fillId="4" borderId="2" xfId="2" applyFont="1" applyFill="1" applyBorder="1" applyAlignment="1">
      <alignment horizontal="center" vertical="center"/>
    </xf>
    <xf numFmtId="0" fontId="19" fillId="4" borderId="26" xfId="2" applyFont="1" applyFill="1" applyBorder="1" applyAlignment="1">
      <alignment horizontal="center" vertical="center"/>
    </xf>
    <xf numFmtId="0" fontId="25" fillId="0" borderId="1" xfId="2" applyFont="1" applyBorder="1" applyAlignment="1">
      <alignment horizontal="center"/>
    </xf>
    <xf numFmtId="15" fontId="25" fillId="0" borderId="0" xfId="2" applyNumberFormat="1" applyFont="1" applyAlignment="1">
      <alignment horizontal="left" wrapText="1"/>
    </xf>
    <xf numFmtId="0" fontId="28" fillId="0" borderId="0" xfId="2" applyFont="1" applyAlignment="1">
      <alignment horizontal="center"/>
    </xf>
    <xf numFmtId="0" fontId="28" fillId="0" borderId="1" xfId="2" applyFont="1" applyBorder="1" applyAlignment="1">
      <alignment horizontal="center"/>
    </xf>
    <xf numFmtId="166" fontId="41" fillId="0" borderId="13" xfId="3" applyFont="1" applyBorder="1" applyAlignment="1">
      <alignment horizontal="center"/>
    </xf>
    <xf numFmtId="166" fontId="41" fillId="0" borderId="51" xfId="3" applyFont="1" applyBorder="1" applyAlignment="1">
      <alignment horizontal="center"/>
    </xf>
    <xf numFmtId="0" fontId="23" fillId="0" borderId="61" xfId="2" applyFont="1" applyBorder="1" applyAlignment="1">
      <alignment horizontal="center" vertical="center" wrapText="1"/>
    </xf>
    <xf numFmtId="0" fontId="19" fillId="3" borderId="62" xfId="2" applyFont="1" applyFill="1" applyBorder="1" applyAlignment="1">
      <alignment horizontal="center" vertical="center"/>
    </xf>
    <xf numFmtId="0" fontId="19" fillId="3" borderId="31" xfId="2" applyFont="1" applyFill="1" applyBorder="1" applyAlignment="1">
      <alignment horizontal="center" vertical="center"/>
    </xf>
    <xf numFmtId="0" fontId="19" fillId="3" borderId="32" xfId="2" applyFont="1" applyFill="1" applyBorder="1" applyAlignment="1">
      <alignment horizontal="center" vertical="center"/>
    </xf>
    <xf numFmtId="0" fontId="23" fillId="0" borderId="31" xfId="2" applyFont="1" applyBorder="1" applyAlignment="1">
      <alignment horizontal="center" vertical="center" wrapText="1"/>
    </xf>
    <xf numFmtId="0" fontId="23" fillId="0" borderId="58" xfId="2" applyFont="1" applyBorder="1" applyAlignment="1">
      <alignment horizontal="center" vertical="center" wrapText="1"/>
    </xf>
    <xf numFmtId="0" fontId="19" fillId="4" borderId="63" xfId="2" applyFont="1" applyFill="1" applyBorder="1" applyAlignment="1">
      <alignment horizontal="center" vertical="center"/>
    </xf>
    <xf numFmtId="0" fontId="19" fillId="4" borderId="52" xfId="2" applyFont="1" applyFill="1" applyBorder="1" applyAlignment="1">
      <alignment horizontal="center" vertical="center"/>
    </xf>
    <xf numFmtId="0" fontId="19" fillId="4" borderId="53" xfId="2" applyFont="1" applyFill="1" applyBorder="1" applyAlignment="1">
      <alignment horizontal="center" vertical="center"/>
    </xf>
    <xf numFmtId="166" fontId="41" fillId="0" borderId="8" xfId="3" applyFont="1" applyBorder="1" applyAlignment="1">
      <alignment horizontal="center" vertical="center"/>
    </xf>
    <xf numFmtId="166" fontId="41" fillId="0" borderId="29" xfId="3" applyFont="1" applyBorder="1" applyAlignment="1">
      <alignment horizontal="center" vertical="center"/>
    </xf>
    <xf numFmtId="166" fontId="41" fillId="0" borderId="13" xfId="3" applyFont="1" applyBorder="1" applyAlignment="1">
      <alignment horizontal="center" vertical="center"/>
    </xf>
    <xf numFmtId="166" fontId="41" fillId="0" borderId="51" xfId="3" applyFont="1" applyBorder="1" applyAlignment="1">
      <alignment horizontal="center" vertical="center"/>
    </xf>
  </cellXfs>
  <cellStyles count="36">
    <cellStyle name="Millares" xfId="3" builtinId="3"/>
    <cellStyle name="Millares [0]" xfId="35" builtinId="6"/>
    <cellStyle name="Millares [0] 2" xfId="33" xr:uid="{FC9C565D-06DF-4E39-9B60-A28F29038EEE}"/>
    <cellStyle name="Millares [0] 3" xfId="32" xr:uid="{1B7CE1FF-83FD-402B-93B2-710F5CB6D563}"/>
    <cellStyle name="Millares [0] 4" xfId="22" xr:uid="{AA072241-EB52-41E4-B559-6A52352B7E4F}"/>
    <cellStyle name="Millares 2" xfId="9" xr:uid="{9BA0F661-F70D-48FE-82EC-31945057AEFF}"/>
    <cellStyle name="Millares 3" xfId="20" xr:uid="{0F2A4ACE-C4F3-4734-9B28-0F2A2CEBEC44}"/>
    <cellStyle name="Millares 7 2" xfId="34" xr:uid="{65D5A7FB-05BD-43BC-A9D8-399B281098C0}"/>
    <cellStyle name="Millares_modelo ACTA OBRA y MODIFICACION" xfId="1" xr:uid="{00000000-0005-0000-0000-000001000000}"/>
    <cellStyle name="Moneda" xfId="4" builtinId="4"/>
    <cellStyle name="Moneda [0] 2" xfId="18" xr:uid="{98AE39CE-48C3-4C40-929C-CED49350559B}"/>
    <cellStyle name="Moneda 2" xfId="12" xr:uid="{B9D22500-7B26-4770-939B-80E1809B0520}"/>
    <cellStyle name="Moneda 3" xfId="15" xr:uid="{BE022942-F534-4281-8D8F-048F2BDFB0B1}"/>
    <cellStyle name="Moneda 4" xfId="19" xr:uid="{7DCEE6BB-D7FB-4076-A11B-06B77BE1D795}"/>
    <cellStyle name="Normal" xfId="0" builtinId="0"/>
    <cellStyle name="Normal 11 2" xfId="17" xr:uid="{0114BA4F-1CAB-4D86-A18E-C3EAAC04C95F}"/>
    <cellStyle name="Normal 13" xfId="28" xr:uid="{B1DA0E14-F1BB-4873-A4D4-7290415DF97F}"/>
    <cellStyle name="Normal 2" xfId="7" xr:uid="{FB0B8BB2-67DF-4A8E-ACDE-F2C57B7EE358}"/>
    <cellStyle name="Normal 2 10" xfId="16" xr:uid="{799AE466-B2B6-43BD-8726-A3605DB2E565}"/>
    <cellStyle name="Normal 2 2" xfId="24" xr:uid="{80068819-E0D2-43EE-94E4-693E12D573B3}"/>
    <cellStyle name="Normal 2 2 10" xfId="13" xr:uid="{0B366718-3044-438B-B437-F19A7D1F9FEE}"/>
    <cellStyle name="Normal 2 2 2 2 2" xfId="29" xr:uid="{C0711F26-0BAB-4895-9A3B-D5A5130CC1DE}"/>
    <cellStyle name="Normal 2 3" xfId="31" xr:uid="{F3A9C485-2578-400E-A360-479BBB29578D}"/>
    <cellStyle name="Normal 3" xfId="11" xr:uid="{46DFC213-ABE8-49F1-A176-EA6662CCB100}"/>
    <cellStyle name="Normal 3 2" xfId="21" xr:uid="{930025D0-7CFA-43D2-9C9B-506EC2BC8206}"/>
    <cellStyle name="Normal 4" xfId="6" xr:uid="{16BAA0DE-3E9B-4950-842D-CC684F93C896}"/>
    <cellStyle name="Normal 4 2 2 2" xfId="27" xr:uid="{8E25C327-1FF6-4C44-9188-87A6C7AD6170}"/>
    <cellStyle name="Normal 5" xfId="8" xr:uid="{4FEFDD46-109C-4752-B2E2-3F9F0A9F7D99}"/>
    <cellStyle name="Normal 5 2" xfId="23" xr:uid="{DDBFB0F9-E05A-4E1F-91EA-90388CC2597C}"/>
    <cellStyle name="Normal 5 3" xfId="25" xr:uid="{5D5D2681-883E-40BD-B113-8B558E0069BB}"/>
    <cellStyle name="Normal 6" xfId="14" xr:uid="{006F52DC-2ABD-42BA-8252-CC81B5BDA8FE}"/>
    <cellStyle name="Normal 7" xfId="26" xr:uid="{DD893F9B-02ED-49C4-B7F9-D3BD773066A9}"/>
    <cellStyle name="Normal_modelo ACTA OBRA y MODIFICACION" xfId="2" xr:uid="{00000000-0005-0000-0000-000004000000}"/>
    <cellStyle name="Porcentaje" xfId="5" builtinId="5"/>
    <cellStyle name="Porcentaje 2" xfId="10" xr:uid="{9D6C732F-B340-474E-B4D4-D1DD61A1A249}"/>
    <cellStyle name="Porcentaje 2 2 2" xfId="30" xr:uid="{8FE9F216-DF43-4192-892B-78808910FFC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eetMetadata" Target="metadata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microsoft.com/office/2017/06/relationships/rdRichValue" Target="richData/rdrichvalue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22/10/relationships/richValueRel" Target="richData/richValueRel.xml"/><Relationship Id="rId30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7" Type="http://schemas.openxmlformats.org/officeDocument/2006/relationships/image" Target="../media/image16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Relationship Id="rId6" Type="http://schemas.openxmlformats.org/officeDocument/2006/relationships/image" Target="../media/image15.png"/><Relationship Id="rId5" Type="http://schemas.openxmlformats.org/officeDocument/2006/relationships/image" Target="../media/image14.png"/><Relationship Id="rId4" Type="http://schemas.openxmlformats.org/officeDocument/2006/relationships/image" Target="../media/image1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Relationship Id="rId6" Type="http://schemas.openxmlformats.org/officeDocument/2006/relationships/image" Target="../media/image25.png"/><Relationship Id="rId5" Type="http://schemas.openxmlformats.org/officeDocument/2006/relationships/image" Target="../media/image24.png"/><Relationship Id="rId4" Type="http://schemas.openxmlformats.org/officeDocument/2006/relationships/image" Target="../media/image2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drawing17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8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2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2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29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29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138545</xdr:colOff>
      <xdr:row>0</xdr:row>
      <xdr:rowOff>77148</xdr:rowOff>
    </xdr:from>
    <xdr:to>
      <xdr:col>1</xdr:col>
      <xdr:colOff>4461164</xdr:colOff>
      <xdr:row>2</xdr:row>
      <xdr:rowOff>264455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9E5F0E-445E-232C-9AFA-F5DB9765F0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87" t="11910" r="2294"/>
        <a:stretch>
          <a:fillRect/>
        </a:stretch>
      </xdr:blipFill>
      <xdr:spPr>
        <a:xfrm>
          <a:off x="138545" y="77148"/>
          <a:ext cx="5832764" cy="8661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13</xdr:row>
      <xdr:rowOff>37041</xdr:rowOff>
    </xdr:from>
    <xdr:to>
      <xdr:col>9</xdr:col>
      <xdr:colOff>289365</xdr:colOff>
      <xdr:row>39</xdr:row>
      <xdr:rowOff>25401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A26FDF6-7CEF-4A5A-AF38-07A018FE82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458"/>
        <a:stretch/>
      </xdr:blipFill>
      <xdr:spPr>
        <a:xfrm>
          <a:off x="419100" y="2879301"/>
          <a:ext cx="7221220" cy="5139480"/>
        </a:xfrm>
        <a:prstGeom prst="rect">
          <a:avLst/>
        </a:prstGeom>
      </xdr:spPr>
    </xdr:pic>
    <xdr:clientData/>
  </xdr:twoCellAnchor>
  <xdr:oneCellAnchor>
    <xdr:from>
      <xdr:col>0</xdr:col>
      <xdr:colOff>330200</xdr:colOff>
      <xdr:row>64</xdr:row>
      <xdr:rowOff>62441</xdr:rowOff>
    </xdr:from>
    <xdr:ext cx="7581262" cy="5119160"/>
    <xdr:pic>
      <xdr:nvPicPr>
        <xdr:cNvPr id="3" name="Imagen 2">
          <a:extLst>
            <a:ext uri="{FF2B5EF4-FFF2-40B4-BE49-F238E27FC236}">
              <a16:creationId xmlns:a16="http://schemas.microsoft.com/office/drawing/2014/main" id="{427D6325-7A92-465F-88B2-069D5957A5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458"/>
        <a:stretch/>
      </xdr:blipFill>
      <xdr:spPr>
        <a:xfrm>
          <a:off x="330200" y="13290761"/>
          <a:ext cx="7581262" cy="5119160"/>
        </a:xfrm>
        <a:prstGeom prst="rect">
          <a:avLst/>
        </a:prstGeom>
      </xdr:spPr>
    </xdr:pic>
    <xdr:clientData/>
  </xdr:oneCellAnchor>
  <xdr:twoCellAnchor editAs="oneCell">
    <xdr:from>
      <xdr:col>0</xdr:col>
      <xdr:colOff>63500</xdr:colOff>
      <xdr:row>111</xdr:row>
      <xdr:rowOff>127000</xdr:rowOff>
    </xdr:from>
    <xdr:to>
      <xdr:col>9</xdr:col>
      <xdr:colOff>992945</xdr:colOff>
      <xdr:row>139</xdr:row>
      <xdr:rowOff>171972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5230A49-41F1-42DB-B8C1-0CEA5FA01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500" y="22941280"/>
          <a:ext cx="8280400" cy="5592332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160</xdr:row>
      <xdr:rowOff>76200</xdr:rowOff>
    </xdr:from>
    <xdr:ext cx="8204200" cy="5734572"/>
    <xdr:pic>
      <xdr:nvPicPr>
        <xdr:cNvPr id="5" name="Imagen 4">
          <a:extLst>
            <a:ext uri="{FF2B5EF4-FFF2-40B4-BE49-F238E27FC236}">
              <a16:creationId xmlns:a16="http://schemas.microsoft.com/office/drawing/2014/main" id="{AA44CE76-F4F5-4ED4-BF29-CE1D168F5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2872680"/>
          <a:ext cx="8204200" cy="573457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76200</xdr:rowOff>
    </xdr:from>
    <xdr:ext cx="8204200" cy="5734572"/>
    <xdr:pic>
      <xdr:nvPicPr>
        <xdr:cNvPr id="6" name="Imagen 5">
          <a:extLst>
            <a:ext uri="{FF2B5EF4-FFF2-40B4-BE49-F238E27FC236}">
              <a16:creationId xmlns:a16="http://schemas.microsoft.com/office/drawing/2014/main" id="{F682B9C5-85B2-46FA-8468-842A87DC8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2854880"/>
          <a:ext cx="8204200" cy="5734572"/>
        </a:xfrm>
        <a:prstGeom prst="rect">
          <a:avLst/>
        </a:prstGeom>
      </xdr:spPr>
    </xdr:pic>
    <xdr:clientData/>
  </xdr:oneCellAnchor>
  <xdr:twoCellAnchor editAs="oneCell">
    <xdr:from>
      <xdr:col>0</xdr:col>
      <xdr:colOff>263236</xdr:colOff>
      <xdr:row>604</xdr:row>
      <xdr:rowOff>24245</xdr:rowOff>
    </xdr:from>
    <xdr:to>
      <xdr:col>10</xdr:col>
      <xdr:colOff>512618</xdr:colOff>
      <xdr:row>629</xdr:row>
      <xdr:rowOff>72223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44BFB07-DA66-4092-AD28-F4C22EA5F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3236" y="128802245"/>
          <a:ext cx="9102437" cy="4897069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650</xdr:row>
      <xdr:rowOff>12700</xdr:rowOff>
    </xdr:from>
    <xdr:to>
      <xdr:col>9</xdr:col>
      <xdr:colOff>1005646</xdr:colOff>
      <xdr:row>672</xdr:row>
      <xdr:rowOff>124464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048F65F-F093-4E8F-BBE3-6DAF87295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" y="132821680"/>
          <a:ext cx="8356600" cy="447040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697</xdr:row>
      <xdr:rowOff>152400</xdr:rowOff>
    </xdr:from>
    <xdr:to>
      <xdr:col>9</xdr:col>
      <xdr:colOff>1031045</xdr:colOff>
      <xdr:row>718</xdr:row>
      <xdr:rowOff>76786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1A9D64F-6446-44EB-8C0A-DD0C0F55B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42745460"/>
          <a:ext cx="8382000" cy="4084905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317500</xdr:colOff>
      <xdr:row>745</xdr:row>
      <xdr:rowOff>177800</xdr:rowOff>
    </xdr:from>
    <xdr:to>
      <xdr:col>8</xdr:col>
      <xdr:colOff>869614</xdr:colOff>
      <xdr:row>758</xdr:row>
      <xdr:rowOff>22573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73459B77-604C-4292-A5D1-708D59105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81580" y="152753060"/>
          <a:ext cx="5035605" cy="2420332"/>
        </a:xfrm>
        <a:prstGeom prst="rect">
          <a:avLst/>
        </a:prstGeom>
      </xdr:spPr>
    </xdr:pic>
    <xdr:clientData/>
  </xdr:twoCellAnchor>
  <xdr:twoCellAnchor editAs="oneCell">
    <xdr:from>
      <xdr:col>1</xdr:col>
      <xdr:colOff>673100</xdr:colOff>
      <xdr:row>758</xdr:row>
      <xdr:rowOff>139700</xdr:rowOff>
    </xdr:from>
    <xdr:to>
      <xdr:col>8</xdr:col>
      <xdr:colOff>766488</xdr:colOff>
      <xdr:row>773</xdr:row>
      <xdr:rowOff>130598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CDF9FE91-2BA7-4B2D-85E8-2FF82B5C4D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39900" y="155290520"/>
          <a:ext cx="5251542" cy="29626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289560</xdr:colOff>
          <xdr:row>737</xdr:row>
          <xdr:rowOff>30480</xdr:rowOff>
        </xdr:from>
        <xdr:to>
          <xdr:col>9</xdr:col>
          <xdr:colOff>375802</xdr:colOff>
          <xdr:row>751</xdr:row>
          <xdr:rowOff>228527</xdr:rowOff>
        </xdr:to>
        <xdr:pic>
          <xdr:nvPicPr>
            <xdr:cNvPr id="3" name="Imagen 2">
              <a:extLst>
                <a:ext uri="{FF2B5EF4-FFF2-40B4-BE49-F238E27FC236}">
                  <a16:creationId xmlns:a16="http://schemas.microsoft.com/office/drawing/2014/main" id="{C2A46CC5-53AD-E2F7-3752-ACBC652FCF9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$700" spid="_x0000_s2666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874520" y="228127560"/>
              <a:ext cx="6852802" cy="4251887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6</xdr:col>
      <xdr:colOff>533400</xdr:colOff>
      <xdr:row>824</xdr:row>
      <xdr:rowOff>365759</xdr:rowOff>
    </xdr:from>
    <xdr:to>
      <xdr:col>10</xdr:col>
      <xdr:colOff>482600</xdr:colOff>
      <xdr:row>825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159D4D3-1688-49FA-5A43-22C32C294B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407" b="24522"/>
        <a:stretch>
          <a:fillRect/>
        </a:stretch>
      </xdr:blipFill>
      <xdr:spPr bwMode="auto">
        <a:xfrm>
          <a:off x="6507480" y="256458719"/>
          <a:ext cx="3454400" cy="685801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487680</xdr:colOff>
          <xdr:row>768</xdr:row>
          <xdr:rowOff>44505</xdr:rowOff>
        </xdr:from>
        <xdr:to>
          <xdr:col>9</xdr:col>
          <xdr:colOff>213360</xdr:colOff>
          <xdr:row>783</xdr:row>
          <xdr:rowOff>274320</xdr:rowOff>
        </xdr:to>
        <xdr:pic>
          <xdr:nvPicPr>
            <xdr:cNvPr id="4" name="Imagen 3">
              <a:extLst>
                <a:ext uri="{FF2B5EF4-FFF2-40B4-BE49-F238E27FC236}">
                  <a16:creationId xmlns:a16="http://schemas.microsoft.com/office/drawing/2014/main" id="{F35EFE67-5BD5-1A39-C351-0FCE1768A3F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$700" spid="_x0000_s2666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280160" y="237544665"/>
              <a:ext cx="7284720" cy="457321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6</xdr:col>
      <xdr:colOff>716280</xdr:colOff>
      <xdr:row>862</xdr:row>
      <xdr:rowOff>457200</xdr:rowOff>
    </xdr:from>
    <xdr:to>
      <xdr:col>10</xdr:col>
      <xdr:colOff>665480</xdr:colOff>
      <xdr:row>862</xdr:row>
      <xdr:rowOff>1143001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B8CC115-498C-47A3-8AB1-38EAA2527D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407" b="24522"/>
        <a:stretch>
          <a:fillRect/>
        </a:stretch>
      </xdr:blipFill>
      <xdr:spPr bwMode="auto">
        <a:xfrm>
          <a:off x="6690360" y="268894560"/>
          <a:ext cx="3454400" cy="6858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9</xdr:row>
      <xdr:rowOff>129541</xdr:rowOff>
    </xdr:from>
    <xdr:to>
      <xdr:col>1</xdr:col>
      <xdr:colOff>4381500</xdr:colOff>
      <xdr:row>26</xdr:row>
      <xdr:rowOff>142241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D2EFD7B-ACC6-445F-8F7A-1018341848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2796541"/>
          <a:ext cx="4286250" cy="3251200"/>
        </a:xfrm>
        <a:prstGeom prst="rect">
          <a:avLst/>
        </a:prstGeom>
      </xdr:spPr>
    </xdr:pic>
    <xdr:clientData/>
  </xdr:twoCellAnchor>
  <xdr:oneCellAnchor>
    <xdr:from>
      <xdr:col>1</xdr:col>
      <xdr:colOff>12700</xdr:colOff>
      <xdr:row>46</xdr:row>
      <xdr:rowOff>129541</xdr:rowOff>
    </xdr:from>
    <xdr:ext cx="4428466" cy="3251200"/>
    <xdr:pic>
      <xdr:nvPicPr>
        <xdr:cNvPr id="3" name="Imagen 2">
          <a:extLst>
            <a:ext uri="{FF2B5EF4-FFF2-40B4-BE49-F238E27FC236}">
              <a16:creationId xmlns:a16="http://schemas.microsoft.com/office/drawing/2014/main" id="{3F7D6DC3-BD06-4E72-AD99-5E816636B3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780" y="2796541"/>
          <a:ext cx="4428466" cy="3251200"/>
        </a:xfrm>
        <a:prstGeom prst="rect">
          <a:avLst/>
        </a:prstGeom>
      </xdr:spPr>
    </xdr:pic>
    <xdr:clientData/>
  </xdr:oneCellAnchor>
  <xdr:oneCellAnchor>
    <xdr:from>
      <xdr:col>1</xdr:col>
      <xdr:colOff>12700</xdr:colOff>
      <xdr:row>46</xdr:row>
      <xdr:rowOff>129541</xdr:rowOff>
    </xdr:from>
    <xdr:ext cx="4428466" cy="3251200"/>
    <xdr:pic>
      <xdr:nvPicPr>
        <xdr:cNvPr id="6" name="Imagen 5">
          <a:extLst>
            <a:ext uri="{FF2B5EF4-FFF2-40B4-BE49-F238E27FC236}">
              <a16:creationId xmlns:a16="http://schemas.microsoft.com/office/drawing/2014/main" id="{DA46C620-1D5F-4017-99E1-4758A45CF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780" y="2796541"/>
          <a:ext cx="4428466" cy="3251200"/>
        </a:xfrm>
        <a:prstGeom prst="rect">
          <a:avLst/>
        </a:prstGeom>
      </xdr:spPr>
    </xdr:pic>
    <xdr:clientData/>
  </xdr:oneCellAnchor>
  <xdr:oneCellAnchor>
    <xdr:from>
      <xdr:col>1</xdr:col>
      <xdr:colOff>12700</xdr:colOff>
      <xdr:row>86</xdr:row>
      <xdr:rowOff>129541</xdr:rowOff>
    </xdr:from>
    <xdr:ext cx="4428466" cy="3251200"/>
    <xdr:pic>
      <xdr:nvPicPr>
        <xdr:cNvPr id="7" name="Imagen 6">
          <a:extLst>
            <a:ext uri="{FF2B5EF4-FFF2-40B4-BE49-F238E27FC236}">
              <a16:creationId xmlns:a16="http://schemas.microsoft.com/office/drawing/2014/main" id="{F3C2E591-6E22-427B-8802-D2772ED7D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780" y="2796541"/>
          <a:ext cx="4428466" cy="3251200"/>
        </a:xfrm>
        <a:prstGeom prst="rect">
          <a:avLst/>
        </a:prstGeom>
      </xdr:spPr>
    </xdr:pic>
    <xdr:clientData/>
  </xdr:oneCellAnchor>
  <xdr:oneCellAnchor>
    <xdr:from>
      <xdr:col>1</xdr:col>
      <xdr:colOff>12700</xdr:colOff>
      <xdr:row>124</xdr:row>
      <xdr:rowOff>129541</xdr:rowOff>
    </xdr:from>
    <xdr:ext cx="4428466" cy="3251200"/>
    <xdr:pic>
      <xdr:nvPicPr>
        <xdr:cNvPr id="8" name="Imagen 7">
          <a:extLst>
            <a:ext uri="{FF2B5EF4-FFF2-40B4-BE49-F238E27FC236}">
              <a16:creationId xmlns:a16="http://schemas.microsoft.com/office/drawing/2014/main" id="{EB86AF3A-3820-4F4D-A8F9-4253C6690F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780" y="2796541"/>
          <a:ext cx="4428466" cy="3251200"/>
        </a:xfrm>
        <a:prstGeom prst="rect">
          <a:avLst/>
        </a:prstGeom>
      </xdr:spPr>
    </xdr:pic>
    <xdr:clientData/>
  </xdr:oneCellAnchor>
  <xdr:oneCellAnchor>
    <xdr:from>
      <xdr:col>1</xdr:col>
      <xdr:colOff>12700</xdr:colOff>
      <xdr:row>165</xdr:row>
      <xdr:rowOff>129541</xdr:rowOff>
    </xdr:from>
    <xdr:ext cx="4428466" cy="3251200"/>
    <xdr:pic>
      <xdr:nvPicPr>
        <xdr:cNvPr id="9" name="Imagen 8">
          <a:extLst>
            <a:ext uri="{FF2B5EF4-FFF2-40B4-BE49-F238E27FC236}">
              <a16:creationId xmlns:a16="http://schemas.microsoft.com/office/drawing/2014/main" id="{C18D2077-0285-4645-A1C4-F339C6D01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780" y="2796541"/>
          <a:ext cx="4428466" cy="3251200"/>
        </a:xfrm>
        <a:prstGeom prst="rect">
          <a:avLst/>
        </a:prstGeom>
      </xdr:spPr>
    </xdr:pic>
    <xdr:clientData/>
  </xdr:oneCellAnchor>
  <xdr:oneCellAnchor>
    <xdr:from>
      <xdr:col>1</xdr:col>
      <xdr:colOff>12700</xdr:colOff>
      <xdr:row>162</xdr:row>
      <xdr:rowOff>129541</xdr:rowOff>
    </xdr:from>
    <xdr:ext cx="4428466" cy="3251200"/>
    <xdr:pic>
      <xdr:nvPicPr>
        <xdr:cNvPr id="11" name="Imagen 10">
          <a:extLst>
            <a:ext uri="{FF2B5EF4-FFF2-40B4-BE49-F238E27FC236}">
              <a16:creationId xmlns:a16="http://schemas.microsoft.com/office/drawing/2014/main" id="{5A77E6CB-EC97-44FA-9FA4-689FF05E3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780" y="2796541"/>
          <a:ext cx="4428466" cy="3251200"/>
        </a:xfrm>
        <a:prstGeom prst="rect">
          <a:avLst/>
        </a:prstGeom>
      </xdr:spPr>
    </xdr:pic>
    <xdr:clientData/>
  </xdr:oneCellAnchor>
  <xdr:oneCellAnchor>
    <xdr:from>
      <xdr:col>1</xdr:col>
      <xdr:colOff>12700</xdr:colOff>
      <xdr:row>200</xdr:row>
      <xdr:rowOff>129541</xdr:rowOff>
    </xdr:from>
    <xdr:ext cx="4428466" cy="3251200"/>
    <xdr:pic>
      <xdr:nvPicPr>
        <xdr:cNvPr id="12" name="Imagen 11">
          <a:extLst>
            <a:ext uri="{FF2B5EF4-FFF2-40B4-BE49-F238E27FC236}">
              <a16:creationId xmlns:a16="http://schemas.microsoft.com/office/drawing/2014/main" id="{BB5CED4A-43EF-4664-9C9A-AF402E37C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780" y="2796541"/>
          <a:ext cx="4428466" cy="3251200"/>
        </a:xfrm>
        <a:prstGeom prst="rect">
          <a:avLst/>
        </a:prstGeom>
      </xdr:spPr>
    </xdr:pic>
    <xdr:clientData/>
  </xdr:oneCellAnchor>
  <xdr:oneCellAnchor>
    <xdr:from>
      <xdr:col>1</xdr:col>
      <xdr:colOff>12700</xdr:colOff>
      <xdr:row>314</xdr:row>
      <xdr:rowOff>129541</xdr:rowOff>
    </xdr:from>
    <xdr:ext cx="4428466" cy="3251200"/>
    <xdr:pic>
      <xdr:nvPicPr>
        <xdr:cNvPr id="15" name="Imagen 14">
          <a:extLst>
            <a:ext uri="{FF2B5EF4-FFF2-40B4-BE49-F238E27FC236}">
              <a16:creationId xmlns:a16="http://schemas.microsoft.com/office/drawing/2014/main" id="{06CD1976-A33C-4FBE-9D98-E33109430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780" y="2796541"/>
          <a:ext cx="4428466" cy="3251200"/>
        </a:xfrm>
        <a:prstGeom prst="rect">
          <a:avLst/>
        </a:prstGeom>
      </xdr:spPr>
    </xdr:pic>
    <xdr:clientData/>
  </xdr:oneCellAnchor>
  <xdr:twoCellAnchor editAs="oneCell">
    <xdr:from>
      <xdr:col>1</xdr:col>
      <xdr:colOff>25400</xdr:colOff>
      <xdr:row>44</xdr:row>
      <xdr:rowOff>88899</xdr:rowOff>
    </xdr:from>
    <xdr:to>
      <xdr:col>1</xdr:col>
      <xdr:colOff>4439920</xdr:colOff>
      <xdr:row>67</xdr:row>
      <xdr:rowOff>143554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87AA1C-CCFC-43D6-8C1C-5F3BC293C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4480" y="2374899"/>
          <a:ext cx="4414520" cy="4436155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84</xdr:row>
      <xdr:rowOff>38100</xdr:rowOff>
    </xdr:from>
    <xdr:to>
      <xdr:col>1</xdr:col>
      <xdr:colOff>4439920</xdr:colOff>
      <xdr:row>108</xdr:row>
      <xdr:rowOff>3855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4E07D7AE-A2E8-4B27-9F42-C474CB935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4480" y="2324100"/>
          <a:ext cx="4414520" cy="4537755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122</xdr:row>
      <xdr:rowOff>63500</xdr:rowOff>
    </xdr:from>
    <xdr:to>
      <xdr:col>1</xdr:col>
      <xdr:colOff>4439920</xdr:colOff>
      <xdr:row>145</xdr:row>
      <xdr:rowOff>118155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46D0128-394A-4FFD-813C-3DDA11EBC7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4480" y="2349500"/>
          <a:ext cx="4414520" cy="4436155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160</xdr:row>
      <xdr:rowOff>25400</xdr:rowOff>
    </xdr:from>
    <xdr:to>
      <xdr:col>1</xdr:col>
      <xdr:colOff>4439920</xdr:colOff>
      <xdr:row>183</xdr:row>
      <xdr:rowOff>168955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CACA208F-7B36-4A07-9191-FC61A58B1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4480" y="2311400"/>
          <a:ext cx="4414520" cy="4525055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198</xdr:row>
      <xdr:rowOff>25400</xdr:rowOff>
    </xdr:from>
    <xdr:to>
      <xdr:col>1</xdr:col>
      <xdr:colOff>4439920</xdr:colOff>
      <xdr:row>221</xdr:row>
      <xdr:rowOff>168955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DDDDF5C6-3E9B-48A2-A505-B985EED91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4480" y="2311400"/>
          <a:ext cx="4414520" cy="4525055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160</xdr:row>
      <xdr:rowOff>76200</xdr:rowOff>
    </xdr:from>
    <xdr:to>
      <xdr:col>1</xdr:col>
      <xdr:colOff>4439920</xdr:colOff>
      <xdr:row>183</xdr:row>
      <xdr:rowOff>130855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47FFA030-F315-4457-914D-D26A60C1A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4480" y="2362200"/>
          <a:ext cx="4414520" cy="4436155"/>
        </a:xfrm>
        <a:prstGeom prst="rect">
          <a:avLst/>
        </a:prstGeom>
      </xdr:spPr>
    </xdr:pic>
    <xdr:clientData/>
  </xdr:twoCellAnchor>
  <xdr:oneCellAnchor>
    <xdr:from>
      <xdr:col>1</xdr:col>
      <xdr:colOff>12700</xdr:colOff>
      <xdr:row>162</xdr:row>
      <xdr:rowOff>129541</xdr:rowOff>
    </xdr:from>
    <xdr:ext cx="4428466" cy="3251200"/>
    <xdr:pic>
      <xdr:nvPicPr>
        <xdr:cNvPr id="23" name="Imagen 22">
          <a:extLst>
            <a:ext uri="{FF2B5EF4-FFF2-40B4-BE49-F238E27FC236}">
              <a16:creationId xmlns:a16="http://schemas.microsoft.com/office/drawing/2014/main" id="{8010DBE1-525F-474B-8892-91CAE41FB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780" y="34907221"/>
          <a:ext cx="4428466" cy="3251200"/>
        </a:xfrm>
        <a:prstGeom prst="rect">
          <a:avLst/>
        </a:prstGeom>
      </xdr:spPr>
    </xdr:pic>
    <xdr:clientData/>
  </xdr:oneCellAnchor>
  <xdr:oneCellAnchor>
    <xdr:from>
      <xdr:col>1</xdr:col>
      <xdr:colOff>25400</xdr:colOff>
      <xdr:row>160</xdr:row>
      <xdr:rowOff>25400</xdr:rowOff>
    </xdr:from>
    <xdr:ext cx="4414520" cy="4525055"/>
    <xdr:pic>
      <xdr:nvPicPr>
        <xdr:cNvPr id="24" name="Imagen 23">
          <a:extLst>
            <a:ext uri="{FF2B5EF4-FFF2-40B4-BE49-F238E27FC236}">
              <a16:creationId xmlns:a16="http://schemas.microsoft.com/office/drawing/2014/main" id="{2F335233-2E37-4E53-AE67-D45152A2B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4480" y="34422080"/>
          <a:ext cx="4414520" cy="4525055"/>
        </a:xfrm>
        <a:prstGeom prst="rect">
          <a:avLst/>
        </a:prstGeom>
      </xdr:spPr>
    </xdr:pic>
    <xdr:clientData/>
  </xdr:oneCellAnchor>
  <xdr:twoCellAnchor editAs="oneCell">
    <xdr:from>
      <xdr:col>1</xdr:col>
      <xdr:colOff>25400</xdr:colOff>
      <xdr:row>198</xdr:row>
      <xdr:rowOff>76200</xdr:rowOff>
    </xdr:from>
    <xdr:to>
      <xdr:col>1</xdr:col>
      <xdr:colOff>4439920</xdr:colOff>
      <xdr:row>221</xdr:row>
      <xdr:rowOff>130855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8DA6DC1C-8D6B-439A-840F-DB05A5873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4480" y="2362200"/>
          <a:ext cx="4414520" cy="4436155"/>
        </a:xfrm>
        <a:prstGeom prst="rect">
          <a:avLst/>
        </a:prstGeom>
      </xdr:spPr>
    </xdr:pic>
    <xdr:clientData/>
  </xdr:twoCellAnchor>
  <xdr:twoCellAnchor editAs="oneCell">
    <xdr:from>
      <xdr:col>1</xdr:col>
      <xdr:colOff>541020</xdr:colOff>
      <xdr:row>235</xdr:row>
      <xdr:rowOff>152399</xdr:rowOff>
    </xdr:from>
    <xdr:to>
      <xdr:col>1</xdr:col>
      <xdr:colOff>4185920</xdr:colOff>
      <xdr:row>259</xdr:row>
      <xdr:rowOff>47986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782C973-4607-4954-BA75-F21AEADD2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0100" y="40652699"/>
          <a:ext cx="3644900" cy="4467586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274</xdr:row>
      <xdr:rowOff>38099</xdr:rowOff>
    </xdr:from>
    <xdr:to>
      <xdr:col>1</xdr:col>
      <xdr:colOff>4358640</xdr:colOff>
      <xdr:row>297</xdr:row>
      <xdr:rowOff>162854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793AF570-ACF9-44E2-B865-AFA2971CD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8160" y="47023019"/>
          <a:ext cx="4099560" cy="4506255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</xdr:colOff>
      <xdr:row>315</xdr:row>
      <xdr:rowOff>76200</xdr:rowOff>
    </xdr:from>
    <xdr:to>
      <xdr:col>1</xdr:col>
      <xdr:colOff>4448546</xdr:colOff>
      <xdr:row>332</xdr:row>
      <xdr:rowOff>139700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46794371-8EEE-43E6-AA5C-E5F1240E6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1780" y="2933700"/>
          <a:ext cx="4430997" cy="3302000"/>
        </a:xfrm>
        <a:prstGeom prst="rect">
          <a:avLst/>
        </a:prstGeom>
      </xdr:spPr>
    </xdr:pic>
    <xdr:clientData/>
  </xdr:twoCellAnchor>
  <xdr:oneCellAnchor>
    <xdr:from>
      <xdr:col>1</xdr:col>
      <xdr:colOff>12700</xdr:colOff>
      <xdr:row>352</xdr:row>
      <xdr:rowOff>129541</xdr:rowOff>
    </xdr:from>
    <xdr:ext cx="4428466" cy="3251200"/>
    <xdr:pic>
      <xdr:nvPicPr>
        <xdr:cNvPr id="30" name="Imagen 29">
          <a:extLst>
            <a:ext uri="{FF2B5EF4-FFF2-40B4-BE49-F238E27FC236}">
              <a16:creationId xmlns:a16="http://schemas.microsoft.com/office/drawing/2014/main" id="{3564EF46-32C9-412A-8571-623A5B33F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936" y="54647177"/>
          <a:ext cx="4428466" cy="3251200"/>
        </a:xfrm>
        <a:prstGeom prst="rect">
          <a:avLst/>
        </a:prstGeom>
      </xdr:spPr>
    </xdr:pic>
    <xdr:clientData/>
  </xdr:oneCellAnchor>
  <xdr:oneCellAnchor>
    <xdr:from>
      <xdr:col>1</xdr:col>
      <xdr:colOff>12700</xdr:colOff>
      <xdr:row>353</xdr:row>
      <xdr:rowOff>76200</xdr:rowOff>
    </xdr:from>
    <xdr:ext cx="4435846" cy="3360882"/>
    <xdr:pic>
      <xdr:nvPicPr>
        <xdr:cNvPr id="31" name="Imagen 30">
          <a:extLst>
            <a:ext uri="{FF2B5EF4-FFF2-40B4-BE49-F238E27FC236}">
              <a16:creationId xmlns:a16="http://schemas.microsoft.com/office/drawing/2014/main" id="{3D06A041-D1BA-4A91-9C3C-BC50CEE84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5936" y="54787800"/>
          <a:ext cx="4435846" cy="3360882"/>
        </a:xfrm>
        <a:prstGeom prst="rect">
          <a:avLst/>
        </a:prstGeom>
      </xdr:spPr>
    </xdr:pic>
    <xdr:clientData/>
  </xdr:oneCellAnchor>
  <xdr:twoCellAnchor editAs="oneCell">
    <xdr:from>
      <xdr:col>1</xdr:col>
      <xdr:colOff>12700</xdr:colOff>
      <xdr:row>353</xdr:row>
      <xdr:rowOff>38100</xdr:rowOff>
    </xdr:from>
    <xdr:to>
      <xdr:col>1</xdr:col>
      <xdr:colOff>4447309</xdr:colOff>
      <xdr:row>370</xdr:row>
      <xdr:rowOff>165933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D8B693C6-741B-4E08-9431-6596E558E1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1780" y="2895600"/>
          <a:ext cx="4429760" cy="3366333"/>
        </a:xfrm>
        <a:prstGeom prst="rect">
          <a:avLst/>
        </a:prstGeom>
      </xdr:spPr>
    </xdr:pic>
    <xdr:clientData/>
  </xdr:twoCellAnchor>
  <xdr:twoCellAnchor editAs="oneCell">
    <xdr:from>
      <xdr:col>1</xdr:col>
      <xdr:colOff>1028700</xdr:colOff>
      <xdr:row>33</xdr:row>
      <xdr:rowOff>152400</xdr:rowOff>
    </xdr:from>
    <xdr:to>
      <xdr:col>1</xdr:col>
      <xdr:colOff>2979589</xdr:colOff>
      <xdr:row>36</xdr:row>
      <xdr:rowOff>19086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D839E93-9D16-6BC7-5DC1-C7EC788DC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85875" y="7543800"/>
          <a:ext cx="1950889" cy="419136"/>
        </a:xfrm>
        <a:prstGeom prst="rect">
          <a:avLst/>
        </a:prstGeom>
      </xdr:spPr>
    </xdr:pic>
    <xdr:clientData/>
  </xdr:twoCellAnchor>
  <xdr:oneCellAnchor>
    <xdr:from>
      <xdr:col>1</xdr:col>
      <xdr:colOff>1009650</xdr:colOff>
      <xdr:row>71</xdr:row>
      <xdr:rowOff>167640</xdr:rowOff>
    </xdr:from>
    <xdr:ext cx="1950889" cy="419136"/>
    <xdr:pic>
      <xdr:nvPicPr>
        <xdr:cNvPr id="13" name="Imagen 12">
          <a:extLst>
            <a:ext uri="{FF2B5EF4-FFF2-40B4-BE49-F238E27FC236}">
              <a16:creationId xmlns:a16="http://schemas.microsoft.com/office/drawing/2014/main" id="{093D5331-86F7-4D6E-A849-C3BA63B9A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6825" y="15198090"/>
          <a:ext cx="1950889" cy="419136"/>
        </a:xfrm>
        <a:prstGeom prst="rect">
          <a:avLst/>
        </a:prstGeom>
      </xdr:spPr>
    </xdr:pic>
    <xdr:clientData/>
  </xdr:oneCellAnchor>
  <xdr:oneCellAnchor>
    <xdr:from>
      <xdr:col>1</xdr:col>
      <xdr:colOff>1009650</xdr:colOff>
      <xdr:row>109</xdr:row>
      <xdr:rowOff>167640</xdr:rowOff>
    </xdr:from>
    <xdr:ext cx="1950889" cy="419136"/>
    <xdr:pic>
      <xdr:nvPicPr>
        <xdr:cNvPr id="14" name="Imagen 13">
          <a:extLst>
            <a:ext uri="{FF2B5EF4-FFF2-40B4-BE49-F238E27FC236}">
              <a16:creationId xmlns:a16="http://schemas.microsoft.com/office/drawing/2014/main" id="{404511E5-8FE1-4269-9959-52DB8A78C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6825" y="15188565"/>
          <a:ext cx="1950889" cy="419136"/>
        </a:xfrm>
        <a:prstGeom prst="rect">
          <a:avLst/>
        </a:prstGeom>
      </xdr:spPr>
    </xdr:pic>
    <xdr:clientData/>
  </xdr:oneCellAnchor>
  <xdr:oneCellAnchor>
    <xdr:from>
      <xdr:col>1</xdr:col>
      <xdr:colOff>1133475</xdr:colOff>
      <xdr:row>148</xdr:row>
      <xdr:rowOff>150495</xdr:rowOff>
    </xdr:from>
    <xdr:ext cx="1950889" cy="419136"/>
    <xdr:pic>
      <xdr:nvPicPr>
        <xdr:cNvPr id="16" name="Imagen 15">
          <a:extLst>
            <a:ext uri="{FF2B5EF4-FFF2-40B4-BE49-F238E27FC236}">
              <a16:creationId xmlns:a16="http://schemas.microsoft.com/office/drawing/2014/main" id="{91FF92DE-1E4A-4172-9C16-893EEC813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57300" y="31011495"/>
          <a:ext cx="1950889" cy="419136"/>
        </a:xfrm>
        <a:prstGeom prst="rect">
          <a:avLst/>
        </a:prstGeom>
      </xdr:spPr>
    </xdr:pic>
    <xdr:clientData/>
  </xdr:oneCellAnchor>
  <xdr:oneCellAnchor>
    <xdr:from>
      <xdr:col>1</xdr:col>
      <xdr:colOff>1133475</xdr:colOff>
      <xdr:row>186</xdr:row>
      <xdr:rowOff>262890</xdr:rowOff>
    </xdr:from>
    <xdr:ext cx="1950889" cy="419136"/>
    <xdr:pic>
      <xdr:nvPicPr>
        <xdr:cNvPr id="29" name="Imagen 28">
          <a:extLst>
            <a:ext uri="{FF2B5EF4-FFF2-40B4-BE49-F238E27FC236}">
              <a16:creationId xmlns:a16="http://schemas.microsoft.com/office/drawing/2014/main" id="{133D26CA-0039-40B7-94F1-F871C1693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90650" y="31323915"/>
          <a:ext cx="1950889" cy="419136"/>
        </a:xfrm>
        <a:prstGeom prst="rect">
          <a:avLst/>
        </a:prstGeom>
      </xdr:spPr>
    </xdr:pic>
    <xdr:clientData/>
  </xdr:oneCellAnchor>
  <xdr:oneCellAnchor>
    <xdr:from>
      <xdr:col>1</xdr:col>
      <xdr:colOff>1133475</xdr:colOff>
      <xdr:row>223</xdr:row>
      <xdr:rowOff>184785</xdr:rowOff>
    </xdr:from>
    <xdr:ext cx="1950889" cy="419136"/>
    <xdr:pic>
      <xdr:nvPicPr>
        <xdr:cNvPr id="33" name="Imagen 32">
          <a:extLst>
            <a:ext uri="{FF2B5EF4-FFF2-40B4-BE49-F238E27FC236}">
              <a16:creationId xmlns:a16="http://schemas.microsoft.com/office/drawing/2014/main" id="{39D06A34-9393-43F1-A4A5-35F6B1E772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90650" y="46962060"/>
          <a:ext cx="1950889" cy="419136"/>
        </a:xfrm>
        <a:prstGeom prst="rect">
          <a:avLst/>
        </a:prstGeom>
      </xdr:spPr>
    </xdr:pic>
    <xdr:clientData/>
  </xdr:oneCellAnchor>
  <xdr:oneCellAnchor>
    <xdr:from>
      <xdr:col>1</xdr:col>
      <xdr:colOff>1133475</xdr:colOff>
      <xdr:row>261</xdr:row>
      <xdr:rowOff>184785</xdr:rowOff>
    </xdr:from>
    <xdr:ext cx="1950889" cy="419136"/>
    <xdr:pic>
      <xdr:nvPicPr>
        <xdr:cNvPr id="34" name="Imagen 33">
          <a:extLst>
            <a:ext uri="{FF2B5EF4-FFF2-40B4-BE49-F238E27FC236}">
              <a16:creationId xmlns:a16="http://schemas.microsoft.com/office/drawing/2014/main" id="{BE7E12F6-D86E-4E37-B43C-13C9A293E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90650" y="46962060"/>
          <a:ext cx="1950889" cy="419136"/>
        </a:xfrm>
        <a:prstGeom prst="rect">
          <a:avLst/>
        </a:prstGeom>
      </xdr:spPr>
    </xdr:pic>
    <xdr:clientData/>
  </xdr:oneCellAnchor>
  <xdr:oneCellAnchor>
    <xdr:from>
      <xdr:col>1</xdr:col>
      <xdr:colOff>1133475</xdr:colOff>
      <xdr:row>299</xdr:row>
      <xdr:rowOff>184785</xdr:rowOff>
    </xdr:from>
    <xdr:ext cx="1950889" cy="419136"/>
    <xdr:pic>
      <xdr:nvPicPr>
        <xdr:cNvPr id="35" name="Imagen 34">
          <a:extLst>
            <a:ext uri="{FF2B5EF4-FFF2-40B4-BE49-F238E27FC236}">
              <a16:creationId xmlns:a16="http://schemas.microsoft.com/office/drawing/2014/main" id="{D940622A-E426-42D4-B231-95BD4B65C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90650" y="54991635"/>
          <a:ext cx="1950889" cy="419136"/>
        </a:xfrm>
        <a:prstGeom prst="rect">
          <a:avLst/>
        </a:prstGeom>
      </xdr:spPr>
    </xdr:pic>
    <xdr:clientData/>
  </xdr:oneCellAnchor>
  <xdr:oneCellAnchor>
    <xdr:from>
      <xdr:col>1</xdr:col>
      <xdr:colOff>1133475</xdr:colOff>
      <xdr:row>337</xdr:row>
      <xdr:rowOff>184785</xdr:rowOff>
    </xdr:from>
    <xdr:ext cx="1950889" cy="419136"/>
    <xdr:pic>
      <xdr:nvPicPr>
        <xdr:cNvPr id="36" name="Imagen 35">
          <a:extLst>
            <a:ext uri="{FF2B5EF4-FFF2-40B4-BE49-F238E27FC236}">
              <a16:creationId xmlns:a16="http://schemas.microsoft.com/office/drawing/2014/main" id="{23F37B04-B8E6-4BEE-8F6E-79C8C8392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90650" y="62897385"/>
          <a:ext cx="1950889" cy="419136"/>
        </a:xfrm>
        <a:prstGeom prst="rect">
          <a:avLst/>
        </a:prstGeom>
      </xdr:spPr>
    </xdr:pic>
    <xdr:clientData/>
  </xdr:oneCellAnchor>
  <xdr:oneCellAnchor>
    <xdr:from>
      <xdr:col>1</xdr:col>
      <xdr:colOff>1143000</xdr:colOff>
      <xdr:row>376</xdr:row>
      <xdr:rowOff>146685</xdr:rowOff>
    </xdr:from>
    <xdr:ext cx="1950889" cy="419136"/>
    <xdr:pic>
      <xdr:nvPicPr>
        <xdr:cNvPr id="37" name="Imagen 36">
          <a:extLst>
            <a:ext uri="{FF2B5EF4-FFF2-40B4-BE49-F238E27FC236}">
              <a16:creationId xmlns:a16="http://schemas.microsoft.com/office/drawing/2014/main" id="{67FB326B-7DB8-4E30-AB1D-B76230A49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00175" y="78851760"/>
          <a:ext cx="1950889" cy="419136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1152525</xdr:colOff>
      <xdr:row>732</xdr:row>
      <xdr:rowOff>412587</xdr:rowOff>
    </xdr:from>
    <xdr:to>
      <xdr:col>5</xdr:col>
      <xdr:colOff>1714500</xdr:colOff>
      <xdr:row>733</xdr:row>
      <xdr:rowOff>209551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DE4B114-C557-415F-832A-E3EF2A9EA8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407" b="24522"/>
        <a:stretch>
          <a:fillRect/>
        </a:stretch>
      </xdr:blipFill>
      <xdr:spPr bwMode="auto">
        <a:xfrm>
          <a:off x="6429375" y="172586487"/>
          <a:ext cx="2047875" cy="4065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4</xdr:col>
      <xdr:colOff>139700</xdr:colOff>
      <xdr:row>11</xdr:row>
      <xdr:rowOff>63500</xdr:rowOff>
    </xdr:to>
    <xdr:sp macro="" textlink="">
      <xdr:nvSpPr>
        <xdr:cNvPr id="2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126D3105-A2DF-4208-B6DD-E21B52C19161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139700</xdr:colOff>
      <xdr:row>11</xdr:row>
      <xdr:rowOff>63500</xdr:rowOff>
    </xdr:to>
    <xdr:pic>
      <xdr:nvPicPr>
        <xdr:cNvPr id="3" name="TempCombo" hidden="1">
          <a:extLst>
            <a:ext uri="{FF2B5EF4-FFF2-40B4-BE49-F238E27FC236}">
              <a16:creationId xmlns:a16="http://schemas.microsoft.com/office/drawing/2014/main" id="{C0B6DFB5-0D79-4022-A7BA-B54D188485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139700</xdr:colOff>
      <xdr:row>11</xdr:row>
      <xdr:rowOff>63500</xdr:rowOff>
    </xdr:to>
    <xdr:sp macro="" textlink="">
      <xdr:nvSpPr>
        <xdr:cNvPr id="4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7D25D0D0-F8A5-42CD-A989-39071E602D5C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139700</xdr:colOff>
      <xdr:row>11</xdr:row>
      <xdr:rowOff>63500</xdr:rowOff>
    </xdr:to>
    <xdr:pic>
      <xdr:nvPicPr>
        <xdr:cNvPr id="5" name="TempCombo" hidden="1">
          <a:extLst>
            <a:ext uri="{FF2B5EF4-FFF2-40B4-BE49-F238E27FC236}">
              <a16:creationId xmlns:a16="http://schemas.microsoft.com/office/drawing/2014/main" id="{C95C05B8-4FEC-4647-90EC-EC1001B15A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4</xdr:col>
      <xdr:colOff>505460</xdr:colOff>
      <xdr:row>11</xdr:row>
      <xdr:rowOff>63500</xdr:rowOff>
    </xdr:to>
    <xdr:sp macro="" textlink="">
      <xdr:nvSpPr>
        <xdr:cNvPr id="2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D00DB0D7-4C91-453F-9F69-CBCA95FC7397}"/>
            </a:ext>
          </a:extLst>
        </xdr:cNvPr>
        <xdr:cNvSpPr/>
      </xdr:nvSpPr>
      <xdr:spPr bwMode="auto">
        <a:xfrm>
          <a:off x="251460" y="212598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505460</xdr:colOff>
      <xdr:row>11</xdr:row>
      <xdr:rowOff>63500</xdr:rowOff>
    </xdr:to>
    <xdr:pic>
      <xdr:nvPicPr>
        <xdr:cNvPr id="3" name="TempCombo" hidden="1">
          <a:extLst>
            <a:ext uri="{FF2B5EF4-FFF2-40B4-BE49-F238E27FC236}">
              <a16:creationId xmlns:a16="http://schemas.microsoft.com/office/drawing/2014/main" id="{7C90257E-C29D-405C-B53C-2BD397523C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212598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505460</xdr:colOff>
      <xdr:row>11</xdr:row>
      <xdr:rowOff>63500</xdr:rowOff>
    </xdr:to>
    <xdr:sp macro="" textlink="">
      <xdr:nvSpPr>
        <xdr:cNvPr id="4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7FC77BFF-F323-41FF-AC74-2173ACCFCD16}"/>
            </a:ext>
          </a:extLst>
        </xdr:cNvPr>
        <xdr:cNvSpPr/>
      </xdr:nvSpPr>
      <xdr:spPr bwMode="auto">
        <a:xfrm>
          <a:off x="251460" y="212598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505460</xdr:colOff>
      <xdr:row>11</xdr:row>
      <xdr:rowOff>63500</xdr:rowOff>
    </xdr:to>
    <xdr:pic>
      <xdr:nvPicPr>
        <xdr:cNvPr id="5" name="TempCombo" hidden="1">
          <a:extLst>
            <a:ext uri="{FF2B5EF4-FFF2-40B4-BE49-F238E27FC236}">
              <a16:creationId xmlns:a16="http://schemas.microsoft.com/office/drawing/2014/main" id="{D249E07F-AAFC-4F8A-B76B-DD1878F95F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212598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4</xdr:col>
      <xdr:colOff>589280</xdr:colOff>
      <xdr:row>11</xdr:row>
      <xdr:rowOff>63500</xdr:rowOff>
    </xdr:to>
    <xdr:sp macro="" textlink="">
      <xdr:nvSpPr>
        <xdr:cNvPr id="2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3C71D16D-39DC-493D-B6D8-40B590BBAFD1}"/>
            </a:ext>
          </a:extLst>
        </xdr:cNvPr>
        <xdr:cNvSpPr/>
      </xdr:nvSpPr>
      <xdr:spPr bwMode="auto">
        <a:xfrm>
          <a:off x="251460" y="219456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589280</xdr:colOff>
      <xdr:row>11</xdr:row>
      <xdr:rowOff>63500</xdr:rowOff>
    </xdr:to>
    <xdr:pic>
      <xdr:nvPicPr>
        <xdr:cNvPr id="3" name="TempCombo" hidden="1">
          <a:extLst>
            <a:ext uri="{FF2B5EF4-FFF2-40B4-BE49-F238E27FC236}">
              <a16:creationId xmlns:a16="http://schemas.microsoft.com/office/drawing/2014/main" id="{E4138951-4567-4997-AD9B-9A2810AF69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219456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4</xdr:col>
      <xdr:colOff>147320</xdr:colOff>
      <xdr:row>11</xdr:row>
      <xdr:rowOff>63500</xdr:rowOff>
    </xdr:to>
    <xdr:sp macro="" textlink="">
      <xdr:nvSpPr>
        <xdr:cNvPr id="2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64D88A29-962F-4001-B98B-FECB62FCF0F5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147320</xdr:colOff>
      <xdr:row>11</xdr:row>
      <xdr:rowOff>63500</xdr:rowOff>
    </xdr:to>
    <xdr:pic>
      <xdr:nvPicPr>
        <xdr:cNvPr id="3" name="TempCombo" hidden="1">
          <a:extLst>
            <a:ext uri="{FF2B5EF4-FFF2-40B4-BE49-F238E27FC236}">
              <a16:creationId xmlns:a16="http://schemas.microsoft.com/office/drawing/2014/main" id="{CD698DD8-5806-40B4-90EF-8AD8429A90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147320</xdr:colOff>
      <xdr:row>11</xdr:row>
      <xdr:rowOff>63500</xdr:rowOff>
    </xdr:to>
    <xdr:sp macro="" textlink="">
      <xdr:nvSpPr>
        <xdr:cNvPr id="4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BAACCC17-B6FE-4D26-B38C-C5C5B08F3C86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147320</xdr:colOff>
      <xdr:row>11</xdr:row>
      <xdr:rowOff>63500</xdr:rowOff>
    </xdr:to>
    <xdr:pic>
      <xdr:nvPicPr>
        <xdr:cNvPr id="5" name="TempCombo" hidden="1">
          <a:extLst>
            <a:ext uri="{FF2B5EF4-FFF2-40B4-BE49-F238E27FC236}">
              <a16:creationId xmlns:a16="http://schemas.microsoft.com/office/drawing/2014/main" id="{B3BDE7CF-087D-4CB7-8ABC-A214FC2EC1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4</xdr:col>
      <xdr:colOff>368300</xdr:colOff>
      <xdr:row>11</xdr:row>
      <xdr:rowOff>63500</xdr:rowOff>
    </xdr:to>
    <xdr:sp macro="" textlink="">
      <xdr:nvSpPr>
        <xdr:cNvPr id="2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3304DCB7-5FC7-437F-A42B-E83C6B1D08CC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368300</xdr:colOff>
      <xdr:row>11</xdr:row>
      <xdr:rowOff>63500</xdr:rowOff>
    </xdr:to>
    <xdr:pic>
      <xdr:nvPicPr>
        <xdr:cNvPr id="3" name="TempCombo" hidden="1">
          <a:extLst>
            <a:ext uri="{FF2B5EF4-FFF2-40B4-BE49-F238E27FC236}">
              <a16:creationId xmlns:a16="http://schemas.microsoft.com/office/drawing/2014/main" id="{76578DD9-C010-43C6-997E-9773D07F3D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368300</xdr:colOff>
      <xdr:row>11</xdr:row>
      <xdr:rowOff>63500</xdr:rowOff>
    </xdr:to>
    <xdr:sp macro="" textlink="">
      <xdr:nvSpPr>
        <xdr:cNvPr id="4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AE105E0F-C866-48B9-8715-A01DE556C2B0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368300</xdr:colOff>
      <xdr:row>11</xdr:row>
      <xdr:rowOff>63500</xdr:rowOff>
    </xdr:to>
    <xdr:pic>
      <xdr:nvPicPr>
        <xdr:cNvPr id="5" name="TempCombo" hidden="1">
          <a:extLst>
            <a:ext uri="{FF2B5EF4-FFF2-40B4-BE49-F238E27FC236}">
              <a16:creationId xmlns:a16="http://schemas.microsoft.com/office/drawing/2014/main" id="{86B52265-E459-45FA-9E44-EFC6A9B1CB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4</xdr:col>
      <xdr:colOff>231140</xdr:colOff>
      <xdr:row>11</xdr:row>
      <xdr:rowOff>63500</xdr:rowOff>
    </xdr:to>
    <xdr:sp macro="" textlink="">
      <xdr:nvSpPr>
        <xdr:cNvPr id="2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C65A2B24-330F-4E59-8254-F3C56A738CC5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231140</xdr:colOff>
      <xdr:row>11</xdr:row>
      <xdr:rowOff>63500</xdr:rowOff>
    </xdr:to>
    <xdr:pic>
      <xdr:nvPicPr>
        <xdr:cNvPr id="3" name="TempCombo" hidden="1">
          <a:extLst>
            <a:ext uri="{FF2B5EF4-FFF2-40B4-BE49-F238E27FC236}">
              <a16:creationId xmlns:a16="http://schemas.microsoft.com/office/drawing/2014/main" id="{4DB83B1A-D834-4A68-9BA3-90EC47FC0F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231140</xdr:colOff>
      <xdr:row>11</xdr:row>
      <xdr:rowOff>63500</xdr:rowOff>
    </xdr:to>
    <xdr:sp macro="" textlink="">
      <xdr:nvSpPr>
        <xdr:cNvPr id="4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54851A79-95A5-4D29-9AA9-8868A79ED192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MX"/>
        </a:p>
      </xdr:txBody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231140</xdr:colOff>
      <xdr:row>11</xdr:row>
      <xdr:rowOff>63500</xdr:rowOff>
    </xdr:to>
    <xdr:pic>
      <xdr:nvPicPr>
        <xdr:cNvPr id="5" name="TempCombo" hidden="1">
          <a:extLst>
            <a:ext uri="{FF2B5EF4-FFF2-40B4-BE49-F238E27FC236}">
              <a16:creationId xmlns:a16="http://schemas.microsoft.com/office/drawing/2014/main" id="{10CD06F9-CBC9-4C6D-993D-B3BF3D233E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5</xdr:col>
      <xdr:colOff>63500</xdr:colOff>
      <xdr:row>11</xdr:row>
      <xdr:rowOff>63500</xdr:rowOff>
    </xdr:to>
    <xdr:sp macro="" textlink="">
      <xdr:nvSpPr>
        <xdr:cNvPr id="2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C0CC8CC8-7409-4BE3-9AC7-236D13F4DDFE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5</xdr:col>
      <xdr:colOff>63500</xdr:colOff>
      <xdr:row>11</xdr:row>
      <xdr:rowOff>63500</xdr:rowOff>
    </xdr:to>
    <xdr:pic>
      <xdr:nvPicPr>
        <xdr:cNvPr id="3" name="TempCombo" hidden="1">
          <a:extLst>
            <a:ext uri="{FF2B5EF4-FFF2-40B4-BE49-F238E27FC236}">
              <a16:creationId xmlns:a16="http://schemas.microsoft.com/office/drawing/2014/main" id="{F96E8BC4-D13C-459A-8F74-30DF36D7E0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5</xdr:col>
      <xdr:colOff>63500</xdr:colOff>
      <xdr:row>11</xdr:row>
      <xdr:rowOff>63500</xdr:rowOff>
    </xdr:to>
    <xdr:sp macro="" textlink="">
      <xdr:nvSpPr>
        <xdr:cNvPr id="4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C7389E49-8003-4F4B-9DF8-95B97A937306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MX"/>
        </a:p>
      </xdr:txBody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5</xdr:col>
      <xdr:colOff>63500</xdr:colOff>
      <xdr:row>11</xdr:row>
      <xdr:rowOff>63500</xdr:rowOff>
    </xdr:to>
    <xdr:pic>
      <xdr:nvPicPr>
        <xdr:cNvPr id="5" name="TempCombo" hidden="1">
          <a:extLst>
            <a:ext uri="{FF2B5EF4-FFF2-40B4-BE49-F238E27FC236}">
              <a16:creationId xmlns:a16="http://schemas.microsoft.com/office/drawing/2014/main" id="{FC5D351C-4563-4D4A-B31E-D76892A1B9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5</xdr:col>
      <xdr:colOff>63500</xdr:colOff>
      <xdr:row>11</xdr:row>
      <xdr:rowOff>63500</xdr:rowOff>
    </xdr:to>
    <xdr:sp macro="" textlink="">
      <xdr:nvSpPr>
        <xdr:cNvPr id="6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1CE1A7E1-F269-4A43-B79C-E22D636E8805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MX"/>
        </a:p>
      </xdr:txBody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5</xdr:col>
      <xdr:colOff>63500</xdr:colOff>
      <xdr:row>11</xdr:row>
      <xdr:rowOff>63500</xdr:rowOff>
    </xdr:to>
    <xdr:pic>
      <xdr:nvPicPr>
        <xdr:cNvPr id="7" name="TempCombo" hidden="1">
          <a:extLst>
            <a:ext uri="{FF2B5EF4-FFF2-40B4-BE49-F238E27FC236}">
              <a16:creationId xmlns:a16="http://schemas.microsoft.com/office/drawing/2014/main" id="{966810EC-C7CE-4D34-894B-5CDCC6267B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4</xdr:col>
      <xdr:colOff>452120</xdr:colOff>
      <xdr:row>11</xdr:row>
      <xdr:rowOff>63500</xdr:rowOff>
    </xdr:to>
    <xdr:sp macro="" textlink="">
      <xdr:nvSpPr>
        <xdr:cNvPr id="2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68B6AC05-7D66-45F8-8CF7-F82D2D81F864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452120</xdr:colOff>
      <xdr:row>11</xdr:row>
      <xdr:rowOff>63500</xdr:rowOff>
    </xdr:to>
    <xdr:pic>
      <xdr:nvPicPr>
        <xdr:cNvPr id="3" name="TempCombo" hidden="1">
          <a:extLst>
            <a:ext uri="{FF2B5EF4-FFF2-40B4-BE49-F238E27FC236}">
              <a16:creationId xmlns:a16="http://schemas.microsoft.com/office/drawing/2014/main" id="{60A4159E-C555-401D-B88B-1ACD7E4CFB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452120</xdr:colOff>
      <xdr:row>11</xdr:row>
      <xdr:rowOff>63500</xdr:rowOff>
    </xdr:to>
    <xdr:sp macro="" textlink="">
      <xdr:nvSpPr>
        <xdr:cNvPr id="4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15751DF7-B533-4556-8B96-CE04AC3E828A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452120</xdr:colOff>
      <xdr:row>11</xdr:row>
      <xdr:rowOff>63500</xdr:rowOff>
    </xdr:to>
    <xdr:pic>
      <xdr:nvPicPr>
        <xdr:cNvPr id="5" name="TempCombo" hidden="1">
          <a:extLst>
            <a:ext uri="{FF2B5EF4-FFF2-40B4-BE49-F238E27FC236}">
              <a16:creationId xmlns:a16="http://schemas.microsoft.com/office/drawing/2014/main" id="{D9F7441A-266E-47CB-99C2-949280F77C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452120</xdr:colOff>
      <xdr:row>11</xdr:row>
      <xdr:rowOff>63500</xdr:rowOff>
    </xdr:to>
    <xdr:sp macro="" textlink="">
      <xdr:nvSpPr>
        <xdr:cNvPr id="6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14F4F7A2-68D1-44F0-BAD8-C26895F831B6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452120</xdr:colOff>
      <xdr:row>11</xdr:row>
      <xdr:rowOff>63500</xdr:rowOff>
    </xdr:to>
    <xdr:pic>
      <xdr:nvPicPr>
        <xdr:cNvPr id="7" name="TempCombo" hidden="1">
          <a:extLst>
            <a:ext uri="{FF2B5EF4-FFF2-40B4-BE49-F238E27FC236}">
              <a16:creationId xmlns:a16="http://schemas.microsoft.com/office/drawing/2014/main" id="{B3F724DB-3EFA-47C7-914B-3138017F33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452120</xdr:colOff>
      <xdr:row>11</xdr:row>
      <xdr:rowOff>63500</xdr:rowOff>
    </xdr:to>
    <xdr:sp macro="" textlink="">
      <xdr:nvSpPr>
        <xdr:cNvPr id="8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E19B01F0-422F-437E-A0D7-1830C6B591C9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452120</xdr:colOff>
      <xdr:row>11</xdr:row>
      <xdr:rowOff>63500</xdr:rowOff>
    </xdr:to>
    <xdr:pic>
      <xdr:nvPicPr>
        <xdr:cNvPr id="9" name="TempCombo" hidden="1">
          <a:extLst>
            <a:ext uri="{FF2B5EF4-FFF2-40B4-BE49-F238E27FC236}">
              <a16:creationId xmlns:a16="http://schemas.microsoft.com/office/drawing/2014/main" id="{802D5D1A-291A-4039-8B69-43F8D24317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3</xdr:col>
      <xdr:colOff>1252220</xdr:colOff>
      <xdr:row>11</xdr:row>
      <xdr:rowOff>63500</xdr:rowOff>
    </xdr:to>
    <xdr:sp macro="" textlink="">
      <xdr:nvSpPr>
        <xdr:cNvPr id="2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866A7C4-6B0A-4F08-9A34-5967ADDE045E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3</xdr:col>
      <xdr:colOff>1252220</xdr:colOff>
      <xdr:row>11</xdr:row>
      <xdr:rowOff>63500</xdr:rowOff>
    </xdr:to>
    <xdr:pic>
      <xdr:nvPicPr>
        <xdr:cNvPr id="3" name="TempCombo" hidden="1">
          <a:extLst>
            <a:ext uri="{FF2B5EF4-FFF2-40B4-BE49-F238E27FC236}">
              <a16:creationId xmlns:a16="http://schemas.microsoft.com/office/drawing/2014/main" id="{04050A7E-19D6-433E-BF33-2AF8FE25F7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4</xdr:col>
      <xdr:colOff>177800</xdr:colOff>
      <xdr:row>11</xdr:row>
      <xdr:rowOff>63500</xdr:rowOff>
    </xdr:to>
    <xdr:sp macro="" textlink="">
      <xdr:nvSpPr>
        <xdr:cNvPr id="2" name="TempCombo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C91C2C3-A279-48CF-A0D8-AC8411131774}"/>
            </a:ext>
          </a:extLst>
        </xdr:cNvPr>
        <xdr:cNvSpPr/>
      </xdr:nvSpPr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4</xdr:col>
      <xdr:colOff>177800</xdr:colOff>
      <xdr:row>11</xdr:row>
      <xdr:rowOff>63500</xdr:rowOff>
    </xdr:to>
    <xdr:pic>
      <xdr:nvPicPr>
        <xdr:cNvPr id="3" name="TempCombo" hidden="1">
          <a:extLst>
            <a:ext uri="{FF2B5EF4-FFF2-40B4-BE49-F238E27FC236}">
              <a16:creationId xmlns:a16="http://schemas.microsoft.com/office/drawing/2014/main" id="{E239561E-80B3-4BCE-8B26-A0C078DA1A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996440"/>
          <a:ext cx="3743960" cy="23114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1428750</xdr:colOff>
      <xdr:row>1</xdr:row>
      <xdr:rowOff>0</xdr:rowOff>
    </xdr:from>
    <xdr:ext cx="0" cy="628650"/>
    <xdr:pic>
      <xdr:nvPicPr>
        <xdr:cNvPr id="2" name="image4.png" descr="Logo">
          <a:extLst>
            <a:ext uri="{FF2B5EF4-FFF2-40B4-BE49-F238E27FC236}">
              <a16:creationId xmlns:a16="http://schemas.microsoft.com/office/drawing/2014/main" id="{0E212894-39DC-4263-8CAA-800AD9ABC2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10550" y="190500"/>
          <a:ext cx="0" cy="6286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1428750</xdr:colOff>
      <xdr:row>1</xdr:row>
      <xdr:rowOff>0</xdr:rowOff>
    </xdr:from>
    <xdr:ext cx="0" cy="628650"/>
    <xdr:pic>
      <xdr:nvPicPr>
        <xdr:cNvPr id="3" name="image4.png" descr="Logo">
          <a:extLst>
            <a:ext uri="{FF2B5EF4-FFF2-40B4-BE49-F238E27FC236}">
              <a16:creationId xmlns:a16="http://schemas.microsoft.com/office/drawing/2014/main" id="{7CB53C4C-C5C0-4C85-AC16-D262EB0105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10550" y="190500"/>
          <a:ext cx="0" cy="628650"/>
        </a:xfrm>
        <a:prstGeom prst="rect">
          <a:avLst/>
        </a:prstGeom>
        <a:noFill/>
      </xdr:spPr>
    </xdr:pic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478971</xdr:colOff>
      <xdr:row>33</xdr:row>
      <xdr:rowOff>0</xdr:rowOff>
    </xdr:from>
    <xdr:to>
      <xdr:col>16</xdr:col>
      <xdr:colOff>631371</xdr:colOff>
      <xdr:row>37</xdr:row>
      <xdr:rowOff>3563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0C23A98-C94B-4442-924E-84FDF767E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>
                      <a14:foregroundMark x1="57634" y1="23214" x2="40458" y2="16071"/>
                      <a14:foregroundMark x1="35496" y1="14881" x2="20229" y2="17262"/>
                      <a14:backgroundMark x1="83969" y1="64286" x2="82443" y2="66071"/>
                      <a14:backgroundMark x1="78626" y1="66667" x2="83969" y2="69048"/>
                      <a14:backgroundMark x1="69847" y1="68452" x2="93511" y2="67262"/>
                      <a14:backgroundMark x1="82443" y1="66071" x2="74809" y2="7023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7911" y="6080760"/>
          <a:ext cx="1737360" cy="103988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88047</xdr:colOff>
      <xdr:row>0</xdr:row>
      <xdr:rowOff>78441</xdr:rowOff>
    </xdr:from>
    <xdr:to>
      <xdr:col>1</xdr:col>
      <xdr:colOff>784475</xdr:colOff>
      <xdr:row>3</xdr:row>
      <xdr:rowOff>42700</xdr:rowOff>
    </xdr:to>
    <xdr:pic>
      <xdr:nvPicPr>
        <xdr:cNvPr id="4" name="1 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66" t="15204" r="18106"/>
        <a:stretch/>
      </xdr:blipFill>
      <xdr:spPr>
        <a:xfrm>
          <a:off x="88047" y="78441"/>
          <a:ext cx="1178281" cy="804700"/>
        </a:xfrm>
        <a:prstGeom prst="rect">
          <a:avLst/>
        </a:prstGeom>
      </xdr:spPr>
    </xdr:pic>
    <xdr:clientData/>
  </xdr:twoCellAnchor>
  <xdr:twoCellAnchor editAs="oneCell">
    <xdr:from>
      <xdr:col>1</xdr:col>
      <xdr:colOff>1832561</xdr:colOff>
      <xdr:row>0</xdr:row>
      <xdr:rowOff>18767</xdr:rowOff>
    </xdr:from>
    <xdr:to>
      <xdr:col>2</xdr:col>
      <xdr:colOff>114824</xdr:colOff>
      <xdr:row>2</xdr:row>
      <xdr:rowOff>212109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8885" y="18767"/>
          <a:ext cx="1924175" cy="79846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54429</xdr:colOff>
      <xdr:row>0</xdr:row>
      <xdr:rowOff>190500</xdr:rowOff>
    </xdr:from>
    <xdr:to>
      <xdr:col>1</xdr:col>
      <xdr:colOff>616386</xdr:colOff>
      <xdr:row>3</xdr:row>
      <xdr:rowOff>154759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66" t="15204" r="18106"/>
        <a:stretch/>
      </xdr:blipFill>
      <xdr:spPr>
        <a:xfrm>
          <a:off x="54429" y="190500"/>
          <a:ext cx="1181082" cy="792934"/>
        </a:xfrm>
        <a:prstGeom prst="rect">
          <a:avLst/>
        </a:prstGeom>
      </xdr:spPr>
    </xdr:pic>
    <xdr:clientData/>
  </xdr:twoCellAnchor>
  <xdr:twoCellAnchor editAs="oneCell">
    <xdr:from>
      <xdr:col>1</xdr:col>
      <xdr:colOff>1944620</xdr:colOff>
      <xdr:row>0</xdr:row>
      <xdr:rowOff>142032</xdr:rowOff>
    </xdr:from>
    <xdr:to>
      <xdr:col>1</xdr:col>
      <xdr:colOff>3868795</xdr:colOff>
      <xdr:row>3</xdr:row>
      <xdr:rowOff>100051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0944" y="142032"/>
          <a:ext cx="1924175" cy="79846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54429</xdr:colOff>
      <xdr:row>0</xdr:row>
      <xdr:rowOff>22410</xdr:rowOff>
    </xdr:from>
    <xdr:to>
      <xdr:col>1</xdr:col>
      <xdr:colOff>1221441</xdr:colOff>
      <xdr:row>3</xdr:row>
      <xdr:rowOff>179293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66" t="15204" r="18106"/>
        <a:stretch/>
      </xdr:blipFill>
      <xdr:spPr>
        <a:xfrm>
          <a:off x="54429" y="22410"/>
          <a:ext cx="1783336" cy="930089"/>
        </a:xfrm>
        <a:prstGeom prst="rect">
          <a:avLst/>
        </a:prstGeom>
      </xdr:spPr>
    </xdr:pic>
    <xdr:clientData/>
  </xdr:twoCellAnchor>
  <xdr:twoCellAnchor editAs="oneCell">
    <xdr:from>
      <xdr:col>1</xdr:col>
      <xdr:colOff>1361913</xdr:colOff>
      <xdr:row>0</xdr:row>
      <xdr:rowOff>18767</xdr:rowOff>
    </xdr:from>
    <xdr:to>
      <xdr:col>1</xdr:col>
      <xdr:colOff>3821204</xdr:colOff>
      <xdr:row>3</xdr:row>
      <xdr:rowOff>179294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8237" y="18767"/>
          <a:ext cx="2459291" cy="933733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54428</xdr:colOff>
      <xdr:row>0</xdr:row>
      <xdr:rowOff>22412</xdr:rowOff>
    </xdr:from>
    <xdr:to>
      <xdr:col>1</xdr:col>
      <xdr:colOff>1120587</xdr:colOff>
      <xdr:row>3</xdr:row>
      <xdr:rowOff>257734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66" t="15204" r="18106"/>
        <a:stretch/>
      </xdr:blipFill>
      <xdr:spPr>
        <a:xfrm>
          <a:off x="54428" y="22412"/>
          <a:ext cx="1682483" cy="1075763"/>
        </a:xfrm>
        <a:prstGeom prst="rect">
          <a:avLst/>
        </a:prstGeom>
      </xdr:spPr>
    </xdr:pic>
    <xdr:clientData/>
  </xdr:twoCellAnchor>
  <xdr:twoCellAnchor editAs="oneCell">
    <xdr:from>
      <xdr:col>1</xdr:col>
      <xdr:colOff>1266264</xdr:colOff>
      <xdr:row>0</xdr:row>
      <xdr:rowOff>44825</xdr:rowOff>
    </xdr:from>
    <xdr:to>
      <xdr:col>1</xdr:col>
      <xdr:colOff>3753970</xdr:colOff>
      <xdr:row>3</xdr:row>
      <xdr:rowOff>246530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2588" y="44825"/>
          <a:ext cx="2487706" cy="1042146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8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57"/>
  <sheetViews>
    <sheetView showGridLines="0" showZeros="0" tabSelected="1" view="pageBreakPreview" topLeftCell="A267" zoomScale="55" zoomScaleNormal="85" zoomScaleSheetLayoutView="55" workbookViewId="0">
      <selection activeCell="I260" sqref="I260"/>
    </sheetView>
  </sheetViews>
  <sheetFormatPr baseColWidth="10" defaultColWidth="11.44140625" defaultRowHeight="13.2"/>
  <cols>
    <col min="1" max="1" width="22" style="5" customWidth="1"/>
    <col min="2" max="2" width="66.33203125" style="4" customWidth="1"/>
    <col min="3" max="3" width="9" style="4" customWidth="1"/>
    <col min="4" max="4" width="18.5546875" style="4" customWidth="1"/>
    <col min="5" max="5" width="23.44140625" style="6" customWidth="1"/>
    <col min="6" max="6" width="28.5546875" style="6" customWidth="1"/>
    <col min="7" max="7" width="12.21875" style="6" customWidth="1"/>
    <col min="8" max="8" width="18.109375" style="1273" customWidth="1"/>
    <col min="9" max="9" width="27.21875" style="6" customWidth="1"/>
    <col min="10" max="10" width="22.21875" style="4" customWidth="1"/>
    <col min="11" max="11" width="29.21875" style="4" customWidth="1"/>
    <col min="12" max="12" width="15.21875" style="4" customWidth="1"/>
    <col min="13" max="13" width="14.21875" style="4" customWidth="1"/>
    <col min="14" max="14" width="27" style="4" customWidth="1"/>
    <col min="15" max="15" width="17.109375" style="4" customWidth="1"/>
    <col min="16" max="16" width="13.5546875" style="4" customWidth="1"/>
    <col min="17" max="17" width="27.33203125" style="4" customWidth="1"/>
    <col min="18" max="20" width="11.44140625" style="4"/>
    <col min="21" max="21" width="21.6640625" style="4" customWidth="1"/>
    <col min="22" max="16384" width="11.44140625" style="4"/>
  </cols>
  <sheetData>
    <row r="1" spans="1:17" ht="32.25" customHeight="1" thickBot="1">
      <c r="A1" s="1705"/>
      <c r="B1" s="1706"/>
      <c r="C1" s="1711" t="s">
        <v>1935</v>
      </c>
      <c r="D1" s="1712"/>
      <c r="E1" s="1712"/>
      <c r="F1" s="1712"/>
      <c r="G1" s="1712"/>
      <c r="H1" s="1712"/>
      <c r="I1" s="1712"/>
      <c r="J1" s="1712"/>
      <c r="K1" s="1712"/>
      <c r="L1" s="1712"/>
      <c r="M1" s="1712"/>
      <c r="N1" s="1712"/>
      <c r="O1" s="1713"/>
      <c r="P1" s="1700" t="s">
        <v>911</v>
      </c>
      <c r="Q1" s="1701"/>
    </row>
    <row r="2" spans="1:17" ht="21.6" customHeight="1" thickBot="1">
      <c r="A2" s="1707"/>
      <c r="B2" s="1708"/>
      <c r="C2" s="1714"/>
      <c r="D2" s="1715"/>
      <c r="E2" s="1715"/>
      <c r="F2" s="1715"/>
      <c r="G2" s="1715"/>
      <c r="H2" s="1715"/>
      <c r="I2" s="1715"/>
      <c r="J2" s="1715"/>
      <c r="K2" s="1715"/>
      <c r="L2" s="1715"/>
      <c r="M2" s="1715"/>
      <c r="N2" s="1715"/>
      <c r="O2" s="1716"/>
      <c r="P2" s="1720" t="s">
        <v>910</v>
      </c>
      <c r="Q2" s="1721"/>
    </row>
    <row r="3" spans="1:17" ht="24.6" customHeight="1" thickBot="1">
      <c r="A3" s="1709"/>
      <c r="B3" s="1710"/>
      <c r="C3" s="1717"/>
      <c r="D3" s="1718"/>
      <c r="E3" s="1718"/>
      <c r="F3" s="1718"/>
      <c r="G3" s="1718"/>
      <c r="H3" s="1718"/>
      <c r="I3" s="1718"/>
      <c r="J3" s="1718"/>
      <c r="K3" s="1718"/>
      <c r="L3" s="1718"/>
      <c r="M3" s="1718"/>
      <c r="N3" s="1718"/>
      <c r="O3" s="1719"/>
      <c r="P3" s="1722" t="s">
        <v>912</v>
      </c>
      <c r="Q3" s="1723"/>
    </row>
    <row r="4" spans="1:17" ht="3.75" customHeight="1">
      <c r="A4" s="9"/>
      <c r="B4" s="10"/>
      <c r="C4" s="10"/>
      <c r="D4" s="10"/>
      <c r="E4" s="11"/>
      <c r="F4" s="11"/>
      <c r="G4" s="11"/>
      <c r="H4" s="1439"/>
      <c r="I4" s="11"/>
      <c r="J4" s="10"/>
      <c r="K4" s="10"/>
      <c r="L4" s="10"/>
      <c r="M4" s="10"/>
      <c r="N4" s="10"/>
      <c r="O4" s="10"/>
      <c r="P4" s="10"/>
      <c r="Q4" s="12"/>
    </row>
    <row r="5" spans="1:17" s="7" customFormat="1" ht="41.4" customHeight="1">
      <c r="A5" s="1046" t="s">
        <v>1947</v>
      </c>
      <c r="B5" s="1702" t="s">
        <v>1215</v>
      </c>
      <c r="C5" s="1702"/>
      <c r="D5" s="1702"/>
      <c r="E5" s="1324" t="s">
        <v>409</v>
      </c>
      <c r="F5" s="835">
        <v>1</v>
      </c>
      <c r="G5" s="1325"/>
      <c r="H5" s="1440"/>
      <c r="I5" s="1325"/>
      <c r="J5" s="1702" t="s">
        <v>2084</v>
      </c>
      <c r="K5" s="1702"/>
      <c r="L5" s="1724">
        <f>+I257</f>
        <v>1150059744</v>
      </c>
      <c r="M5" s="1725"/>
      <c r="N5" s="1725"/>
      <c r="O5" s="1441" t="s">
        <v>24</v>
      </c>
      <c r="P5" s="1703" t="s">
        <v>1934</v>
      </c>
      <c r="Q5" s="1704"/>
    </row>
    <row r="6" spans="1:17" ht="31.8" customHeight="1">
      <c r="A6" s="836"/>
      <c r="B6" s="1326"/>
      <c r="C6" s="1326"/>
      <c r="D6" s="1326"/>
      <c r="E6" s="1442"/>
      <c r="F6" s="1442"/>
      <c r="G6" s="1442"/>
      <c r="H6" s="1443"/>
      <c r="I6" s="1442"/>
      <c r="J6" s="1326"/>
      <c r="K6" s="1326"/>
      <c r="L6" s="1326"/>
      <c r="M6" s="1326"/>
      <c r="N6" s="1668" t="s">
        <v>27</v>
      </c>
      <c r="O6" s="1668"/>
      <c r="P6" s="1672">
        <v>46098</v>
      </c>
      <c r="Q6" s="1673"/>
    </row>
    <row r="7" spans="1:17" ht="11.4" customHeight="1" thickBot="1">
      <c r="A7" s="836"/>
      <c r="B7" s="1326"/>
      <c r="C7" s="1326"/>
      <c r="D7" s="1326"/>
      <c r="E7" s="1442"/>
      <c r="F7" s="1442"/>
      <c r="G7" s="1442"/>
      <c r="H7" s="1443"/>
      <c r="I7" s="1442"/>
      <c r="J7" s="1326"/>
      <c r="K7" s="1326"/>
      <c r="L7" s="1326"/>
      <c r="M7" s="1326"/>
      <c r="N7" s="1326"/>
      <c r="O7" s="1326"/>
      <c r="P7" s="1326"/>
      <c r="Q7" s="838"/>
    </row>
    <row r="8" spans="1:17" s="1" customFormat="1" ht="40.799999999999997" customHeight="1">
      <c r="A8" s="1406" t="s">
        <v>903</v>
      </c>
      <c r="B8" s="1681" t="s">
        <v>1211</v>
      </c>
      <c r="C8" s="1681"/>
      <c r="D8" s="1681"/>
      <c r="E8" s="1681"/>
      <c r="F8" s="1682"/>
      <c r="G8" s="1391"/>
      <c r="H8" s="1392"/>
      <c r="I8" s="1393"/>
      <c r="J8" s="1431" t="s">
        <v>5</v>
      </c>
      <c r="K8" s="1432" t="s">
        <v>1214</v>
      </c>
      <c r="L8" s="1686" t="s">
        <v>13</v>
      </c>
      <c r="M8" s="1686"/>
      <c r="N8" s="1394" t="s">
        <v>1936</v>
      </c>
      <c r="O8" s="1669" t="s">
        <v>2090</v>
      </c>
      <c r="P8" s="1669"/>
      <c r="Q8" s="1395" t="s">
        <v>2089</v>
      </c>
    </row>
    <row r="9" spans="1:17" s="1" customFormat="1" ht="12" customHeight="1">
      <c r="A9" s="1407"/>
      <c r="B9" s="1444"/>
      <c r="C9" s="1444"/>
      <c r="D9" s="1444"/>
      <c r="E9" s="1444"/>
      <c r="F9" s="1405"/>
      <c r="G9" s="839"/>
      <c r="H9" s="1327"/>
      <c r="I9" s="840"/>
      <c r="J9" s="1433"/>
      <c r="K9" s="1445"/>
      <c r="L9" s="1445"/>
      <c r="M9" s="1445"/>
      <c r="N9" s="1331"/>
      <c r="O9" s="1446"/>
      <c r="P9" s="1331"/>
      <c r="Q9" s="1388"/>
    </row>
    <row r="10" spans="1:17" s="1" customFormat="1" ht="39.6" customHeight="1">
      <c r="A10" s="1407" t="s">
        <v>1204</v>
      </c>
      <c r="B10" s="1683" t="s">
        <v>1210</v>
      </c>
      <c r="C10" s="1683"/>
      <c r="D10" s="1683"/>
      <c r="E10" s="1683"/>
      <c r="F10" s="1647"/>
      <c r="G10" s="842"/>
      <c r="H10" s="1447"/>
      <c r="I10" s="843"/>
      <c r="J10" s="1429" t="s">
        <v>6</v>
      </c>
      <c r="K10" s="1390" t="s">
        <v>2083</v>
      </c>
      <c r="L10" s="1687" t="s">
        <v>19</v>
      </c>
      <c r="M10" s="1687"/>
      <c r="N10" s="1385" t="s">
        <v>1937</v>
      </c>
      <c r="O10" s="1676" t="s">
        <v>2093</v>
      </c>
      <c r="P10" s="1676"/>
      <c r="Q10" s="1430" t="s">
        <v>2096</v>
      </c>
    </row>
    <row r="11" spans="1:17" s="1" customFormat="1" ht="12" customHeight="1">
      <c r="A11" s="1407"/>
      <c r="B11" s="1444"/>
      <c r="C11" s="1444"/>
      <c r="D11" s="1444"/>
      <c r="E11" s="1444"/>
      <c r="F11" s="1405"/>
      <c r="G11" s="839"/>
      <c r="H11" s="1327"/>
      <c r="I11" s="840"/>
      <c r="J11" s="1433"/>
      <c r="K11" s="1445"/>
      <c r="L11" s="1445"/>
      <c r="M11" s="1445"/>
      <c r="N11" s="1331"/>
      <c r="O11" s="1446"/>
      <c r="P11" s="1331"/>
      <c r="Q11" s="1388"/>
    </row>
    <row r="12" spans="1:17" s="1" customFormat="1" ht="31.2" customHeight="1">
      <c r="A12" s="1384" t="s">
        <v>904</v>
      </c>
      <c r="B12" s="1311" t="s">
        <v>1212</v>
      </c>
      <c r="C12" s="1410"/>
      <c r="D12" s="1437"/>
      <c r="E12" s="1437"/>
      <c r="F12" s="1408"/>
      <c r="G12" s="842"/>
      <c r="H12" s="1447"/>
      <c r="I12" s="843"/>
      <c r="J12" s="1674" t="s">
        <v>2095</v>
      </c>
      <c r="K12" s="1675"/>
      <c r="L12" s="1683" t="s">
        <v>2082</v>
      </c>
      <c r="M12" s="1683"/>
      <c r="N12" s="1680" t="s">
        <v>2091</v>
      </c>
      <c r="O12" s="1680"/>
      <c r="P12" s="1680"/>
      <c r="Q12" s="1430" t="s">
        <v>2092</v>
      </c>
    </row>
    <row r="13" spans="1:17" s="1" customFormat="1" ht="12" customHeight="1">
      <c r="A13" s="1407"/>
      <c r="B13" s="1444"/>
      <c r="C13" s="1444"/>
      <c r="D13" s="1444"/>
      <c r="E13" s="1444"/>
      <c r="F13" s="1405"/>
      <c r="G13" s="839"/>
      <c r="H13" s="1327"/>
      <c r="I13" s="840"/>
      <c r="J13" s="1433"/>
      <c r="K13" s="1445"/>
      <c r="L13" s="1445"/>
      <c r="M13" s="1445"/>
      <c r="N13" s="1331"/>
      <c r="O13" s="1446"/>
      <c r="P13" s="1331"/>
      <c r="Q13" s="1388"/>
    </row>
    <row r="14" spans="1:17" s="1" customFormat="1" ht="60.6" customHeight="1">
      <c r="A14" s="1409" t="s">
        <v>1967</v>
      </c>
      <c r="B14" s="1311" t="s">
        <v>1216</v>
      </c>
      <c r="C14" s="1444"/>
      <c r="D14" s="1444"/>
      <c r="E14" s="1444"/>
      <c r="G14" s="842"/>
      <c r="H14" s="1447"/>
      <c r="I14" s="843"/>
      <c r="J14" s="1428" t="s">
        <v>1948</v>
      </c>
      <c r="K14" s="1444"/>
      <c r="L14" s="1677">
        <f>+F257</f>
        <v>4709457960.2399998</v>
      </c>
      <c r="M14" s="1677"/>
      <c r="N14" s="1678" t="s">
        <v>2094</v>
      </c>
      <c r="O14" s="1678"/>
      <c r="P14" s="1678"/>
      <c r="Q14" s="1435">
        <f>+I257</f>
        <v>1150059744</v>
      </c>
    </row>
    <row r="15" spans="1:17" s="1" customFormat="1" ht="12" customHeight="1">
      <c r="A15" s="1407"/>
      <c r="B15" s="1444"/>
      <c r="C15" s="1444"/>
      <c r="D15" s="1444"/>
      <c r="E15" s="1444"/>
      <c r="F15" s="1405"/>
      <c r="G15" s="839"/>
      <c r="H15" s="1327"/>
      <c r="I15" s="840"/>
      <c r="J15" s="1433"/>
      <c r="K15" s="1445"/>
      <c r="L15" s="1445"/>
      <c r="M15" s="1445"/>
      <c r="N15" s="1331"/>
      <c r="O15" s="1446"/>
      <c r="P15" s="1331"/>
      <c r="Q15" s="1388"/>
    </row>
    <row r="16" spans="1:17" s="1389" customFormat="1" ht="29.4" customHeight="1">
      <c r="A16" s="1414" t="s">
        <v>10</v>
      </c>
      <c r="B16" s="1683" t="s">
        <v>1213</v>
      </c>
      <c r="C16" s="1683"/>
      <c r="D16" s="1444"/>
      <c r="G16" s="1386"/>
      <c r="H16" s="1440"/>
      <c r="I16" s="1387"/>
      <c r="J16" s="1674" t="s">
        <v>902</v>
      </c>
      <c r="K16" s="1675"/>
      <c r="L16" s="1677">
        <f>+K257</f>
        <v>5859517702.2399998</v>
      </c>
      <c r="M16" s="1677"/>
      <c r="N16" s="1679" t="s">
        <v>905</v>
      </c>
      <c r="O16" s="1679"/>
      <c r="P16" s="1679"/>
      <c r="Q16" s="1435">
        <f>+I257</f>
        <v>1150059744</v>
      </c>
    </row>
    <row r="17" spans="1:22" s="1" customFormat="1" ht="18" customHeight="1" thickBot="1">
      <c r="A17" s="1396"/>
      <c r="B17" s="1397"/>
      <c r="C17" s="1398"/>
      <c r="D17" s="1399"/>
      <c r="E17" s="1400"/>
      <c r="F17" s="1047"/>
      <c r="G17" s="1401"/>
      <c r="H17" s="1270"/>
      <c r="I17" s="1402"/>
      <c r="J17" s="1434"/>
      <c r="K17" s="1403"/>
      <c r="L17" s="1403"/>
      <c r="M17" s="1403"/>
      <c r="N17" s="1403"/>
      <c r="O17" s="1404"/>
      <c r="P17" s="1670"/>
      <c r="Q17" s="1671"/>
    </row>
    <row r="18" spans="1:22" s="1" customFormat="1" ht="34.200000000000003" customHeight="1">
      <c r="A18" s="1691" t="s">
        <v>35</v>
      </c>
      <c r="B18" s="1693" t="s">
        <v>1</v>
      </c>
      <c r="C18" s="1694"/>
      <c r="D18" s="1694"/>
      <c r="E18" s="1694"/>
      <c r="F18" s="1695"/>
      <c r="G18" s="1636" t="s">
        <v>1223</v>
      </c>
      <c r="H18" s="1637"/>
      <c r="I18" s="1638"/>
      <c r="J18" s="1644" t="s">
        <v>1938</v>
      </c>
      <c r="K18" s="1645"/>
      <c r="L18" s="1688" t="s">
        <v>7</v>
      </c>
      <c r="M18" s="1689"/>
      <c r="N18" s="1689"/>
      <c r="O18" s="1689"/>
      <c r="P18" s="1689"/>
      <c r="Q18" s="1690"/>
      <c r="S18"/>
      <c r="T18"/>
      <c r="U18"/>
      <c r="V18"/>
    </row>
    <row r="19" spans="1:22" s="1" customFormat="1" ht="37.200000000000003" customHeight="1">
      <c r="A19" s="1692"/>
      <c r="B19" s="1696"/>
      <c r="C19" s="1697"/>
      <c r="D19" s="1697"/>
      <c r="E19" s="1697"/>
      <c r="F19" s="1698"/>
      <c r="G19" s="1639"/>
      <c r="H19" s="1640"/>
      <c r="I19" s="1641"/>
      <c r="J19" s="1646"/>
      <c r="K19" s="1647"/>
      <c r="L19" s="1642" t="s">
        <v>391</v>
      </c>
      <c r="M19" s="1643"/>
      <c r="N19" s="1642" t="s">
        <v>8</v>
      </c>
      <c r="O19" s="1643"/>
      <c r="P19" s="1642" t="s">
        <v>4</v>
      </c>
      <c r="Q19" s="1699"/>
      <c r="S19"/>
      <c r="T19"/>
      <c r="U19"/>
      <c r="V19"/>
    </row>
    <row r="20" spans="1:22" s="2" customFormat="1" ht="42" customHeight="1">
      <c r="A20" s="1692"/>
      <c r="B20" s="844" t="s">
        <v>41</v>
      </c>
      <c r="C20" s="845" t="s">
        <v>9</v>
      </c>
      <c r="D20" s="846" t="s">
        <v>2</v>
      </c>
      <c r="E20" s="847" t="s">
        <v>17</v>
      </c>
      <c r="F20" s="848" t="s">
        <v>16</v>
      </c>
      <c r="G20" s="849" t="s">
        <v>1224</v>
      </c>
      <c r="H20" s="850" t="s">
        <v>1221</v>
      </c>
      <c r="I20" s="850" t="s">
        <v>1222</v>
      </c>
      <c r="J20" s="846" t="s">
        <v>2</v>
      </c>
      <c r="K20" s="851" t="s">
        <v>16</v>
      </c>
      <c r="L20" s="852" t="s">
        <v>2</v>
      </c>
      <c r="M20" s="853" t="s">
        <v>16</v>
      </c>
      <c r="N20" s="845" t="s">
        <v>2</v>
      </c>
      <c r="O20" s="851" t="s">
        <v>16</v>
      </c>
      <c r="P20" s="845" t="s">
        <v>2</v>
      </c>
      <c r="Q20" s="851" t="s">
        <v>16</v>
      </c>
      <c r="R20" s="1"/>
      <c r="S20"/>
      <c r="T20"/>
      <c r="U20"/>
      <c r="V20"/>
    </row>
    <row r="21" spans="1:22" s="2" customFormat="1" ht="34.5" customHeight="1">
      <c r="A21" s="854">
        <v>1</v>
      </c>
      <c r="B21" s="855" t="s">
        <v>923</v>
      </c>
      <c r="C21" s="856"/>
      <c r="D21" s="857"/>
      <c r="E21" s="857"/>
      <c r="F21" s="858">
        <f>SUM(F22:F24)</f>
        <v>116681083</v>
      </c>
      <c r="G21" s="859"/>
      <c r="H21" s="860"/>
      <c r="I21" s="858">
        <f>+SUM(I22:I24)</f>
        <v>-51010295</v>
      </c>
      <c r="J21" s="857"/>
      <c r="K21" s="858">
        <f>SUM(K22:K24)</f>
        <v>65670788</v>
      </c>
      <c r="L21" s="861"/>
      <c r="M21" s="856"/>
      <c r="N21" s="856"/>
      <c r="O21" s="858"/>
      <c r="P21" s="857"/>
      <c r="Q21" s="862"/>
      <c r="R21" s="1"/>
      <c r="S21"/>
      <c r="T21"/>
      <c r="U21"/>
      <c r="V21"/>
    </row>
    <row r="22" spans="1:22" s="2" customFormat="1" ht="34.5" customHeight="1">
      <c r="A22" s="863" t="s">
        <v>917</v>
      </c>
      <c r="B22" s="864" t="s">
        <v>918</v>
      </c>
      <c r="C22" s="865" t="s">
        <v>924</v>
      </c>
      <c r="D22" s="866">
        <v>1420.86</v>
      </c>
      <c r="E22" s="867">
        <v>5189</v>
      </c>
      <c r="F22" s="867">
        <f>ROUND(D22*E22,0)</f>
        <v>7372843</v>
      </c>
      <c r="G22" s="868"/>
      <c r="H22" s="869"/>
      <c r="I22" s="867"/>
      <c r="J22" s="866">
        <v>1420.86</v>
      </c>
      <c r="K22" s="867">
        <f>ROUND(E22*J22,0)</f>
        <v>7372843</v>
      </c>
      <c r="L22" s="870"/>
      <c r="M22" s="871"/>
      <c r="N22" s="872"/>
      <c r="O22" s="873"/>
      <c r="P22" s="874"/>
      <c r="Q22" s="875"/>
      <c r="R22" s="1"/>
      <c r="S22"/>
      <c r="T22"/>
      <c r="U22"/>
      <c r="V22"/>
    </row>
    <row r="23" spans="1:22" s="2" customFormat="1" ht="34.5" customHeight="1">
      <c r="A23" s="863" t="s">
        <v>919</v>
      </c>
      <c r="B23" s="1438" t="s">
        <v>920</v>
      </c>
      <c r="C23" s="865" t="s">
        <v>924</v>
      </c>
      <c r="D23" s="866">
        <v>2841.72</v>
      </c>
      <c r="E23" s="867">
        <v>35901</v>
      </c>
      <c r="F23" s="867">
        <f t="shared" ref="F23:F24" si="0">ROUND(D23*E23,0)</f>
        <v>102020590</v>
      </c>
      <c r="G23" s="876" t="s">
        <v>1354</v>
      </c>
      <c r="H23" s="877">
        <v>-1420.86</v>
      </c>
      <c r="I23" s="867">
        <f>+ROUND(H23*E23,0)</f>
        <v>-51010295</v>
      </c>
      <c r="J23" s="866">
        <f>+D23+H23</f>
        <v>1420.86</v>
      </c>
      <c r="K23" s="867">
        <f>ROUND(E23*J23,0)</f>
        <v>51010295</v>
      </c>
      <c r="L23" s="870"/>
      <c r="M23" s="871"/>
      <c r="N23" s="872"/>
      <c r="O23" s="873"/>
      <c r="P23" s="874"/>
      <c r="Q23" s="875"/>
      <c r="R23" s="1"/>
      <c r="S23"/>
      <c r="T23"/>
      <c r="U23"/>
      <c r="V23"/>
    </row>
    <row r="24" spans="1:22" s="2" customFormat="1" ht="55.2" customHeight="1">
      <c r="A24" s="863">
        <v>0</v>
      </c>
      <c r="B24" s="1438" t="s">
        <v>922</v>
      </c>
      <c r="C24" s="865" t="s">
        <v>925</v>
      </c>
      <c r="D24" s="866">
        <v>152.49</v>
      </c>
      <c r="E24" s="867">
        <v>47791</v>
      </c>
      <c r="F24" s="867">
        <f t="shared" si="0"/>
        <v>7287650</v>
      </c>
      <c r="G24" s="868"/>
      <c r="H24" s="869"/>
      <c r="I24" s="867"/>
      <c r="J24" s="866">
        <v>152.49</v>
      </c>
      <c r="K24" s="867">
        <f>ROUND(E24*J24,0)</f>
        <v>7287650</v>
      </c>
      <c r="L24" s="870"/>
      <c r="M24" s="871"/>
      <c r="N24" s="872"/>
      <c r="O24" s="873"/>
      <c r="P24" s="874"/>
      <c r="Q24" s="875"/>
      <c r="R24" s="1"/>
      <c r="S24"/>
      <c r="T24"/>
      <c r="U24"/>
      <c r="V24"/>
    </row>
    <row r="25" spans="1:22" s="2" customFormat="1" ht="34.5" customHeight="1">
      <c r="A25" s="878">
        <v>2</v>
      </c>
      <c r="B25" s="855" t="s">
        <v>926</v>
      </c>
      <c r="C25" s="879"/>
      <c r="D25" s="858"/>
      <c r="E25" s="858"/>
      <c r="F25" s="858">
        <f>SUM(F26:F31)</f>
        <v>545340020</v>
      </c>
      <c r="G25" s="859"/>
      <c r="H25" s="860"/>
      <c r="I25" s="858">
        <f>+SUM(I26:I31)</f>
        <v>43382813</v>
      </c>
      <c r="J25" s="880"/>
      <c r="K25" s="858">
        <f>SUM(K26:K31)</f>
        <v>588722833</v>
      </c>
      <c r="L25" s="861"/>
      <c r="M25" s="856"/>
      <c r="N25" s="856"/>
      <c r="O25" s="858"/>
      <c r="P25" s="857"/>
      <c r="Q25" s="862"/>
      <c r="R25" s="1"/>
      <c r="S25"/>
      <c r="T25"/>
      <c r="U25"/>
      <c r="V25"/>
    </row>
    <row r="26" spans="1:22" s="2" customFormat="1" ht="34.5" customHeight="1">
      <c r="A26" s="863">
        <v>2.1</v>
      </c>
      <c r="B26" s="864" t="s">
        <v>927</v>
      </c>
      <c r="C26" s="865" t="s">
        <v>928</v>
      </c>
      <c r="D26" s="1411">
        <v>4765.5644400000001</v>
      </c>
      <c r="E26" s="969">
        <v>44034</v>
      </c>
      <c r="F26" s="969">
        <f>ROUND(D26*E26,0)</f>
        <v>209846865</v>
      </c>
      <c r="G26" s="906"/>
      <c r="H26" s="906"/>
      <c r="I26" s="969"/>
      <c r="J26" s="1411">
        <f>+D26+H26</f>
        <v>4765.5644400000001</v>
      </c>
      <c r="K26" s="969">
        <f>ROUND(E26*J26,0)</f>
        <v>209846865</v>
      </c>
      <c r="L26" s="870"/>
      <c r="M26" s="871"/>
      <c r="N26" s="882"/>
      <c r="O26" s="873"/>
      <c r="P26" s="874"/>
      <c r="Q26" s="875"/>
      <c r="R26" s="1"/>
      <c r="S26"/>
      <c r="T26"/>
      <c r="U26"/>
      <c r="V26"/>
    </row>
    <row r="27" spans="1:22" s="2" customFormat="1" ht="34.5" customHeight="1">
      <c r="A27" s="863">
        <v>2.2000000000000002</v>
      </c>
      <c r="B27" s="864" t="s">
        <v>929</v>
      </c>
      <c r="C27" s="883" t="s">
        <v>928</v>
      </c>
      <c r="D27" s="1411">
        <v>710.43</v>
      </c>
      <c r="E27" s="969">
        <v>212719</v>
      </c>
      <c r="F27" s="969">
        <f>ROUND(D27*E27,0)</f>
        <v>151121959</v>
      </c>
      <c r="G27" s="1412" t="s">
        <v>1353</v>
      </c>
      <c r="H27" s="1228">
        <f>+'M.C PPTO ORIGINAL'!S210</f>
        <v>0</v>
      </c>
      <c r="I27" s="969">
        <f>+ROUND(H27*E27,0)</f>
        <v>0</v>
      </c>
      <c r="J27" s="1411">
        <f t="shared" ref="J27:J31" si="1">+D27+H27</f>
        <v>710.43</v>
      </c>
      <c r="K27" s="969">
        <f t="shared" ref="K27:K39" si="2">ROUND(E27*J27,0)</f>
        <v>151121959</v>
      </c>
      <c r="L27" s="870"/>
      <c r="M27" s="871"/>
      <c r="N27" s="882"/>
      <c r="O27" s="873"/>
      <c r="P27" s="874"/>
      <c r="Q27" s="875"/>
      <c r="R27" s="1"/>
      <c r="S27"/>
      <c r="T27"/>
      <c r="U27"/>
      <c r="V27"/>
    </row>
    <row r="28" spans="1:22" s="2" customFormat="1" ht="34.5" customHeight="1">
      <c r="A28" s="863">
        <v>2.2999999999999998</v>
      </c>
      <c r="B28" s="864" t="s">
        <v>930</v>
      </c>
      <c r="C28" s="865" t="s">
        <v>928</v>
      </c>
      <c r="D28" s="1411">
        <v>46.649999999999984</v>
      </c>
      <c r="E28" s="969">
        <v>929470</v>
      </c>
      <c r="F28" s="969">
        <f t="shared" ref="F28:F31" si="3">ROUND(D28*E28,0)</f>
        <v>43359776</v>
      </c>
      <c r="G28" s="1412" t="s">
        <v>1353</v>
      </c>
      <c r="H28" s="1228">
        <f>+'M.C PPTO ORIGINAL'!S259+'M.C PPTO ORIGINAL'!S260</f>
        <v>8.7219999999999995</v>
      </c>
      <c r="I28" s="969">
        <f>+ROUND(H28*E28,0)</f>
        <v>8106837</v>
      </c>
      <c r="J28" s="1411">
        <f t="shared" si="1"/>
        <v>55.371999999999986</v>
      </c>
      <c r="K28" s="969">
        <f t="shared" si="2"/>
        <v>51466613</v>
      </c>
      <c r="L28" s="870"/>
      <c r="M28" s="871"/>
      <c r="N28" s="882"/>
      <c r="O28" s="873"/>
      <c r="P28" s="874"/>
      <c r="Q28" s="875"/>
      <c r="R28" s="1"/>
      <c r="S28"/>
      <c r="T28"/>
      <c r="U28"/>
      <c r="V28"/>
    </row>
    <row r="29" spans="1:22" s="2" customFormat="1" ht="34.5" customHeight="1">
      <c r="A29" s="863" t="s">
        <v>931</v>
      </c>
      <c r="B29" s="864" t="s">
        <v>932</v>
      </c>
      <c r="C29" s="865" t="s">
        <v>928</v>
      </c>
      <c r="D29" s="1411">
        <v>35.650000000000006</v>
      </c>
      <c r="E29" s="969">
        <v>918470</v>
      </c>
      <c r="F29" s="969">
        <f t="shared" si="3"/>
        <v>32743456</v>
      </c>
      <c r="G29" s="1412" t="s">
        <v>1353</v>
      </c>
      <c r="H29" s="1228">
        <f>+'M.C PPTO ORIGINAL'!S309+'M.C PPTO ORIGINAL'!S310+'M.C PPTO ORIGINAL'!S311</f>
        <v>22.717624999999998</v>
      </c>
      <c r="I29" s="969">
        <f t="shared" ref="I29:I30" si="4">+ROUND(H29*E29,0)</f>
        <v>20865457</v>
      </c>
      <c r="J29" s="1411">
        <f t="shared" si="1"/>
        <v>58.367625000000004</v>
      </c>
      <c r="K29" s="969">
        <f t="shared" si="2"/>
        <v>53608913</v>
      </c>
      <c r="L29" s="870"/>
      <c r="M29" s="871"/>
      <c r="N29" s="882"/>
      <c r="O29" s="873"/>
      <c r="P29" s="874"/>
      <c r="Q29" s="875"/>
      <c r="R29" s="1"/>
      <c r="S29"/>
      <c r="T29"/>
      <c r="U29"/>
      <c r="V29"/>
    </row>
    <row r="30" spans="1:22" s="2" customFormat="1" ht="34.5" customHeight="1">
      <c r="A30" s="863" t="s">
        <v>933</v>
      </c>
      <c r="B30" s="864" t="s">
        <v>934</v>
      </c>
      <c r="C30" s="865" t="s">
        <v>108</v>
      </c>
      <c r="D30" s="1411">
        <v>9377.92</v>
      </c>
      <c r="E30" s="969">
        <v>9876</v>
      </c>
      <c r="F30" s="969">
        <f t="shared" si="3"/>
        <v>92616338</v>
      </c>
      <c r="G30" s="1413" t="s">
        <v>1353</v>
      </c>
      <c r="H30" s="1228">
        <f>+'M.C PPTO ORIGINAL'!S358+'M.C PPTO ORIGINAL'!S359+'M.C PPTO ORIGINAL'!S360</f>
        <v>1386</v>
      </c>
      <c r="I30" s="969">
        <f t="shared" si="4"/>
        <v>13688136</v>
      </c>
      <c r="J30" s="1411">
        <f t="shared" si="1"/>
        <v>10763.92</v>
      </c>
      <c r="K30" s="969">
        <f t="shared" si="2"/>
        <v>106304474</v>
      </c>
      <c r="L30" s="870"/>
      <c r="M30" s="871"/>
      <c r="N30" s="882"/>
      <c r="O30" s="873"/>
      <c r="P30" s="874"/>
      <c r="Q30" s="875"/>
      <c r="R30" s="1"/>
      <c r="S30"/>
      <c r="T30"/>
      <c r="U30"/>
      <c r="V30"/>
    </row>
    <row r="31" spans="1:22" s="2" customFormat="1" ht="34.5" customHeight="1">
      <c r="A31" s="863">
        <v>2.6</v>
      </c>
      <c r="B31" s="864" t="s">
        <v>935</v>
      </c>
      <c r="C31" s="865" t="s">
        <v>928</v>
      </c>
      <c r="D31" s="1411">
        <v>16.25</v>
      </c>
      <c r="E31" s="969">
        <v>963177</v>
      </c>
      <c r="F31" s="969">
        <f t="shared" si="3"/>
        <v>15651626</v>
      </c>
      <c r="G31" s="1365" t="s">
        <v>1353</v>
      </c>
      <c r="H31" s="1228">
        <v>0.75</v>
      </c>
      <c r="I31" s="969">
        <f>+ROUND(H31*E31,0)</f>
        <v>722383</v>
      </c>
      <c r="J31" s="1411">
        <f t="shared" si="1"/>
        <v>17</v>
      </c>
      <c r="K31" s="969">
        <f t="shared" si="2"/>
        <v>16374009</v>
      </c>
      <c r="L31" s="870"/>
      <c r="M31" s="871"/>
      <c r="N31" s="882"/>
      <c r="O31" s="873"/>
      <c r="P31" s="874"/>
      <c r="Q31" s="875"/>
      <c r="R31" s="1"/>
      <c r="S31"/>
      <c r="T31"/>
      <c r="U31"/>
      <c r="V31"/>
    </row>
    <row r="32" spans="1:22" s="2" customFormat="1" ht="34.5" customHeight="1">
      <c r="A32" s="878">
        <v>3</v>
      </c>
      <c r="B32" s="855" t="s">
        <v>936</v>
      </c>
      <c r="C32" s="879"/>
      <c r="D32" s="858"/>
      <c r="E32" s="858"/>
      <c r="F32" s="858">
        <f>SUM(F33:F35)</f>
        <v>395888427</v>
      </c>
      <c r="G32" s="885"/>
      <c r="H32" s="1259"/>
      <c r="I32" s="991">
        <f>+SUM(I33:I35)</f>
        <v>-20190509</v>
      </c>
      <c r="J32" s="880"/>
      <c r="K32" s="858">
        <f>SUM(K33:K35)</f>
        <v>375697918</v>
      </c>
      <c r="L32" s="861"/>
      <c r="M32" s="856"/>
      <c r="N32" s="856"/>
      <c r="O32" s="858"/>
      <c r="P32" s="857"/>
      <c r="Q32" s="862"/>
      <c r="R32" s="1"/>
      <c r="S32"/>
      <c r="T32"/>
      <c r="U32"/>
      <c r="V32"/>
    </row>
    <row r="33" spans="1:22" s="2" customFormat="1" ht="34.5" customHeight="1">
      <c r="A33" s="863" t="s">
        <v>937</v>
      </c>
      <c r="B33" s="864" t="s">
        <v>938</v>
      </c>
      <c r="C33" s="865" t="s">
        <v>928</v>
      </c>
      <c r="D33" s="866">
        <v>72</v>
      </c>
      <c r="E33" s="867">
        <v>1037958</v>
      </c>
      <c r="F33" s="867">
        <f>ROUND(D33*E33,0)</f>
        <v>74732976</v>
      </c>
      <c r="G33" s="886" t="s">
        <v>1354</v>
      </c>
      <c r="H33" s="1228">
        <f>+'M.C PPTO ORIGINAL'!S456+'M.C PPTO ORIGINAL'!S458</f>
        <v>-17.592350000000003</v>
      </c>
      <c r="I33" s="867">
        <f>+ROUND(H33*E33,0)</f>
        <v>-18260120</v>
      </c>
      <c r="J33" s="866">
        <f>+D33+H33</f>
        <v>54.407649999999997</v>
      </c>
      <c r="K33" s="867">
        <f t="shared" si="2"/>
        <v>56472856</v>
      </c>
      <c r="L33" s="870"/>
      <c r="M33" s="887"/>
      <c r="N33" s="888"/>
      <c r="O33" s="873"/>
      <c r="P33" s="867"/>
      <c r="Q33" s="875"/>
      <c r="R33" s="1"/>
      <c r="S33"/>
      <c r="T33"/>
      <c r="U33"/>
      <c r="V33"/>
    </row>
    <row r="34" spans="1:22" s="2" customFormat="1" ht="34.5" customHeight="1">
      <c r="A34" s="863" t="s">
        <v>939</v>
      </c>
      <c r="B34" s="889" t="s">
        <v>1949</v>
      </c>
      <c r="C34" s="865" t="s">
        <v>928</v>
      </c>
      <c r="D34" s="866">
        <v>57.120000000000033</v>
      </c>
      <c r="E34" s="867">
        <v>1239244</v>
      </c>
      <c r="F34" s="867">
        <f t="shared" ref="F34:F35" si="5">ROUND(D34*E34,0)</f>
        <v>70785617</v>
      </c>
      <c r="G34" s="890" t="s">
        <v>1354</v>
      </c>
      <c r="H34" s="1228">
        <f>+'M.C PPTO ORIGINAL'!S505+'M.C PPTO ORIGINAL'!S507</f>
        <v>-15.597999999999999</v>
      </c>
      <c r="I34" s="867">
        <f t="shared" ref="I34:I35" si="6">+ROUND(H34*E34,0)</f>
        <v>-19329728</v>
      </c>
      <c r="J34" s="866">
        <f>+D34+H34</f>
        <v>41.522000000000034</v>
      </c>
      <c r="K34" s="867">
        <f>ROUND(E34*J34,0)</f>
        <v>51455889</v>
      </c>
      <c r="L34" s="870"/>
      <c r="M34" s="871"/>
      <c r="N34" s="888"/>
      <c r="O34" s="873"/>
      <c r="P34" s="874"/>
      <c r="Q34" s="875"/>
      <c r="R34" s="1"/>
      <c r="S34"/>
      <c r="T34"/>
      <c r="U34"/>
      <c r="V34"/>
    </row>
    <row r="35" spans="1:22" s="2" customFormat="1" ht="34.5" customHeight="1">
      <c r="A35" s="863" t="s">
        <v>940</v>
      </c>
      <c r="B35" s="889" t="s">
        <v>941</v>
      </c>
      <c r="C35" s="865" t="s">
        <v>108</v>
      </c>
      <c r="D35" s="866">
        <v>25351.34</v>
      </c>
      <c r="E35" s="867">
        <v>9876</v>
      </c>
      <c r="F35" s="867">
        <f t="shared" si="5"/>
        <v>250369834</v>
      </c>
      <c r="G35" s="884" t="s">
        <v>1353</v>
      </c>
      <c r="H35" s="1228">
        <f>+'M.C PPTO ORIGINAL'!S554+'M.C PPTO ORIGINAL'!S555</f>
        <v>1761.78</v>
      </c>
      <c r="I35" s="867">
        <f t="shared" si="6"/>
        <v>17399339</v>
      </c>
      <c r="J35" s="866">
        <f>+D35+H35</f>
        <v>27113.119999999999</v>
      </c>
      <c r="K35" s="867">
        <f t="shared" si="2"/>
        <v>267769173</v>
      </c>
      <c r="L35" s="870"/>
      <c r="M35" s="871"/>
      <c r="N35" s="888"/>
      <c r="O35" s="873"/>
      <c r="P35" s="874"/>
      <c r="Q35" s="875"/>
      <c r="R35" s="1"/>
      <c r="S35"/>
      <c r="T35"/>
      <c r="U35"/>
      <c r="V35"/>
    </row>
    <row r="36" spans="1:22" s="2" customFormat="1" ht="34.5" customHeight="1">
      <c r="A36" s="878">
        <v>4</v>
      </c>
      <c r="B36" s="855" t="s">
        <v>942</v>
      </c>
      <c r="C36" s="879"/>
      <c r="D36" s="858"/>
      <c r="E36" s="858"/>
      <c r="F36" s="858">
        <f>SUM(F37:F39)</f>
        <v>631619007</v>
      </c>
      <c r="G36" s="891"/>
      <c r="H36" s="1259"/>
      <c r="I36" s="858"/>
      <c r="J36" s="880"/>
      <c r="K36" s="858">
        <f>SUM(K37:K39)</f>
        <v>631619007</v>
      </c>
      <c r="L36" s="861"/>
      <c r="M36" s="856"/>
      <c r="N36" s="856"/>
      <c r="O36" s="858"/>
      <c r="P36" s="857"/>
      <c r="Q36" s="862"/>
      <c r="R36" s="1"/>
      <c r="S36"/>
      <c r="T36"/>
      <c r="U36"/>
      <c r="V36"/>
    </row>
    <row r="37" spans="1:22" s="2" customFormat="1" ht="34.5" customHeight="1">
      <c r="A37" s="863" t="s">
        <v>943</v>
      </c>
      <c r="B37" s="889" t="s">
        <v>944</v>
      </c>
      <c r="C37" s="865" t="s">
        <v>105</v>
      </c>
      <c r="D37" s="866">
        <v>8424.9</v>
      </c>
      <c r="E37" s="867">
        <v>23951</v>
      </c>
      <c r="F37" s="867">
        <f>ROUND(D37*E37,0)</f>
        <v>201784780</v>
      </c>
      <c r="G37" s="881"/>
      <c r="H37" s="906"/>
      <c r="I37" s="867"/>
      <c r="J37" s="866">
        <v>8424.9</v>
      </c>
      <c r="K37" s="867">
        <f t="shared" si="2"/>
        <v>201784780</v>
      </c>
      <c r="L37" s="870"/>
      <c r="M37" s="871"/>
      <c r="N37" s="871"/>
      <c r="O37" s="873"/>
      <c r="P37" s="874"/>
      <c r="Q37" s="875"/>
      <c r="R37" s="1"/>
      <c r="S37"/>
      <c r="T37"/>
      <c r="U37"/>
      <c r="V37"/>
    </row>
    <row r="38" spans="1:22" s="2" customFormat="1" ht="34.5" customHeight="1">
      <c r="A38" s="863" t="s">
        <v>945</v>
      </c>
      <c r="B38" s="889" t="s">
        <v>946</v>
      </c>
      <c r="C38" s="865" t="s">
        <v>105</v>
      </c>
      <c r="D38" s="866">
        <v>13249.5</v>
      </c>
      <c r="E38" s="867">
        <v>23951</v>
      </c>
      <c r="F38" s="867">
        <f t="shared" ref="F38:F39" si="7">ROUND(D38*E38,0)</f>
        <v>317338775</v>
      </c>
      <c r="G38" s="881"/>
      <c r="H38" s="906"/>
      <c r="I38" s="867"/>
      <c r="J38" s="866">
        <v>13249.5</v>
      </c>
      <c r="K38" s="867">
        <f t="shared" si="2"/>
        <v>317338775</v>
      </c>
      <c r="L38" s="870"/>
      <c r="M38" s="871"/>
      <c r="N38" s="871"/>
      <c r="O38" s="873"/>
      <c r="P38" s="874"/>
      <c r="Q38" s="875"/>
      <c r="R38" s="1"/>
      <c r="S38"/>
      <c r="T38"/>
      <c r="U38"/>
      <c r="V38"/>
    </row>
    <row r="39" spans="1:22" s="2" customFormat="1" ht="34.5" customHeight="1">
      <c r="A39" s="863" t="s">
        <v>947</v>
      </c>
      <c r="B39" s="889" t="s">
        <v>948</v>
      </c>
      <c r="C39" s="865" t="s">
        <v>105</v>
      </c>
      <c r="D39" s="866">
        <v>4696.8999999999996</v>
      </c>
      <c r="E39" s="867">
        <v>23951</v>
      </c>
      <c r="F39" s="867">
        <f t="shared" si="7"/>
        <v>112495452</v>
      </c>
      <c r="G39" s="881"/>
      <c r="H39" s="906"/>
      <c r="I39" s="867"/>
      <c r="J39" s="866">
        <v>4696.8999999999996</v>
      </c>
      <c r="K39" s="867">
        <f t="shared" si="2"/>
        <v>112495452</v>
      </c>
      <c r="L39" s="870"/>
      <c r="M39" s="871"/>
      <c r="N39" s="871"/>
      <c r="O39" s="873"/>
      <c r="P39" s="874"/>
      <c r="Q39" s="875"/>
      <c r="R39" s="1"/>
      <c r="S39"/>
      <c r="T39"/>
      <c r="U39"/>
      <c r="V39"/>
    </row>
    <row r="40" spans="1:22" s="2" customFormat="1" ht="34.5" customHeight="1">
      <c r="A40" s="878">
        <v>5</v>
      </c>
      <c r="B40" s="855" t="s">
        <v>949</v>
      </c>
      <c r="C40" s="879"/>
      <c r="D40" s="858"/>
      <c r="E40" s="858"/>
      <c r="F40" s="858">
        <f>SUM(F41)</f>
        <v>26457294</v>
      </c>
      <c r="G40" s="891"/>
      <c r="H40" s="1259"/>
      <c r="I40" s="858"/>
      <c r="J40" s="880"/>
      <c r="K40" s="858">
        <f>SUM(K41)</f>
        <v>26457294</v>
      </c>
      <c r="L40" s="861"/>
      <c r="M40" s="856"/>
      <c r="N40" s="856"/>
      <c r="O40" s="857"/>
      <c r="P40" s="857"/>
      <c r="Q40" s="892"/>
      <c r="R40" s="1"/>
      <c r="S40"/>
      <c r="T40"/>
      <c r="U40"/>
      <c r="V40"/>
    </row>
    <row r="41" spans="1:22" s="2" customFormat="1" ht="48.6" customHeight="1">
      <c r="A41" s="863" t="s">
        <v>950</v>
      </c>
      <c r="B41" s="1438" t="s">
        <v>951</v>
      </c>
      <c r="C41" s="865" t="s">
        <v>952</v>
      </c>
      <c r="D41" s="866">
        <v>1</v>
      </c>
      <c r="E41" s="867">
        <v>26457294</v>
      </c>
      <c r="F41" s="893">
        <f>ROUND(D41*E41,0)</f>
        <v>26457294</v>
      </c>
      <c r="G41" s="881"/>
      <c r="H41" s="906"/>
      <c r="I41" s="867"/>
      <c r="J41" s="877">
        <v>1</v>
      </c>
      <c r="K41" s="867">
        <f>ROUND(E41*J41,0)</f>
        <v>26457294</v>
      </c>
      <c r="L41" s="870"/>
      <c r="M41" s="871"/>
      <c r="N41" s="871"/>
      <c r="O41" s="873"/>
      <c r="P41" s="867"/>
      <c r="Q41" s="875"/>
      <c r="R41" s="1"/>
      <c r="S41"/>
      <c r="T41"/>
      <c r="U41"/>
      <c r="V41"/>
    </row>
    <row r="42" spans="1:22" s="2" customFormat="1" ht="34.5" customHeight="1">
      <c r="A42" s="878">
        <v>6</v>
      </c>
      <c r="B42" s="855" t="s">
        <v>953</v>
      </c>
      <c r="C42" s="879"/>
      <c r="D42" s="858"/>
      <c r="E42" s="858"/>
      <c r="F42" s="858">
        <f>SUM(F43:F57)</f>
        <v>8368175</v>
      </c>
      <c r="G42" s="891"/>
      <c r="H42" s="1259"/>
      <c r="I42" s="858">
        <f>+SUM(I43:I57)</f>
        <v>867792</v>
      </c>
      <c r="J42" s="880"/>
      <c r="K42" s="858">
        <f>SUM(K43:K57)</f>
        <v>9235967</v>
      </c>
      <c r="L42" s="861"/>
      <c r="M42" s="856"/>
      <c r="N42" s="856"/>
      <c r="O42" s="857"/>
      <c r="P42" s="857"/>
      <c r="Q42" s="892"/>
      <c r="R42" s="1"/>
      <c r="S42"/>
      <c r="T42"/>
      <c r="U42"/>
      <c r="V42"/>
    </row>
    <row r="43" spans="1:22" s="2" customFormat="1" ht="34.5" customHeight="1">
      <c r="A43" s="863" t="s">
        <v>954</v>
      </c>
      <c r="B43" s="864" t="s">
        <v>918</v>
      </c>
      <c r="C43" s="865" t="s">
        <v>924</v>
      </c>
      <c r="D43" s="866">
        <v>62.716499999999996</v>
      </c>
      <c r="E43" s="867">
        <v>5189</v>
      </c>
      <c r="F43" s="867">
        <f>ROUND(D43*E43,0)</f>
        <v>325436</v>
      </c>
      <c r="G43" s="881"/>
      <c r="H43" s="906"/>
      <c r="I43" s="867"/>
      <c r="J43" s="866">
        <f>+D43+H43</f>
        <v>62.716499999999996</v>
      </c>
      <c r="K43" s="867">
        <f>ROUND(E43*J43,0)</f>
        <v>325436</v>
      </c>
      <c r="L43" s="870"/>
      <c r="M43" s="871"/>
      <c r="N43" s="871"/>
      <c r="O43" s="873"/>
      <c r="P43" s="867"/>
      <c r="Q43" s="875"/>
      <c r="R43" s="1"/>
      <c r="S43"/>
      <c r="T43"/>
      <c r="U43"/>
      <c r="V43"/>
    </row>
    <row r="44" spans="1:22" s="2" customFormat="1" ht="34.5" customHeight="1">
      <c r="A44" s="863" t="s">
        <v>955</v>
      </c>
      <c r="B44" s="864" t="s">
        <v>956</v>
      </c>
      <c r="C44" s="865" t="s">
        <v>1950</v>
      </c>
      <c r="D44" s="866">
        <v>31.363500000000002</v>
      </c>
      <c r="E44" s="867">
        <v>48990</v>
      </c>
      <c r="F44" s="867">
        <f t="shared" ref="F44:F57" si="8">ROUND(D44*E44,0)</f>
        <v>1536498</v>
      </c>
      <c r="G44" s="881"/>
      <c r="H44" s="906"/>
      <c r="I44" s="867"/>
      <c r="J44" s="866">
        <f t="shared" ref="J44:J57" si="9">+D44+H44</f>
        <v>31.363500000000002</v>
      </c>
      <c r="K44" s="867">
        <f t="shared" ref="K44:K85" si="10">ROUND(E44*J44,0)</f>
        <v>1536498</v>
      </c>
      <c r="L44" s="870"/>
      <c r="M44" s="871"/>
      <c r="N44" s="871"/>
      <c r="O44" s="873"/>
      <c r="P44" s="867"/>
      <c r="Q44" s="875"/>
      <c r="R44" s="1"/>
      <c r="S44"/>
      <c r="T44"/>
      <c r="U44"/>
      <c r="V44"/>
    </row>
    <row r="45" spans="1:22" s="2" customFormat="1" ht="34.5" customHeight="1">
      <c r="A45" s="894" t="s">
        <v>957</v>
      </c>
      <c r="B45" s="864" t="s">
        <v>958</v>
      </c>
      <c r="C45" s="865" t="s">
        <v>1950</v>
      </c>
      <c r="D45" s="866">
        <v>12.536999999999997</v>
      </c>
      <c r="E45" s="867">
        <v>124237</v>
      </c>
      <c r="F45" s="867">
        <f t="shared" si="8"/>
        <v>1557559</v>
      </c>
      <c r="G45" s="884" t="s">
        <v>1353</v>
      </c>
      <c r="H45" s="906">
        <v>6.28</v>
      </c>
      <c r="I45" s="867">
        <f>+ROUND(H45*E45,0)</f>
        <v>780208</v>
      </c>
      <c r="J45" s="866">
        <f t="shared" si="9"/>
        <v>18.816999999999997</v>
      </c>
      <c r="K45" s="867">
        <f t="shared" si="10"/>
        <v>2337768</v>
      </c>
      <c r="L45" s="870"/>
      <c r="M45" s="871"/>
      <c r="N45" s="871"/>
      <c r="O45" s="873"/>
      <c r="P45" s="867"/>
      <c r="Q45" s="875"/>
      <c r="R45" s="1"/>
      <c r="S45"/>
      <c r="T45"/>
      <c r="U45"/>
      <c r="V45"/>
    </row>
    <row r="46" spans="1:22" s="2" customFormat="1" ht="34.5" customHeight="1">
      <c r="A46" s="894" t="s">
        <v>959</v>
      </c>
      <c r="B46" s="864" t="s">
        <v>960</v>
      </c>
      <c r="C46" s="865" t="s">
        <v>103</v>
      </c>
      <c r="D46" s="866">
        <v>67.980000000000018</v>
      </c>
      <c r="E46" s="867">
        <v>6637</v>
      </c>
      <c r="F46" s="867">
        <f t="shared" si="8"/>
        <v>451183</v>
      </c>
      <c r="G46" s="881"/>
      <c r="H46" s="906"/>
      <c r="I46" s="867">
        <f t="shared" ref="I46:I85" si="11">+ROUND(H46*E46,0)</f>
        <v>0</v>
      </c>
      <c r="J46" s="866">
        <f t="shared" si="9"/>
        <v>67.980000000000018</v>
      </c>
      <c r="K46" s="867">
        <f t="shared" si="10"/>
        <v>451183</v>
      </c>
      <c r="L46" s="870"/>
      <c r="M46" s="871"/>
      <c r="N46" s="871"/>
      <c r="O46" s="873"/>
      <c r="P46" s="867"/>
      <c r="Q46" s="875"/>
      <c r="R46" s="1"/>
      <c r="S46"/>
      <c r="T46"/>
      <c r="U46"/>
      <c r="V46"/>
    </row>
    <row r="47" spans="1:22" s="2" customFormat="1" ht="34.5" customHeight="1">
      <c r="A47" s="894" t="s">
        <v>961</v>
      </c>
      <c r="B47" s="864" t="s">
        <v>962</v>
      </c>
      <c r="C47" s="865" t="s">
        <v>103</v>
      </c>
      <c r="D47" s="866">
        <v>31.363500000000002</v>
      </c>
      <c r="E47" s="867">
        <v>10137</v>
      </c>
      <c r="F47" s="867">
        <f t="shared" si="8"/>
        <v>317932</v>
      </c>
      <c r="G47" s="884" t="s">
        <v>1353</v>
      </c>
      <c r="H47" s="906">
        <v>8.64</v>
      </c>
      <c r="I47" s="867">
        <f t="shared" si="11"/>
        <v>87584</v>
      </c>
      <c r="J47" s="866">
        <f t="shared" si="9"/>
        <v>40.003500000000003</v>
      </c>
      <c r="K47" s="867">
        <f t="shared" si="10"/>
        <v>405515</v>
      </c>
      <c r="L47" s="870"/>
      <c r="M47" s="871"/>
      <c r="N47" s="871"/>
      <c r="O47" s="873"/>
      <c r="P47" s="867"/>
      <c r="Q47" s="875"/>
      <c r="R47" s="1"/>
      <c r="S47"/>
      <c r="T47"/>
      <c r="U47"/>
      <c r="V47"/>
    </row>
    <row r="48" spans="1:22" s="2" customFormat="1" ht="34.5" customHeight="1">
      <c r="A48" s="894" t="s">
        <v>963</v>
      </c>
      <c r="B48" s="864" t="s">
        <v>964</v>
      </c>
      <c r="C48" s="865" t="s">
        <v>103</v>
      </c>
      <c r="D48" s="866">
        <v>101.11</v>
      </c>
      <c r="E48" s="867">
        <v>8737</v>
      </c>
      <c r="F48" s="867">
        <f t="shared" si="8"/>
        <v>883398</v>
      </c>
      <c r="G48" s="881"/>
      <c r="H48" s="906"/>
      <c r="I48" s="867">
        <f t="shared" si="11"/>
        <v>0</v>
      </c>
      <c r="J48" s="866">
        <f t="shared" si="9"/>
        <v>101.11</v>
      </c>
      <c r="K48" s="867">
        <f t="shared" si="10"/>
        <v>883398</v>
      </c>
      <c r="L48" s="870"/>
      <c r="M48" s="871"/>
      <c r="N48" s="871"/>
      <c r="O48" s="873"/>
      <c r="P48" s="867"/>
      <c r="Q48" s="875"/>
      <c r="R48" s="1"/>
      <c r="S48"/>
      <c r="T48"/>
      <c r="U48"/>
      <c r="V48"/>
    </row>
    <row r="49" spans="1:22" s="2" customFormat="1" ht="34.5" customHeight="1">
      <c r="A49" s="894" t="s">
        <v>965</v>
      </c>
      <c r="B49" s="864" t="s">
        <v>966</v>
      </c>
      <c r="C49" s="865" t="s">
        <v>952</v>
      </c>
      <c r="D49" s="866">
        <v>26</v>
      </c>
      <c r="E49" s="867">
        <v>38347</v>
      </c>
      <c r="F49" s="867">
        <f t="shared" si="8"/>
        <v>997022</v>
      </c>
      <c r="G49" s="881"/>
      <c r="H49" s="906"/>
      <c r="I49" s="867">
        <f t="shared" si="11"/>
        <v>0</v>
      </c>
      <c r="J49" s="866">
        <f t="shared" si="9"/>
        <v>26</v>
      </c>
      <c r="K49" s="867">
        <f t="shared" si="10"/>
        <v>997022</v>
      </c>
      <c r="L49" s="870"/>
      <c r="M49" s="871"/>
      <c r="N49" s="871"/>
      <c r="O49" s="873"/>
      <c r="P49" s="867"/>
      <c r="Q49" s="875"/>
      <c r="R49" s="1"/>
      <c r="S49"/>
      <c r="T49"/>
      <c r="U49"/>
      <c r="V49"/>
    </row>
    <row r="50" spans="1:22" s="2" customFormat="1" ht="50.4" customHeight="1">
      <c r="A50" s="894" t="s">
        <v>967</v>
      </c>
      <c r="B50" s="864" t="s">
        <v>968</v>
      </c>
      <c r="C50" s="865" t="s">
        <v>952</v>
      </c>
      <c r="D50" s="866">
        <v>1</v>
      </c>
      <c r="E50" s="867">
        <v>621037</v>
      </c>
      <c r="F50" s="867">
        <f t="shared" si="8"/>
        <v>621037</v>
      </c>
      <c r="G50" s="881"/>
      <c r="H50" s="906"/>
      <c r="I50" s="867">
        <f t="shared" si="11"/>
        <v>0</v>
      </c>
      <c r="J50" s="866">
        <f t="shared" si="9"/>
        <v>1</v>
      </c>
      <c r="K50" s="867">
        <f t="shared" si="10"/>
        <v>621037</v>
      </c>
      <c r="L50" s="870"/>
      <c r="M50" s="871"/>
      <c r="N50" s="871"/>
      <c r="O50" s="873"/>
      <c r="P50" s="867"/>
      <c r="Q50" s="875"/>
      <c r="R50" s="1"/>
      <c r="S50"/>
      <c r="T50"/>
      <c r="U50"/>
      <c r="V50"/>
    </row>
    <row r="51" spans="1:22" s="2" customFormat="1" ht="34.5" customHeight="1">
      <c r="A51" s="863" t="s">
        <v>969</v>
      </c>
      <c r="B51" s="864" t="s">
        <v>970</v>
      </c>
      <c r="C51" s="865" t="s">
        <v>952</v>
      </c>
      <c r="D51" s="866">
        <v>1</v>
      </c>
      <c r="E51" s="867">
        <v>28637</v>
      </c>
      <c r="F51" s="867">
        <f t="shared" si="8"/>
        <v>28637</v>
      </c>
      <c r="G51" s="881"/>
      <c r="H51" s="906"/>
      <c r="I51" s="867">
        <f t="shared" si="11"/>
        <v>0</v>
      </c>
      <c r="J51" s="866">
        <f t="shared" si="9"/>
        <v>1</v>
      </c>
      <c r="K51" s="867">
        <f t="shared" si="10"/>
        <v>28637</v>
      </c>
      <c r="L51" s="870"/>
      <c r="M51" s="871"/>
      <c r="N51" s="871"/>
      <c r="O51" s="873"/>
      <c r="P51" s="867"/>
      <c r="Q51" s="875"/>
      <c r="R51" s="1"/>
      <c r="S51"/>
      <c r="T51"/>
      <c r="U51"/>
      <c r="V51"/>
    </row>
    <row r="52" spans="1:22" s="2" customFormat="1" ht="34.5" customHeight="1">
      <c r="A52" s="863" t="s">
        <v>971</v>
      </c>
      <c r="B52" s="864" t="s">
        <v>972</v>
      </c>
      <c r="C52" s="865" t="s">
        <v>952</v>
      </c>
      <c r="D52" s="866">
        <v>6</v>
      </c>
      <c r="E52" s="867">
        <v>22637</v>
      </c>
      <c r="F52" s="867">
        <f t="shared" si="8"/>
        <v>135822</v>
      </c>
      <c r="G52" s="881"/>
      <c r="H52" s="906"/>
      <c r="I52" s="867">
        <f t="shared" si="11"/>
        <v>0</v>
      </c>
      <c r="J52" s="866">
        <f t="shared" si="9"/>
        <v>6</v>
      </c>
      <c r="K52" s="867">
        <f t="shared" si="10"/>
        <v>135822</v>
      </c>
      <c r="L52" s="870"/>
      <c r="M52" s="871"/>
      <c r="N52" s="871"/>
      <c r="O52" s="873"/>
      <c r="P52" s="867"/>
      <c r="Q52" s="875"/>
      <c r="R52" s="1"/>
      <c r="S52"/>
      <c r="T52"/>
      <c r="U52"/>
      <c r="V52"/>
    </row>
    <row r="53" spans="1:22" s="2" customFormat="1" ht="34.5" customHeight="1">
      <c r="A53" s="863" t="s">
        <v>973</v>
      </c>
      <c r="B53" s="864" t="s">
        <v>974</v>
      </c>
      <c r="C53" s="865" t="s">
        <v>952</v>
      </c>
      <c r="D53" s="866">
        <v>1</v>
      </c>
      <c r="E53" s="867">
        <v>24637</v>
      </c>
      <c r="F53" s="867">
        <f t="shared" si="8"/>
        <v>24637</v>
      </c>
      <c r="G53" s="881"/>
      <c r="H53" s="906"/>
      <c r="I53" s="867">
        <f t="shared" si="11"/>
        <v>0</v>
      </c>
      <c r="J53" s="866">
        <f t="shared" si="9"/>
        <v>1</v>
      </c>
      <c r="K53" s="867">
        <f t="shared" si="10"/>
        <v>24637</v>
      </c>
      <c r="L53" s="870"/>
      <c r="M53" s="871"/>
      <c r="N53" s="871"/>
      <c r="O53" s="873"/>
      <c r="P53" s="867"/>
      <c r="Q53" s="875"/>
      <c r="R53" s="1"/>
      <c r="S53"/>
      <c r="T53"/>
      <c r="U53"/>
      <c r="V53"/>
    </row>
    <row r="54" spans="1:22" s="2" customFormat="1" ht="34.5" customHeight="1">
      <c r="A54" s="863" t="s">
        <v>975</v>
      </c>
      <c r="B54" s="864" t="s">
        <v>976</v>
      </c>
      <c r="C54" s="865" t="s">
        <v>952</v>
      </c>
      <c r="D54" s="866">
        <v>4</v>
      </c>
      <c r="E54" s="867">
        <v>44637</v>
      </c>
      <c r="F54" s="867">
        <f t="shared" si="8"/>
        <v>178548</v>
      </c>
      <c r="G54" s="881"/>
      <c r="H54" s="906"/>
      <c r="I54" s="867">
        <f t="shared" si="11"/>
        <v>0</v>
      </c>
      <c r="J54" s="866">
        <f t="shared" si="9"/>
        <v>4</v>
      </c>
      <c r="K54" s="867">
        <f t="shared" si="10"/>
        <v>178548</v>
      </c>
      <c r="L54" s="870"/>
      <c r="M54" s="871"/>
      <c r="N54" s="871"/>
      <c r="O54" s="873"/>
      <c r="P54" s="867"/>
      <c r="Q54" s="875"/>
      <c r="R54" s="1"/>
      <c r="S54"/>
      <c r="T54"/>
      <c r="U54"/>
      <c r="V54"/>
    </row>
    <row r="55" spans="1:22" s="2" customFormat="1" ht="34.5" customHeight="1">
      <c r="A55" s="863" t="s">
        <v>977</v>
      </c>
      <c r="B55" s="864" t="s">
        <v>978</v>
      </c>
      <c r="C55" s="865" t="s">
        <v>952</v>
      </c>
      <c r="D55" s="866">
        <v>2</v>
      </c>
      <c r="E55" s="867">
        <v>93451</v>
      </c>
      <c r="F55" s="867">
        <f t="shared" si="8"/>
        <v>186902</v>
      </c>
      <c r="G55" s="881"/>
      <c r="H55" s="906"/>
      <c r="I55" s="867">
        <f t="shared" si="11"/>
        <v>0</v>
      </c>
      <c r="J55" s="866">
        <f t="shared" si="9"/>
        <v>2</v>
      </c>
      <c r="K55" s="867">
        <f t="shared" si="10"/>
        <v>186902</v>
      </c>
      <c r="L55" s="870"/>
      <c r="M55" s="871"/>
      <c r="N55" s="871"/>
      <c r="O55" s="873"/>
      <c r="P55" s="867"/>
      <c r="Q55" s="875"/>
      <c r="R55" s="1"/>
      <c r="S55"/>
      <c r="T55"/>
      <c r="U55"/>
      <c r="V55"/>
    </row>
    <row r="56" spans="1:22" s="2" customFormat="1" ht="34.5" customHeight="1">
      <c r="A56" s="863" t="s">
        <v>979</v>
      </c>
      <c r="B56" s="864" t="s">
        <v>980</v>
      </c>
      <c r="C56" s="865" t="s">
        <v>952</v>
      </c>
      <c r="D56" s="866">
        <v>17</v>
      </c>
      <c r="E56" s="867">
        <v>23296</v>
      </c>
      <c r="F56" s="867">
        <f t="shared" si="8"/>
        <v>396032</v>
      </c>
      <c r="G56" s="881"/>
      <c r="H56" s="906"/>
      <c r="I56" s="867">
        <f t="shared" si="11"/>
        <v>0</v>
      </c>
      <c r="J56" s="866">
        <f t="shared" si="9"/>
        <v>17</v>
      </c>
      <c r="K56" s="867">
        <f t="shared" si="10"/>
        <v>396032</v>
      </c>
      <c r="L56" s="870"/>
      <c r="M56" s="871"/>
      <c r="N56" s="871"/>
      <c r="O56" s="873"/>
      <c r="P56" s="867"/>
      <c r="Q56" s="875"/>
      <c r="R56" s="1"/>
      <c r="S56"/>
      <c r="T56"/>
      <c r="U56"/>
      <c r="V56"/>
    </row>
    <row r="57" spans="1:22" s="2" customFormat="1" ht="34.5" customHeight="1">
      <c r="A57" s="863" t="s">
        <v>981</v>
      </c>
      <c r="B57" s="864" t="s">
        <v>982</v>
      </c>
      <c r="C57" s="865" t="s">
        <v>952</v>
      </c>
      <c r="D57" s="866">
        <v>17</v>
      </c>
      <c r="E57" s="867">
        <v>42796</v>
      </c>
      <c r="F57" s="867">
        <f t="shared" si="8"/>
        <v>727532</v>
      </c>
      <c r="G57" s="881"/>
      <c r="H57" s="906"/>
      <c r="I57" s="867">
        <f t="shared" si="11"/>
        <v>0</v>
      </c>
      <c r="J57" s="866">
        <f t="shared" si="9"/>
        <v>17</v>
      </c>
      <c r="K57" s="867">
        <f t="shared" si="10"/>
        <v>727532</v>
      </c>
      <c r="L57" s="870"/>
      <c r="M57" s="871"/>
      <c r="N57" s="871"/>
      <c r="O57" s="873"/>
      <c r="P57" s="867"/>
      <c r="Q57" s="875"/>
      <c r="R57" s="1"/>
      <c r="S57"/>
      <c r="T57"/>
      <c r="U57"/>
      <c r="V57"/>
    </row>
    <row r="58" spans="1:22" s="2" customFormat="1" ht="34.5" customHeight="1">
      <c r="A58" s="878">
        <v>7</v>
      </c>
      <c r="B58" s="855" t="s">
        <v>983</v>
      </c>
      <c r="C58" s="879"/>
      <c r="D58" s="858"/>
      <c r="E58" s="858"/>
      <c r="F58" s="858">
        <f>SUM(F59:F73)</f>
        <v>50463312</v>
      </c>
      <c r="G58" s="891"/>
      <c r="H58" s="1259"/>
      <c r="I58" s="858">
        <f>+SUM(I59:I73)</f>
        <v>0</v>
      </c>
      <c r="J58" s="880"/>
      <c r="K58" s="858">
        <f>SUM(K59:K73)</f>
        <v>50463312</v>
      </c>
      <c r="L58" s="861"/>
      <c r="M58" s="856"/>
      <c r="N58" s="856"/>
      <c r="O58" s="857"/>
      <c r="P58" s="857"/>
      <c r="Q58" s="892"/>
      <c r="R58" s="1"/>
      <c r="S58"/>
      <c r="T58"/>
      <c r="U58"/>
      <c r="V58"/>
    </row>
    <row r="59" spans="1:22" s="2" customFormat="1" ht="34.5" customHeight="1">
      <c r="A59" s="863" t="s">
        <v>984</v>
      </c>
      <c r="B59" s="864" t="s">
        <v>918</v>
      </c>
      <c r="C59" s="865" t="s">
        <v>924</v>
      </c>
      <c r="D59" s="866">
        <v>43.797000000000004</v>
      </c>
      <c r="E59" s="867">
        <v>5189</v>
      </c>
      <c r="F59" s="867">
        <f>ROUND(D59*E59,0)</f>
        <v>227263</v>
      </c>
      <c r="G59" s="881"/>
      <c r="H59" s="906"/>
      <c r="I59" s="867">
        <f t="shared" si="11"/>
        <v>0</v>
      </c>
      <c r="J59" s="866">
        <v>43.797000000000004</v>
      </c>
      <c r="K59" s="867">
        <f t="shared" si="10"/>
        <v>227263</v>
      </c>
      <c r="L59" s="870"/>
      <c r="M59" s="871"/>
      <c r="N59" s="871"/>
      <c r="O59" s="873"/>
      <c r="P59" s="867"/>
      <c r="Q59" s="875"/>
      <c r="R59" s="1"/>
      <c r="S59"/>
      <c r="T59"/>
      <c r="U59"/>
      <c r="V59"/>
    </row>
    <row r="60" spans="1:22" s="2" customFormat="1" ht="34.5" customHeight="1">
      <c r="A60" s="863" t="s">
        <v>985</v>
      </c>
      <c r="B60" s="864" t="s">
        <v>956</v>
      </c>
      <c r="C60" s="865" t="s">
        <v>1950</v>
      </c>
      <c r="D60" s="866">
        <v>26.278199999999995</v>
      </c>
      <c r="E60" s="867">
        <v>48990</v>
      </c>
      <c r="F60" s="867">
        <f t="shared" ref="F60:F73" si="12">ROUND(D60*E60,0)</f>
        <v>1287369</v>
      </c>
      <c r="G60" s="881"/>
      <c r="H60" s="906"/>
      <c r="I60" s="867">
        <f t="shared" si="11"/>
        <v>0</v>
      </c>
      <c r="J60" s="866">
        <v>26.278199999999995</v>
      </c>
      <c r="K60" s="867">
        <f t="shared" si="10"/>
        <v>1287369</v>
      </c>
      <c r="L60" s="870"/>
      <c r="M60" s="871"/>
      <c r="N60" s="871"/>
      <c r="O60" s="873"/>
      <c r="P60" s="867"/>
      <c r="Q60" s="875"/>
      <c r="R60" s="1"/>
      <c r="S60"/>
      <c r="T60"/>
      <c r="U60"/>
      <c r="V60"/>
    </row>
    <row r="61" spans="1:22" s="2" customFormat="1" ht="34.5" customHeight="1">
      <c r="A61" s="863" t="s">
        <v>986</v>
      </c>
      <c r="B61" s="864" t="s">
        <v>958</v>
      </c>
      <c r="C61" s="865" t="s">
        <v>1950</v>
      </c>
      <c r="D61" s="866">
        <v>8.7533999999999992</v>
      </c>
      <c r="E61" s="867">
        <v>124237</v>
      </c>
      <c r="F61" s="867">
        <f t="shared" si="12"/>
        <v>1087496</v>
      </c>
      <c r="G61" s="881"/>
      <c r="H61" s="906"/>
      <c r="I61" s="867">
        <f t="shared" si="11"/>
        <v>0</v>
      </c>
      <c r="J61" s="866">
        <v>8.7533999999999992</v>
      </c>
      <c r="K61" s="867">
        <f t="shared" si="10"/>
        <v>1087496</v>
      </c>
      <c r="L61" s="870"/>
      <c r="M61" s="871"/>
      <c r="N61" s="871"/>
      <c r="O61" s="873"/>
      <c r="P61" s="867"/>
      <c r="Q61" s="875"/>
      <c r="R61" s="1"/>
      <c r="S61"/>
      <c r="T61"/>
      <c r="U61"/>
      <c r="V61"/>
    </row>
    <row r="62" spans="1:22" s="2" customFormat="1" ht="34.5" customHeight="1">
      <c r="A62" s="863" t="s">
        <v>987</v>
      </c>
      <c r="B62" s="864" t="s">
        <v>988</v>
      </c>
      <c r="C62" s="865" t="s">
        <v>952</v>
      </c>
      <c r="D62" s="866">
        <v>14</v>
      </c>
      <c r="E62" s="867">
        <v>110458</v>
      </c>
      <c r="F62" s="867">
        <f t="shared" si="12"/>
        <v>1546412</v>
      </c>
      <c r="G62" s="881"/>
      <c r="H62" s="906"/>
      <c r="I62" s="867">
        <f t="shared" si="11"/>
        <v>0</v>
      </c>
      <c r="J62" s="866">
        <v>14</v>
      </c>
      <c r="K62" s="867">
        <f t="shared" si="10"/>
        <v>1546412</v>
      </c>
      <c r="L62" s="870"/>
      <c r="M62" s="871"/>
      <c r="N62" s="871"/>
      <c r="O62" s="873"/>
      <c r="P62" s="867"/>
      <c r="Q62" s="875"/>
      <c r="R62" s="1"/>
      <c r="S62"/>
      <c r="T62"/>
      <c r="U62"/>
      <c r="V62"/>
    </row>
    <row r="63" spans="1:22" s="2" customFormat="1" ht="34.5" customHeight="1">
      <c r="A63" s="863" t="s">
        <v>989</v>
      </c>
      <c r="B63" s="864" t="s">
        <v>990</v>
      </c>
      <c r="C63" s="865" t="s">
        <v>952</v>
      </c>
      <c r="D63" s="866">
        <v>20</v>
      </c>
      <c r="E63" s="867">
        <v>52948</v>
      </c>
      <c r="F63" s="867">
        <f t="shared" si="12"/>
        <v>1058960</v>
      </c>
      <c r="G63" s="881"/>
      <c r="H63" s="906"/>
      <c r="I63" s="867">
        <f t="shared" si="11"/>
        <v>0</v>
      </c>
      <c r="J63" s="866">
        <v>20</v>
      </c>
      <c r="K63" s="867">
        <f t="shared" si="10"/>
        <v>1058960</v>
      </c>
      <c r="L63" s="870"/>
      <c r="M63" s="871"/>
      <c r="N63" s="871"/>
      <c r="O63" s="873"/>
      <c r="P63" s="867"/>
      <c r="Q63" s="875"/>
      <c r="R63" s="1"/>
      <c r="S63"/>
      <c r="T63"/>
      <c r="U63"/>
      <c r="V63"/>
    </row>
    <row r="64" spans="1:22" s="2" customFormat="1" ht="34.5" customHeight="1">
      <c r="A64" s="863" t="s">
        <v>991</v>
      </c>
      <c r="B64" s="864" t="s">
        <v>992</v>
      </c>
      <c r="C64" s="865" t="s">
        <v>103</v>
      </c>
      <c r="D64" s="866">
        <v>38.04</v>
      </c>
      <c r="E64" s="867">
        <v>35214</v>
      </c>
      <c r="F64" s="867">
        <f t="shared" si="12"/>
        <v>1339541</v>
      </c>
      <c r="G64" s="881"/>
      <c r="H64" s="906"/>
      <c r="I64" s="867">
        <f t="shared" si="11"/>
        <v>0</v>
      </c>
      <c r="J64" s="866">
        <v>38.04</v>
      </c>
      <c r="K64" s="867">
        <f t="shared" si="10"/>
        <v>1339541</v>
      </c>
      <c r="L64" s="870"/>
      <c r="M64" s="871"/>
      <c r="N64" s="871"/>
      <c r="O64" s="873"/>
      <c r="P64" s="867"/>
      <c r="Q64" s="875"/>
      <c r="R64" s="1"/>
      <c r="S64"/>
      <c r="T64"/>
      <c r="U64"/>
      <c r="V64"/>
    </row>
    <row r="65" spans="1:22" s="2" customFormat="1" ht="34.5" customHeight="1">
      <c r="A65" s="863" t="s">
        <v>993</v>
      </c>
      <c r="B65" s="864" t="s">
        <v>994</v>
      </c>
      <c r="C65" s="865" t="s">
        <v>103</v>
      </c>
      <c r="D65" s="866">
        <v>70.800000000000011</v>
      </c>
      <c r="E65" s="867">
        <v>97157</v>
      </c>
      <c r="F65" s="867">
        <f t="shared" si="12"/>
        <v>6878716</v>
      </c>
      <c r="G65" s="881"/>
      <c r="H65" s="906"/>
      <c r="I65" s="867">
        <f t="shared" si="11"/>
        <v>0</v>
      </c>
      <c r="J65" s="866">
        <v>70.800000000000011</v>
      </c>
      <c r="K65" s="867">
        <f t="shared" si="10"/>
        <v>6878716</v>
      </c>
      <c r="L65" s="870"/>
      <c r="M65" s="871"/>
      <c r="N65" s="871"/>
      <c r="O65" s="873"/>
      <c r="P65" s="867"/>
      <c r="Q65" s="875"/>
      <c r="R65" s="1"/>
      <c r="S65"/>
      <c r="T65"/>
      <c r="U65"/>
      <c r="V65"/>
    </row>
    <row r="66" spans="1:22" s="2" customFormat="1" ht="34.5" customHeight="1">
      <c r="A66" s="863" t="s">
        <v>995</v>
      </c>
      <c r="B66" s="864" t="s">
        <v>996</v>
      </c>
      <c r="C66" s="865" t="s">
        <v>103</v>
      </c>
      <c r="D66" s="866">
        <v>37.150000000000006</v>
      </c>
      <c r="E66" s="867">
        <v>451717</v>
      </c>
      <c r="F66" s="867">
        <f t="shared" si="12"/>
        <v>16781287</v>
      </c>
      <c r="G66" s="881"/>
      <c r="H66" s="906"/>
      <c r="I66" s="867">
        <f t="shared" si="11"/>
        <v>0</v>
      </c>
      <c r="J66" s="866">
        <v>37.150000000000006</v>
      </c>
      <c r="K66" s="867">
        <f t="shared" si="10"/>
        <v>16781287</v>
      </c>
      <c r="L66" s="870"/>
      <c r="M66" s="871"/>
      <c r="N66" s="871"/>
      <c r="O66" s="873"/>
      <c r="P66" s="867"/>
      <c r="Q66" s="875"/>
      <c r="R66" s="1"/>
      <c r="S66"/>
      <c r="T66"/>
      <c r="U66"/>
      <c r="V66"/>
    </row>
    <row r="67" spans="1:22" s="2" customFormat="1" ht="34.5" customHeight="1">
      <c r="A67" s="863" t="s">
        <v>997</v>
      </c>
      <c r="B67" s="864" t="s">
        <v>998</v>
      </c>
      <c r="C67" s="865" t="s">
        <v>952</v>
      </c>
      <c r="D67" s="866">
        <v>10</v>
      </c>
      <c r="E67" s="867">
        <v>920757</v>
      </c>
      <c r="F67" s="867">
        <f t="shared" si="12"/>
        <v>9207570</v>
      </c>
      <c r="G67" s="881"/>
      <c r="H67" s="906"/>
      <c r="I67" s="867">
        <f t="shared" si="11"/>
        <v>0</v>
      </c>
      <c r="J67" s="866">
        <v>10</v>
      </c>
      <c r="K67" s="867">
        <f t="shared" si="10"/>
        <v>9207570</v>
      </c>
      <c r="L67" s="870"/>
      <c r="M67" s="871"/>
      <c r="N67" s="871"/>
      <c r="O67" s="873"/>
      <c r="P67" s="867"/>
      <c r="Q67" s="875"/>
      <c r="R67" s="1"/>
      <c r="S67"/>
      <c r="T67"/>
      <c r="U67"/>
      <c r="V67"/>
    </row>
    <row r="68" spans="1:22" s="2" customFormat="1" ht="34.5" customHeight="1">
      <c r="A68" s="863" t="s">
        <v>999</v>
      </c>
      <c r="B68" s="864" t="s">
        <v>1000</v>
      </c>
      <c r="C68" s="865" t="s">
        <v>952</v>
      </c>
      <c r="D68" s="866">
        <v>1</v>
      </c>
      <c r="E68" s="867">
        <v>1320757</v>
      </c>
      <c r="F68" s="867">
        <f t="shared" si="12"/>
        <v>1320757</v>
      </c>
      <c r="G68" s="881"/>
      <c r="H68" s="906"/>
      <c r="I68" s="867">
        <f t="shared" si="11"/>
        <v>0</v>
      </c>
      <c r="J68" s="866">
        <v>1</v>
      </c>
      <c r="K68" s="867">
        <f t="shared" si="10"/>
        <v>1320757</v>
      </c>
      <c r="L68" s="870"/>
      <c r="M68" s="871"/>
      <c r="N68" s="871"/>
      <c r="O68" s="873"/>
      <c r="P68" s="867"/>
      <c r="Q68" s="875"/>
      <c r="R68" s="1"/>
      <c r="S68"/>
      <c r="T68"/>
      <c r="U68"/>
      <c r="V68"/>
    </row>
    <row r="69" spans="1:22" s="2" customFormat="1" ht="34.5" customHeight="1">
      <c r="A69" s="863" t="s">
        <v>1001</v>
      </c>
      <c r="B69" s="1438" t="s">
        <v>1002</v>
      </c>
      <c r="C69" s="865" t="s">
        <v>952</v>
      </c>
      <c r="D69" s="866">
        <v>1</v>
      </c>
      <c r="E69" s="867">
        <v>4092636</v>
      </c>
      <c r="F69" s="867">
        <f t="shared" si="12"/>
        <v>4092636</v>
      </c>
      <c r="G69" s="881"/>
      <c r="H69" s="906"/>
      <c r="I69" s="867">
        <f t="shared" si="11"/>
        <v>0</v>
      </c>
      <c r="J69" s="866">
        <v>1</v>
      </c>
      <c r="K69" s="867">
        <f t="shared" si="10"/>
        <v>4092636</v>
      </c>
      <c r="L69" s="870"/>
      <c r="M69" s="871"/>
      <c r="N69" s="871"/>
      <c r="O69" s="873"/>
      <c r="P69" s="867"/>
      <c r="Q69" s="875"/>
      <c r="R69" s="1"/>
      <c r="S69"/>
      <c r="T69"/>
      <c r="U69"/>
      <c r="V69"/>
    </row>
    <row r="70" spans="1:22" s="2" customFormat="1" ht="34.5" customHeight="1">
      <c r="A70" s="863" t="s">
        <v>1003</v>
      </c>
      <c r="B70" s="864" t="s">
        <v>1004</v>
      </c>
      <c r="C70" s="865" t="s">
        <v>952</v>
      </c>
      <c r="D70" s="866">
        <v>10</v>
      </c>
      <c r="E70" s="867">
        <v>42027</v>
      </c>
      <c r="F70" s="867">
        <f t="shared" si="12"/>
        <v>420270</v>
      </c>
      <c r="G70" s="881"/>
      <c r="H70" s="906"/>
      <c r="I70" s="867">
        <f t="shared" si="11"/>
        <v>0</v>
      </c>
      <c r="J70" s="866">
        <v>10</v>
      </c>
      <c r="K70" s="867">
        <f t="shared" si="10"/>
        <v>420270</v>
      </c>
      <c r="L70" s="870"/>
      <c r="M70" s="871"/>
      <c r="N70" s="871"/>
      <c r="O70" s="873"/>
      <c r="P70" s="867"/>
      <c r="Q70" s="875"/>
      <c r="R70" s="1"/>
      <c r="S70"/>
      <c r="T70"/>
      <c r="U70"/>
      <c r="V70"/>
    </row>
    <row r="71" spans="1:22" s="2" customFormat="1" ht="34.5" customHeight="1">
      <c r="A71" s="863" t="s">
        <v>1005</v>
      </c>
      <c r="B71" s="864" t="s">
        <v>1006</v>
      </c>
      <c r="C71" s="865" t="s">
        <v>952</v>
      </c>
      <c r="D71" s="866">
        <v>10</v>
      </c>
      <c r="E71" s="867">
        <v>15736</v>
      </c>
      <c r="F71" s="867">
        <f t="shared" si="12"/>
        <v>157360</v>
      </c>
      <c r="G71" s="881"/>
      <c r="H71" s="906"/>
      <c r="I71" s="867">
        <f t="shared" si="11"/>
        <v>0</v>
      </c>
      <c r="J71" s="866">
        <v>10</v>
      </c>
      <c r="K71" s="867">
        <f t="shared" si="10"/>
        <v>157360</v>
      </c>
      <c r="L71" s="870"/>
      <c r="M71" s="871"/>
      <c r="N71" s="871"/>
      <c r="O71" s="873"/>
      <c r="P71" s="867"/>
      <c r="Q71" s="875"/>
      <c r="R71" s="1"/>
      <c r="S71"/>
      <c r="T71"/>
      <c r="U71"/>
      <c r="V71"/>
    </row>
    <row r="72" spans="1:22" s="2" customFormat="1" ht="54" customHeight="1">
      <c r="A72" s="863" t="s">
        <v>1007</v>
      </c>
      <c r="B72" s="864" t="s">
        <v>1008</v>
      </c>
      <c r="C72" s="865" t="s">
        <v>952</v>
      </c>
      <c r="D72" s="866">
        <v>1</v>
      </c>
      <c r="E72" s="867">
        <v>823675</v>
      </c>
      <c r="F72" s="867">
        <f t="shared" si="12"/>
        <v>823675</v>
      </c>
      <c r="G72" s="881"/>
      <c r="H72" s="906"/>
      <c r="I72" s="867">
        <f t="shared" si="11"/>
        <v>0</v>
      </c>
      <c r="J72" s="866">
        <v>1</v>
      </c>
      <c r="K72" s="867">
        <f t="shared" si="10"/>
        <v>823675</v>
      </c>
      <c r="L72" s="870"/>
      <c r="M72" s="871"/>
      <c r="N72" s="871"/>
      <c r="O72" s="873"/>
      <c r="P72" s="867"/>
      <c r="Q72" s="875"/>
      <c r="R72" s="1"/>
      <c r="S72"/>
      <c r="T72"/>
      <c r="U72"/>
      <c r="V72"/>
    </row>
    <row r="73" spans="1:22" s="2" customFormat="1" ht="55.8" customHeight="1">
      <c r="A73" s="863">
        <v>7.15</v>
      </c>
      <c r="B73" s="1438" t="s">
        <v>1009</v>
      </c>
      <c r="C73" s="865" t="s">
        <v>952</v>
      </c>
      <c r="D73" s="866">
        <v>1</v>
      </c>
      <c r="E73" s="867">
        <v>4234000</v>
      </c>
      <c r="F73" s="867">
        <f t="shared" si="12"/>
        <v>4234000</v>
      </c>
      <c r="G73" s="881"/>
      <c r="H73" s="906"/>
      <c r="I73" s="867">
        <f t="shared" si="11"/>
        <v>0</v>
      </c>
      <c r="J73" s="866">
        <v>1</v>
      </c>
      <c r="K73" s="867">
        <f t="shared" si="10"/>
        <v>4234000</v>
      </c>
      <c r="L73" s="870"/>
      <c r="M73" s="871"/>
      <c r="N73" s="871"/>
      <c r="O73" s="873"/>
      <c r="P73" s="867"/>
      <c r="Q73" s="875"/>
      <c r="R73" s="1"/>
      <c r="S73"/>
      <c r="T73"/>
      <c r="U73"/>
      <c r="V73"/>
    </row>
    <row r="74" spans="1:22" s="2" customFormat="1" ht="34.5" customHeight="1">
      <c r="A74" s="878">
        <v>8</v>
      </c>
      <c r="B74" s="855" t="s">
        <v>1010</v>
      </c>
      <c r="C74" s="879"/>
      <c r="D74" s="858"/>
      <c r="E74" s="858"/>
      <c r="F74" s="858">
        <f>SUM(F75:F85)</f>
        <v>88257993</v>
      </c>
      <c r="G74" s="891"/>
      <c r="H74" s="1259"/>
      <c r="I74" s="858">
        <f>+SUM(I75:I85)</f>
        <v>0</v>
      </c>
      <c r="J74" s="880"/>
      <c r="K74" s="858">
        <f>SUM(K75:K85)</f>
        <v>88257993</v>
      </c>
      <c r="L74" s="861"/>
      <c r="M74" s="856"/>
      <c r="N74" s="856"/>
      <c r="O74" s="857"/>
      <c r="P74" s="857"/>
      <c r="Q74" s="892"/>
      <c r="R74" s="1"/>
      <c r="S74"/>
      <c r="T74"/>
      <c r="U74"/>
      <c r="V74"/>
    </row>
    <row r="75" spans="1:22" s="2" customFormat="1" ht="34.5" customHeight="1">
      <c r="A75" s="863" t="s">
        <v>1011</v>
      </c>
      <c r="B75" s="864" t="s">
        <v>918</v>
      </c>
      <c r="C75" s="865" t="s">
        <v>924</v>
      </c>
      <c r="D75" s="866">
        <v>6.3</v>
      </c>
      <c r="E75" s="867">
        <v>5189</v>
      </c>
      <c r="F75" s="867">
        <f>ROUND(D75*E75,0)</f>
        <v>32691</v>
      </c>
      <c r="G75" s="881"/>
      <c r="H75" s="906"/>
      <c r="I75" s="867">
        <f t="shared" si="11"/>
        <v>0</v>
      </c>
      <c r="J75" s="866">
        <v>6.3</v>
      </c>
      <c r="K75" s="867">
        <f t="shared" si="10"/>
        <v>32691</v>
      </c>
      <c r="L75" s="870"/>
      <c r="M75" s="871"/>
      <c r="N75" s="871"/>
      <c r="O75" s="873"/>
      <c r="P75" s="867"/>
      <c r="Q75" s="875"/>
      <c r="R75" s="1"/>
      <c r="S75"/>
      <c r="T75"/>
      <c r="U75"/>
      <c r="V75"/>
    </row>
    <row r="76" spans="1:22" s="2" customFormat="1" ht="34.5" customHeight="1">
      <c r="A76" s="863" t="s">
        <v>1012</v>
      </c>
      <c r="B76" s="864" t="s">
        <v>956</v>
      </c>
      <c r="C76" s="865" t="s">
        <v>1950</v>
      </c>
      <c r="D76" s="866">
        <v>37.279199999999996</v>
      </c>
      <c r="E76" s="867">
        <v>48990</v>
      </c>
      <c r="F76" s="867">
        <f t="shared" ref="F76:F85" si="13">ROUND(D76*E76,0)</f>
        <v>1826308</v>
      </c>
      <c r="G76" s="881"/>
      <c r="H76" s="906"/>
      <c r="I76" s="867">
        <f t="shared" si="11"/>
        <v>0</v>
      </c>
      <c r="J76" s="866">
        <v>37.279199999999996</v>
      </c>
      <c r="K76" s="867">
        <f t="shared" si="10"/>
        <v>1826308</v>
      </c>
      <c r="L76" s="870"/>
      <c r="M76" s="871"/>
      <c r="N76" s="871"/>
      <c r="O76" s="873"/>
      <c r="P76" s="867"/>
      <c r="Q76" s="875"/>
      <c r="R76" s="1"/>
      <c r="S76"/>
      <c r="T76"/>
      <c r="U76"/>
      <c r="V76"/>
    </row>
    <row r="77" spans="1:22" s="2" customFormat="1" ht="34.5" customHeight="1">
      <c r="A77" s="863" t="s">
        <v>1013</v>
      </c>
      <c r="B77" s="864" t="s">
        <v>958</v>
      </c>
      <c r="C77" s="865" t="s">
        <v>1950</v>
      </c>
      <c r="D77" s="866">
        <v>12.429689999999997</v>
      </c>
      <c r="E77" s="867">
        <v>124237</v>
      </c>
      <c r="F77" s="867">
        <f t="shared" si="13"/>
        <v>1544227</v>
      </c>
      <c r="G77" s="881"/>
      <c r="H77" s="906"/>
      <c r="I77" s="867">
        <f t="shared" si="11"/>
        <v>0</v>
      </c>
      <c r="J77" s="866">
        <v>12.429689999999997</v>
      </c>
      <c r="K77" s="867">
        <f t="shared" si="10"/>
        <v>1544227</v>
      </c>
      <c r="L77" s="870"/>
      <c r="M77" s="871"/>
      <c r="N77" s="871"/>
      <c r="O77" s="873"/>
      <c r="P77" s="867"/>
      <c r="Q77" s="875"/>
      <c r="R77" s="1"/>
      <c r="S77"/>
      <c r="T77"/>
      <c r="U77"/>
      <c r="V77"/>
    </row>
    <row r="78" spans="1:22" s="2" customFormat="1" ht="34.5" customHeight="1">
      <c r="A78" s="863" t="s">
        <v>1014</v>
      </c>
      <c r="B78" s="864" t="s">
        <v>994</v>
      </c>
      <c r="C78" s="865" t="s">
        <v>103</v>
      </c>
      <c r="D78" s="866">
        <v>132.4</v>
      </c>
      <c r="E78" s="867">
        <v>97157</v>
      </c>
      <c r="F78" s="867">
        <f t="shared" si="13"/>
        <v>12863587</v>
      </c>
      <c r="G78" s="881"/>
      <c r="H78" s="906"/>
      <c r="I78" s="867">
        <f t="shared" si="11"/>
        <v>0</v>
      </c>
      <c r="J78" s="866">
        <v>132.4</v>
      </c>
      <c r="K78" s="867">
        <f t="shared" si="10"/>
        <v>12863587</v>
      </c>
      <c r="L78" s="870"/>
      <c r="M78" s="871"/>
      <c r="N78" s="871"/>
      <c r="O78" s="873"/>
      <c r="P78" s="867"/>
      <c r="Q78" s="875"/>
      <c r="R78" s="1"/>
      <c r="S78"/>
      <c r="T78"/>
      <c r="U78"/>
      <c r="V78"/>
    </row>
    <row r="79" spans="1:22" s="2" customFormat="1" ht="34.5" customHeight="1">
      <c r="A79" s="863" t="s">
        <v>1015</v>
      </c>
      <c r="B79" s="864" t="s">
        <v>996</v>
      </c>
      <c r="C79" s="865" t="s">
        <v>103</v>
      </c>
      <c r="D79" s="866">
        <v>132.4</v>
      </c>
      <c r="E79" s="867">
        <v>453933</v>
      </c>
      <c r="F79" s="867">
        <f t="shared" si="13"/>
        <v>60100729</v>
      </c>
      <c r="G79" s="881"/>
      <c r="H79" s="906"/>
      <c r="I79" s="867">
        <f t="shared" si="11"/>
        <v>0</v>
      </c>
      <c r="J79" s="866">
        <v>132.4</v>
      </c>
      <c r="K79" s="867">
        <f t="shared" si="10"/>
        <v>60100729</v>
      </c>
      <c r="L79" s="870"/>
      <c r="M79" s="871"/>
      <c r="N79" s="871"/>
      <c r="O79" s="873"/>
      <c r="P79" s="867"/>
      <c r="Q79" s="875"/>
      <c r="R79" s="1"/>
      <c r="S79"/>
      <c r="T79"/>
      <c r="U79"/>
      <c r="V79"/>
    </row>
    <row r="80" spans="1:22" s="2" customFormat="1" ht="34.5" customHeight="1">
      <c r="A80" s="863" t="s">
        <v>1016</v>
      </c>
      <c r="B80" s="864" t="s">
        <v>1017</v>
      </c>
      <c r="C80" s="865" t="s">
        <v>952</v>
      </c>
      <c r="D80" s="866">
        <v>7</v>
      </c>
      <c r="E80" s="867">
        <v>84879</v>
      </c>
      <c r="F80" s="867">
        <f t="shared" si="13"/>
        <v>594153</v>
      </c>
      <c r="G80" s="881"/>
      <c r="H80" s="906"/>
      <c r="I80" s="867">
        <f t="shared" si="11"/>
        <v>0</v>
      </c>
      <c r="J80" s="866">
        <v>7</v>
      </c>
      <c r="K80" s="867">
        <f t="shared" si="10"/>
        <v>594153</v>
      </c>
      <c r="L80" s="870"/>
      <c r="M80" s="871"/>
      <c r="N80" s="871"/>
      <c r="O80" s="873"/>
      <c r="P80" s="867"/>
      <c r="Q80" s="875"/>
      <c r="R80" s="1"/>
      <c r="S80"/>
      <c r="T80"/>
      <c r="U80"/>
      <c r="V80"/>
    </row>
    <row r="81" spans="1:22" s="2" customFormat="1" ht="34.5" customHeight="1">
      <c r="A81" s="863" t="s">
        <v>1018</v>
      </c>
      <c r="B81" s="1438" t="s">
        <v>1019</v>
      </c>
      <c r="C81" s="865" t="s">
        <v>952</v>
      </c>
      <c r="D81" s="866">
        <v>2</v>
      </c>
      <c r="E81" s="867">
        <v>1046899</v>
      </c>
      <c r="F81" s="867">
        <f t="shared" si="13"/>
        <v>2093798</v>
      </c>
      <c r="G81" s="881"/>
      <c r="H81" s="906"/>
      <c r="I81" s="867">
        <f t="shared" si="11"/>
        <v>0</v>
      </c>
      <c r="J81" s="866">
        <v>2</v>
      </c>
      <c r="K81" s="867">
        <f t="shared" si="10"/>
        <v>2093798</v>
      </c>
      <c r="L81" s="870"/>
      <c r="M81" s="871"/>
      <c r="N81" s="871"/>
      <c r="O81" s="873"/>
      <c r="P81" s="867"/>
      <c r="Q81" s="875"/>
      <c r="R81" s="1"/>
      <c r="S81"/>
      <c r="T81"/>
      <c r="U81"/>
      <c r="V81"/>
    </row>
    <row r="82" spans="1:22" s="2" customFormat="1" ht="34.5" customHeight="1">
      <c r="A82" s="863" t="s">
        <v>1020</v>
      </c>
      <c r="B82" s="1438" t="s">
        <v>1021</v>
      </c>
      <c r="C82" s="865" t="s">
        <v>952</v>
      </c>
      <c r="D82" s="866">
        <v>4</v>
      </c>
      <c r="E82" s="867">
        <v>811406</v>
      </c>
      <c r="F82" s="867">
        <f t="shared" si="13"/>
        <v>3245624</v>
      </c>
      <c r="G82" s="881"/>
      <c r="H82" s="906"/>
      <c r="I82" s="867">
        <f t="shared" si="11"/>
        <v>0</v>
      </c>
      <c r="J82" s="866">
        <v>4</v>
      </c>
      <c r="K82" s="867">
        <f t="shared" si="10"/>
        <v>3245624</v>
      </c>
      <c r="L82" s="870"/>
      <c r="M82" s="871"/>
      <c r="N82" s="871"/>
      <c r="O82" s="873"/>
      <c r="P82" s="867"/>
      <c r="Q82" s="875"/>
      <c r="R82" s="1"/>
      <c r="S82"/>
      <c r="T82"/>
      <c r="U82"/>
      <c r="V82"/>
    </row>
    <row r="83" spans="1:22" s="2" customFormat="1" ht="34.5" customHeight="1">
      <c r="A83" s="863" t="s">
        <v>1022</v>
      </c>
      <c r="B83" s="864" t="s">
        <v>1023</v>
      </c>
      <c r="C83" s="865" t="s">
        <v>952</v>
      </c>
      <c r="D83" s="866">
        <v>7</v>
      </c>
      <c r="E83" s="867">
        <v>15766</v>
      </c>
      <c r="F83" s="867">
        <f t="shared" si="13"/>
        <v>110362</v>
      </c>
      <c r="G83" s="881"/>
      <c r="H83" s="906"/>
      <c r="I83" s="867">
        <f t="shared" si="11"/>
        <v>0</v>
      </c>
      <c r="J83" s="866">
        <v>7</v>
      </c>
      <c r="K83" s="867">
        <f t="shared" si="10"/>
        <v>110362</v>
      </c>
      <c r="L83" s="870"/>
      <c r="M83" s="871"/>
      <c r="N83" s="871"/>
      <c r="O83" s="873"/>
      <c r="P83" s="867"/>
      <c r="Q83" s="875"/>
      <c r="R83" s="1"/>
      <c r="S83"/>
      <c r="T83"/>
      <c r="U83"/>
      <c r="V83"/>
    </row>
    <row r="84" spans="1:22" s="2" customFormat="1" ht="34.5" customHeight="1">
      <c r="A84" s="863" t="s">
        <v>1024</v>
      </c>
      <c r="B84" s="864" t="s">
        <v>1025</v>
      </c>
      <c r="C84" s="865" t="s">
        <v>952</v>
      </c>
      <c r="D84" s="866">
        <v>3</v>
      </c>
      <c r="E84" s="867">
        <v>353153</v>
      </c>
      <c r="F84" s="867">
        <f t="shared" si="13"/>
        <v>1059459</v>
      </c>
      <c r="G84" s="881"/>
      <c r="H84" s="906"/>
      <c r="I84" s="867">
        <f t="shared" si="11"/>
        <v>0</v>
      </c>
      <c r="J84" s="866">
        <v>3</v>
      </c>
      <c r="K84" s="867">
        <f t="shared" si="10"/>
        <v>1059459</v>
      </c>
      <c r="L84" s="870"/>
      <c r="M84" s="871"/>
      <c r="N84" s="871"/>
      <c r="O84" s="873"/>
      <c r="P84" s="867"/>
      <c r="Q84" s="875"/>
      <c r="R84" s="1"/>
      <c r="S84"/>
      <c r="T84"/>
      <c r="U84"/>
      <c r="V84"/>
    </row>
    <row r="85" spans="1:22" s="2" customFormat="1" ht="34.5" customHeight="1">
      <c r="A85" s="863" t="s">
        <v>1026</v>
      </c>
      <c r="B85" s="864" t="s">
        <v>1027</v>
      </c>
      <c r="C85" s="865" t="s">
        <v>952</v>
      </c>
      <c r="D85" s="866">
        <v>15</v>
      </c>
      <c r="E85" s="867">
        <v>319137</v>
      </c>
      <c r="F85" s="867">
        <f t="shared" si="13"/>
        <v>4787055</v>
      </c>
      <c r="G85" s="881"/>
      <c r="H85" s="906"/>
      <c r="I85" s="867">
        <f t="shared" si="11"/>
        <v>0</v>
      </c>
      <c r="J85" s="866">
        <v>15</v>
      </c>
      <c r="K85" s="867">
        <f t="shared" si="10"/>
        <v>4787055</v>
      </c>
      <c r="L85" s="870"/>
      <c r="M85" s="871"/>
      <c r="N85" s="871"/>
      <c r="O85" s="873"/>
      <c r="P85" s="867"/>
      <c r="Q85" s="875"/>
      <c r="R85" s="1"/>
      <c r="S85"/>
      <c r="T85"/>
      <c r="U85"/>
      <c r="V85"/>
    </row>
    <row r="86" spans="1:22" s="2" customFormat="1" ht="34.5" customHeight="1">
      <c r="A86" s="878">
        <v>9</v>
      </c>
      <c r="B86" s="855" t="s">
        <v>1028</v>
      </c>
      <c r="C86" s="879"/>
      <c r="D86" s="858"/>
      <c r="E86" s="858"/>
      <c r="F86" s="858">
        <f>+F87+F94+F100+F102+F107+F111+F114+F124+F126++F131</f>
        <v>1392934094</v>
      </c>
      <c r="G86" s="891"/>
      <c r="H86" s="1259"/>
      <c r="I86" s="858">
        <f>+I87+I94+I100+I102+I107+I111+I114+I124+I126+I131</f>
        <v>-40244853</v>
      </c>
      <c r="J86" s="880"/>
      <c r="K86" s="858">
        <f>+K87+K94+K100+K102+K107+K111+K114+K124+K126++K131</f>
        <v>1352689240</v>
      </c>
      <c r="L86" s="895"/>
      <c r="M86" s="856"/>
      <c r="N86" s="896"/>
      <c r="O86" s="857"/>
      <c r="P86" s="857"/>
      <c r="Q86" s="892"/>
      <c r="R86" s="1"/>
      <c r="S86"/>
      <c r="T86"/>
      <c r="U86"/>
      <c r="V86"/>
    </row>
    <row r="87" spans="1:22" s="2" customFormat="1" ht="34.5" customHeight="1">
      <c r="A87" s="878"/>
      <c r="B87" s="855" t="s">
        <v>1029</v>
      </c>
      <c r="C87" s="879"/>
      <c r="D87" s="858"/>
      <c r="E87" s="858"/>
      <c r="F87" s="858">
        <f>SUM(F88:F93)</f>
        <v>242727906</v>
      </c>
      <c r="G87" s="885"/>
      <c r="H87" s="1259"/>
      <c r="I87" s="991">
        <f>+SUM(I88:I93)</f>
        <v>129767986</v>
      </c>
      <c r="J87" s="880"/>
      <c r="K87" s="858">
        <f>SUM(K88:K93)</f>
        <v>372495892</v>
      </c>
      <c r="L87" s="861"/>
      <c r="M87" s="856"/>
      <c r="N87" s="856"/>
      <c r="O87" s="858"/>
      <c r="P87" s="857"/>
      <c r="Q87" s="862"/>
      <c r="R87" s="1"/>
      <c r="S87"/>
      <c r="T87"/>
      <c r="U87"/>
      <c r="V87"/>
    </row>
    <row r="88" spans="1:22" s="2" customFormat="1" ht="34.5" customHeight="1">
      <c r="A88" s="894" t="s">
        <v>1030</v>
      </c>
      <c r="B88" s="864" t="s">
        <v>1031</v>
      </c>
      <c r="C88" s="865" t="s">
        <v>925</v>
      </c>
      <c r="D88" s="866">
        <v>332.64000000000004</v>
      </c>
      <c r="E88" s="867">
        <v>51161</v>
      </c>
      <c r="F88" s="867">
        <f>ROUND(D88*E88,0)</f>
        <v>17018195</v>
      </c>
      <c r="G88" s="884" t="s">
        <v>1353</v>
      </c>
      <c r="H88" s="1228">
        <f>+'M.C PPTO ORIGINAL'!S1917+'M.C PPTO ORIGINAL'!S1918+'M.C PPTO ORIGINAL'!S1919+'M.C PPTO ORIGINAL'!S1920</f>
        <v>98.539999999999992</v>
      </c>
      <c r="I88" s="867">
        <f t="shared" ref="I88:I92" si="14">+ROUND(H88*E88,0)</f>
        <v>5041405</v>
      </c>
      <c r="J88" s="866">
        <f>+D88+H88</f>
        <v>431.18000000000006</v>
      </c>
      <c r="K88" s="867">
        <f>ROUND(E88*J88,0)</f>
        <v>22059600</v>
      </c>
      <c r="L88" s="870"/>
      <c r="M88" s="871"/>
      <c r="N88" s="871"/>
      <c r="O88" s="873"/>
      <c r="P88" s="874"/>
      <c r="Q88" s="875"/>
      <c r="R88" s="1"/>
      <c r="S88"/>
      <c r="T88"/>
      <c r="U88"/>
      <c r="V88"/>
    </row>
    <row r="89" spans="1:22" s="2" customFormat="1" ht="34.5" customHeight="1">
      <c r="A89" s="894" t="s">
        <v>1032</v>
      </c>
      <c r="B89" s="864" t="s">
        <v>1033</v>
      </c>
      <c r="C89" s="865" t="s">
        <v>924</v>
      </c>
      <c r="D89" s="866">
        <v>1263</v>
      </c>
      <c r="E89" s="867">
        <v>118549</v>
      </c>
      <c r="F89" s="867">
        <f t="shared" ref="F89:F93" si="15">ROUND(D89*E89,0)</f>
        <v>149727387</v>
      </c>
      <c r="G89" s="884" t="s">
        <v>1353</v>
      </c>
      <c r="H89" s="1260">
        <f>+'M.C PPTO ORIGINAL'!X2021</f>
        <v>670.94699999999966</v>
      </c>
      <c r="I89" s="867">
        <f t="shared" si="14"/>
        <v>79540096</v>
      </c>
      <c r="J89" s="866">
        <f t="shared" ref="J89:J92" si="16">+D89+H89</f>
        <v>1933.9469999999997</v>
      </c>
      <c r="K89" s="867">
        <f t="shared" ref="K89:K93" si="17">ROUND(E89*J89,0)</f>
        <v>229267483</v>
      </c>
      <c r="L89" s="870"/>
      <c r="M89" s="871"/>
      <c r="N89" s="871"/>
      <c r="O89" s="873"/>
      <c r="P89" s="874"/>
      <c r="Q89" s="875"/>
      <c r="R89" s="1"/>
      <c r="S89"/>
      <c r="T89"/>
      <c r="U89"/>
      <c r="V89"/>
    </row>
    <row r="90" spans="1:22" s="2" customFormat="1" ht="34.5" customHeight="1">
      <c r="A90" s="894" t="s">
        <v>1034</v>
      </c>
      <c r="B90" s="864" t="s">
        <v>1035</v>
      </c>
      <c r="C90" s="865" t="s">
        <v>925</v>
      </c>
      <c r="D90" s="866">
        <v>173.82999999999998</v>
      </c>
      <c r="E90" s="867">
        <v>101279</v>
      </c>
      <c r="F90" s="867">
        <f t="shared" si="15"/>
        <v>17605329</v>
      </c>
      <c r="G90" s="881"/>
      <c r="H90" s="1261"/>
      <c r="I90" s="867">
        <f t="shared" si="14"/>
        <v>0</v>
      </c>
      <c r="J90" s="866">
        <f>+D90+H90</f>
        <v>173.82999999999998</v>
      </c>
      <c r="K90" s="867">
        <f t="shared" si="17"/>
        <v>17605329</v>
      </c>
      <c r="L90" s="870"/>
      <c r="M90" s="871"/>
      <c r="N90" s="871"/>
      <c r="O90" s="873"/>
      <c r="P90" s="867"/>
      <c r="Q90" s="875"/>
      <c r="R90" s="1"/>
      <c r="S90"/>
      <c r="T90"/>
      <c r="U90"/>
      <c r="V90"/>
    </row>
    <row r="91" spans="1:22" s="2" customFormat="1" ht="34.5" customHeight="1">
      <c r="A91" s="894" t="s">
        <v>1036</v>
      </c>
      <c r="B91" s="864" t="s">
        <v>1933</v>
      </c>
      <c r="C91" s="865" t="s">
        <v>925</v>
      </c>
      <c r="D91" s="866">
        <v>106.52</v>
      </c>
      <c r="E91" s="867">
        <v>103489</v>
      </c>
      <c r="F91" s="867">
        <f t="shared" si="15"/>
        <v>11023648</v>
      </c>
      <c r="G91" s="884" t="s">
        <v>1353</v>
      </c>
      <c r="H91" s="1262">
        <f>+'M.C PPTO ORIGINAL'!S2093+'M.C PPTO ORIGINAL'!S2094+'M.C PPTO ORIGINAL'!S2095+'M.C PPTO ORIGINAL'!S2096</f>
        <v>322.75</v>
      </c>
      <c r="I91" s="867">
        <f t="shared" si="14"/>
        <v>33401075</v>
      </c>
      <c r="J91" s="866">
        <f>+D91+H91</f>
        <v>429.27</v>
      </c>
      <c r="K91" s="867">
        <f t="shared" si="17"/>
        <v>44424723</v>
      </c>
      <c r="L91" s="870"/>
      <c r="M91" s="871"/>
      <c r="N91" s="871"/>
      <c r="O91" s="873"/>
      <c r="P91" s="867"/>
      <c r="Q91" s="875"/>
      <c r="R91" s="1"/>
      <c r="S91"/>
      <c r="T91"/>
      <c r="U91"/>
      <c r="V91"/>
    </row>
    <row r="92" spans="1:22" s="2" customFormat="1" ht="34.5" customHeight="1">
      <c r="A92" s="894" t="s">
        <v>1037</v>
      </c>
      <c r="B92" s="864" t="s">
        <v>1038</v>
      </c>
      <c r="C92" s="865" t="s">
        <v>924</v>
      </c>
      <c r="D92" s="866">
        <v>19.2</v>
      </c>
      <c r="E92" s="867">
        <v>297802</v>
      </c>
      <c r="F92" s="867">
        <f t="shared" si="15"/>
        <v>5717798</v>
      </c>
      <c r="G92" s="881"/>
      <c r="H92" s="1261"/>
      <c r="I92" s="867">
        <f t="shared" si="14"/>
        <v>0</v>
      </c>
      <c r="J92" s="866">
        <f t="shared" si="16"/>
        <v>19.2</v>
      </c>
      <c r="K92" s="867">
        <f t="shared" si="17"/>
        <v>5717798</v>
      </c>
      <c r="L92" s="870"/>
      <c r="M92" s="871"/>
      <c r="N92" s="871"/>
      <c r="O92" s="873"/>
      <c r="P92" s="867"/>
      <c r="Q92" s="875"/>
      <c r="R92" s="1"/>
      <c r="S92"/>
      <c r="T92"/>
      <c r="U92"/>
      <c r="V92"/>
    </row>
    <row r="93" spans="1:22" s="2" customFormat="1" ht="58.8" customHeight="1">
      <c r="A93" s="894" t="s">
        <v>1039</v>
      </c>
      <c r="B93" s="1438" t="s">
        <v>1040</v>
      </c>
      <c r="C93" s="865" t="s">
        <v>925</v>
      </c>
      <c r="D93" s="866">
        <v>1825.4</v>
      </c>
      <c r="E93" s="867">
        <v>22809</v>
      </c>
      <c r="F93" s="867">
        <f t="shared" si="15"/>
        <v>41635549</v>
      </c>
      <c r="G93" s="884" t="s">
        <v>1353</v>
      </c>
      <c r="H93" s="1228">
        <f>+'M.C PPTO ORIGINAL'!S2173+'M.C PPTO ORIGINAL'!S2174+'M.C PPTO ORIGINAL'!S2175+'M.C PPTO ORIGINAL'!S2176+'M.C PPTO ORIGINAL'!S2177+'M.C PPTO ORIGINAL'!S2178</f>
        <v>516.70000000000005</v>
      </c>
      <c r="I93" s="867">
        <f>+ROUND(H93*E93,0)</f>
        <v>11785410</v>
      </c>
      <c r="J93" s="866">
        <f>+D93+H93</f>
        <v>2342.1000000000004</v>
      </c>
      <c r="K93" s="867">
        <f t="shared" si="17"/>
        <v>53420959</v>
      </c>
      <c r="L93" s="870"/>
      <c r="M93" s="871"/>
      <c r="N93" s="871"/>
      <c r="O93" s="873"/>
      <c r="P93" s="867"/>
      <c r="Q93" s="875"/>
      <c r="R93" s="1"/>
      <c r="S93"/>
      <c r="T93"/>
      <c r="U93"/>
      <c r="V93"/>
    </row>
    <row r="94" spans="1:22" s="2" customFormat="1" ht="34.5" customHeight="1">
      <c r="A94" s="878"/>
      <c r="B94" s="855" t="s">
        <v>1041</v>
      </c>
      <c r="C94" s="879"/>
      <c r="D94" s="858"/>
      <c r="E94" s="858"/>
      <c r="F94" s="858">
        <f>SUM(F95:F99)</f>
        <v>112224123</v>
      </c>
      <c r="G94" s="885"/>
      <c r="H94" s="1259"/>
      <c r="I94" s="1276">
        <f>+SUM(I95:I99)</f>
        <v>33774212</v>
      </c>
      <c r="J94" s="880"/>
      <c r="K94" s="858">
        <f>SUM(K95:K99)</f>
        <v>145998335</v>
      </c>
      <c r="L94" s="861"/>
      <c r="M94" s="856"/>
      <c r="N94" s="896"/>
      <c r="O94" s="857"/>
      <c r="P94" s="857"/>
      <c r="Q94" s="892"/>
      <c r="R94" s="1"/>
      <c r="S94"/>
      <c r="T94"/>
      <c r="U94"/>
      <c r="V94"/>
    </row>
    <row r="95" spans="1:22" s="2" customFormat="1" ht="34.5" customHeight="1">
      <c r="A95" s="894" t="s">
        <v>1042</v>
      </c>
      <c r="B95" s="889" t="s">
        <v>1043</v>
      </c>
      <c r="C95" s="865" t="s">
        <v>925</v>
      </c>
      <c r="D95" s="866">
        <v>2355.0500000000002</v>
      </c>
      <c r="E95" s="867">
        <v>2374</v>
      </c>
      <c r="F95" s="867">
        <f>ROUND(D95*E95,0)</f>
        <v>5590889</v>
      </c>
      <c r="G95" s="884" t="s">
        <v>1353</v>
      </c>
      <c r="H95" s="1263">
        <f>+'M.C PPTO ORIGINAL'!S2242</f>
        <v>294</v>
      </c>
      <c r="I95" s="867">
        <f>+ROUND(H95*E95,0)</f>
        <v>697956</v>
      </c>
      <c r="J95" s="866">
        <f>+D95+H95</f>
        <v>2649.05</v>
      </c>
      <c r="K95" s="867">
        <f t="shared" ref="K95:K101" si="18">ROUND(E95*J95,0)</f>
        <v>6288845</v>
      </c>
      <c r="L95" s="870"/>
      <c r="M95" s="871"/>
      <c r="N95" s="871"/>
      <c r="O95" s="873"/>
      <c r="P95" s="867"/>
      <c r="Q95" s="875"/>
      <c r="R95" s="1"/>
      <c r="S95"/>
      <c r="T95"/>
      <c r="U95"/>
      <c r="V95"/>
    </row>
    <row r="96" spans="1:22" s="2" customFormat="1" ht="34.5" customHeight="1">
      <c r="A96" s="894" t="s">
        <v>1044</v>
      </c>
      <c r="B96" s="889" t="s">
        <v>1045</v>
      </c>
      <c r="C96" s="865" t="s">
        <v>924</v>
      </c>
      <c r="D96" s="866">
        <v>1803.204</v>
      </c>
      <c r="E96" s="867">
        <v>22309</v>
      </c>
      <c r="F96" s="867">
        <f t="shared" ref="F96:F99" si="19">ROUND(D96*E96,0)</f>
        <v>40227678</v>
      </c>
      <c r="G96" s="897"/>
      <c r="H96" s="906"/>
      <c r="I96" s="867">
        <f t="shared" ref="I96:I113" si="20">+ROUND(H96*E96,0)</f>
        <v>0</v>
      </c>
      <c r="J96" s="866">
        <f t="shared" ref="J96:J98" si="21">+D96+H96</f>
        <v>1803.204</v>
      </c>
      <c r="K96" s="867">
        <f t="shared" si="18"/>
        <v>40227678</v>
      </c>
      <c r="L96" s="870"/>
      <c r="M96" s="871"/>
      <c r="N96" s="871"/>
      <c r="O96" s="873"/>
      <c r="P96" s="867"/>
      <c r="Q96" s="875"/>
      <c r="R96" s="1"/>
      <c r="S96"/>
      <c r="T96"/>
      <c r="U96"/>
      <c r="V96"/>
    </row>
    <row r="97" spans="1:22" s="2" customFormat="1" ht="34.5" customHeight="1">
      <c r="A97" s="894" t="s">
        <v>1046</v>
      </c>
      <c r="B97" s="889" t="s">
        <v>1047</v>
      </c>
      <c r="C97" s="865" t="s">
        <v>924</v>
      </c>
      <c r="D97" s="866">
        <v>258.1909</v>
      </c>
      <c r="E97" s="867">
        <v>34934</v>
      </c>
      <c r="F97" s="867">
        <f t="shared" si="19"/>
        <v>9019641</v>
      </c>
      <c r="G97" s="897"/>
      <c r="H97" s="906"/>
      <c r="I97" s="867">
        <f t="shared" si="20"/>
        <v>0</v>
      </c>
      <c r="J97" s="866">
        <f t="shared" si="21"/>
        <v>258.1909</v>
      </c>
      <c r="K97" s="867">
        <f t="shared" si="18"/>
        <v>9019641</v>
      </c>
      <c r="L97" s="870"/>
      <c r="M97" s="871"/>
      <c r="N97" s="871"/>
      <c r="O97" s="873"/>
      <c r="P97" s="867"/>
      <c r="Q97" s="875"/>
      <c r="R97" s="1"/>
      <c r="S97"/>
      <c r="T97"/>
      <c r="U97"/>
      <c r="V97"/>
    </row>
    <row r="98" spans="1:22" s="2" customFormat="1" ht="34.5" customHeight="1">
      <c r="A98" s="894" t="s">
        <v>1048</v>
      </c>
      <c r="B98" s="889" t="s">
        <v>1049</v>
      </c>
      <c r="C98" s="865" t="s">
        <v>924</v>
      </c>
      <c r="D98" s="866">
        <v>722.08820000000003</v>
      </c>
      <c r="E98" s="867">
        <v>72349</v>
      </c>
      <c r="F98" s="867">
        <f t="shared" si="19"/>
        <v>52242359</v>
      </c>
      <c r="G98" s="884" t="s">
        <v>1353</v>
      </c>
      <c r="H98" s="1264">
        <f>+'M.C PPTO ORIGINAL'!W2374+'M.C PPTO ORIGINAL'!W2375+'M.C PPTO ORIGINAL'!W2376+'M.C PPTO ORIGINAL'!W2377+'M.C PPTO ORIGINAL'!W2368+'M.C PPTO ORIGINAL'!W2366</f>
        <v>443.48179999999991</v>
      </c>
      <c r="I98" s="867">
        <f t="shared" si="20"/>
        <v>32085465</v>
      </c>
      <c r="J98" s="866">
        <f t="shared" si="21"/>
        <v>1165.57</v>
      </c>
      <c r="K98" s="867">
        <f t="shared" si="18"/>
        <v>84327824</v>
      </c>
      <c r="L98" s="870"/>
      <c r="M98" s="871"/>
      <c r="N98" s="871"/>
      <c r="O98" s="873"/>
      <c r="P98" s="867"/>
      <c r="Q98" s="875"/>
      <c r="R98" s="1"/>
      <c r="S98"/>
      <c r="T98"/>
      <c r="U98"/>
      <c r="V98"/>
    </row>
    <row r="99" spans="1:22" s="2" customFormat="1" ht="34.5" customHeight="1">
      <c r="A99" s="894" t="s">
        <v>1050</v>
      </c>
      <c r="B99" s="889" t="s">
        <v>1051</v>
      </c>
      <c r="C99" s="865" t="s">
        <v>924</v>
      </c>
      <c r="D99" s="866">
        <v>192.34</v>
      </c>
      <c r="E99" s="867">
        <v>26742</v>
      </c>
      <c r="F99" s="867">
        <f t="shared" si="19"/>
        <v>5143556</v>
      </c>
      <c r="G99" s="884" t="s">
        <v>1353</v>
      </c>
      <c r="H99" s="906">
        <f>+'M.C PPTO ORIGINAL'!W2398</f>
        <v>37.049999999999997</v>
      </c>
      <c r="I99" s="867">
        <f t="shared" si="20"/>
        <v>990791</v>
      </c>
      <c r="J99" s="866">
        <f>+D99+H99</f>
        <v>229.39</v>
      </c>
      <c r="K99" s="867">
        <f t="shared" si="18"/>
        <v>6134347</v>
      </c>
      <c r="L99" s="870"/>
      <c r="M99" s="871"/>
      <c r="N99" s="871"/>
      <c r="O99" s="873"/>
      <c r="P99" s="867"/>
      <c r="Q99" s="875"/>
      <c r="R99" s="1"/>
      <c r="S99"/>
      <c r="T99"/>
      <c r="U99"/>
      <c r="V99"/>
    </row>
    <row r="100" spans="1:22" s="2" customFormat="1" ht="34.5" customHeight="1">
      <c r="A100" s="878"/>
      <c r="B100" s="855" t="s">
        <v>1052</v>
      </c>
      <c r="C100" s="879"/>
      <c r="D100" s="858"/>
      <c r="E100" s="858"/>
      <c r="F100" s="858">
        <f>SUM(F101)</f>
        <v>327299915</v>
      </c>
      <c r="G100" s="891"/>
      <c r="H100" s="1259"/>
      <c r="I100" s="858">
        <f>+SUM(I101)</f>
        <v>0</v>
      </c>
      <c r="J100" s="880"/>
      <c r="K100" s="858">
        <f>SUM(K101)</f>
        <v>327299915</v>
      </c>
      <c r="L100" s="861"/>
      <c r="M100" s="856"/>
      <c r="N100" s="896"/>
      <c r="O100" s="857"/>
      <c r="P100" s="857"/>
      <c r="Q100" s="892"/>
      <c r="R100" s="1"/>
      <c r="S100"/>
      <c r="T100"/>
      <c r="U100"/>
      <c r="V100"/>
    </row>
    <row r="101" spans="1:22" s="2" customFormat="1" ht="34.5" customHeight="1">
      <c r="A101" s="863" t="s">
        <v>1053</v>
      </c>
      <c r="B101" s="889" t="s">
        <v>1054</v>
      </c>
      <c r="C101" s="865" t="s">
        <v>924</v>
      </c>
      <c r="D101" s="866">
        <v>1254.4359999999999</v>
      </c>
      <c r="E101" s="867">
        <v>260914</v>
      </c>
      <c r="F101" s="867">
        <f>ROUND(D101*E101,0)</f>
        <v>327299915</v>
      </c>
      <c r="G101" s="881"/>
      <c r="H101" s="906"/>
      <c r="I101" s="867">
        <f t="shared" si="20"/>
        <v>0</v>
      </c>
      <c r="J101" s="866">
        <f>+D101+H101</f>
        <v>1254.4359999999999</v>
      </c>
      <c r="K101" s="867">
        <f t="shared" si="18"/>
        <v>327299915</v>
      </c>
      <c r="L101" s="870"/>
      <c r="M101" s="871"/>
      <c r="N101" s="871"/>
      <c r="O101" s="873"/>
      <c r="P101" s="867"/>
      <c r="Q101" s="875"/>
      <c r="R101" s="1"/>
      <c r="S101"/>
      <c r="T101"/>
      <c r="U101"/>
      <c r="V101"/>
    </row>
    <row r="102" spans="1:22" s="2" customFormat="1" ht="34.5" customHeight="1">
      <c r="A102" s="878"/>
      <c r="B102" s="855" t="s">
        <v>1055</v>
      </c>
      <c r="C102" s="879"/>
      <c r="D102" s="858"/>
      <c r="E102" s="858"/>
      <c r="F102" s="858">
        <f>SUM(F103:F106)</f>
        <v>17277007</v>
      </c>
      <c r="G102" s="891"/>
      <c r="H102" s="1259"/>
      <c r="I102" s="858">
        <f>+SUM(I103:I106)</f>
        <v>-17277007</v>
      </c>
      <c r="J102" s="880"/>
      <c r="K102" s="858">
        <f>SUM(K103:K106)</f>
        <v>0</v>
      </c>
      <c r="L102" s="861"/>
      <c r="M102" s="856"/>
      <c r="N102" s="896"/>
      <c r="O102" s="857"/>
      <c r="P102" s="857"/>
      <c r="Q102" s="892"/>
      <c r="R102" s="1"/>
      <c r="S102"/>
      <c r="T102"/>
      <c r="U102"/>
      <c r="V102"/>
    </row>
    <row r="103" spans="1:22" s="2" customFormat="1" ht="34.5" customHeight="1">
      <c r="A103" s="894" t="s">
        <v>1056</v>
      </c>
      <c r="B103" s="898" t="s">
        <v>1057</v>
      </c>
      <c r="C103" s="899" t="s">
        <v>1058</v>
      </c>
      <c r="D103" s="900">
        <v>9</v>
      </c>
      <c r="E103" s="893">
        <v>875425</v>
      </c>
      <c r="F103" s="893">
        <f>ROUND(D103*E103,0)</f>
        <v>7878825</v>
      </c>
      <c r="G103" s="901" t="s">
        <v>1354</v>
      </c>
      <c r="H103" s="1265">
        <f>-D103</f>
        <v>-9</v>
      </c>
      <c r="I103" s="867">
        <f t="shared" si="20"/>
        <v>-7878825</v>
      </c>
      <c r="J103" s="874">
        <f>+H103+D103</f>
        <v>0</v>
      </c>
      <c r="K103" s="867">
        <f>ROUND(E103*J103,0)</f>
        <v>0</v>
      </c>
      <c r="L103" s="870"/>
      <c r="M103" s="871"/>
      <c r="N103" s="871"/>
      <c r="O103" s="873"/>
      <c r="P103" s="867"/>
      <c r="Q103" s="875"/>
      <c r="R103" s="1"/>
      <c r="S103"/>
      <c r="T103"/>
      <c r="U103"/>
      <c r="V103"/>
    </row>
    <row r="104" spans="1:22" s="2" customFormat="1" ht="34.5" customHeight="1">
      <c r="A104" s="894" t="s">
        <v>1059</v>
      </c>
      <c r="B104" s="898" t="s">
        <v>1060</v>
      </c>
      <c r="C104" s="899" t="s">
        <v>1058</v>
      </c>
      <c r="D104" s="902">
        <v>10</v>
      </c>
      <c r="E104" s="893">
        <v>776565</v>
      </c>
      <c r="F104" s="893">
        <f t="shared" ref="F104:F106" si="22">ROUND(D104*E104,0)</f>
        <v>7765650</v>
      </c>
      <c r="G104" s="901" t="s">
        <v>1354</v>
      </c>
      <c r="H104" s="1265">
        <f>-D104</f>
        <v>-10</v>
      </c>
      <c r="I104" s="867">
        <f t="shared" si="20"/>
        <v>-7765650</v>
      </c>
      <c r="J104" s="874">
        <f t="shared" ref="J104:J105" si="23">+H104+D104</f>
        <v>0</v>
      </c>
      <c r="K104" s="867">
        <f t="shared" ref="K104:K109" si="24">ROUND(E104*J104,0)</f>
        <v>0</v>
      </c>
      <c r="L104" s="870"/>
      <c r="M104" s="871"/>
      <c r="N104" s="871"/>
      <c r="O104" s="873"/>
      <c r="P104" s="867"/>
      <c r="Q104" s="875"/>
      <c r="R104" s="1"/>
      <c r="S104"/>
      <c r="T104"/>
      <c r="U104"/>
      <c r="V104"/>
    </row>
    <row r="105" spans="1:22" s="2" customFormat="1" ht="34.5" customHeight="1">
      <c r="A105" s="894" t="s">
        <v>1061</v>
      </c>
      <c r="B105" s="898" t="s">
        <v>1062</v>
      </c>
      <c r="C105" s="899" t="s">
        <v>1058</v>
      </c>
      <c r="D105" s="902">
        <v>2</v>
      </c>
      <c r="E105" s="893">
        <v>478133</v>
      </c>
      <c r="F105" s="893">
        <f t="shared" si="22"/>
        <v>956266</v>
      </c>
      <c r="G105" s="901" t="s">
        <v>1354</v>
      </c>
      <c r="H105" s="1265">
        <f>-D105</f>
        <v>-2</v>
      </c>
      <c r="I105" s="867">
        <f t="shared" si="20"/>
        <v>-956266</v>
      </c>
      <c r="J105" s="874">
        <f t="shared" si="23"/>
        <v>0</v>
      </c>
      <c r="K105" s="867">
        <f t="shared" si="24"/>
        <v>0</v>
      </c>
      <c r="L105" s="870"/>
      <c r="M105" s="871"/>
      <c r="N105" s="871"/>
      <c r="O105" s="873"/>
      <c r="P105" s="867"/>
      <c r="Q105" s="875"/>
      <c r="R105" s="1"/>
      <c r="S105"/>
      <c r="T105"/>
      <c r="U105"/>
      <c r="V105"/>
    </row>
    <row r="106" spans="1:22" s="2" customFormat="1" ht="34.5" customHeight="1">
      <c r="A106" s="894" t="s">
        <v>1063</v>
      </c>
      <c r="B106" s="898" t="s">
        <v>1064</v>
      </c>
      <c r="C106" s="899" t="s">
        <v>1058</v>
      </c>
      <c r="D106" s="902">
        <v>2</v>
      </c>
      <c r="E106" s="893">
        <v>338133</v>
      </c>
      <c r="F106" s="893">
        <f t="shared" si="22"/>
        <v>676266</v>
      </c>
      <c r="G106" s="901" t="s">
        <v>1354</v>
      </c>
      <c r="H106" s="1265">
        <f>-D106</f>
        <v>-2</v>
      </c>
      <c r="I106" s="867">
        <f t="shared" si="20"/>
        <v>-676266</v>
      </c>
      <c r="J106" s="874">
        <f>+H106+D106</f>
        <v>0</v>
      </c>
      <c r="K106" s="867">
        <f t="shared" si="24"/>
        <v>0</v>
      </c>
      <c r="L106" s="870"/>
      <c r="M106" s="871"/>
      <c r="N106" s="871"/>
      <c r="O106" s="873"/>
      <c r="P106" s="867"/>
      <c r="Q106" s="875"/>
      <c r="R106" s="1"/>
      <c r="S106"/>
      <c r="T106"/>
      <c r="U106"/>
      <c r="V106"/>
    </row>
    <row r="107" spans="1:22" s="2" customFormat="1" ht="34.5" customHeight="1">
      <c r="A107" s="878"/>
      <c r="B107" s="855" t="s">
        <v>1065</v>
      </c>
      <c r="C107" s="879"/>
      <c r="D107" s="858"/>
      <c r="E107" s="858"/>
      <c r="F107" s="858">
        <f>SUM(F108:F110)</f>
        <v>120751664</v>
      </c>
      <c r="G107" s="891"/>
      <c r="H107" s="1259"/>
      <c r="I107" s="858">
        <f>+SUM(I108:I110)</f>
        <v>4427866</v>
      </c>
      <c r="J107" s="880"/>
      <c r="K107" s="858">
        <f>SUM(K108:K110)</f>
        <v>125179530</v>
      </c>
      <c r="L107" s="861"/>
      <c r="M107" s="856"/>
      <c r="N107" s="896"/>
      <c r="O107" s="857"/>
      <c r="P107" s="857"/>
      <c r="Q107" s="892"/>
      <c r="R107" s="1"/>
      <c r="S107"/>
      <c r="T107"/>
      <c r="U107"/>
      <c r="V107"/>
    </row>
    <row r="108" spans="1:22" s="2" customFormat="1" ht="34.5" customHeight="1">
      <c r="A108" s="894" t="s">
        <v>1066</v>
      </c>
      <c r="B108" s="1226" t="s">
        <v>1067</v>
      </c>
      <c r="C108" s="899" t="s">
        <v>1058</v>
      </c>
      <c r="D108" s="1204">
        <v>2</v>
      </c>
      <c r="E108" s="869">
        <v>4330133</v>
      </c>
      <c r="F108" s="869">
        <f>ROUND(D108*E108,0)</f>
        <v>8660266</v>
      </c>
      <c r="G108" s="884" t="s">
        <v>1353</v>
      </c>
      <c r="H108" s="1266">
        <f>+'M.C PPTO ORIGINAL'!S2554</f>
        <v>2</v>
      </c>
      <c r="I108" s="869">
        <f t="shared" si="20"/>
        <v>8660266</v>
      </c>
      <c r="J108" s="1225">
        <f>+H108+D108</f>
        <v>4</v>
      </c>
      <c r="K108" s="869">
        <f>ROUND(E108*J108,0)</f>
        <v>17320532</v>
      </c>
      <c r="L108" s="870"/>
      <c r="M108" s="871"/>
      <c r="N108" s="871"/>
      <c r="O108" s="873"/>
      <c r="P108" s="867"/>
      <c r="Q108" s="875"/>
      <c r="R108" s="1"/>
      <c r="S108"/>
      <c r="T108"/>
      <c r="U108"/>
      <c r="V108"/>
    </row>
    <row r="109" spans="1:22" s="2" customFormat="1" ht="34.5" customHeight="1">
      <c r="A109" s="894" t="s">
        <v>1068</v>
      </c>
      <c r="B109" s="1226" t="s">
        <v>1069</v>
      </c>
      <c r="C109" s="899" t="s">
        <v>924</v>
      </c>
      <c r="D109" s="1204">
        <v>76.28</v>
      </c>
      <c r="E109" s="869">
        <v>488048</v>
      </c>
      <c r="F109" s="869">
        <f t="shared" ref="F109:F110" si="25">ROUND(D109*E109,0)</f>
        <v>37228301</v>
      </c>
      <c r="G109" s="884" t="s">
        <v>1353</v>
      </c>
      <c r="H109" s="1274">
        <f>+'M.C PPTO ORIGINAL'!S2618-76.28</f>
        <v>144.72080000000003</v>
      </c>
      <c r="I109" s="1275">
        <f t="shared" si="20"/>
        <v>70630697</v>
      </c>
      <c r="J109" s="1225">
        <f>+H109+D109</f>
        <v>221.00080000000003</v>
      </c>
      <c r="K109" s="873">
        <f t="shared" si="24"/>
        <v>107858998</v>
      </c>
      <c r="L109" s="870"/>
      <c r="M109" s="871"/>
      <c r="N109" s="871"/>
      <c r="O109" s="873"/>
      <c r="P109" s="867"/>
      <c r="Q109" s="875"/>
      <c r="R109" s="1"/>
      <c r="S109"/>
      <c r="T109"/>
      <c r="U109"/>
      <c r="V109"/>
    </row>
    <row r="110" spans="1:22" s="2" customFormat="1" ht="71.400000000000006" customHeight="1">
      <c r="A110" s="903" t="s">
        <v>1070</v>
      </c>
      <c r="B110" s="904" t="s">
        <v>1071</v>
      </c>
      <c r="C110" s="905" t="s">
        <v>924</v>
      </c>
      <c r="D110" s="902">
        <v>117.89</v>
      </c>
      <c r="E110" s="893">
        <v>635025</v>
      </c>
      <c r="F110" s="893">
        <f t="shared" si="25"/>
        <v>74863097</v>
      </c>
      <c r="G110" s="901" t="s">
        <v>1354</v>
      </c>
      <c r="H110" s="906">
        <v>-117.89</v>
      </c>
      <c r="I110" s="867">
        <f t="shared" si="20"/>
        <v>-74863097</v>
      </c>
      <c r="J110" s="902">
        <f>+H110+D110</f>
        <v>0</v>
      </c>
      <c r="K110" s="893">
        <f>ROUND(E110*J110,0)</f>
        <v>0</v>
      </c>
      <c r="L110" s="907"/>
      <c r="M110" s="870"/>
      <c r="N110" s="871"/>
      <c r="O110" s="871"/>
      <c r="P110" s="873"/>
      <c r="Q110" s="875"/>
      <c r="R110" s="1"/>
      <c r="S110"/>
      <c r="T110"/>
      <c r="U110"/>
      <c r="V110"/>
    </row>
    <row r="111" spans="1:22" s="2" customFormat="1" ht="34.5" customHeight="1">
      <c r="A111" s="908"/>
      <c r="B111" s="855" t="s">
        <v>1072</v>
      </c>
      <c r="C111" s="879"/>
      <c r="D111" s="879"/>
      <c r="E111" s="858"/>
      <c r="F111" s="858">
        <f>SUM(F112:F113)</f>
        <v>116675699</v>
      </c>
      <c r="G111" s="891"/>
      <c r="H111" s="1259"/>
      <c r="I111" s="858">
        <f>+SUM(I112:I113)</f>
        <v>0</v>
      </c>
      <c r="J111" s="880"/>
      <c r="K111" s="858">
        <f>SUM(K112:K113)</f>
        <v>116675699</v>
      </c>
      <c r="L111" s="909"/>
      <c r="M111" s="861"/>
      <c r="N111" s="896"/>
      <c r="O111" s="856"/>
      <c r="P111" s="857"/>
      <c r="Q111" s="892"/>
      <c r="R111" s="1"/>
      <c r="S111"/>
      <c r="T111"/>
      <c r="U111"/>
      <c r="V111"/>
    </row>
    <row r="112" spans="1:22" s="2" customFormat="1" ht="34.5" customHeight="1">
      <c r="A112" s="863" t="s">
        <v>1073</v>
      </c>
      <c r="B112" s="889" t="s">
        <v>1074</v>
      </c>
      <c r="C112" s="865" t="s">
        <v>102</v>
      </c>
      <c r="D112" s="866">
        <v>41.66</v>
      </c>
      <c r="E112" s="867">
        <v>124237</v>
      </c>
      <c r="F112" s="867">
        <f>ROUND(D112*E112,0)</f>
        <v>5175713</v>
      </c>
      <c r="G112" s="881"/>
      <c r="H112" s="906"/>
      <c r="I112" s="867">
        <f t="shared" si="20"/>
        <v>0</v>
      </c>
      <c r="J112" s="866">
        <v>41.66</v>
      </c>
      <c r="K112" s="867">
        <f>ROUND(E112*J112,0)</f>
        <v>5175713</v>
      </c>
      <c r="L112" s="870"/>
      <c r="M112" s="871"/>
      <c r="N112" s="871"/>
      <c r="O112" s="873"/>
      <c r="P112" s="867"/>
      <c r="Q112" s="875"/>
      <c r="R112" s="1"/>
      <c r="S112"/>
      <c r="T112"/>
      <c r="U112"/>
      <c r="V112"/>
    </row>
    <row r="113" spans="1:22" s="2" customFormat="1" ht="34.5" customHeight="1">
      <c r="A113" s="863" t="s">
        <v>1075</v>
      </c>
      <c r="B113" s="889" t="s">
        <v>1076</v>
      </c>
      <c r="C113" s="865" t="s">
        <v>924</v>
      </c>
      <c r="D113" s="866">
        <v>1202.6100000000001</v>
      </c>
      <c r="E113" s="867">
        <v>92715</v>
      </c>
      <c r="F113" s="867">
        <f>ROUND(D113*E113,0)</f>
        <v>111499986</v>
      </c>
      <c r="G113" s="881"/>
      <c r="H113" s="906"/>
      <c r="I113" s="867">
        <f t="shared" si="20"/>
        <v>0</v>
      </c>
      <c r="J113" s="866">
        <v>1202.6100000000001</v>
      </c>
      <c r="K113" s="867">
        <f>ROUND(E113*J113,0)</f>
        <v>111499986</v>
      </c>
      <c r="L113" s="870"/>
      <c r="M113" s="871"/>
      <c r="N113" s="871"/>
      <c r="O113" s="873"/>
      <c r="P113" s="867"/>
      <c r="Q113" s="875"/>
      <c r="R113" s="1"/>
      <c r="S113"/>
      <c r="T113"/>
      <c r="U113"/>
      <c r="V113"/>
    </row>
    <row r="114" spans="1:22" s="2" customFormat="1" ht="34.5" customHeight="1">
      <c r="A114" s="908"/>
      <c r="B114" s="855" t="s">
        <v>1077</v>
      </c>
      <c r="C114" s="879"/>
      <c r="D114" s="879"/>
      <c r="E114" s="858"/>
      <c r="F114" s="858">
        <f>SUM(F115:F123)</f>
        <v>171348921</v>
      </c>
      <c r="G114" s="891"/>
      <c r="H114" s="1259"/>
      <c r="I114" s="858">
        <f>+SUM(I115:I123)</f>
        <v>-98448921</v>
      </c>
      <c r="J114" s="880"/>
      <c r="K114" s="858">
        <f>SUM(K115:K123)</f>
        <v>72900000</v>
      </c>
      <c r="L114" s="909"/>
      <c r="M114" s="861"/>
      <c r="N114" s="896"/>
      <c r="O114" s="856"/>
      <c r="P114" s="857"/>
      <c r="Q114" s="910"/>
      <c r="R114" s="1"/>
      <c r="S114"/>
      <c r="T114"/>
      <c r="U114"/>
      <c r="V114"/>
    </row>
    <row r="115" spans="1:22" s="2" customFormat="1" ht="58.2" customHeight="1">
      <c r="A115" s="903" t="s">
        <v>1078</v>
      </c>
      <c r="B115" s="904" t="s">
        <v>1079</v>
      </c>
      <c r="C115" s="905" t="s">
        <v>924</v>
      </c>
      <c r="D115" s="1220">
        <v>954.96000000000015</v>
      </c>
      <c r="E115" s="893">
        <v>95244</v>
      </c>
      <c r="F115" s="893">
        <f>ROUND(D115*E115,0)</f>
        <v>90954210</v>
      </c>
      <c r="G115" s="901" t="s">
        <v>1354</v>
      </c>
      <c r="H115" s="906">
        <v>-954.96</v>
      </c>
      <c r="I115" s="867">
        <f>+ROUND(H115*E115,0)</f>
        <v>-90954210</v>
      </c>
      <c r="J115" s="911">
        <f t="shared" ref="J115:J121" si="26">+D115+H115</f>
        <v>0</v>
      </c>
      <c r="K115" s="867">
        <f>ROUND(E115*J115,0)</f>
        <v>0</v>
      </c>
      <c r="L115" s="907"/>
      <c r="M115" s="870"/>
      <c r="N115" s="871"/>
      <c r="O115" s="873"/>
      <c r="P115" s="867"/>
      <c r="Q115" s="875"/>
      <c r="R115" s="1"/>
      <c r="S115"/>
      <c r="T115"/>
      <c r="U115"/>
      <c r="V115"/>
    </row>
    <row r="116" spans="1:22" s="2" customFormat="1" ht="34.5" customHeight="1">
      <c r="A116" s="894" t="s">
        <v>1080</v>
      </c>
      <c r="B116" s="898" t="s">
        <v>1081</v>
      </c>
      <c r="C116" s="899" t="s">
        <v>924</v>
      </c>
      <c r="D116" s="1221">
        <v>114.94</v>
      </c>
      <c r="E116" s="893">
        <v>70570</v>
      </c>
      <c r="F116" s="893">
        <f t="shared" ref="F116:F123" si="27">ROUND(D116*E116,0)</f>
        <v>8111316</v>
      </c>
      <c r="G116" s="881"/>
      <c r="H116" s="906"/>
      <c r="I116" s="867">
        <f t="shared" ref="I116:I123" si="28">+ROUND(H116*E116,0)</f>
        <v>0</v>
      </c>
      <c r="J116" s="911">
        <f t="shared" si="26"/>
        <v>114.94</v>
      </c>
      <c r="K116" s="867">
        <f>ROUND(E116*J116,0)</f>
        <v>8111316</v>
      </c>
      <c r="L116" s="907"/>
      <c r="M116" s="870"/>
      <c r="N116" s="871"/>
      <c r="O116" s="873"/>
      <c r="P116" s="867"/>
      <c r="Q116" s="875"/>
      <c r="R116" s="1"/>
      <c r="S116"/>
      <c r="T116"/>
      <c r="U116"/>
      <c r="V116"/>
    </row>
    <row r="117" spans="1:22" s="2" customFormat="1" ht="34.5" customHeight="1">
      <c r="A117" s="894" t="s">
        <v>1082</v>
      </c>
      <c r="B117" s="898" t="s">
        <v>1083</v>
      </c>
      <c r="C117" s="899" t="s">
        <v>925</v>
      </c>
      <c r="D117" s="1221">
        <v>330.98</v>
      </c>
      <c r="E117" s="893">
        <v>22644</v>
      </c>
      <c r="F117" s="893">
        <f t="shared" si="27"/>
        <v>7494711</v>
      </c>
      <c r="G117" s="901" t="s">
        <v>1354</v>
      </c>
      <c r="H117" s="906">
        <f>-D117</f>
        <v>-330.98</v>
      </c>
      <c r="I117" s="867">
        <f t="shared" si="28"/>
        <v>-7494711</v>
      </c>
      <c r="J117" s="911">
        <f t="shared" si="26"/>
        <v>0</v>
      </c>
      <c r="K117" s="867">
        <f t="shared" ref="K117:K123" si="29">ROUND(E117*J117,0)</f>
        <v>0</v>
      </c>
      <c r="L117" s="907"/>
      <c r="M117" s="870"/>
      <c r="N117" s="871"/>
      <c r="O117" s="873"/>
      <c r="P117" s="867"/>
      <c r="Q117" s="875"/>
      <c r="R117" s="1"/>
      <c r="S117"/>
      <c r="T117"/>
      <c r="U117"/>
      <c r="V117"/>
    </row>
    <row r="118" spans="1:22" s="2" customFormat="1" ht="34.5" customHeight="1">
      <c r="A118" s="894" t="s">
        <v>1084</v>
      </c>
      <c r="B118" s="898" t="s">
        <v>1085</v>
      </c>
      <c r="C118" s="899" t="s">
        <v>924</v>
      </c>
      <c r="D118" s="1221">
        <v>98.336000000000013</v>
      </c>
      <c r="E118" s="893">
        <v>78834</v>
      </c>
      <c r="F118" s="893">
        <f t="shared" si="27"/>
        <v>7752220</v>
      </c>
      <c r="G118" s="881"/>
      <c r="H118" s="906"/>
      <c r="I118" s="867">
        <f t="shared" si="28"/>
        <v>0</v>
      </c>
      <c r="J118" s="911">
        <f t="shared" si="26"/>
        <v>98.336000000000013</v>
      </c>
      <c r="K118" s="867">
        <f t="shared" si="29"/>
        <v>7752220</v>
      </c>
      <c r="L118" s="907"/>
      <c r="M118" s="870"/>
      <c r="N118" s="871"/>
      <c r="O118" s="873"/>
      <c r="P118" s="867"/>
      <c r="Q118" s="875"/>
      <c r="R118" s="1"/>
      <c r="S118"/>
      <c r="T118"/>
      <c r="U118"/>
      <c r="V118"/>
    </row>
    <row r="119" spans="1:22" s="2" customFormat="1" ht="34.5" customHeight="1">
      <c r="A119" s="894" t="s">
        <v>1086</v>
      </c>
      <c r="B119" s="898" t="s">
        <v>1087</v>
      </c>
      <c r="C119" s="899" t="s">
        <v>924</v>
      </c>
      <c r="D119" s="1221">
        <v>56.1</v>
      </c>
      <c r="E119" s="893">
        <v>84352</v>
      </c>
      <c r="F119" s="893">
        <f t="shared" si="27"/>
        <v>4732147</v>
      </c>
      <c r="G119" s="881"/>
      <c r="H119" s="906"/>
      <c r="I119" s="867">
        <f t="shared" si="28"/>
        <v>0</v>
      </c>
      <c r="J119" s="911">
        <f t="shared" si="26"/>
        <v>56.1</v>
      </c>
      <c r="K119" s="867">
        <f t="shared" si="29"/>
        <v>4732147</v>
      </c>
      <c r="L119" s="907"/>
      <c r="M119" s="870"/>
      <c r="N119" s="871"/>
      <c r="O119" s="873"/>
      <c r="P119" s="867"/>
      <c r="Q119" s="875"/>
      <c r="R119" s="1"/>
      <c r="S119"/>
      <c r="T119"/>
      <c r="U119"/>
      <c r="V119"/>
    </row>
    <row r="120" spans="1:22" s="2" customFormat="1" ht="34.5" customHeight="1">
      <c r="A120" s="894" t="s">
        <v>1088</v>
      </c>
      <c r="B120" s="898" t="s">
        <v>1089</v>
      </c>
      <c r="C120" s="899" t="s">
        <v>1058</v>
      </c>
      <c r="D120" s="1221">
        <v>12</v>
      </c>
      <c r="E120" s="893">
        <v>37117</v>
      </c>
      <c r="F120" s="893">
        <f t="shared" si="27"/>
        <v>445404</v>
      </c>
      <c r="G120" s="881"/>
      <c r="H120" s="906"/>
      <c r="I120" s="867">
        <f t="shared" si="28"/>
        <v>0</v>
      </c>
      <c r="J120" s="911">
        <f t="shared" si="26"/>
        <v>12</v>
      </c>
      <c r="K120" s="867">
        <f t="shared" si="29"/>
        <v>445404</v>
      </c>
      <c r="L120" s="907"/>
      <c r="M120" s="870"/>
      <c r="N120" s="871"/>
      <c r="O120" s="873"/>
      <c r="P120" s="867"/>
      <c r="Q120" s="875"/>
      <c r="R120" s="1"/>
      <c r="S120"/>
      <c r="T120"/>
      <c r="U120"/>
      <c r="V120"/>
    </row>
    <row r="121" spans="1:22" s="2" customFormat="1" ht="34.5" customHeight="1">
      <c r="A121" s="894" t="s">
        <v>1090</v>
      </c>
      <c r="B121" s="898" t="s">
        <v>1091</v>
      </c>
      <c r="C121" s="899" t="s">
        <v>924</v>
      </c>
      <c r="D121" s="1221">
        <v>132.71</v>
      </c>
      <c r="E121" s="893">
        <v>163835</v>
      </c>
      <c r="F121" s="893">
        <f t="shared" si="27"/>
        <v>21742543</v>
      </c>
      <c r="G121" s="881"/>
      <c r="H121" s="906"/>
      <c r="I121" s="867">
        <f t="shared" si="28"/>
        <v>0</v>
      </c>
      <c r="J121" s="911">
        <f t="shared" si="26"/>
        <v>132.71</v>
      </c>
      <c r="K121" s="867">
        <f t="shared" si="29"/>
        <v>21742543</v>
      </c>
      <c r="L121" s="907"/>
      <c r="M121" s="870"/>
      <c r="N121" s="871"/>
      <c r="O121" s="873"/>
      <c r="P121" s="867"/>
      <c r="Q121" s="875"/>
      <c r="R121" s="1"/>
      <c r="S121"/>
      <c r="T121"/>
      <c r="U121"/>
      <c r="V121"/>
    </row>
    <row r="122" spans="1:22" s="2" customFormat="1" ht="34.5" customHeight="1">
      <c r="A122" s="894" t="s">
        <v>1092</v>
      </c>
      <c r="B122" s="898" t="s">
        <v>1093</v>
      </c>
      <c r="C122" s="899" t="s">
        <v>924</v>
      </c>
      <c r="D122" s="1221">
        <v>14.799999999999999</v>
      </c>
      <c r="E122" s="893">
        <v>263308</v>
      </c>
      <c r="F122" s="893">
        <f t="shared" si="27"/>
        <v>3896958</v>
      </c>
      <c r="G122" s="881"/>
      <c r="H122" s="906"/>
      <c r="I122" s="867">
        <f t="shared" si="28"/>
        <v>0</v>
      </c>
      <c r="J122" s="911">
        <f t="shared" ref="J122" si="30">+D122+H122</f>
        <v>14.799999999999999</v>
      </c>
      <c r="K122" s="867">
        <f t="shared" si="29"/>
        <v>3896958</v>
      </c>
      <c r="L122" s="907"/>
      <c r="M122" s="870"/>
      <c r="N122" s="871"/>
      <c r="O122" s="873"/>
      <c r="P122" s="867"/>
      <c r="Q122" s="875"/>
      <c r="R122" s="1"/>
      <c r="S122"/>
      <c r="T122"/>
      <c r="U122"/>
      <c r="V122"/>
    </row>
    <row r="123" spans="1:22" s="2" customFormat="1" ht="61.8" customHeight="1">
      <c r="A123" s="894" t="s">
        <v>1094</v>
      </c>
      <c r="B123" s="898" t="s">
        <v>1095</v>
      </c>
      <c r="C123" s="899" t="s">
        <v>924</v>
      </c>
      <c r="D123" s="1221">
        <v>36</v>
      </c>
      <c r="E123" s="893">
        <v>728317</v>
      </c>
      <c r="F123" s="893">
        <f t="shared" si="27"/>
        <v>26219412</v>
      </c>
      <c r="G123" s="881"/>
      <c r="H123" s="906"/>
      <c r="I123" s="867">
        <f t="shared" si="28"/>
        <v>0</v>
      </c>
      <c r="J123" s="911">
        <f>+D123+H123</f>
        <v>36</v>
      </c>
      <c r="K123" s="867">
        <f t="shared" si="29"/>
        <v>26219412</v>
      </c>
      <c r="L123" s="907"/>
      <c r="M123" s="870"/>
      <c r="N123" s="871"/>
      <c r="O123" s="873"/>
      <c r="P123" s="867"/>
      <c r="Q123" s="875"/>
      <c r="R123" s="1"/>
      <c r="S123"/>
      <c r="T123"/>
      <c r="U123"/>
      <c r="V123"/>
    </row>
    <row r="124" spans="1:22" s="2" customFormat="1" ht="34.5" customHeight="1">
      <c r="A124" s="908"/>
      <c r="B124" s="855" t="s">
        <v>1096</v>
      </c>
      <c r="C124" s="879"/>
      <c r="D124" s="879"/>
      <c r="E124" s="858"/>
      <c r="F124" s="858">
        <f>SUM(F125)</f>
        <v>93501875</v>
      </c>
      <c r="G124" s="891"/>
      <c r="H124" s="1259"/>
      <c r="I124" s="991">
        <f>+SUM(I125)</f>
        <v>-93501875</v>
      </c>
      <c r="J124" s="880"/>
      <c r="K124" s="858">
        <f>SUM(K125)</f>
        <v>0</v>
      </c>
      <c r="L124" s="909"/>
      <c r="M124" s="861"/>
      <c r="N124" s="896"/>
      <c r="O124" s="856"/>
      <c r="P124" s="857"/>
      <c r="Q124" s="910"/>
      <c r="R124" s="1"/>
      <c r="S124"/>
      <c r="T124"/>
      <c r="U124"/>
      <c r="V124"/>
    </row>
    <row r="125" spans="1:22" s="2" customFormat="1" ht="34.5" customHeight="1">
      <c r="A125" s="894" t="s">
        <v>1097</v>
      </c>
      <c r="B125" s="898" t="s">
        <v>1098</v>
      </c>
      <c r="C125" s="899" t="s">
        <v>924</v>
      </c>
      <c r="D125" s="912">
        <v>875.33</v>
      </c>
      <c r="E125" s="893">
        <v>106819</v>
      </c>
      <c r="F125" s="893">
        <f>ROUND(D125*E125,0)</f>
        <v>93501875</v>
      </c>
      <c r="G125" s="901" t="s">
        <v>1354</v>
      </c>
      <c r="H125" s="906">
        <f>-D125</f>
        <v>-875.33</v>
      </c>
      <c r="I125" s="867">
        <f>+ROUND(H125*E125,0)</f>
        <v>-93501875</v>
      </c>
      <c r="J125" s="912">
        <f>+D125+H125</f>
        <v>0</v>
      </c>
      <c r="K125" s="893">
        <f>ROUND(E125*J125,0)</f>
        <v>0</v>
      </c>
      <c r="L125" s="913"/>
      <c r="M125" s="914"/>
      <c r="N125" s="912"/>
      <c r="O125" s="873"/>
      <c r="P125" s="867"/>
      <c r="Q125" s="875"/>
      <c r="R125" s="1"/>
      <c r="S125"/>
      <c r="T125"/>
      <c r="U125"/>
      <c r="V125"/>
    </row>
    <row r="126" spans="1:22" s="2" customFormat="1" ht="34.5" customHeight="1">
      <c r="A126" s="908"/>
      <c r="B126" s="855" t="s">
        <v>1099</v>
      </c>
      <c r="C126" s="879"/>
      <c r="D126" s="879"/>
      <c r="E126" s="858"/>
      <c r="F126" s="858">
        <f>SUM(F127:F130)</f>
        <v>169753642</v>
      </c>
      <c r="G126" s="885"/>
      <c r="H126" s="1259"/>
      <c r="I126" s="991">
        <f>+SUM(I127:I130)</f>
        <v>1012886</v>
      </c>
      <c r="J126" s="915"/>
      <c r="K126" s="858">
        <f>SUM(K127:K130)</f>
        <v>170766527</v>
      </c>
      <c r="L126" s="909"/>
      <c r="M126" s="861"/>
      <c r="N126" s="896"/>
      <c r="O126" s="857"/>
      <c r="P126" s="857"/>
      <c r="Q126" s="892"/>
      <c r="R126" s="386"/>
      <c r="S126"/>
      <c r="T126"/>
      <c r="U126"/>
      <c r="V126"/>
    </row>
    <row r="127" spans="1:22" s="2" customFormat="1" ht="34.5" customHeight="1">
      <c r="A127" s="894" t="s">
        <v>1100</v>
      </c>
      <c r="B127" s="898" t="s">
        <v>1101</v>
      </c>
      <c r="C127" s="899" t="s">
        <v>924</v>
      </c>
      <c r="D127" s="912">
        <v>2446.0748999999996</v>
      </c>
      <c r="E127" s="893">
        <v>23801</v>
      </c>
      <c r="F127" s="893">
        <f>ROUND(D127*E127,0)</f>
        <v>58219029</v>
      </c>
      <c r="G127" s="901" t="s">
        <v>1354</v>
      </c>
      <c r="H127" s="906">
        <v>-192.34</v>
      </c>
      <c r="I127" s="867">
        <f>+ROUND(H127*E127,0)</f>
        <v>-4577884</v>
      </c>
      <c r="J127" s="872">
        <f>+D127+H127</f>
        <v>2253.7348999999995</v>
      </c>
      <c r="K127" s="867">
        <f>ROUND(E127*J127,0)</f>
        <v>53641144</v>
      </c>
      <c r="L127" s="907"/>
      <c r="M127" s="870"/>
      <c r="N127" s="871"/>
      <c r="O127" s="873"/>
      <c r="P127" s="867"/>
      <c r="Q127" s="875"/>
      <c r="R127" s="1"/>
      <c r="S127"/>
      <c r="T127"/>
      <c r="U127"/>
      <c r="V127"/>
    </row>
    <row r="128" spans="1:22" s="2" customFormat="1" ht="34.5" customHeight="1">
      <c r="A128" s="894" t="s">
        <v>1102</v>
      </c>
      <c r="B128" s="898" t="s">
        <v>1103</v>
      </c>
      <c r="C128" s="899" t="s">
        <v>924</v>
      </c>
      <c r="D128" s="912">
        <v>722.08820000000003</v>
      </c>
      <c r="E128" s="893">
        <v>32862</v>
      </c>
      <c r="F128" s="893">
        <f t="shared" ref="F128:F130" si="31">ROUND(D128*E128,0)</f>
        <v>23729262</v>
      </c>
      <c r="G128" s="884" t="s">
        <v>1353</v>
      </c>
      <c r="H128" s="906">
        <v>176.74</v>
      </c>
      <c r="I128" s="867">
        <f t="shared" ref="I128:I138" si="32">+ROUND(H128*E128,0)</f>
        <v>5808030</v>
      </c>
      <c r="J128" s="872">
        <f t="shared" ref="J128:J137" si="33">+D128+H128</f>
        <v>898.82820000000004</v>
      </c>
      <c r="K128" s="867">
        <f t="shared" ref="K128:K138" si="34">ROUND(E128*J128,0)</f>
        <v>29537292</v>
      </c>
      <c r="L128" s="907"/>
      <c r="M128" s="870"/>
      <c r="N128" s="871"/>
      <c r="O128" s="873"/>
      <c r="P128" s="867"/>
      <c r="Q128" s="875"/>
      <c r="R128" s="1"/>
      <c r="S128"/>
      <c r="T128"/>
      <c r="U128"/>
      <c r="V128"/>
    </row>
    <row r="129" spans="1:22" s="2" customFormat="1" ht="34.5" customHeight="1">
      <c r="A129" s="894" t="s">
        <v>1104</v>
      </c>
      <c r="B129" s="898" t="s">
        <v>1105</v>
      </c>
      <c r="C129" s="899" t="s">
        <v>924</v>
      </c>
      <c r="D129" s="912">
        <v>2446.0748999999996</v>
      </c>
      <c r="E129" s="893">
        <v>27443</v>
      </c>
      <c r="F129" s="893">
        <f t="shared" si="31"/>
        <v>67127633</v>
      </c>
      <c r="G129" s="901" t="s">
        <v>1354</v>
      </c>
      <c r="H129" s="906">
        <f>+H127</f>
        <v>-192.34</v>
      </c>
      <c r="I129" s="867">
        <f t="shared" si="32"/>
        <v>-5278387</v>
      </c>
      <c r="J129" s="872">
        <f t="shared" si="33"/>
        <v>2253.7348999999995</v>
      </c>
      <c r="K129" s="867">
        <f t="shared" si="34"/>
        <v>61849247</v>
      </c>
      <c r="L129" s="907"/>
      <c r="M129" s="870"/>
      <c r="N129" s="871"/>
      <c r="O129" s="873"/>
      <c r="P129" s="867"/>
      <c r="Q129" s="875"/>
      <c r="R129" s="1"/>
      <c r="S129"/>
      <c r="T129"/>
      <c r="U129"/>
      <c r="V129"/>
    </row>
    <row r="130" spans="1:22" s="2" customFormat="1" ht="34.5" customHeight="1">
      <c r="A130" s="894" t="s">
        <v>1106</v>
      </c>
      <c r="B130" s="898" t="s">
        <v>1107</v>
      </c>
      <c r="C130" s="899" t="s">
        <v>924</v>
      </c>
      <c r="D130" s="912">
        <v>722.08820000000003</v>
      </c>
      <c r="E130" s="893">
        <v>28636</v>
      </c>
      <c r="F130" s="893">
        <f t="shared" si="31"/>
        <v>20677718</v>
      </c>
      <c r="G130" s="884" t="s">
        <v>1353</v>
      </c>
      <c r="H130" s="1228">
        <v>176.74</v>
      </c>
      <c r="I130" s="867">
        <f t="shared" si="32"/>
        <v>5061127</v>
      </c>
      <c r="J130" s="872">
        <f t="shared" si="33"/>
        <v>898.82820000000004</v>
      </c>
      <c r="K130" s="867">
        <f t="shared" si="34"/>
        <v>25738844</v>
      </c>
      <c r="L130" s="907"/>
      <c r="M130" s="870"/>
      <c r="N130" s="871"/>
      <c r="O130" s="873"/>
      <c r="P130" s="867"/>
      <c r="Q130" s="875"/>
      <c r="R130" s="1"/>
      <c r="S130"/>
      <c r="T130"/>
      <c r="U130"/>
      <c r="V130"/>
    </row>
    <row r="131" spans="1:22" s="2" customFormat="1" ht="34.5" customHeight="1">
      <c r="A131" s="908"/>
      <c r="B131" s="855" t="s">
        <v>1108</v>
      </c>
      <c r="C131" s="879"/>
      <c r="D131" s="879"/>
      <c r="E131" s="858"/>
      <c r="F131" s="858">
        <f>SUM(F132:F138)</f>
        <v>21373342</v>
      </c>
      <c r="G131" s="1277"/>
      <c r="H131" s="1259"/>
      <c r="I131" s="858">
        <f>+SUM(I132:I138)</f>
        <v>0</v>
      </c>
      <c r="J131" s="880"/>
      <c r="K131" s="858">
        <f>SUM(K132:K138)</f>
        <v>21373342</v>
      </c>
      <c r="L131" s="909"/>
      <c r="M131" s="861"/>
      <c r="N131" s="896"/>
      <c r="O131" s="857"/>
      <c r="P131" s="857"/>
      <c r="Q131" s="892"/>
      <c r="R131" s="1"/>
      <c r="S131"/>
      <c r="T131"/>
      <c r="U131"/>
      <c r="V131"/>
    </row>
    <row r="132" spans="1:22" s="2" customFormat="1" ht="57.6" customHeight="1">
      <c r="A132" s="894" t="s">
        <v>1109</v>
      </c>
      <c r="B132" s="1312" t="s">
        <v>1110</v>
      </c>
      <c r="C132" s="899" t="s">
        <v>1058</v>
      </c>
      <c r="D132" s="912">
        <v>2</v>
      </c>
      <c r="E132" s="893">
        <v>2303237</v>
      </c>
      <c r="F132" s="893">
        <f>ROUND(D132*E132,0)</f>
        <v>4606474</v>
      </c>
      <c r="G132" s="1278">
        <v>0</v>
      </c>
      <c r="H132" s="1261"/>
      <c r="I132" s="867">
        <f t="shared" si="32"/>
        <v>0</v>
      </c>
      <c r="J132" s="871">
        <f t="shared" si="33"/>
        <v>2</v>
      </c>
      <c r="K132" s="867">
        <f t="shared" si="34"/>
        <v>4606474</v>
      </c>
      <c r="L132" s="907"/>
      <c r="M132" s="870"/>
      <c r="N132" s="871"/>
      <c r="O132" s="873"/>
      <c r="P132" s="867"/>
      <c r="Q132" s="875"/>
      <c r="R132" s="1"/>
      <c r="S132"/>
      <c r="T132"/>
      <c r="U132"/>
      <c r="V132"/>
    </row>
    <row r="133" spans="1:22" s="2" customFormat="1" ht="34.5" customHeight="1">
      <c r="A133" s="894" t="s">
        <v>1111</v>
      </c>
      <c r="B133" s="1312" t="s">
        <v>1112</v>
      </c>
      <c r="C133" s="899" t="s">
        <v>1058</v>
      </c>
      <c r="D133" s="912">
        <v>12</v>
      </c>
      <c r="E133" s="893">
        <v>586252</v>
      </c>
      <c r="F133" s="893">
        <f t="shared" ref="F133:F138" si="35">ROUND(D133*E133,0)</f>
        <v>7035024</v>
      </c>
      <c r="G133" s="931"/>
      <c r="H133" s="906"/>
      <c r="I133" s="867">
        <f t="shared" si="32"/>
        <v>0</v>
      </c>
      <c r="J133" s="871">
        <f t="shared" si="33"/>
        <v>12</v>
      </c>
      <c r="K133" s="867">
        <f t="shared" si="34"/>
        <v>7035024</v>
      </c>
      <c r="L133" s="907"/>
      <c r="M133" s="870"/>
      <c r="N133" s="871"/>
      <c r="O133" s="873"/>
      <c r="P133" s="867"/>
      <c r="Q133" s="875"/>
      <c r="R133" s="1"/>
      <c r="S133"/>
      <c r="T133"/>
      <c r="U133"/>
      <c r="V133"/>
    </row>
    <row r="134" spans="1:22" s="2" customFormat="1" ht="52.2" customHeight="1">
      <c r="A134" s="894" t="s">
        <v>1113</v>
      </c>
      <c r="B134" s="1312" t="s">
        <v>1114</v>
      </c>
      <c r="C134" s="899" t="s">
        <v>1058</v>
      </c>
      <c r="D134" s="912">
        <v>6</v>
      </c>
      <c r="E134" s="893">
        <v>789737</v>
      </c>
      <c r="F134" s="893">
        <f t="shared" si="35"/>
        <v>4738422</v>
      </c>
      <c r="G134" s="931"/>
      <c r="H134" s="906"/>
      <c r="I134" s="867">
        <f t="shared" si="32"/>
        <v>0</v>
      </c>
      <c r="J134" s="871">
        <f t="shared" si="33"/>
        <v>6</v>
      </c>
      <c r="K134" s="867">
        <f t="shared" si="34"/>
        <v>4738422</v>
      </c>
      <c r="L134" s="907"/>
      <c r="M134" s="870"/>
      <c r="N134" s="871"/>
      <c r="O134" s="873"/>
      <c r="P134" s="867"/>
      <c r="Q134" s="875"/>
      <c r="R134" s="1"/>
      <c r="S134"/>
      <c r="T134"/>
      <c r="U134"/>
      <c r="V134"/>
    </row>
    <row r="135" spans="1:22" s="2" customFormat="1" ht="34.5" customHeight="1">
      <c r="A135" s="894" t="s">
        <v>1115</v>
      </c>
      <c r="B135" s="1312" t="s">
        <v>1116</v>
      </c>
      <c r="C135" s="899" t="s">
        <v>1058</v>
      </c>
      <c r="D135" s="912">
        <v>9</v>
      </c>
      <c r="E135" s="893">
        <v>194272</v>
      </c>
      <c r="F135" s="893">
        <f t="shared" si="35"/>
        <v>1748448</v>
      </c>
      <c r="G135" s="931"/>
      <c r="H135" s="906"/>
      <c r="I135" s="867">
        <f t="shared" si="32"/>
        <v>0</v>
      </c>
      <c r="J135" s="871">
        <f t="shared" si="33"/>
        <v>9</v>
      </c>
      <c r="K135" s="867">
        <f t="shared" si="34"/>
        <v>1748448</v>
      </c>
      <c r="L135" s="907"/>
      <c r="M135" s="870"/>
      <c r="N135" s="871"/>
      <c r="O135" s="873"/>
      <c r="P135" s="867"/>
      <c r="Q135" s="875"/>
      <c r="R135" s="1"/>
      <c r="S135"/>
      <c r="T135"/>
      <c r="U135"/>
      <c r="V135"/>
    </row>
    <row r="136" spans="1:22" s="2" customFormat="1" ht="34.5" customHeight="1">
      <c r="A136" s="894" t="s">
        <v>1117</v>
      </c>
      <c r="B136" s="1312" t="s">
        <v>1118</v>
      </c>
      <c r="C136" s="899" t="s">
        <v>1058</v>
      </c>
      <c r="D136" s="912">
        <v>3</v>
      </c>
      <c r="E136" s="893">
        <v>204892</v>
      </c>
      <c r="F136" s="893">
        <f t="shared" si="35"/>
        <v>614676</v>
      </c>
      <c r="G136" s="931"/>
      <c r="H136" s="906"/>
      <c r="I136" s="867">
        <f t="shared" si="32"/>
        <v>0</v>
      </c>
      <c r="J136" s="871">
        <f t="shared" si="33"/>
        <v>3</v>
      </c>
      <c r="K136" s="867">
        <f t="shared" si="34"/>
        <v>614676</v>
      </c>
      <c r="L136" s="907"/>
      <c r="M136" s="870"/>
      <c r="N136" s="871"/>
      <c r="O136" s="873"/>
      <c r="P136" s="867"/>
      <c r="Q136" s="875"/>
      <c r="R136" s="1"/>
      <c r="S136"/>
      <c r="T136"/>
      <c r="U136"/>
      <c r="V136"/>
    </row>
    <row r="137" spans="1:22" s="2" customFormat="1" ht="34.5" customHeight="1">
      <c r="A137" s="894" t="s">
        <v>1119</v>
      </c>
      <c r="B137" s="1312" t="s">
        <v>1120</v>
      </c>
      <c r="C137" s="899" t="s">
        <v>1058</v>
      </c>
      <c r="D137" s="912">
        <v>2</v>
      </c>
      <c r="E137" s="893">
        <v>479892</v>
      </c>
      <c r="F137" s="893">
        <f t="shared" si="35"/>
        <v>959784</v>
      </c>
      <c r="G137" s="931"/>
      <c r="H137" s="906"/>
      <c r="I137" s="867">
        <f t="shared" si="32"/>
        <v>0</v>
      </c>
      <c r="J137" s="871">
        <f t="shared" si="33"/>
        <v>2</v>
      </c>
      <c r="K137" s="867">
        <f t="shared" si="34"/>
        <v>959784</v>
      </c>
      <c r="L137" s="907"/>
      <c r="M137" s="870"/>
      <c r="N137" s="871"/>
      <c r="O137" s="873"/>
      <c r="P137" s="867"/>
      <c r="Q137" s="875"/>
      <c r="R137" s="1"/>
      <c r="S137"/>
      <c r="T137"/>
      <c r="U137"/>
      <c r="V137"/>
    </row>
    <row r="138" spans="1:22" s="2" customFormat="1" ht="53.4" customHeight="1">
      <c r="A138" s="894" t="s">
        <v>1121</v>
      </c>
      <c r="B138" s="1312" t="s">
        <v>1122</v>
      </c>
      <c r="C138" s="899" t="s">
        <v>1058</v>
      </c>
      <c r="D138" s="912">
        <v>2</v>
      </c>
      <c r="E138" s="893">
        <v>835257</v>
      </c>
      <c r="F138" s="893">
        <f t="shared" si="35"/>
        <v>1670514</v>
      </c>
      <c r="G138" s="931"/>
      <c r="H138" s="906"/>
      <c r="I138" s="867">
        <f t="shared" si="32"/>
        <v>0</v>
      </c>
      <c r="J138" s="871">
        <f>+D138+H138</f>
        <v>2</v>
      </c>
      <c r="K138" s="867">
        <f t="shared" si="34"/>
        <v>1670514</v>
      </c>
      <c r="L138" s="907"/>
      <c r="M138" s="870"/>
      <c r="N138" s="871"/>
      <c r="O138" s="873"/>
      <c r="P138" s="867"/>
      <c r="Q138" s="875"/>
      <c r="R138" s="1"/>
      <c r="S138"/>
      <c r="T138"/>
      <c r="U138"/>
      <c r="V138"/>
    </row>
    <row r="139" spans="1:22" s="2" customFormat="1" ht="34.5" customHeight="1">
      <c r="A139" s="916">
        <v>10</v>
      </c>
      <c r="B139" s="855" t="s">
        <v>1123</v>
      </c>
      <c r="C139" s="879"/>
      <c r="D139" s="879"/>
      <c r="E139" s="858"/>
      <c r="F139" s="858">
        <f>+F140+F145+F149+F164+F170+F176</f>
        <v>289336248</v>
      </c>
      <c r="G139" s="1277"/>
      <c r="H139" s="1259"/>
      <c r="I139" s="858">
        <f>+I140+I145+I149+I164+I170</f>
        <v>1253560</v>
      </c>
      <c r="J139" s="880"/>
      <c r="K139" s="858">
        <f>+K140+K145+K149+K164+K170+K176</f>
        <v>290589808</v>
      </c>
      <c r="L139" s="909"/>
      <c r="M139" s="861"/>
      <c r="N139" s="896"/>
      <c r="O139" s="857"/>
      <c r="P139" s="857"/>
      <c r="Q139" s="892"/>
      <c r="R139" s="1"/>
      <c r="S139"/>
      <c r="T139"/>
      <c r="U139"/>
      <c r="V139"/>
    </row>
    <row r="140" spans="1:22" s="2" customFormat="1" ht="34.5" customHeight="1">
      <c r="A140" s="908"/>
      <c r="B140" s="855" t="s">
        <v>1124</v>
      </c>
      <c r="C140" s="879"/>
      <c r="D140" s="879"/>
      <c r="E140" s="858"/>
      <c r="F140" s="858">
        <f>SUM(F141:F144)</f>
        <v>16458224</v>
      </c>
      <c r="G140" s="1277"/>
      <c r="H140" s="1259"/>
      <c r="I140" s="858">
        <f>+SUM(I141:I144)</f>
        <v>0</v>
      </c>
      <c r="J140" s="880"/>
      <c r="K140" s="858">
        <f>SUM(K141:K144)</f>
        <v>16458224</v>
      </c>
      <c r="L140" s="909"/>
      <c r="M140" s="861"/>
      <c r="N140" s="896"/>
      <c r="O140" s="857"/>
      <c r="P140" s="857"/>
      <c r="Q140" s="892"/>
      <c r="R140" s="1"/>
      <c r="S140"/>
      <c r="T140"/>
      <c r="U140"/>
      <c r="V140"/>
    </row>
    <row r="141" spans="1:22" s="2" customFormat="1" ht="34.5" customHeight="1">
      <c r="A141" s="894" t="s">
        <v>1125</v>
      </c>
      <c r="B141" s="904" t="s">
        <v>1796</v>
      </c>
      <c r="C141" s="905" t="s">
        <v>1058</v>
      </c>
      <c r="D141" s="912">
        <v>1</v>
      </c>
      <c r="E141" s="893">
        <v>4225914.4000000004</v>
      </c>
      <c r="F141" s="893">
        <f>ROUND(D141*E141,0)</f>
        <v>4225914</v>
      </c>
      <c r="G141" s="931"/>
      <c r="H141" s="906"/>
      <c r="I141" s="867">
        <f t="shared" ref="I141:I174" si="36">+ROUND(H141*E141,0)</f>
        <v>0</v>
      </c>
      <c r="J141" s="871">
        <f>+D141+H141</f>
        <v>1</v>
      </c>
      <c r="K141" s="867">
        <f t="shared" ref="K141:K163" si="37">ROUND(E141*J141,0)</f>
        <v>4225914</v>
      </c>
      <c r="L141" s="907"/>
      <c r="M141" s="870"/>
      <c r="N141" s="871"/>
      <c r="O141" s="873"/>
      <c r="P141" s="867"/>
      <c r="Q141" s="875"/>
      <c r="R141" s="1"/>
      <c r="S141"/>
      <c r="T141"/>
      <c r="U141"/>
      <c r="V141"/>
    </row>
    <row r="142" spans="1:22" s="2" customFormat="1" ht="34.5" customHeight="1">
      <c r="A142" s="894" t="s">
        <v>1126</v>
      </c>
      <c r="B142" s="904" t="s">
        <v>1127</v>
      </c>
      <c r="C142" s="905" t="s">
        <v>1058</v>
      </c>
      <c r="D142" s="912">
        <v>14</v>
      </c>
      <c r="E142" s="893">
        <v>680442</v>
      </c>
      <c r="F142" s="893">
        <f t="shared" ref="F142:F144" si="38">ROUND(D142*E142,0)</f>
        <v>9526188</v>
      </c>
      <c r="G142" s="931"/>
      <c r="H142" s="906"/>
      <c r="I142" s="867">
        <f t="shared" si="36"/>
        <v>0</v>
      </c>
      <c r="J142" s="871">
        <f t="shared" ref="J142:J143" si="39">+D142+H142</f>
        <v>14</v>
      </c>
      <c r="K142" s="867">
        <f t="shared" si="37"/>
        <v>9526188</v>
      </c>
      <c r="L142" s="907"/>
      <c r="M142" s="870"/>
      <c r="N142" s="871"/>
      <c r="O142" s="873"/>
      <c r="P142" s="867"/>
      <c r="Q142" s="875"/>
      <c r="R142" s="1"/>
      <c r="S142"/>
      <c r="T142"/>
      <c r="U142"/>
      <c r="V142"/>
    </row>
    <row r="143" spans="1:22" s="2" customFormat="1" ht="34.5" customHeight="1">
      <c r="A143" s="894" t="s">
        <v>1128</v>
      </c>
      <c r="B143" s="904" t="s">
        <v>1129</v>
      </c>
      <c r="C143" s="905" t="s">
        <v>9</v>
      </c>
      <c r="D143" s="912">
        <v>28</v>
      </c>
      <c r="E143" s="893">
        <v>48044.2</v>
      </c>
      <c r="F143" s="893">
        <f t="shared" si="38"/>
        <v>1345238</v>
      </c>
      <c r="G143" s="931"/>
      <c r="H143" s="906"/>
      <c r="I143" s="867">
        <f t="shared" si="36"/>
        <v>0</v>
      </c>
      <c r="J143" s="871">
        <f t="shared" si="39"/>
        <v>28</v>
      </c>
      <c r="K143" s="867">
        <f t="shared" si="37"/>
        <v>1345238</v>
      </c>
      <c r="L143" s="907"/>
      <c r="M143" s="870"/>
      <c r="N143" s="871"/>
      <c r="O143" s="873"/>
      <c r="P143" s="867"/>
      <c r="Q143" s="875"/>
      <c r="R143" s="1"/>
      <c r="S143"/>
      <c r="T143"/>
      <c r="U143"/>
      <c r="V143"/>
    </row>
    <row r="144" spans="1:22" s="2" customFormat="1" ht="34.5" customHeight="1">
      <c r="A144" s="894" t="s">
        <v>1130</v>
      </c>
      <c r="B144" s="904" t="s">
        <v>1131</v>
      </c>
      <c r="C144" s="905" t="s">
        <v>9</v>
      </c>
      <c r="D144" s="912">
        <v>20</v>
      </c>
      <c r="E144" s="893">
        <v>68044.2</v>
      </c>
      <c r="F144" s="893">
        <f t="shared" si="38"/>
        <v>1360884</v>
      </c>
      <c r="G144" s="931"/>
      <c r="H144" s="906"/>
      <c r="I144" s="867">
        <f t="shared" si="36"/>
        <v>0</v>
      </c>
      <c r="J144" s="871">
        <f>+D144+H144</f>
        <v>20</v>
      </c>
      <c r="K144" s="867">
        <f t="shared" si="37"/>
        <v>1360884</v>
      </c>
      <c r="L144" s="907"/>
      <c r="M144" s="870"/>
      <c r="N144" s="871"/>
      <c r="O144" s="873"/>
      <c r="P144" s="867"/>
      <c r="Q144" s="875"/>
      <c r="R144" s="1"/>
      <c r="S144"/>
      <c r="T144"/>
      <c r="U144"/>
      <c r="V144"/>
    </row>
    <row r="145" spans="1:22" s="2" customFormat="1" ht="34.5" customHeight="1">
      <c r="A145" s="908"/>
      <c r="B145" s="855" t="s">
        <v>1132</v>
      </c>
      <c r="C145" s="879"/>
      <c r="D145" s="879"/>
      <c r="E145" s="858"/>
      <c r="F145" s="858">
        <f>SUM(F146:F148)</f>
        <v>2360470</v>
      </c>
      <c r="G145" s="1277"/>
      <c r="H145" s="1259"/>
      <c r="I145" s="858">
        <f>+SUM(I146:I148)</f>
        <v>0</v>
      </c>
      <c r="J145" s="880"/>
      <c r="K145" s="858">
        <f>SUM(K146:K148)</f>
        <v>2360470</v>
      </c>
      <c r="L145" s="909"/>
      <c r="M145" s="861"/>
      <c r="N145" s="896"/>
      <c r="O145" s="857"/>
      <c r="P145" s="857"/>
      <c r="Q145" s="892"/>
      <c r="R145" s="1"/>
      <c r="S145"/>
      <c r="T145"/>
      <c r="U145"/>
      <c r="V145"/>
    </row>
    <row r="146" spans="1:22" s="2" customFormat="1" ht="34.5" customHeight="1">
      <c r="A146" s="894" t="s">
        <v>1133</v>
      </c>
      <c r="B146" s="904" t="s">
        <v>1134</v>
      </c>
      <c r="C146" s="905" t="s">
        <v>1058</v>
      </c>
      <c r="D146" s="912">
        <v>1</v>
      </c>
      <c r="E146" s="893">
        <v>513851.48</v>
      </c>
      <c r="F146" s="893">
        <f>ROUND(D146*E146,0)</f>
        <v>513851</v>
      </c>
      <c r="G146" s="931"/>
      <c r="H146" s="906"/>
      <c r="I146" s="867">
        <f t="shared" si="36"/>
        <v>0</v>
      </c>
      <c r="J146" s="871">
        <f>+D146+H146</f>
        <v>1</v>
      </c>
      <c r="K146" s="867">
        <f t="shared" si="37"/>
        <v>513851</v>
      </c>
      <c r="L146" s="907"/>
      <c r="M146" s="870"/>
      <c r="N146" s="871"/>
      <c r="O146" s="873"/>
      <c r="P146" s="867"/>
      <c r="Q146" s="875"/>
      <c r="R146" s="1"/>
      <c r="S146"/>
      <c r="T146"/>
      <c r="U146"/>
      <c r="V146"/>
    </row>
    <row r="147" spans="1:22" s="2" customFormat="1" ht="34.5" customHeight="1">
      <c r="A147" s="894" t="s">
        <v>1135</v>
      </c>
      <c r="B147" s="1222" t="s">
        <v>1136</v>
      </c>
      <c r="C147" s="905" t="s">
        <v>1058</v>
      </c>
      <c r="D147" s="912">
        <v>1</v>
      </c>
      <c r="E147" s="893">
        <v>1019851.48</v>
      </c>
      <c r="F147" s="893">
        <f t="shared" ref="F147:F148" si="40">ROUND(D147*E147,0)</f>
        <v>1019851</v>
      </c>
      <c r="G147" s="931"/>
      <c r="H147" s="906"/>
      <c r="I147" s="867">
        <f t="shared" si="36"/>
        <v>0</v>
      </c>
      <c r="J147" s="871">
        <f t="shared" ref="J147:J148" si="41">+D147+H147</f>
        <v>1</v>
      </c>
      <c r="K147" s="867">
        <f t="shared" si="37"/>
        <v>1019851</v>
      </c>
      <c r="L147" s="907"/>
      <c r="M147" s="870"/>
      <c r="N147" s="871"/>
      <c r="O147" s="873"/>
      <c r="P147" s="867"/>
      <c r="Q147" s="875"/>
      <c r="R147" s="1"/>
      <c r="S147"/>
      <c r="T147"/>
      <c r="U147"/>
      <c r="V147"/>
    </row>
    <row r="148" spans="1:22" s="2" customFormat="1" ht="45.6" customHeight="1">
      <c r="A148" s="894" t="s">
        <v>1137</v>
      </c>
      <c r="B148" s="1222" t="s">
        <v>1138</v>
      </c>
      <c r="C148" s="905" t="s">
        <v>1139</v>
      </c>
      <c r="D148" s="912">
        <v>34</v>
      </c>
      <c r="E148" s="893">
        <v>24316.720000000001</v>
      </c>
      <c r="F148" s="893">
        <f t="shared" si="40"/>
        <v>826768</v>
      </c>
      <c r="G148" s="931"/>
      <c r="H148" s="906"/>
      <c r="I148" s="867">
        <f t="shared" si="36"/>
        <v>0</v>
      </c>
      <c r="J148" s="871">
        <f t="shared" si="41"/>
        <v>34</v>
      </c>
      <c r="K148" s="867">
        <f t="shared" si="37"/>
        <v>826768</v>
      </c>
      <c r="L148" s="907"/>
      <c r="M148" s="870"/>
      <c r="N148" s="871"/>
      <c r="O148" s="873"/>
      <c r="P148" s="867"/>
      <c r="Q148" s="875"/>
      <c r="R148" s="1"/>
      <c r="S148"/>
      <c r="T148"/>
      <c r="U148"/>
      <c r="V148"/>
    </row>
    <row r="149" spans="1:22" s="2" customFormat="1" ht="34.5" customHeight="1">
      <c r="A149" s="908"/>
      <c r="B149" s="855" t="s">
        <v>1140</v>
      </c>
      <c r="C149" s="879"/>
      <c r="D149" s="879"/>
      <c r="E149" s="858"/>
      <c r="F149" s="858">
        <f>SUM(F150:F163)</f>
        <v>28900272</v>
      </c>
      <c r="G149" s="1277"/>
      <c r="H149" s="1259"/>
      <c r="I149" s="858">
        <f>+SUM(I150:I163)</f>
        <v>0</v>
      </c>
      <c r="J149" s="880"/>
      <c r="K149" s="858">
        <f>SUM(K150:K163)</f>
        <v>28900272</v>
      </c>
      <c r="L149" s="909"/>
      <c r="M149" s="861"/>
      <c r="N149" s="896"/>
      <c r="O149" s="857"/>
      <c r="P149" s="857"/>
      <c r="Q149" s="892"/>
      <c r="R149" s="1"/>
      <c r="S149"/>
      <c r="T149"/>
      <c r="U149"/>
      <c r="V149"/>
    </row>
    <row r="150" spans="1:22" s="2" customFormat="1" ht="34.5" customHeight="1">
      <c r="A150" s="894" t="s">
        <v>1141</v>
      </c>
      <c r="B150" s="1222" t="s">
        <v>1951</v>
      </c>
      <c r="C150" s="905" t="s">
        <v>1139</v>
      </c>
      <c r="D150" s="912">
        <v>5</v>
      </c>
      <c r="E150" s="893">
        <v>52960</v>
      </c>
      <c r="F150" s="893">
        <f>ROUND(D150*E150,0)</f>
        <v>264800</v>
      </c>
      <c r="G150" s="931"/>
      <c r="H150" s="906"/>
      <c r="I150" s="867">
        <f t="shared" si="36"/>
        <v>0</v>
      </c>
      <c r="J150" s="871">
        <v>5</v>
      </c>
      <c r="K150" s="867">
        <f t="shared" si="37"/>
        <v>264800</v>
      </c>
      <c r="L150" s="907"/>
      <c r="M150" s="870"/>
      <c r="N150" s="871"/>
      <c r="O150" s="873"/>
      <c r="P150" s="867"/>
      <c r="Q150" s="875"/>
      <c r="R150" s="1"/>
      <c r="S150"/>
      <c r="T150"/>
      <c r="U150"/>
      <c r="V150"/>
    </row>
    <row r="151" spans="1:22" s="2" customFormat="1" ht="34.5" customHeight="1">
      <c r="A151" s="894" t="s">
        <v>1142</v>
      </c>
      <c r="B151" s="1222" t="s">
        <v>1952</v>
      </c>
      <c r="C151" s="905" t="s">
        <v>1139</v>
      </c>
      <c r="D151" s="912">
        <v>5</v>
      </c>
      <c r="E151" s="893">
        <v>52960</v>
      </c>
      <c r="F151" s="893">
        <f t="shared" ref="F151:F163" si="42">ROUND(D151*E151,0)</f>
        <v>264800</v>
      </c>
      <c r="G151" s="931"/>
      <c r="H151" s="906"/>
      <c r="I151" s="867">
        <f t="shared" si="36"/>
        <v>0</v>
      </c>
      <c r="J151" s="871">
        <v>5</v>
      </c>
      <c r="K151" s="867">
        <f t="shared" si="37"/>
        <v>264800</v>
      </c>
      <c r="L151" s="907"/>
      <c r="M151" s="870"/>
      <c r="N151" s="871"/>
      <c r="O151" s="873"/>
      <c r="P151" s="867"/>
      <c r="Q151" s="875"/>
      <c r="R151" s="1"/>
      <c r="S151"/>
      <c r="T151"/>
      <c r="U151"/>
      <c r="V151"/>
    </row>
    <row r="152" spans="1:22" s="2" customFormat="1" ht="34.5" customHeight="1">
      <c r="A152" s="894" t="s">
        <v>1143</v>
      </c>
      <c r="B152" s="1222" t="s">
        <v>1953</v>
      </c>
      <c r="C152" s="905" t="s">
        <v>1139</v>
      </c>
      <c r="D152" s="912">
        <v>10</v>
      </c>
      <c r="E152" s="893">
        <v>52960</v>
      </c>
      <c r="F152" s="893">
        <f t="shared" si="42"/>
        <v>529600</v>
      </c>
      <c r="G152" s="931"/>
      <c r="H152" s="906"/>
      <c r="I152" s="867">
        <f t="shared" si="36"/>
        <v>0</v>
      </c>
      <c r="J152" s="871">
        <v>10</v>
      </c>
      <c r="K152" s="867">
        <f t="shared" si="37"/>
        <v>529600</v>
      </c>
      <c r="L152" s="907"/>
      <c r="M152" s="870"/>
      <c r="N152" s="871"/>
      <c r="O152" s="873"/>
      <c r="P152" s="867"/>
      <c r="Q152" s="875"/>
      <c r="R152" s="1"/>
      <c r="S152"/>
      <c r="T152"/>
      <c r="U152"/>
      <c r="V152"/>
    </row>
    <row r="153" spans="1:22" s="2" customFormat="1" ht="34.5" customHeight="1">
      <c r="A153" s="894" t="s">
        <v>1144</v>
      </c>
      <c r="B153" s="1222" t="s">
        <v>1954</v>
      </c>
      <c r="C153" s="905" t="s">
        <v>1139</v>
      </c>
      <c r="D153" s="912">
        <v>23</v>
      </c>
      <c r="E153" s="893">
        <v>52960</v>
      </c>
      <c r="F153" s="893">
        <f t="shared" si="42"/>
        <v>1218080</v>
      </c>
      <c r="G153" s="931"/>
      <c r="H153" s="906"/>
      <c r="I153" s="867">
        <f t="shared" si="36"/>
        <v>0</v>
      </c>
      <c r="J153" s="871">
        <v>23</v>
      </c>
      <c r="K153" s="867">
        <f t="shared" si="37"/>
        <v>1218080</v>
      </c>
      <c r="L153" s="907"/>
      <c r="M153" s="870"/>
      <c r="N153" s="871"/>
      <c r="O153" s="873"/>
      <c r="P153" s="867"/>
      <c r="Q153" s="875"/>
      <c r="R153" s="1"/>
      <c r="S153"/>
      <c r="T153"/>
      <c r="U153"/>
      <c r="V153"/>
    </row>
    <row r="154" spans="1:22" s="2" customFormat="1" ht="34.5" customHeight="1">
      <c r="A154" s="894" t="s">
        <v>1145</v>
      </c>
      <c r="B154" s="1222" t="s">
        <v>1955</v>
      </c>
      <c r="C154" s="905" t="s">
        <v>1139</v>
      </c>
      <c r="D154" s="912">
        <v>37</v>
      </c>
      <c r="E154" s="893">
        <v>52960</v>
      </c>
      <c r="F154" s="893">
        <f t="shared" si="42"/>
        <v>1959520</v>
      </c>
      <c r="G154" s="931"/>
      <c r="H154" s="906"/>
      <c r="I154" s="867">
        <f t="shared" si="36"/>
        <v>0</v>
      </c>
      <c r="J154" s="871">
        <v>37</v>
      </c>
      <c r="K154" s="867">
        <f t="shared" si="37"/>
        <v>1959520</v>
      </c>
      <c r="L154" s="907"/>
      <c r="M154" s="870"/>
      <c r="N154" s="871"/>
      <c r="O154" s="873"/>
      <c r="P154" s="867"/>
      <c r="Q154" s="875"/>
      <c r="R154" s="1"/>
      <c r="S154"/>
      <c r="T154"/>
      <c r="U154"/>
      <c r="V154"/>
    </row>
    <row r="155" spans="1:22" s="2" customFormat="1" ht="34.5" customHeight="1">
      <c r="A155" s="894" t="s">
        <v>1146</v>
      </c>
      <c r="B155" s="1222" t="s">
        <v>1956</v>
      </c>
      <c r="C155" s="905" t="s">
        <v>1139</v>
      </c>
      <c r="D155" s="912">
        <v>37</v>
      </c>
      <c r="E155" s="893">
        <v>52960</v>
      </c>
      <c r="F155" s="893">
        <f t="shared" si="42"/>
        <v>1959520</v>
      </c>
      <c r="G155" s="931"/>
      <c r="H155" s="906"/>
      <c r="I155" s="867">
        <f t="shared" si="36"/>
        <v>0</v>
      </c>
      <c r="J155" s="871">
        <v>37</v>
      </c>
      <c r="K155" s="867">
        <f t="shared" si="37"/>
        <v>1959520</v>
      </c>
      <c r="L155" s="907"/>
      <c r="M155" s="870"/>
      <c r="N155" s="871"/>
      <c r="O155" s="873"/>
      <c r="P155" s="867"/>
      <c r="Q155" s="875"/>
      <c r="R155" s="1"/>
      <c r="S155"/>
      <c r="T155"/>
      <c r="U155"/>
      <c r="V155"/>
    </row>
    <row r="156" spans="1:22" s="2" customFormat="1" ht="34.5" customHeight="1">
      <c r="A156" s="894" t="s">
        <v>1147</v>
      </c>
      <c r="B156" s="1222" t="s">
        <v>1957</v>
      </c>
      <c r="C156" s="905" t="s">
        <v>1139</v>
      </c>
      <c r="D156" s="912">
        <v>45</v>
      </c>
      <c r="E156" s="893">
        <v>52960</v>
      </c>
      <c r="F156" s="893">
        <f t="shared" si="42"/>
        <v>2383200</v>
      </c>
      <c r="G156" s="931"/>
      <c r="H156" s="906"/>
      <c r="I156" s="867">
        <f t="shared" si="36"/>
        <v>0</v>
      </c>
      <c r="J156" s="871">
        <v>45</v>
      </c>
      <c r="K156" s="867">
        <f t="shared" si="37"/>
        <v>2383200</v>
      </c>
      <c r="L156" s="907"/>
      <c r="M156" s="870"/>
      <c r="N156" s="871"/>
      <c r="O156" s="873"/>
      <c r="P156" s="867"/>
      <c r="Q156" s="875"/>
      <c r="R156" s="1"/>
      <c r="S156"/>
      <c r="T156"/>
      <c r="U156"/>
      <c r="V156"/>
    </row>
    <row r="157" spans="1:22" s="2" customFormat="1" ht="34.5" customHeight="1">
      <c r="A157" s="894" t="s">
        <v>1148</v>
      </c>
      <c r="B157" s="1222" t="s">
        <v>1958</v>
      </c>
      <c r="C157" s="905" t="s">
        <v>1139</v>
      </c>
      <c r="D157" s="912">
        <v>52</v>
      </c>
      <c r="E157" s="893">
        <v>52960</v>
      </c>
      <c r="F157" s="893">
        <f t="shared" si="42"/>
        <v>2753920</v>
      </c>
      <c r="G157" s="931"/>
      <c r="H157" s="906"/>
      <c r="I157" s="867">
        <f t="shared" si="36"/>
        <v>0</v>
      </c>
      <c r="J157" s="871">
        <v>52</v>
      </c>
      <c r="K157" s="867">
        <f t="shared" si="37"/>
        <v>2753920</v>
      </c>
      <c r="L157" s="907"/>
      <c r="M157" s="870"/>
      <c r="N157" s="871"/>
      <c r="O157" s="873"/>
      <c r="P157" s="867"/>
      <c r="Q157" s="875"/>
      <c r="R157" s="1"/>
      <c r="S157"/>
      <c r="T157"/>
      <c r="U157"/>
      <c r="V157"/>
    </row>
    <row r="158" spans="1:22" s="2" customFormat="1" ht="34.5" customHeight="1">
      <c r="A158" s="894" t="s">
        <v>1149</v>
      </c>
      <c r="B158" s="1222" t="s">
        <v>1959</v>
      </c>
      <c r="C158" s="905" t="s">
        <v>1139</v>
      </c>
      <c r="D158" s="912">
        <v>41</v>
      </c>
      <c r="E158" s="893">
        <v>52960</v>
      </c>
      <c r="F158" s="893">
        <f t="shared" si="42"/>
        <v>2171360</v>
      </c>
      <c r="G158" s="931"/>
      <c r="H158" s="906"/>
      <c r="I158" s="867">
        <f t="shared" si="36"/>
        <v>0</v>
      </c>
      <c r="J158" s="871">
        <v>41</v>
      </c>
      <c r="K158" s="867">
        <f t="shared" si="37"/>
        <v>2171360</v>
      </c>
      <c r="L158" s="907"/>
      <c r="M158" s="870"/>
      <c r="N158" s="871"/>
      <c r="O158" s="873"/>
      <c r="P158" s="867"/>
      <c r="Q158" s="875"/>
      <c r="R158" s="1"/>
      <c r="S158"/>
      <c r="T158"/>
      <c r="U158"/>
      <c r="V158"/>
    </row>
    <row r="159" spans="1:22" s="2" customFormat="1" ht="43.2" customHeight="1">
      <c r="A159" s="894" t="s">
        <v>1150</v>
      </c>
      <c r="B159" s="1222" t="s">
        <v>1960</v>
      </c>
      <c r="C159" s="905" t="s">
        <v>1139</v>
      </c>
      <c r="D159" s="912">
        <v>47</v>
      </c>
      <c r="E159" s="893">
        <v>52960</v>
      </c>
      <c r="F159" s="893">
        <f t="shared" si="42"/>
        <v>2489120</v>
      </c>
      <c r="G159" s="931"/>
      <c r="H159" s="906"/>
      <c r="I159" s="867">
        <f t="shared" si="36"/>
        <v>0</v>
      </c>
      <c r="J159" s="871">
        <v>47</v>
      </c>
      <c r="K159" s="867">
        <f t="shared" si="37"/>
        <v>2489120</v>
      </c>
      <c r="L159" s="907"/>
      <c r="M159" s="870"/>
      <c r="N159" s="871"/>
      <c r="O159" s="873"/>
      <c r="P159" s="867"/>
      <c r="Q159" s="875"/>
      <c r="R159" s="1"/>
      <c r="S159"/>
      <c r="T159"/>
      <c r="U159"/>
      <c r="V159"/>
    </row>
    <row r="160" spans="1:22" s="2" customFormat="1" ht="39.6" customHeight="1">
      <c r="A160" s="894" t="s">
        <v>1151</v>
      </c>
      <c r="B160" s="1222" t="s">
        <v>1961</v>
      </c>
      <c r="C160" s="905" t="s">
        <v>1139</v>
      </c>
      <c r="D160" s="912">
        <v>53</v>
      </c>
      <c r="E160" s="893">
        <v>52960</v>
      </c>
      <c r="F160" s="893">
        <f t="shared" si="42"/>
        <v>2806880</v>
      </c>
      <c r="G160" s="931"/>
      <c r="H160" s="906"/>
      <c r="I160" s="867">
        <f t="shared" si="36"/>
        <v>0</v>
      </c>
      <c r="J160" s="871">
        <v>53</v>
      </c>
      <c r="K160" s="867">
        <f t="shared" si="37"/>
        <v>2806880</v>
      </c>
      <c r="L160" s="907"/>
      <c r="M160" s="870"/>
      <c r="N160" s="871"/>
      <c r="O160" s="873"/>
      <c r="P160" s="867"/>
      <c r="Q160" s="875"/>
      <c r="R160" s="1"/>
      <c r="S160"/>
      <c r="T160"/>
      <c r="U160"/>
      <c r="V160"/>
    </row>
    <row r="161" spans="1:22" s="2" customFormat="1" ht="44.4" customHeight="1">
      <c r="A161" s="894" t="s">
        <v>1152</v>
      </c>
      <c r="B161" s="1222" t="s">
        <v>1962</v>
      </c>
      <c r="C161" s="905" t="s">
        <v>1139</v>
      </c>
      <c r="D161" s="912">
        <v>53</v>
      </c>
      <c r="E161" s="893">
        <v>52960</v>
      </c>
      <c r="F161" s="893">
        <f t="shared" si="42"/>
        <v>2806880</v>
      </c>
      <c r="G161" s="931"/>
      <c r="H161" s="906"/>
      <c r="I161" s="867">
        <f t="shared" si="36"/>
        <v>0</v>
      </c>
      <c r="J161" s="871">
        <v>53</v>
      </c>
      <c r="K161" s="867">
        <f>ROUND(E161*J161,0)</f>
        <v>2806880</v>
      </c>
      <c r="L161" s="907"/>
      <c r="M161" s="870"/>
      <c r="N161" s="871"/>
      <c r="O161" s="873"/>
      <c r="P161" s="867"/>
      <c r="Q161" s="875"/>
      <c r="R161" s="1"/>
      <c r="S161"/>
      <c r="T161"/>
      <c r="U161"/>
      <c r="V161"/>
    </row>
    <row r="162" spans="1:22" s="2" customFormat="1" ht="39" customHeight="1">
      <c r="A162" s="894" t="s">
        <v>1153</v>
      </c>
      <c r="B162" s="1222" t="s">
        <v>1963</v>
      </c>
      <c r="C162" s="905" t="s">
        <v>1139</v>
      </c>
      <c r="D162" s="912">
        <v>78.7</v>
      </c>
      <c r="E162" s="893">
        <v>52960</v>
      </c>
      <c r="F162" s="893">
        <f t="shared" si="42"/>
        <v>4167952</v>
      </c>
      <c r="G162" s="931"/>
      <c r="H162" s="906"/>
      <c r="I162" s="867">
        <f t="shared" si="36"/>
        <v>0</v>
      </c>
      <c r="J162" s="871">
        <v>78.7</v>
      </c>
      <c r="K162" s="867">
        <f t="shared" si="37"/>
        <v>4167952</v>
      </c>
      <c r="L162" s="907"/>
      <c r="M162" s="870"/>
      <c r="N162" s="871"/>
      <c r="O162" s="873"/>
      <c r="P162" s="867"/>
      <c r="Q162" s="875"/>
      <c r="R162" s="1"/>
      <c r="S162"/>
      <c r="T162"/>
      <c r="U162"/>
      <c r="V162"/>
    </row>
    <row r="163" spans="1:22" s="2" customFormat="1" ht="40.799999999999997" customHeight="1">
      <c r="A163" s="894" t="s">
        <v>1154</v>
      </c>
      <c r="B163" s="1222" t="s">
        <v>1964</v>
      </c>
      <c r="C163" s="905" t="s">
        <v>1139</v>
      </c>
      <c r="D163" s="912">
        <v>59</v>
      </c>
      <c r="E163" s="893">
        <v>52960</v>
      </c>
      <c r="F163" s="893">
        <f t="shared" si="42"/>
        <v>3124640</v>
      </c>
      <c r="G163" s="931"/>
      <c r="H163" s="906"/>
      <c r="I163" s="867">
        <f t="shared" si="36"/>
        <v>0</v>
      </c>
      <c r="J163" s="871">
        <v>59</v>
      </c>
      <c r="K163" s="867">
        <f t="shared" si="37"/>
        <v>3124640</v>
      </c>
      <c r="L163" s="907"/>
      <c r="M163" s="870"/>
      <c r="N163" s="871"/>
      <c r="O163" s="873"/>
      <c r="P163" s="867"/>
      <c r="Q163" s="875"/>
      <c r="R163" s="1"/>
      <c r="S163"/>
      <c r="T163"/>
      <c r="U163"/>
      <c r="V163"/>
    </row>
    <row r="164" spans="1:22" s="2" customFormat="1" ht="34.5" customHeight="1">
      <c r="A164" s="908"/>
      <c r="B164" s="855" t="s">
        <v>1155</v>
      </c>
      <c r="C164" s="879"/>
      <c r="D164" s="879"/>
      <c r="E164" s="858"/>
      <c r="F164" s="858">
        <f>SUM(F165:F169)</f>
        <v>37155756</v>
      </c>
      <c r="G164" s="1277"/>
      <c r="H164" s="1259"/>
      <c r="I164" s="858">
        <f>+SUM(I165:I169)</f>
        <v>1253560</v>
      </c>
      <c r="J164" s="880"/>
      <c r="K164" s="858">
        <f>SUM(K165:K169)</f>
        <v>38409316</v>
      </c>
      <c r="L164" s="909"/>
      <c r="M164" s="861"/>
      <c r="N164" s="896"/>
      <c r="O164" s="857"/>
      <c r="P164" s="857"/>
      <c r="Q164" s="892"/>
      <c r="R164" s="1"/>
      <c r="S164"/>
      <c r="T164"/>
      <c r="U164"/>
      <c r="V164"/>
    </row>
    <row r="165" spans="1:22" s="2" customFormat="1" ht="34.5" customHeight="1">
      <c r="A165" s="894" t="s">
        <v>1156</v>
      </c>
      <c r="B165" s="1223" t="s">
        <v>1157</v>
      </c>
      <c r="C165" s="905" t="s">
        <v>1058</v>
      </c>
      <c r="D165" s="912">
        <v>174</v>
      </c>
      <c r="E165" s="893">
        <v>192680</v>
      </c>
      <c r="F165" s="893">
        <f>ROUND(D165*E165,0)</f>
        <v>33526320</v>
      </c>
      <c r="G165" s="931"/>
      <c r="H165" s="906"/>
      <c r="I165" s="867">
        <f t="shared" si="36"/>
        <v>0</v>
      </c>
      <c r="J165" s="871">
        <v>174</v>
      </c>
      <c r="K165" s="867">
        <f>ROUND(E165*J165,0)</f>
        <v>33526320</v>
      </c>
      <c r="L165" s="907"/>
      <c r="M165" s="870"/>
      <c r="N165" s="871"/>
      <c r="O165" s="873"/>
      <c r="P165" s="867"/>
      <c r="Q165" s="875"/>
      <c r="R165" s="1"/>
      <c r="S165"/>
      <c r="T165"/>
      <c r="U165"/>
      <c r="V165"/>
    </row>
    <row r="166" spans="1:22" s="2" customFormat="1" ht="34.5" customHeight="1">
      <c r="A166" s="894" t="s">
        <v>1158</v>
      </c>
      <c r="B166" s="1224" t="s">
        <v>1159</v>
      </c>
      <c r="C166" s="905" t="s">
        <v>1058</v>
      </c>
      <c r="D166" s="912">
        <v>17</v>
      </c>
      <c r="E166" s="893">
        <v>56980</v>
      </c>
      <c r="F166" s="893">
        <f t="shared" ref="F166:F169" si="43">ROUND(D166*E166,0)</f>
        <v>968660</v>
      </c>
      <c r="G166" s="931"/>
      <c r="H166" s="906">
        <v>22</v>
      </c>
      <c r="I166" s="867">
        <f>+ROUND(H166*E166,0)</f>
        <v>1253560</v>
      </c>
      <c r="J166" s="872">
        <f t="shared" ref="J166" si="44">+D166+H166</f>
        <v>39</v>
      </c>
      <c r="K166" s="867">
        <f t="shared" ref="K166:K168" si="45">ROUND(E166*J166,0)</f>
        <v>2222220</v>
      </c>
      <c r="L166" s="907"/>
      <c r="M166" s="870"/>
      <c r="N166" s="871"/>
      <c r="O166" s="873"/>
      <c r="P166" s="867"/>
      <c r="Q166" s="875"/>
      <c r="R166" s="1"/>
      <c r="S166"/>
      <c r="T166"/>
      <c r="U166"/>
      <c r="V166"/>
    </row>
    <row r="167" spans="1:22" s="2" customFormat="1" ht="34.5" customHeight="1">
      <c r="A167" s="894" t="s">
        <v>1160</v>
      </c>
      <c r="B167" s="1224" t="s">
        <v>1161</v>
      </c>
      <c r="C167" s="905" t="s">
        <v>1058</v>
      </c>
      <c r="D167" s="912">
        <v>8</v>
      </c>
      <c r="E167" s="893">
        <v>71980</v>
      </c>
      <c r="F167" s="893">
        <f t="shared" si="43"/>
        <v>575840</v>
      </c>
      <c r="G167" s="931"/>
      <c r="H167" s="906"/>
      <c r="I167" s="867">
        <f t="shared" si="36"/>
        <v>0</v>
      </c>
      <c r="J167" s="871">
        <v>8</v>
      </c>
      <c r="K167" s="867">
        <f>ROUND(E167*J167,0)</f>
        <v>575840</v>
      </c>
      <c r="L167" s="907"/>
      <c r="M167" s="870"/>
      <c r="N167" s="871"/>
      <c r="O167" s="873"/>
      <c r="P167" s="867"/>
      <c r="Q167" s="875"/>
      <c r="R167" s="1"/>
      <c r="S167"/>
      <c r="T167"/>
      <c r="U167"/>
      <c r="V167"/>
    </row>
    <row r="168" spans="1:22" s="2" customFormat="1" ht="34.5" customHeight="1">
      <c r="A168" s="894" t="s">
        <v>1162</v>
      </c>
      <c r="B168" s="1224" t="s">
        <v>1163</v>
      </c>
      <c r="C168" s="905" t="s">
        <v>1058</v>
      </c>
      <c r="D168" s="912">
        <v>7</v>
      </c>
      <c r="E168" s="893">
        <v>227066</v>
      </c>
      <c r="F168" s="893">
        <f t="shared" si="43"/>
        <v>1589462</v>
      </c>
      <c r="G168" s="931"/>
      <c r="H168" s="906"/>
      <c r="I168" s="867">
        <f t="shared" si="36"/>
        <v>0</v>
      </c>
      <c r="J168" s="871">
        <v>7</v>
      </c>
      <c r="K168" s="867">
        <f t="shared" si="45"/>
        <v>1589462</v>
      </c>
      <c r="L168" s="907"/>
      <c r="M168" s="870"/>
      <c r="N168" s="871"/>
      <c r="O168" s="873"/>
      <c r="P168" s="867"/>
      <c r="Q168" s="875"/>
      <c r="R168" s="1"/>
      <c r="S168"/>
      <c r="T168"/>
      <c r="U168"/>
      <c r="V168"/>
    </row>
    <row r="169" spans="1:22" s="2" customFormat="1" ht="34.5" customHeight="1">
      <c r="A169" s="894" t="s">
        <v>1164</v>
      </c>
      <c r="B169" s="1222" t="s">
        <v>1165</v>
      </c>
      <c r="C169" s="905" t="s">
        <v>1058</v>
      </c>
      <c r="D169" s="912">
        <v>1</v>
      </c>
      <c r="E169" s="893">
        <v>495473.5</v>
      </c>
      <c r="F169" s="893">
        <f t="shared" si="43"/>
        <v>495474</v>
      </c>
      <c r="G169" s="931"/>
      <c r="H169" s="906"/>
      <c r="I169" s="867">
        <f t="shared" si="36"/>
        <v>0</v>
      </c>
      <c r="J169" s="871">
        <v>1</v>
      </c>
      <c r="K169" s="867">
        <f>ROUND(E169*J169,0)</f>
        <v>495474</v>
      </c>
      <c r="L169" s="907"/>
      <c r="M169" s="870"/>
      <c r="N169" s="871"/>
      <c r="O169" s="873"/>
      <c r="P169" s="867"/>
      <c r="Q169" s="875"/>
      <c r="R169" s="1"/>
      <c r="S169"/>
      <c r="T169"/>
      <c r="U169"/>
      <c r="V169"/>
    </row>
    <row r="170" spans="1:22" s="2" customFormat="1" ht="34.5" customHeight="1">
      <c r="A170" s="908"/>
      <c r="B170" s="855" t="s">
        <v>1166</v>
      </c>
      <c r="C170" s="879"/>
      <c r="D170" s="879"/>
      <c r="E170" s="858"/>
      <c r="F170" s="858">
        <f>SUM(F171:F175)</f>
        <v>57802840</v>
      </c>
      <c r="G170" s="1277"/>
      <c r="H170" s="1259"/>
      <c r="I170" s="858">
        <f>+SUM(I171:I175)</f>
        <v>0</v>
      </c>
      <c r="J170" s="880"/>
      <c r="K170" s="858">
        <f>SUM(K171:K175)</f>
        <v>57802840</v>
      </c>
      <c r="L170" s="909"/>
      <c r="M170" s="861"/>
      <c r="N170" s="896"/>
      <c r="O170" s="857"/>
      <c r="P170" s="857"/>
      <c r="Q170" s="892"/>
      <c r="R170" s="1"/>
      <c r="S170"/>
      <c r="T170"/>
      <c r="U170"/>
      <c r="V170"/>
    </row>
    <row r="171" spans="1:22" s="2" customFormat="1" ht="52.2" customHeight="1">
      <c r="A171" s="894" t="s">
        <v>1167</v>
      </c>
      <c r="B171" s="1222" t="s">
        <v>1168</v>
      </c>
      <c r="C171" s="905" t="s">
        <v>1058</v>
      </c>
      <c r="D171" s="912">
        <v>76</v>
      </c>
      <c r="E171" s="893">
        <v>168560</v>
      </c>
      <c r="F171" s="893">
        <f>ROUND(D171*E171,0)</f>
        <v>12810560</v>
      </c>
      <c r="G171" s="931"/>
      <c r="H171" s="906"/>
      <c r="I171" s="867">
        <f t="shared" si="36"/>
        <v>0</v>
      </c>
      <c r="J171" s="871">
        <v>76</v>
      </c>
      <c r="K171" s="867">
        <f>ROUND(E171*J171,0)</f>
        <v>12810560</v>
      </c>
      <c r="L171" s="907"/>
      <c r="M171" s="870"/>
      <c r="N171" s="871"/>
      <c r="O171" s="873"/>
      <c r="P171" s="867"/>
      <c r="Q171" s="875"/>
      <c r="R171" s="1"/>
      <c r="S171"/>
      <c r="T171"/>
      <c r="U171"/>
      <c r="V171"/>
    </row>
    <row r="172" spans="1:22" s="2" customFormat="1" ht="46.8" customHeight="1">
      <c r="A172" s="894" t="s">
        <v>1169</v>
      </c>
      <c r="B172" s="1222" t="s">
        <v>1170</v>
      </c>
      <c r="C172" s="905" t="s">
        <v>1058</v>
      </c>
      <c r="D172" s="912">
        <v>15</v>
      </c>
      <c r="E172" s="893">
        <v>231160</v>
      </c>
      <c r="F172" s="893">
        <f t="shared" ref="F172:F175" si="46">ROUND(D172*E172,0)</f>
        <v>3467400</v>
      </c>
      <c r="G172" s="867"/>
      <c r="H172" s="869"/>
      <c r="I172" s="867">
        <f t="shared" si="36"/>
        <v>0</v>
      </c>
      <c r="J172" s="871">
        <v>15</v>
      </c>
      <c r="K172" s="867">
        <f>ROUND(E172*J172,0)</f>
        <v>3467400</v>
      </c>
      <c r="L172" s="907"/>
      <c r="M172" s="870"/>
      <c r="N172" s="871"/>
      <c r="O172" s="873"/>
      <c r="P172" s="867"/>
      <c r="Q172" s="875"/>
      <c r="R172" s="1"/>
      <c r="S172"/>
      <c r="T172"/>
      <c r="U172"/>
      <c r="V172"/>
    </row>
    <row r="173" spans="1:22" s="2" customFormat="1" ht="48.6" customHeight="1">
      <c r="A173" s="894" t="s">
        <v>1171</v>
      </c>
      <c r="B173" s="1222" t="s">
        <v>1172</v>
      </c>
      <c r="C173" s="905" t="s">
        <v>1058</v>
      </c>
      <c r="D173" s="912">
        <v>7</v>
      </c>
      <c r="E173" s="893">
        <v>181060</v>
      </c>
      <c r="F173" s="893">
        <f t="shared" si="46"/>
        <v>1267420</v>
      </c>
      <c r="G173" s="867"/>
      <c r="H173" s="869"/>
      <c r="I173" s="867">
        <f t="shared" si="36"/>
        <v>0</v>
      </c>
      <c r="J173" s="871">
        <v>7</v>
      </c>
      <c r="K173" s="867">
        <f>ROUND(E173*J173,0)</f>
        <v>1267420</v>
      </c>
      <c r="L173" s="907"/>
      <c r="M173" s="870"/>
      <c r="N173" s="871"/>
      <c r="O173" s="873"/>
      <c r="P173" s="867"/>
      <c r="Q173" s="875"/>
      <c r="R173" s="1"/>
      <c r="S173"/>
      <c r="T173"/>
      <c r="U173"/>
      <c r="V173"/>
    </row>
    <row r="174" spans="1:22" s="2" customFormat="1" ht="49.8" customHeight="1">
      <c r="A174" s="894" t="s">
        <v>1173</v>
      </c>
      <c r="B174" s="1222" t="s">
        <v>1174</v>
      </c>
      <c r="C174" s="905" t="s">
        <v>1058</v>
      </c>
      <c r="D174" s="912">
        <v>206</v>
      </c>
      <c r="E174" s="893">
        <v>136650</v>
      </c>
      <c r="F174" s="893">
        <f t="shared" si="46"/>
        <v>28149900</v>
      </c>
      <c r="G174" s="867"/>
      <c r="H174" s="869"/>
      <c r="I174" s="867">
        <f t="shared" si="36"/>
        <v>0</v>
      </c>
      <c r="J174" s="871">
        <v>206</v>
      </c>
      <c r="K174" s="867">
        <f>ROUND(E174*J174,0)</f>
        <v>28149900</v>
      </c>
      <c r="L174" s="907"/>
      <c r="M174" s="870"/>
      <c r="N174" s="871"/>
      <c r="O174" s="873"/>
      <c r="P174" s="867"/>
      <c r="Q174" s="875"/>
      <c r="R174" s="1"/>
      <c r="S174"/>
      <c r="T174"/>
      <c r="U174"/>
      <c r="V174"/>
    </row>
    <row r="175" spans="1:22" s="2" customFormat="1" ht="52.8" customHeight="1">
      <c r="A175" s="894" t="s">
        <v>1175</v>
      </c>
      <c r="B175" s="1222" t="s">
        <v>1176</v>
      </c>
      <c r="C175" s="905" t="s">
        <v>1058</v>
      </c>
      <c r="D175" s="912">
        <v>76</v>
      </c>
      <c r="E175" s="893">
        <v>159310</v>
      </c>
      <c r="F175" s="893">
        <f t="shared" si="46"/>
        <v>12107560</v>
      </c>
      <c r="G175" s="867"/>
      <c r="H175" s="869"/>
      <c r="I175" s="867">
        <f>+ROUND(H175*E175,0)</f>
        <v>0</v>
      </c>
      <c r="J175" s="871">
        <v>76</v>
      </c>
      <c r="K175" s="867">
        <f>ROUND(E175*J175,0)</f>
        <v>12107560</v>
      </c>
      <c r="L175" s="907"/>
      <c r="M175" s="870"/>
      <c r="N175" s="871"/>
      <c r="O175" s="873"/>
      <c r="P175" s="867"/>
      <c r="Q175" s="875"/>
      <c r="R175" s="1"/>
      <c r="S175"/>
      <c r="T175"/>
      <c r="U175"/>
      <c r="V175"/>
    </row>
    <row r="176" spans="1:22" s="2" customFormat="1" ht="34.5" customHeight="1">
      <c r="A176" s="908"/>
      <c r="B176" s="855" t="s">
        <v>1177</v>
      </c>
      <c r="C176" s="879"/>
      <c r="D176" s="879"/>
      <c r="E176" s="858"/>
      <c r="F176" s="858">
        <f>+F177+F183</f>
        <v>146658686</v>
      </c>
      <c r="G176" s="858"/>
      <c r="H176" s="860"/>
      <c r="I176" s="858">
        <f>+I177+I183</f>
        <v>0</v>
      </c>
      <c r="J176" s="880"/>
      <c r="K176" s="858">
        <f>+K177+K183</f>
        <v>146658686</v>
      </c>
      <c r="L176" s="909"/>
      <c r="M176" s="861"/>
      <c r="N176" s="896"/>
      <c r="O176" s="857"/>
      <c r="P176" s="857"/>
      <c r="Q176" s="892"/>
      <c r="R176" s="1"/>
      <c r="S176"/>
      <c r="T176"/>
      <c r="U176"/>
      <c r="V176"/>
    </row>
    <row r="177" spans="1:22" s="2" customFormat="1" ht="34.5" customHeight="1">
      <c r="A177" s="908"/>
      <c r="B177" s="855" t="s">
        <v>1178</v>
      </c>
      <c r="C177" s="879"/>
      <c r="D177" s="879"/>
      <c r="E177" s="858"/>
      <c r="F177" s="858">
        <f>SUM(F178:F182)</f>
        <v>103301701</v>
      </c>
      <c r="G177" s="858"/>
      <c r="H177" s="860"/>
      <c r="I177" s="858">
        <f>+SUM(I178:I182)</f>
        <v>0</v>
      </c>
      <c r="J177" s="880"/>
      <c r="K177" s="858">
        <f>SUM(K178:K182)</f>
        <v>103301701</v>
      </c>
      <c r="L177" s="909"/>
      <c r="M177" s="861"/>
      <c r="N177" s="896"/>
      <c r="O177" s="857"/>
      <c r="P177" s="857"/>
      <c r="Q177" s="892"/>
      <c r="R177" s="1"/>
      <c r="S177"/>
      <c r="T177"/>
      <c r="U177"/>
      <c r="V177"/>
    </row>
    <row r="178" spans="1:22" s="2" customFormat="1" ht="34.5" customHeight="1">
      <c r="A178" s="894" t="s">
        <v>1179</v>
      </c>
      <c r="B178" s="904" t="s">
        <v>1180</v>
      </c>
      <c r="C178" s="1372" t="s">
        <v>9</v>
      </c>
      <c r="D178" s="1221">
        <v>39</v>
      </c>
      <c r="E178" s="932">
        <v>1128586.1499999999</v>
      </c>
      <c r="F178" s="932">
        <f>ROUND(D178*E178,0)</f>
        <v>44014860</v>
      </c>
      <c r="G178" s="969"/>
      <c r="H178" s="1367"/>
      <c r="I178" s="969">
        <f>+ROUND(H178*E178,0)</f>
        <v>0</v>
      </c>
      <c r="J178" s="872">
        <v>39</v>
      </c>
      <c r="K178" s="969">
        <f>ROUND(E178*J178,0)</f>
        <v>44014860</v>
      </c>
      <c r="L178" s="907"/>
      <c r="M178" s="870"/>
      <c r="N178" s="871"/>
      <c r="O178" s="873"/>
      <c r="P178" s="867"/>
      <c r="Q178" s="875"/>
      <c r="R178" s="1"/>
      <c r="S178"/>
      <c r="T178"/>
      <c r="U178"/>
      <c r="V178"/>
    </row>
    <row r="179" spans="1:22" s="2" customFormat="1" ht="34.5" customHeight="1">
      <c r="A179" s="894" t="s">
        <v>1181</v>
      </c>
      <c r="B179" s="898" t="s">
        <v>1182</v>
      </c>
      <c r="C179" s="1372" t="s">
        <v>9</v>
      </c>
      <c r="D179" s="1221">
        <v>1</v>
      </c>
      <c r="E179" s="932">
        <v>17190741</v>
      </c>
      <c r="F179" s="932">
        <f t="shared" ref="F179:F182" si="47">ROUND(D179*E179,0)</f>
        <v>17190741</v>
      </c>
      <c r="G179" s="969"/>
      <c r="H179" s="1367"/>
      <c r="I179" s="969">
        <f t="shared" ref="I179:I188" si="48">+ROUND(H179*E179,0)</f>
        <v>0</v>
      </c>
      <c r="J179" s="872">
        <v>1</v>
      </c>
      <c r="K179" s="969">
        <f t="shared" ref="K179:K182" si="49">ROUND(E179*J179,0)</f>
        <v>17190741</v>
      </c>
      <c r="L179" s="907"/>
      <c r="M179" s="870"/>
      <c r="N179" s="871"/>
      <c r="O179" s="873"/>
      <c r="P179" s="867"/>
      <c r="Q179" s="875"/>
      <c r="R179" s="1"/>
      <c r="S179"/>
      <c r="T179"/>
      <c r="U179"/>
      <c r="V179"/>
    </row>
    <row r="180" spans="1:22" s="2" customFormat="1" ht="34.5" customHeight="1">
      <c r="A180" s="894" t="s">
        <v>1183</v>
      </c>
      <c r="B180" s="904" t="s">
        <v>1184</v>
      </c>
      <c r="C180" s="1372" t="s">
        <v>9</v>
      </c>
      <c r="D180" s="1221">
        <v>10</v>
      </c>
      <c r="E180" s="932">
        <v>2583500</v>
      </c>
      <c r="F180" s="932">
        <f t="shared" si="47"/>
        <v>25835000</v>
      </c>
      <c r="G180" s="969"/>
      <c r="H180" s="1367"/>
      <c r="I180" s="969">
        <f t="shared" si="48"/>
        <v>0</v>
      </c>
      <c r="J180" s="872">
        <v>10</v>
      </c>
      <c r="K180" s="969">
        <f t="shared" si="49"/>
        <v>25835000</v>
      </c>
      <c r="L180" s="907"/>
      <c r="M180" s="870"/>
      <c r="N180" s="871"/>
      <c r="O180" s="873"/>
      <c r="P180" s="867"/>
      <c r="Q180" s="875"/>
      <c r="R180" s="1"/>
      <c r="S180"/>
      <c r="T180"/>
      <c r="U180"/>
      <c r="V180"/>
    </row>
    <row r="181" spans="1:22" s="2" customFormat="1" ht="34.5" customHeight="1">
      <c r="A181" s="894" t="s">
        <v>1185</v>
      </c>
      <c r="B181" s="904" t="s">
        <v>1186</v>
      </c>
      <c r="C181" s="1372" t="s">
        <v>9</v>
      </c>
      <c r="D181" s="1221">
        <v>1</v>
      </c>
      <c r="E181" s="932">
        <v>7079180</v>
      </c>
      <c r="F181" s="932">
        <f t="shared" si="47"/>
        <v>7079180</v>
      </c>
      <c r="G181" s="969"/>
      <c r="H181" s="1367"/>
      <c r="I181" s="969">
        <f t="shared" si="48"/>
        <v>0</v>
      </c>
      <c r="J181" s="872">
        <v>1</v>
      </c>
      <c r="K181" s="969">
        <f t="shared" si="49"/>
        <v>7079180</v>
      </c>
      <c r="L181" s="907"/>
      <c r="M181" s="870"/>
      <c r="N181" s="871"/>
      <c r="O181" s="873"/>
      <c r="P181" s="867"/>
      <c r="Q181" s="875"/>
      <c r="R181" s="1"/>
      <c r="S181"/>
      <c r="T181"/>
      <c r="U181"/>
      <c r="V181"/>
    </row>
    <row r="182" spans="1:22" s="2" customFormat="1" ht="34.5" customHeight="1">
      <c r="A182" s="894" t="s">
        <v>1187</v>
      </c>
      <c r="B182" s="904" t="s">
        <v>1188</v>
      </c>
      <c r="C182" s="1362" t="s">
        <v>9</v>
      </c>
      <c r="D182" s="1221">
        <v>1</v>
      </c>
      <c r="E182" s="932">
        <v>9181920</v>
      </c>
      <c r="F182" s="932">
        <f t="shared" si="47"/>
        <v>9181920</v>
      </c>
      <c r="G182" s="969"/>
      <c r="H182" s="1367"/>
      <c r="I182" s="969">
        <f t="shared" si="48"/>
        <v>0</v>
      </c>
      <c r="J182" s="872">
        <v>1</v>
      </c>
      <c r="K182" s="969">
        <f t="shared" si="49"/>
        <v>9181920</v>
      </c>
      <c r="L182" s="907"/>
      <c r="M182" s="870"/>
      <c r="N182" s="871"/>
      <c r="O182" s="873"/>
      <c r="P182" s="867"/>
      <c r="Q182" s="875"/>
      <c r="R182" s="1"/>
      <c r="S182"/>
      <c r="T182"/>
      <c r="U182"/>
      <c r="V182"/>
    </row>
    <row r="183" spans="1:22" s="2" customFormat="1" ht="34.5" customHeight="1">
      <c r="A183" s="908"/>
      <c r="B183" s="855" t="s">
        <v>1189</v>
      </c>
      <c r="C183" s="879"/>
      <c r="D183" s="879"/>
      <c r="E183" s="858"/>
      <c r="F183" s="858">
        <f>SUM(F184:F215)</f>
        <v>43356985</v>
      </c>
      <c r="G183" s="858"/>
      <c r="H183" s="860"/>
      <c r="I183" s="858">
        <f>+SUM(I184:I188)</f>
        <v>0</v>
      </c>
      <c r="J183" s="880"/>
      <c r="K183" s="860">
        <f>SUM(K184:M188)</f>
        <v>43356985</v>
      </c>
      <c r="L183" s="909"/>
      <c r="M183" s="861"/>
      <c r="N183" s="896"/>
      <c r="O183" s="857"/>
      <c r="P183" s="857"/>
      <c r="Q183" s="892"/>
      <c r="R183" s="1"/>
      <c r="S183"/>
      <c r="T183"/>
      <c r="U183"/>
      <c r="V183"/>
    </row>
    <row r="184" spans="1:22" s="2" customFormat="1" ht="32.4" customHeight="1">
      <c r="A184" s="894" t="s">
        <v>1190</v>
      </c>
      <c r="B184" s="904" t="s">
        <v>1946</v>
      </c>
      <c r="C184" s="1372" t="s">
        <v>9</v>
      </c>
      <c r="D184" s="1221">
        <v>3</v>
      </c>
      <c r="E184" s="932">
        <v>1299121</v>
      </c>
      <c r="F184" s="932">
        <f>ROUND(D184*E184,0)</f>
        <v>3897363</v>
      </c>
      <c r="G184" s="969"/>
      <c r="H184" s="1367"/>
      <c r="I184" s="969">
        <f t="shared" si="48"/>
        <v>0</v>
      </c>
      <c r="J184" s="872">
        <v>3</v>
      </c>
      <c r="K184" s="1367">
        <f>ROUND(E184*J184,0)</f>
        <v>3897363</v>
      </c>
      <c r="L184" s="907"/>
      <c r="M184" s="917"/>
      <c r="N184" s="882"/>
      <c r="O184" s="873"/>
      <c r="P184" s="867"/>
      <c r="Q184" s="875"/>
      <c r="R184" s="1"/>
      <c r="S184"/>
      <c r="T184"/>
      <c r="U184"/>
      <c r="V184"/>
    </row>
    <row r="185" spans="1:22" s="2" customFormat="1" ht="32.4" customHeight="1">
      <c r="A185" s="894" t="s">
        <v>1191</v>
      </c>
      <c r="B185" s="904" t="s">
        <v>1192</v>
      </c>
      <c r="C185" s="1372" t="s">
        <v>1139</v>
      </c>
      <c r="D185" s="1221">
        <v>148</v>
      </c>
      <c r="E185" s="932">
        <v>34320</v>
      </c>
      <c r="F185" s="932">
        <f t="shared" ref="F185:F188" si="50">ROUND(D185*E185,0)</f>
        <v>5079360</v>
      </c>
      <c r="G185" s="969"/>
      <c r="H185" s="1367"/>
      <c r="I185" s="969">
        <f t="shared" si="48"/>
        <v>0</v>
      </c>
      <c r="J185" s="872">
        <v>148</v>
      </c>
      <c r="K185" s="1367">
        <f>ROUND(E185*J185,0)</f>
        <v>5079360</v>
      </c>
      <c r="L185" s="907"/>
      <c r="M185" s="917"/>
      <c r="N185" s="882"/>
      <c r="O185" s="873"/>
      <c r="P185" s="867"/>
      <c r="Q185" s="875"/>
      <c r="R185" s="1"/>
      <c r="S185"/>
      <c r="T185"/>
      <c r="U185"/>
      <c r="V185"/>
    </row>
    <row r="186" spans="1:22" s="2" customFormat="1" ht="32.4" customHeight="1">
      <c r="A186" s="894" t="s">
        <v>1193</v>
      </c>
      <c r="B186" s="904" t="s">
        <v>1194</v>
      </c>
      <c r="C186" s="1372" t="s">
        <v>1139</v>
      </c>
      <c r="D186" s="1221">
        <v>148</v>
      </c>
      <c r="E186" s="932">
        <v>37294</v>
      </c>
      <c r="F186" s="932">
        <f t="shared" si="50"/>
        <v>5519512</v>
      </c>
      <c r="G186" s="969"/>
      <c r="H186" s="1367"/>
      <c r="I186" s="969">
        <f t="shared" si="48"/>
        <v>0</v>
      </c>
      <c r="J186" s="872">
        <v>148</v>
      </c>
      <c r="K186" s="1367">
        <f>ROUND(E186*J186,0)</f>
        <v>5519512</v>
      </c>
      <c r="L186" s="907"/>
      <c r="M186" s="917"/>
      <c r="N186" s="882"/>
      <c r="O186" s="873"/>
      <c r="P186" s="867"/>
      <c r="Q186" s="875"/>
      <c r="R186" s="1"/>
      <c r="S186"/>
      <c r="T186"/>
      <c r="U186"/>
      <c r="V186"/>
    </row>
    <row r="187" spans="1:22" s="2" customFormat="1" ht="43.2" customHeight="1">
      <c r="A187" s="894" t="s">
        <v>1195</v>
      </c>
      <c r="B187" s="904" t="s">
        <v>1196</v>
      </c>
      <c r="C187" s="1372" t="s">
        <v>1139</v>
      </c>
      <c r="D187" s="1221">
        <v>224</v>
      </c>
      <c r="E187" s="932">
        <v>114160</v>
      </c>
      <c r="F187" s="932">
        <f t="shared" si="50"/>
        <v>25571840</v>
      </c>
      <c r="G187" s="969"/>
      <c r="H187" s="1367"/>
      <c r="I187" s="969">
        <f t="shared" si="48"/>
        <v>0</v>
      </c>
      <c r="J187" s="872">
        <v>224</v>
      </c>
      <c r="K187" s="1367">
        <f>ROUND(E187*J187,0)</f>
        <v>25571840</v>
      </c>
      <c r="L187" s="907"/>
      <c r="M187" s="917"/>
      <c r="N187" s="882"/>
      <c r="O187" s="873"/>
      <c r="P187" s="867"/>
      <c r="Q187" s="875"/>
      <c r="R187" s="1"/>
      <c r="S187"/>
      <c r="T187"/>
      <c r="U187"/>
      <c r="V187"/>
    </row>
    <row r="188" spans="1:22" s="2" customFormat="1" ht="57" customHeight="1">
      <c r="A188" s="894" t="s">
        <v>1197</v>
      </c>
      <c r="B188" s="904" t="s">
        <v>1198</v>
      </c>
      <c r="C188" s="1372" t="s">
        <v>9</v>
      </c>
      <c r="D188" s="1221">
        <v>1</v>
      </c>
      <c r="E188" s="932">
        <v>3288910</v>
      </c>
      <c r="F188" s="932">
        <f t="shared" si="50"/>
        <v>3288910</v>
      </c>
      <c r="G188" s="969"/>
      <c r="H188" s="1367"/>
      <c r="I188" s="969">
        <f t="shared" si="48"/>
        <v>0</v>
      </c>
      <c r="J188" s="872">
        <v>1</v>
      </c>
      <c r="K188" s="1367">
        <f>ROUND(E188*J188,0)</f>
        <v>3288910</v>
      </c>
      <c r="L188" s="907"/>
      <c r="M188" s="917"/>
      <c r="N188" s="882"/>
      <c r="O188" s="873"/>
      <c r="P188" s="867"/>
      <c r="Q188" s="875"/>
      <c r="R188" s="1"/>
      <c r="S188"/>
      <c r="T188"/>
      <c r="U188"/>
      <c r="V188"/>
    </row>
    <row r="189" spans="1:22" s="2" customFormat="1" ht="34.5" customHeight="1">
      <c r="A189" s="918">
        <v>12</v>
      </c>
      <c r="B189" s="919" t="s">
        <v>1351</v>
      </c>
      <c r="C189" s="919"/>
      <c r="D189" s="919"/>
      <c r="E189" s="919"/>
      <c r="F189" s="919"/>
      <c r="G189" s="919"/>
      <c r="H189" s="920"/>
      <c r="I189" s="858">
        <f>+SUM( I190+I197+I201+I217+I236+I238)</f>
        <v>950602834</v>
      </c>
      <c r="J189" s="920"/>
      <c r="K189" s="858">
        <f>+SUM( K190+K197+K201+K217+K236+K238)</f>
        <v>950602834</v>
      </c>
      <c r="L189" s="909"/>
      <c r="M189" s="861"/>
      <c r="N189" s="896"/>
      <c r="O189" s="857"/>
      <c r="P189" s="857"/>
      <c r="Q189" s="892"/>
      <c r="R189" s="1"/>
      <c r="S189"/>
      <c r="T189"/>
      <c r="U189"/>
      <c r="V189"/>
    </row>
    <row r="190" spans="1:22" s="2" customFormat="1" ht="34.200000000000003" customHeight="1">
      <c r="A190" s="918">
        <v>12.1</v>
      </c>
      <c r="B190" s="919" t="s">
        <v>1797</v>
      </c>
      <c r="C190" s="919"/>
      <c r="D190" s="919"/>
      <c r="E190" s="919"/>
      <c r="F190" s="919"/>
      <c r="G190" s="919"/>
      <c r="H190" s="920"/>
      <c r="I190" s="858">
        <f>+SUM(I191:I196)</f>
        <v>339894121</v>
      </c>
      <c r="J190" s="920"/>
      <c r="K190" s="858">
        <f>+SUM(K191:K196)</f>
        <v>339894121</v>
      </c>
      <c r="L190" s="909"/>
      <c r="M190" s="861"/>
      <c r="N190" s="896"/>
      <c r="O190" s="857"/>
      <c r="P190" s="857"/>
      <c r="Q190" s="892"/>
      <c r="R190"/>
      <c r="S190"/>
      <c r="T190"/>
      <c r="U190"/>
    </row>
    <row r="191" spans="1:22" s="3" customFormat="1" ht="83.4" customHeight="1">
      <c r="A191" s="921" t="s">
        <v>1411</v>
      </c>
      <c r="B191" s="1313" t="s">
        <v>2059</v>
      </c>
      <c r="C191" s="922" t="s">
        <v>1256</v>
      </c>
      <c r="D191" s="923"/>
      <c r="E191" s="924">
        <f>+'APU ITEMS ADICIONALES'!G26</f>
        <v>237436</v>
      </c>
      <c r="F191" s="925"/>
      <c r="G191" s="884" t="s">
        <v>1353</v>
      </c>
      <c r="H191" s="1228">
        <f>+'M.C ITEMS ADICIONALES'!S32</f>
        <v>954.96000000000015</v>
      </c>
      <c r="I191" s="867">
        <f>+ROUND(H191*E191,0)</f>
        <v>226741883</v>
      </c>
      <c r="J191" s="926">
        <f>+D191+H191</f>
        <v>954.96000000000015</v>
      </c>
      <c r="K191" s="869">
        <f>ROUND(E191*J191,0)</f>
        <v>226741883</v>
      </c>
      <c r="L191" s="913"/>
      <c r="M191" s="914"/>
      <c r="N191" s="912"/>
      <c r="O191" s="893"/>
      <c r="P191" s="893"/>
      <c r="Q191" s="927"/>
      <c r="S191"/>
      <c r="T191"/>
      <c r="U191"/>
      <c r="V191"/>
    </row>
    <row r="192" spans="1:22" s="3" customFormat="1" ht="39" customHeight="1">
      <c r="A192" s="928" t="s">
        <v>1412</v>
      </c>
      <c r="B192" s="929" t="s">
        <v>1268</v>
      </c>
      <c r="C192" s="930" t="s">
        <v>1263</v>
      </c>
      <c r="D192" s="931"/>
      <c r="E192" s="932">
        <f>+'APU ITEMS ADICIONALES'!G56</f>
        <v>75838</v>
      </c>
      <c r="F192" s="933"/>
      <c r="G192" s="884" t="s">
        <v>1353</v>
      </c>
      <c r="H192" s="1228">
        <f>+'M.C ITEMS ADICIONALES'!S70</f>
        <v>330.98</v>
      </c>
      <c r="I192" s="867">
        <f>+ROUND(H192*E192,0)</f>
        <v>25100861</v>
      </c>
      <c r="J192" s="926">
        <f>+D192+H192</f>
        <v>330.98</v>
      </c>
      <c r="K192" s="869">
        <f>ROUND(E192*J192,0)</f>
        <v>25100861</v>
      </c>
      <c r="L192" s="913"/>
      <c r="M192" s="914"/>
      <c r="N192" s="912"/>
      <c r="O192" s="893"/>
      <c r="P192" s="893"/>
      <c r="Q192" s="927"/>
      <c r="S192"/>
      <c r="T192"/>
      <c r="U192"/>
      <c r="V192"/>
    </row>
    <row r="193" spans="1:22" s="3" customFormat="1" ht="34.200000000000003" customHeight="1">
      <c r="A193" s="934">
        <v>12.2</v>
      </c>
      <c r="B193" s="935" t="s">
        <v>1659</v>
      </c>
      <c r="C193" s="936"/>
      <c r="D193" s="937"/>
      <c r="E193" s="1279"/>
      <c r="F193" s="938"/>
      <c r="G193" s="939"/>
      <c r="H193" s="936"/>
      <c r="I193" s="940"/>
      <c r="J193" s="936"/>
      <c r="K193" s="941">
        <f>+J193*E193</f>
        <v>0</v>
      </c>
      <c r="L193" s="909"/>
      <c r="M193" s="861"/>
      <c r="N193" s="856"/>
      <c r="O193" s="857"/>
      <c r="P193" s="857"/>
      <c r="Q193" s="892"/>
      <c r="S193"/>
      <c r="T193"/>
      <c r="U193"/>
      <c r="V193"/>
    </row>
    <row r="194" spans="1:22" s="3" customFormat="1" ht="36" customHeight="1">
      <c r="A194" s="921" t="s">
        <v>1413</v>
      </c>
      <c r="B194" s="929" t="s">
        <v>1269</v>
      </c>
      <c r="C194" s="930" t="s">
        <v>9</v>
      </c>
      <c r="D194" s="942"/>
      <c r="E194" s="924">
        <f>+'APU ITEMS ADICIONALES'!G85</f>
        <v>51475530</v>
      </c>
      <c r="F194" s="925"/>
      <c r="G194" s="884" t="s">
        <v>1353</v>
      </c>
      <c r="H194" s="943">
        <f>+'M.C ITEMS ADICIONALES'!S108</f>
        <v>1</v>
      </c>
      <c r="I194" s="867">
        <f>+ROUND(H194*E194,0)</f>
        <v>51475530</v>
      </c>
      <c r="J194" s="926">
        <f>+D194+H194</f>
        <v>1</v>
      </c>
      <c r="K194" s="869">
        <f>ROUND(E194*J194,0)</f>
        <v>51475530</v>
      </c>
      <c r="L194" s="907"/>
      <c r="M194" s="870"/>
      <c r="N194" s="871"/>
      <c r="O194" s="873"/>
      <c r="P194" s="867"/>
      <c r="Q194" s="875"/>
      <c r="S194"/>
      <c r="T194"/>
      <c r="U194"/>
      <c r="V194"/>
    </row>
    <row r="195" spans="1:22" s="3" customFormat="1" ht="39" customHeight="1">
      <c r="A195" s="921" t="s">
        <v>1414</v>
      </c>
      <c r="B195" s="929" t="s">
        <v>1270</v>
      </c>
      <c r="C195" s="930" t="s">
        <v>1260</v>
      </c>
      <c r="D195" s="942"/>
      <c r="E195" s="924">
        <f>+'APU ITEMS ADICIONALES'!G113</f>
        <v>23890474</v>
      </c>
      <c r="F195" s="925"/>
      <c r="G195" s="884" t="s">
        <v>1353</v>
      </c>
      <c r="H195" s="943">
        <f>+'M.C ITEMS ADICIONALES'!S146</f>
        <v>1</v>
      </c>
      <c r="I195" s="867">
        <f t="shared" ref="I195:I200" si="51">+ROUND(H195*E195,0)</f>
        <v>23890474</v>
      </c>
      <c r="J195" s="926">
        <f>+D195+H195</f>
        <v>1</v>
      </c>
      <c r="K195" s="869">
        <f t="shared" ref="K195:K216" si="52">ROUND(E195*J195,0)</f>
        <v>23890474</v>
      </c>
      <c r="L195" s="907"/>
      <c r="M195" s="870"/>
      <c r="N195" s="871"/>
      <c r="O195" s="873"/>
      <c r="P195" s="867"/>
      <c r="Q195" s="875"/>
      <c r="S195"/>
      <c r="T195"/>
      <c r="U195"/>
      <c r="V195"/>
    </row>
    <row r="196" spans="1:22" s="3" customFormat="1" ht="30" customHeight="1">
      <c r="A196" s="921" t="s">
        <v>1415</v>
      </c>
      <c r="B196" s="929" t="s">
        <v>1271</v>
      </c>
      <c r="C196" s="930" t="s">
        <v>1139</v>
      </c>
      <c r="D196" s="942"/>
      <c r="E196" s="924">
        <f>+'APU ITEMS ADICIONALES'!G144</f>
        <v>32728</v>
      </c>
      <c r="F196" s="925"/>
      <c r="G196" s="884" t="s">
        <v>1353</v>
      </c>
      <c r="H196" s="943">
        <f>+'M.C ITEMS ADICIONALES'!S184</f>
        <v>387.6</v>
      </c>
      <c r="I196" s="867">
        <f t="shared" si="51"/>
        <v>12685373</v>
      </c>
      <c r="J196" s="926">
        <f>+D196+H196</f>
        <v>387.6</v>
      </c>
      <c r="K196" s="869">
        <f t="shared" si="52"/>
        <v>12685373</v>
      </c>
      <c r="L196" s="907"/>
      <c r="M196" s="870"/>
      <c r="N196" s="871"/>
      <c r="O196" s="873"/>
      <c r="P196" s="867"/>
      <c r="Q196" s="875"/>
      <c r="S196"/>
      <c r="T196"/>
      <c r="U196"/>
      <c r="V196"/>
    </row>
    <row r="197" spans="1:22" s="3" customFormat="1" ht="28.8" customHeight="1">
      <c r="A197" s="944">
        <v>12.3</v>
      </c>
      <c r="B197" s="945" t="s">
        <v>1420</v>
      </c>
      <c r="C197" s="1280"/>
      <c r="D197" s="1280"/>
      <c r="E197" s="1280"/>
      <c r="F197" s="1280"/>
      <c r="G197" s="1280"/>
      <c r="H197" s="1267"/>
      <c r="I197" s="1379">
        <f>+SUM(I198:I200)</f>
        <v>134120910</v>
      </c>
      <c r="J197" s="1380"/>
      <c r="K197" s="1381">
        <f>+SUM(K198:K200)</f>
        <v>134120910</v>
      </c>
      <c r="L197" s="1280"/>
      <c r="M197" s="1280"/>
      <c r="N197" s="1280"/>
      <c r="O197" s="1280"/>
      <c r="P197" s="1280"/>
      <c r="Q197" s="1281"/>
      <c r="S197"/>
      <c r="T197"/>
      <c r="U197"/>
      <c r="V197"/>
    </row>
    <row r="198" spans="1:22" s="3" customFormat="1" ht="70.2" customHeight="1">
      <c r="A198" s="946" t="s">
        <v>1421</v>
      </c>
      <c r="B198" s="1314" t="s">
        <v>1804</v>
      </c>
      <c r="C198" s="947" t="s">
        <v>1256</v>
      </c>
      <c r="D198" s="948"/>
      <c r="E198" s="949">
        <f>+'APU ITEMS ADICIONALES'!G176</f>
        <v>335569</v>
      </c>
      <c r="F198" s="949"/>
      <c r="G198" s="884" t="s">
        <v>1353</v>
      </c>
      <c r="H198" s="1376">
        <f>+'M.C ITEMS ADICIONALES'!S220</f>
        <v>221.75600000000003</v>
      </c>
      <c r="I198" s="867">
        <f>+ROUND(H198*E198,0)</f>
        <v>74414439</v>
      </c>
      <c r="J198" s="926">
        <f>+D198+H198</f>
        <v>221.75600000000003</v>
      </c>
      <c r="K198" s="869">
        <f t="shared" si="52"/>
        <v>74414439</v>
      </c>
      <c r="L198" s="907"/>
      <c r="M198" s="870"/>
      <c r="N198" s="871"/>
      <c r="O198" s="873"/>
      <c r="P198" s="867"/>
      <c r="Q198" s="875"/>
      <c r="S198"/>
      <c r="T198"/>
      <c r="U198"/>
      <c r="V198"/>
    </row>
    <row r="199" spans="1:22" s="3" customFormat="1" ht="55.8" customHeight="1">
      <c r="A199" s="921" t="s">
        <v>1422</v>
      </c>
      <c r="B199" s="1313" t="s">
        <v>1915</v>
      </c>
      <c r="C199" s="930" t="s">
        <v>1256</v>
      </c>
      <c r="D199" s="950"/>
      <c r="E199" s="951">
        <f>+'APU ITEMS ADICIONALES'!G208</f>
        <v>227114</v>
      </c>
      <c r="F199" s="951"/>
      <c r="G199" s="952" t="s">
        <v>1353</v>
      </c>
      <c r="H199" s="1377">
        <f>+'M.C ITEMS ADICIONALES'!S258</f>
        <v>221.75600000000003</v>
      </c>
      <c r="I199" s="867">
        <f t="shared" si="51"/>
        <v>50363892</v>
      </c>
      <c r="J199" s="926">
        <f>+D199+H199</f>
        <v>221.75600000000003</v>
      </c>
      <c r="K199" s="869">
        <f t="shared" si="52"/>
        <v>50363892</v>
      </c>
      <c r="L199" s="907"/>
      <c r="M199" s="870"/>
      <c r="N199" s="871"/>
      <c r="O199" s="873"/>
      <c r="P199" s="867"/>
      <c r="Q199" s="875"/>
      <c r="S199"/>
      <c r="T199"/>
      <c r="U199"/>
      <c r="V199"/>
    </row>
    <row r="200" spans="1:22" s="3" customFormat="1" ht="44.4" customHeight="1">
      <c r="A200" s="946" t="s">
        <v>1423</v>
      </c>
      <c r="B200" s="1314" t="s">
        <v>2058</v>
      </c>
      <c r="C200" s="947" t="s">
        <v>1139</v>
      </c>
      <c r="D200" s="953"/>
      <c r="E200" s="954">
        <f>+'APU ITEMS ADICIONALES'!G240</f>
        <v>162085</v>
      </c>
      <c r="F200" s="954"/>
      <c r="G200" s="952" t="s">
        <v>1353</v>
      </c>
      <c r="H200" s="1378">
        <f>+'M.C ITEMS ADICIONALES'!S296</f>
        <v>57.64</v>
      </c>
      <c r="I200" s="867">
        <f t="shared" si="51"/>
        <v>9342579</v>
      </c>
      <c r="J200" s="926">
        <f>+D200+H200</f>
        <v>57.64</v>
      </c>
      <c r="K200" s="869">
        <f t="shared" si="52"/>
        <v>9342579</v>
      </c>
      <c r="L200" s="907"/>
      <c r="M200" s="870"/>
      <c r="N200" s="871"/>
      <c r="O200" s="873"/>
      <c r="P200" s="867"/>
      <c r="Q200" s="875"/>
      <c r="S200"/>
      <c r="T200"/>
      <c r="U200"/>
      <c r="V200"/>
    </row>
    <row r="201" spans="1:22" s="3" customFormat="1" ht="31.8" customHeight="1">
      <c r="A201" s="934">
        <v>12.4</v>
      </c>
      <c r="B201" s="935" t="s">
        <v>1272</v>
      </c>
      <c r="C201" s="936"/>
      <c r="D201" s="955"/>
      <c r="E201" s="989"/>
      <c r="F201" s="956"/>
      <c r="G201" s="955"/>
      <c r="H201" s="941"/>
      <c r="I201" s="1381">
        <f>+SUM(I202:I216)</f>
        <v>175646660</v>
      </c>
      <c r="J201" s="1360">
        <f t="shared" ref="J201:J247" si="53">+D201+H201</f>
        <v>0</v>
      </c>
      <c r="K201" s="1381">
        <f>+SUM(K202:K216)</f>
        <v>175646660</v>
      </c>
      <c r="L201" s="957"/>
      <c r="M201" s="958"/>
      <c r="N201" s="959"/>
      <c r="O201" s="960"/>
      <c r="P201" s="960"/>
      <c r="Q201" s="892"/>
      <c r="S201"/>
      <c r="T201"/>
      <c r="U201"/>
      <c r="V201"/>
    </row>
    <row r="202" spans="1:22" s="3" customFormat="1" ht="22.8" customHeight="1">
      <c r="A202" s="961"/>
      <c r="B202" s="962" t="s">
        <v>1355</v>
      </c>
      <c r="C202" s="963"/>
      <c r="D202" s="942"/>
      <c r="E202" s="965"/>
      <c r="F202" s="964"/>
      <c r="G202" s="965"/>
      <c r="H202" s="924"/>
      <c r="I202" s="924"/>
      <c r="J202" s="926">
        <f t="shared" si="53"/>
        <v>0</v>
      </c>
      <c r="K202" s="869">
        <f t="shared" si="52"/>
        <v>0</v>
      </c>
      <c r="L202" s="966"/>
      <c r="M202" s="967"/>
      <c r="N202" s="872"/>
      <c r="O202" s="968"/>
      <c r="P202" s="969"/>
      <c r="Q202" s="875"/>
      <c r="S202"/>
      <c r="T202"/>
      <c r="U202"/>
      <c r="V202"/>
    </row>
    <row r="203" spans="1:22" s="3" customFormat="1" ht="38.4" customHeight="1">
      <c r="A203" s="894" t="s">
        <v>1424</v>
      </c>
      <c r="B203" s="898" t="s">
        <v>1356</v>
      </c>
      <c r="C203" s="899" t="s">
        <v>103</v>
      </c>
      <c r="D203" s="965"/>
      <c r="E203" s="970" cm="1">
        <f t="array" ref="E203:F203">+'12.4.1'!I4:J4</f>
        <v>5559</v>
      </c>
      <c r="F203" s="1282">
        <v>0</v>
      </c>
      <c r="G203" s="971" t="s">
        <v>1353</v>
      </c>
      <c r="H203" s="972">
        <f>+'MC CONEXION ALCANTARILLADO '!H32</f>
        <v>465.45</v>
      </c>
      <c r="I203" s="867">
        <f>+ROUND(H203*E203,0)</f>
        <v>2587437</v>
      </c>
      <c r="J203" s="926">
        <f t="shared" si="53"/>
        <v>465.45</v>
      </c>
      <c r="K203" s="869">
        <f t="shared" si="52"/>
        <v>2587437</v>
      </c>
      <c r="L203" s="966"/>
      <c r="M203" s="967"/>
      <c r="N203" s="872"/>
      <c r="O203" s="968"/>
      <c r="P203" s="969"/>
      <c r="Q203" s="875"/>
      <c r="S203"/>
      <c r="T203"/>
      <c r="U203"/>
      <c r="V203"/>
    </row>
    <row r="204" spans="1:22" s="3" customFormat="1" ht="28.2" customHeight="1">
      <c r="A204" s="854"/>
      <c r="B204" s="919" t="s">
        <v>1357</v>
      </c>
      <c r="C204" s="973"/>
      <c r="D204" s="989"/>
      <c r="E204" s="989"/>
      <c r="F204" s="989"/>
      <c r="G204" s="974"/>
      <c r="H204" s="975"/>
      <c r="I204" s="975"/>
      <c r="J204" s="1229">
        <f t="shared" si="53"/>
        <v>0</v>
      </c>
      <c r="K204" s="941">
        <f t="shared" ref="K204:K231" si="54">+J204*E204</f>
        <v>0</v>
      </c>
      <c r="L204" s="957"/>
      <c r="M204" s="958"/>
      <c r="N204" s="959"/>
      <c r="O204" s="960"/>
      <c r="P204" s="960"/>
      <c r="Q204" s="892"/>
    </row>
    <row r="205" spans="1:22" s="3" customFormat="1" ht="46.2" customHeight="1">
      <c r="A205" s="894" t="s">
        <v>1425</v>
      </c>
      <c r="B205" s="898" t="s">
        <v>1358</v>
      </c>
      <c r="C205" s="899" t="s">
        <v>102</v>
      </c>
      <c r="D205" s="1282"/>
      <c r="E205" s="970" cm="1">
        <f t="array" ref="E205:F205">+'12.4.2'!I4:J4</f>
        <v>29890</v>
      </c>
      <c r="F205" s="1282">
        <v>0</v>
      </c>
      <c r="G205" s="971" t="s">
        <v>1353</v>
      </c>
      <c r="H205" s="972">
        <f>+'MC CONEXION ALCANTARILLADO '!H69</f>
        <v>544.06418499999995</v>
      </c>
      <c r="I205" s="867">
        <f>+ROUND(H205*E205,0)</f>
        <v>16262078</v>
      </c>
      <c r="J205" s="926">
        <f t="shared" si="53"/>
        <v>544.06418499999995</v>
      </c>
      <c r="K205" s="869">
        <f t="shared" si="52"/>
        <v>16262078</v>
      </c>
      <c r="L205" s="966"/>
      <c r="M205" s="967"/>
      <c r="N205" s="872"/>
      <c r="O205" s="968"/>
      <c r="P205" s="969"/>
      <c r="Q205" s="875"/>
    </row>
    <row r="206" spans="1:22" s="3" customFormat="1" ht="37.200000000000003" customHeight="1">
      <c r="A206" s="894" t="s">
        <v>1426</v>
      </c>
      <c r="B206" s="898" t="s">
        <v>1359</v>
      </c>
      <c r="C206" s="899" t="s">
        <v>102</v>
      </c>
      <c r="D206" s="1282"/>
      <c r="E206" s="970">
        <v>52297.545708093327</v>
      </c>
      <c r="F206" s="1282"/>
      <c r="G206" s="971" t="s">
        <v>1353</v>
      </c>
      <c r="H206" s="972">
        <f>+'MC CONEXION ALCANTARILLADO '!H109</f>
        <v>3.5999999999999996</v>
      </c>
      <c r="I206" s="867">
        <f>+ROUND(H206*E206,0)</f>
        <v>188271</v>
      </c>
      <c r="J206" s="926">
        <f t="shared" si="53"/>
        <v>3.5999999999999996</v>
      </c>
      <c r="K206" s="869">
        <f t="shared" si="52"/>
        <v>188271</v>
      </c>
      <c r="L206" s="966"/>
      <c r="M206" s="967"/>
      <c r="N206" s="872"/>
      <c r="O206" s="968"/>
      <c r="P206" s="969"/>
      <c r="Q206" s="875"/>
    </row>
    <row r="207" spans="1:22" s="3" customFormat="1" ht="29.4" customHeight="1">
      <c r="A207" s="976"/>
      <c r="B207" s="919" t="s">
        <v>1416</v>
      </c>
      <c r="C207" s="973"/>
      <c r="D207" s="989"/>
      <c r="E207" s="989"/>
      <c r="F207" s="989"/>
      <c r="G207" s="974"/>
      <c r="H207" s="975"/>
      <c r="I207" s="975"/>
      <c r="J207" s="1229">
        <f t="shared" si="53"/>
        <v>0</v>
      </c>
      <c r="K207" s="941">
        <f t="shared" si="54"/>
        <v>0</v>
      </c>
      <c r="L207" s="957"/>
      <c r="M207" s="958"/>
      <c r="N207" s="959"/>
      <c r="O207" s="960"/>
      <c r="P207" s="960"/>
      <c r="Q207" s="892"/>
    </row>
    <row r="208" spans="1:22" s="3" customFormat="1" ht="39.6" customHeight="1">
      <c r="A208" s="894" t="s">
        <v>1427</v>
      </c>
      <c r="B208" s="898" t="s">
        <v>1360</v>
      </c>
      <c r="C208" s="899" t="s">
        <v>102</v>
      </c>
      <c r="D208" s="1282"/>
      <c r="E208" s="970" cm="1">
        <f t="array" ref="E208:F208">+'12.4.4'!I4:J4</f>
        <v>62586</v>
      </c>
      <c r="F208" s="1282">
        <v>0</v>
      </c>
      <c r="G208" s="971" t="s">
        <v>1353</v>
      </c>
      <c r="H208" s="972">
        <f>+'MC CONEXION ALCANTARILLADO '!H147</f>
        <v>511.482685</v>
      </c>
      <c r="I208" s="867">
        <f>+ROUND(H208*E208,0)</f>
        <v>32011655</v>
      </c>
      <c r="J208" s="926">
        <f t="shared" si="53"/>
        <v>511.482685</v>
      </c>
      <c r="K208" s="869">
        <f t="shared" si="52"/>
        <v>32011655</v>
      </c>
      <c r="L208" s="966"/>
      <c r="M208" s="967"/>
      <c r="N208" s="872"/>
      <c r="O208" s="968"/>
      <c r="P208" s="969"/>
      <c r="Q208" s="875"/>
    </row>
    <row r="209" spans="1:17" s="3" customFormat="1" ht="44.4" customHeight="1">
      <c r="A209" s="894" t="s">
        <v>1428</v>
      </c>
      <c r="B209" s="898" t="s">
        <v>1361</v>
      </c>
      <c r="C209" s="899" t="s">
        <v>102</v>
      </c>
      <c r="D209" s="1282"/>
      <c r="E209" s="970" cm="1">
        <f t="array" ref="E209:F209">+'12.4.5'!I4:J4</f>
        <v>123079</v>
      </c>
      <c r="F209" s="1282">
        <v>0</v>
      </c>
      <c r="G209" s="971" t="s">
        <v>1353</v>
      </c>
      <c r="H209" s="972">
        <f>+'MC CONEXION ALCANTARILLADO '!H185</f>
        <v>0.36</v>
      </c>
      <c r="I209" s="867">
        <f t="shared" ref="I209:I216" si="55">+ROUND(H209*E209,0)</f>
        <v>44308</v>
      </c>
      <c r="J209" s="926">
        <f t="shared" si="53"/>
        <v>0.36</v>
      </c>
      <c r="K209" s="869">
        <f t="shared" si="52"/>
        <v>44308</v>
      </c>
      <c r="L209" s="966"/>
      <c r="M209" s="967"/>
      <c r="N209" s="872"/>
      <c r="O209" s="968"/>
      <c r="P209" s="969"/>
      <c r="Q209" s="875"/>
    </row>
    <row r="210" spans="1:17" s="3" customFormat="1" ht="43.2" customHeight="1">
      <c r="A210" s="894" t="s">
        <v>1429</v>
      </c>
      <c r="B210" s="898" t="s">
        <v>1362</v>
      </c>
      <c r="C210" s="899" t="s">
        <v>102</v>
      </c>
      <c r="D210" s="1282"/>
      <c r="E210" s="970" cm="1">
        <f t="array" ref="E210:F210">+'12.4.6'!I4:J4</f>
        <v>150138</v>
      </c>
      <c r="F210" s="1282">
        <v>0</v>
      </c>
      <c r="G210" s="971" t="s">
        <v>1353</v>
      </c>
      <c r="H210" s="972">
        <f>+'MC CONEXION ALCANTARILLADO '!H223</f>
        <v>32.581499999999998</v>
      </c>
      <c r="I210" s="867">
        <f t="shared" si="55"/>
        <v>4891721</v>
      </c>
      <c r="J210" s="926">
        <f t="shared" si="53"/>
        <v>32.581499999999998</v>
      </c>
      <c r="K210" s="869">
        <f t="shared" si="52"/>
        <v>4891721</v>
      </c>
      <c r="L210" s="966"/>
      <c r="M210" s="967"/>
      <c r="N210" s="872"/>
      <c r="O210" s="968"/>
      <c r="P210" s="969"/>
      <c r="Q210" s="875"/>
    </row>
    <row r="211" spans="1:17" s="3" customFormat="1" ht="36" customHeight="1">
      <c r="A211" s="854"/>
      <c r="B211" s="919" t="s">
        <v>1417</v>
      </c>
      <c r="C211" s="973"/>
      <c r="D211" s="989"/>
      <c r="E211" s="989"/>
      <c r="F211" s="989"/>
      <c r="G211" s="974"/>
      <c r="H211" s="975"/>
      <c r="I211" s="975"/>
      <c r="J211" s="1229">
        <f t="shared" si="53"/>
        <v>0</v>
      </c>
      <c r="K211" s="941">
        <f t="shared" si="54"/>
        <v>0</v>
      </c>
      <c r="L211" s="957"/>
      <c r="M211" s="958"/>
      <c r="N211" s="959"/>
      <c r="O211" s="960"/>
      <c r="P211" s="960"/>
      <c r="Q211" s="892"/>
    </row>
    <row r="212" spans="1:17" s="3" customFormat="1" ht="79.8" customHeight="1">
      <c r="A212" s="894" t="s">
        <v>1430</v>
      </c>
      <c r="B212" s="1312" t="s">
        <v>1363</v>
      </c>
      <c r="C212" s="899" t="s">
        <v>1364</v>
      </c>
      <c r="D212" s="1282"/>
      <c r="E212" s="970" cm="1">
        <f t="array" ref="E212:F212">+'12.4.7'!I4:J4</f>
        <v>4347374</v>
      </c>
      <c r="F212" s="1282">
        <v>0</v>
      </c>
      <c r="G212" s="971" t="s">
        <v>1353</v>
      </c>
      <c r="H212" s="972">
        <f>+'MC CONEXION ALCANTARILLADO '!H261</f>
        <v>5</v>
      </c>
      <c r="I212" s="867">
        <f t="shared" si="55"/>
        <v>21736870</v>
      </c>
      <c r="J212" s="926">
        <f t="shared" si="53"/>
        <v>5</v>
      </c>
      <c r="K212" s="869">
        <f t="shared" si="52"/>
        <v>21736870</v>
      </c>
      <c r="L212" s="966"/>
      <c r="M212" s="967"/>
      <c r="N212" s="872"/>
      <c r="O212" s="968"/>
      <c r="P212" s="969"/>
      <c r="Q212" s="875"/>
    </row>
    <row r="213" spans="1:17" s="1" customFormat="1" ht="73.2" customHeight="1">
      <c r="A213" s="894" t="s">
        <v>1431</v>
      </c>
      <c r="B213" s="1312" t="s">
        <v>1365</v>
      </c>
      <c r="C213" s="899" t="s">
        <v>1364</v>
      </c>
      <c r="D213" s="1282"/>
      <c r="E213" s="970" cm="1">
        <f t="array" ref="E213:F213">+'12.4.8'!I4:J4</f>
        <v>4816532</v>
      </c>
      <c r="F213" s="1282">
        <v>0</v>
      </c>
      <c r="G213" s="971" t="s">
        <v>1353</v>
      </c>
      <c r="H213" s="972">
        <f>+'MC CONEXION ALCANTARILLADO '!H299</f>
        <v>3</v>
      </c>
      <c r="I213" s="867">
        <f t="shared" si="55"/>
        <v>14449596</v>
      </c>
      <c r="J213" s="926">
        <f t="shared" si="53"/>
        <v>3</v>
      </c>
      <c r="K213" s="869">
        <f t="shared" si="52"/>
        <v>14449596</v>
      </c>
      <c r="L213" s="966"/>
      <c r="M213" s="967"/>
      <c r="N213" s="872"/>
      <c r="O213" s="968"/>
      <c r="P213" s="969"/>
      <c r="Q213" s="875"/>
    </row>
    <row r="214" spans="1:17" s="1" customFormat="1" ht="31.8" customHeight="1">
      <c r="A214" s="854"/>
      <c r="B214" s="919" t="s">
        <v>1418</v>
      </c>
      <c r="C214" s="973"/>
      <c r="D214" s="989"/>
      <c r="E214" s="989"/>
      <c r="F214" s="989"/>
      <c r="G214" s="974"/>
      <c r="H214" s="975"/>
      <c r="I214" s="975"/>
      <c r="J214" s="1229">
        <f t="shared" si="53"/>
        <v>0</v>
      </c>
      <c r="K214" s="941">
        <f t="shared" si="54"/>
        <v>0</v>
      </c>
      <c r="L214" s="957"/>
      <c r="M214" s="958"/>
      <c r="N214" s="959"/>
      <c r="O214" s="992"/>
      <c r="P214" s="1283"/>
      <c r="Q214" s="1284"/>
    </row>
    <row r="215" spans="1:17" s="1" customFormat="1" ht="40.200000000000003" customHeight="1">
      <c r="A215" s="894" t="s">
        <v>1432</v>
      </c>
      <c r="B215" s="898" t="s">
        <v>1366</v>
      </c>
      <c r="C215" s="899" t="s">
        <v>103</v>
      </c>
      <c r="D215" s="1282"/>
      <c r="E215" s="1206" cm="1">
        <f t="array" ref="E215:F215">+'12.4.9'!I4:J4</f>
        <v>174944</v>
      </c>
      <c r="F215" s="1282">
        <v>0</v>
      </c>
      <c r="G215" s="971" t="s">
        <v>1353</v>
      </c>
      <c r="H215" s="972">
        <f>+'MC CONEXION ALCANTARILLADO '!H337</f>
        <v>465.45</v>
      </c>
      <c r="I215" s="867">
        <f t="shared" si="55"/>
        <v>81427685</v>
      </c>
      <c r="J215" s="926">
        <f t="shared" si="53"/>
        <v>465.45</v>
      </c>
      <c r="K215" s="869">
        <f t="shared" si="52"/>
        <v>81427685</v>
      </c>
      <c r="L215" s="966"/>
      <c r="M215" s="967"/>
      <c r="N215" s="872"/>
      <c r="O215" s="1285"/>
      <c r="P215" s="1285"/>
      <c r="Q215" s="1286"/>
    </row>
    <row r="216" spans="1:17" s="1" customFormat="1" ht="69" customHeight="1">
      <c r="A216" s="894" t="s">
        <v>1433</v>
      </c>
      <c r="B216" s="898" t="s">
        <v>1367</v>
      </c>
      <c r="C216" s="899" t="s">
        <v>1364</v>
      </c>
      <c r="D216" s="1287"/>
      <c r="E216" s="969" cm="1">
        <f t="array" ref="E216:F216">+'12.4.10'!I4:J4</f>
        <v>2047039</v>
      </c>
      <c r="F216" s="1288">
        <v>0</v>
      </c>
      <c r="G216" s="971" t="s">
        <v>1353</v>
      </c>
      <c r="H216" s="972">
        <f>+'MC CONEXION ALCANTARILLADO '!H375</f>
        <v>1</v>
      </c>
      <c r="I216" s="867">
        <f t="shared" si="55"/>
        <v>2047039</v>
      </c>
      <c r="J216" s="926">
        <f t="shared" si="53"/>
        <v>1</v>
      </c>
      <c r="K216" s="869">
        <f t="shared" si="52"/>
        <v>2047039</v>
      </c>
      <c r="L216" s="1289"/>
      <c r="M216" s="1289"/>
      <c r="N216" s="1289"/>
      <c r="O216" s="977"/>
      <c r="P216" s="1290"/>
      <c r="Q216" s="978"/>
    </row>
    <row r="217" spans="1:17" s="1" customFormat="1" ht="37.200000000000003" customHeight="1">
      <c r="A217" s="854">
        <v>12.5</v>
      </c>
      <c r="B217" s="919" t="s">
        <v>1273</v>
      </c>
      <c r="C217" s="979"/>
      <c r="D217" s="989"/>
      <c r="E217" s="1330"/>
      <c r="F217" s="992"/>
      <c r="G217" s="980"/>
      <c r="H217" s="981"/>
      <c r="I217" s="1382">
        <f>+SUM(I219:I235)</f>
        <v>124967217</v>
      </c>
      <c r="J217" s="1360">
        <f t="shared" si="53"/>
        <v>0</v>
      </c>
      <c r="K217" s="1382">
        <f>+SUM(K219:K235)</f>
        <v>124967217</v>
      </c>
      <c r="L217" s="1291"/>
      <c r="M217" s="1291"/>
      <c r="N217" s="1291"/>
      <c r="O217" s="982"/>
      <c r="P217" s="1292"/>
      <c r="Q217" s="983"/>
    </row>
    <row r="218" spans="1:17" s="1" customFormat="1" ht="36" customHeight="1">
      <c r="A218" s="854"/>
      <c r="B218" s="919" t="s">
        <v>1447</v>
      </c>
      <c r="C218" s="979"/>
      <c r="D218" s="989"/>
      <c r="E218" s="981"/>
      <c r="F218" s="992"/>
      <c r="G218" s="1293"/>
      <c r="H218" s="980"/>
      <c r="I218" s="1383"/>
      <c r="J218" s="1360">
        <f t="shared" si="53"/>
        <v>0</v>
      </c>
      <c r="K218" s="1361">
        <f t="shared" si="54"/>
        <v>0</v>
      </c>
      <c r="L218" s="1291"/>
      <c r="M218" s="1291"/>
      <c r="N218" s="1291"/>
      <c r="O218" s="982"/>
      <c r="P218" s="1292"/>
      <c r="Q218" s="983"/>
    </row>
    <row r="219" spans="1:17" ht="38.4" customHeight="1">
      <c r="A219" s="998" t="s">
        <v>1434</v>
      </c>
      <c r="B219" s="1226" t="s">
        <v>1896</v>
      </c>
      <c r="C219" s="899" t="s">
        <v>1410</v>
      </c>
      <c r="D219" s="1362"/>
      <c r="E219" s="1363">
        <f>+'APU ITEMS ADICIONALES'!G268</f>
        <v>260587</v>
      </c>
      <c r="F219" s="1364"/>
      <c r="G219" s="1365" t="s">
        <v>1353</v>
      </c>
      <c r="H219" s="1366">
        <f>+'M.C ITEMS ADICIONALES'!S334</f>
        <v>60</v>
      </c>
      <c r="I219" s="969">
        <f t="shared" ref="I219:I247" si="56">+ROUND(H219*E219,0)</f>
        <v>15635220</v>
      </c>
      <c r="J219" s="926">
        <f t="shared" si="53"/>
        <v>60</v>
      </c>
      <c r="K219" s="1367">
        <f t="shared" ref="K219:K247" si="57">ROUND(E219*J219,0)</f>
        <v>15635220</v>
      </c>
      <c r="L219" s="1282"/>
      <c r="M219" s="1282"/>
      <c r="N219" s="1282"/>
      <c r="O219" s="984"/>
      <c r="P219" s="1288"/>
      <c r="Q219" s="985"/>
    </row>
    <row r="220" spans="1:17" ht="33" customHeight="1">
      <c r="A220" s="998" t="s">
        <v>1435</v>
      </c>
      <c r="B220" s="1226" t="s">
        <v>1899</v>
      </c>
      <c r="C220" s="899" t="s">
        <v>1410</v>
      </c>
      <c r="D220" s="1362"/>
      <c r="E220" s="1363">
        <f>+'APU ITEMS ADICIONALES'!G300</f>
        <v>216087</v>
      </c>
      <c r="F220" s="1364"/>
      <c r="G220" s="1365" t="s">
        <v>1353</v>
      </c>
      <c r="H220" s="1366">
        <f>+'M.C ITEMS ADICIONALES'!S372</f>
        <v>120</v>
      </c>
      <c r="I220" s="969">
        <f t="shared" si="56"/>
        <v>25930440</v>
      </c>
      <c r="J220" s="926">
        <f t="shared" si="53"/>
        <v>120</v>
      </c>
      <c r="K220" s="1367">
        <f t="shared" si="57"/>
        <v>25930440</v>
      </c>
      <c r="L220" s="1282"/>
      <c r="M220" s="1282"/>
      <c r="N220" s="1282"/>
      <c r="O220" s="984"/>
      <c r="P220" s="1288"/>
      <c r="Q220" s="985"/>
    </row>
    <row r="221" spans="1:17" ht="39.6" customHeight="1">
      <c r="A221" s="998" t="s">
        <v>1436</v>
      </c>
      <c r="B221" s="1226" t="s">
        <v>1900</v>
      </c>
      <c r="C221" s="899" t="s">
        <v>1410</v>
      </c>
      <c r="D221" s="1362"/>
      <c r="E221" s="1363">
        <f>+'APU ITEMS ADICIONALES'!G331</f>
        <v>180587</v>
      </c>
      <c r="F221" s="1364"/>
      <c r="G221" s="1365" t="s">
        <v>1353</v>
      </c>
      <c r="H221" s="1366">
        <f>+'M.C ITEMS ADICIONALES'!S410</f>
        <v>80</v>
      </c>
      <c r="I221" s="969">
        <f t="shared" si="56"/>
        <v>14446960</v>
      </c>
      <c r="J221" s="926">
        <f t="shared" si="53"/>
        <v>80</v>
      </c>
      <c r="K221" s="1367">
        <f t="shared" si="57"/>
        <v>14446960</v>
      </c>
      <c r="L221" s="1282"/>
      <c r="M221" s="1282"/>
      <c r="N221" s="1282"/>
      <c r="O221" s="984"/>
      <c r="P221" s="1288"/>
      <c r="Q221" s="985"/>
    </row>
    <row r="222" spans="1:17" ht="42" customHeight="1">
      <c r="A222" s="998" t="s">
        <v>1437</v>
      </c>
      <c r="B222" s="1226" t="s">
        <v>1897</v>
      </c>
      <c r="C222" s="899" t="s">
        <v>1386</v>
      </c>
      <c r="D222" s="1362"/>
      <c r="E222" s="1363">
        <f>+'APU ITEMS ADICIONALES'!G361</f>
        <v>2823587</v>
      </c>
      <c r="F222" s="1364"/>
      <c r="G222" s="1365" t="s">
        <v>1353</v>
      </c>
      <c r="H222" s="1366">
        <f>+'M.C ITEMS ADICIONALES'!S448</f>
        <v>2</v>
      </c>
      <c r="I222" s="969">
        <f t="shared" si="56"/>
        <v>5647174</v>
      </c>
      <c r="J222" s="926">
        <f t="shared" si="53"/>
        <v>2</v>
      </c>
      <c r="K222" s="1367">
        <f t="shared" si="57"/>
        <v>5647174</v>
      </c>
      <c r="L222" s="1282"/>
      <c r="M222" s="1282"/>
      <c r="N222" s="1282"/>
      <c r="O222" s="984"/>
      <c r="P222" s="1288"/>
      <c r="Q222" s="985"/>
    </row>
    <row r="223" spans="1:17" ht="31.2" customHeight="1">
      <c r="A223" s="986"/>
      <c r="B223" s="919" t="s">
        <v>1448</v>
      </c>
      <c r="C223" s="987"/>
      <c r="D223" s="988"/>
      <c r="E223" s="989"/>
      <c r="F223" s="990"/>
      <c r="G223" s="988"/>
      <c r="H223" s="960"/>
      <c r="I223" s="960"/>
      <c r="J223" s="1229">
        <f t="shared" si="53"/>
        <v>0</v>
      </c>
      <c r="K223" s="941">
        <f t="shared" si="54"/>
        <v>0</v>
      </c>
      <c r="L223" s="989"/>
      <c r="M223" s="989"/>
      <c r="N223" s="989"/>
      <c r="O223" s="991"/>
      <c r="P223" s="992"/>
      <c r="Q223" s="862"/>
    </row>
    <row r="224" spans="1:17" ht="43.2" customHeight="1">
      <c r="A224" s="998" t="s">
        <v>1438</v>
      </c>
      <c r="B224" s="1368" t="s">
        <v>1602</v>
      </c>
      <c r="C224" s="1369" t="s">
        <v>1903</v>
      </c>
      <c r="D224" s="1370"/>
      <c r="E224" s="1367">
        <f>+'APU ITEMS ADICIONALES'!G415</f>
        <v>9796495</v>
      </c>
      <c r="F224" s="1364"/>
      <c r="G224" s="1365" t="s">
        <v>1353</v>
      </c>
      <c r="H224" s="1371">
        <f>+'M.C ITEMS ADICIONALES'!S493</f>
        <v>1</v>
      </c>
      <c r="I224" s="969">
        <f t="shared" si="56"/>
        <v>9796495</v>
      </c>
      <c r="J224" s="926">
        <f t="shared" si="53"/>
        <v>1</v>
      </c>
      <c r="K224" s="1367">
        <f t="shared" si="57"/>
        <v>9796495</v>
      </c>
      <c r="L224" s="1294"/>
      <c r="M224" s="1282"/>
      <c r="N224" s="1282"/>
      <c r="O224" s="984"/>
      <c r="P224" s="1288"/>
      <c r="Q224" s="985"/>
    </row>
    <row r="225" spans="1:17" ht="42" customHeight="1">
      <c r="A225" s="998" t="s">
        <v>1439</v>
      </c>
      <c r="B225" s="898" t="s">
        <v>1898</v>
      </c>
      <c r="C225" s="1372" t="s">
        <v>1386</v>
      </c>
      <c r="D225" s="1372"/>
      <c r="E225" s="1363">
        <f>+'APU ITEMS ADICIONALES'!G451</f>
        <v>2020348</v>
      </c>
      <c r="F225" s="1289"/>
      <c r="G225" s="1365" t="s">
        <v>1353</v>
      </c>
      <c r="H225" s="1373">
        <f>+'M.C ITEMS ADICIONALES'!S531</f>
        <v>1</v>
      </c>
      <c r="I225" s="969">
        <f t="shared" si="56"/>
        <v>2020348</v>
      </c>
      <c r="J225" s="926">
        <f t="shared" si="53"/>
        <v>1</v>
      </c>
      <c r="K225" s="1367">
        <f t="shared" si="57"/>
        <v>2020348</v>
      </c>
      <c r="L225" s="1294"/>
      <c r="M225" s="1282"/>
      <c r="N225" s="1282"/>
      <c r="O225" s="984"/>
      <c r="P225" s="1288"/>
      <c r="Q225" s="985"/>
    </row>
    <row r="226" spans="1:17" ht="32.4" customHeight="1">
      <c r="A226" s="998" t="s">
        <v>1440</v>
      </c>
      <c r="B226" s="898" t="s">
        <v>1604</v>
      </c>
      <c r="C226" s="1372" t="s">
        <v>1386</v>
      </c>
      <c r="D226" s="1372"/>
      <c r="E226" s="1363">
        <f>+'APU ITEMS ADICIONALES'!G484</f>
        <v>1198139</v>
      </c>
      <c r="F226" s="1364"/>
      <c r="G226" s="1365" t="s">
        <v>1353</v>
      </c>
      <c r="H226" s="1373">
        <f>+'M.C ITEMS ADICIONALES'!S607</f>
        <v>1</v>
      </c>
      <c r="I226" s="969">
        <f t="shared" si="56"/>
        <v>1198139</v>
      </c>
      <c r="J226" s="926">
        <f t="shared" si="53"/>
        <v>1</v>
      </c>
      <c r="K226" s="1367">
        <f t="shared" si="57"/>
        <v>1198139</v>
      </c>
      <c r="L226" s="1294"/>
      <c r="M226" s="1282"/>
      <c r="N226" s="1282"/>
      <c r="O226" s="984"/>
      <c r="P226" s="1288"/>
      <c r="Q226" s="985"/>
    </row>
    <row r="227" spans="1:17" ht="31.2" customHeight="1">
      <c r="A227" s="998" t="s">
        <v>1441</v>
      </c>
      <c r="B227" s="1374" t="s">
        <v>1605</v>
      </c>
      <c r="C227" s="1372" t="s">
        <v>1386</v>
      </c>
      <c r="D227" s="1372"/>
      <c r="E227" s="1363">
        <f>+'APU ITEMS ADICIONALES'!G509</f>
        <v>771933</v>
      </c>
      <c r="F227" s="1375"/>
      <c r="G227" s="1365" t="s">
        <v>1353</v>
      </c>
      <c r="H227" s="1373">
        <f>+'M.C ITEMS ADICIONALES'!S607</f>
        <v>1</v>
      </c>
      <c r="I227" s="969">
        <f t="shared" si="56"/>
        <v>771933</v>
      </c>
      <c r="J227" s="926">
        <f t="shared" si="53"/>
        <v>1</v>
      </c>
      <c r="K227" s="1367">
        <f t="shared" si="57"/>
        <v>771933</v>
      </c>
      <c r="L227" s="1294"/>
      <c r="M227" s="1282"/>
      <c r="N227" s="1282"/>
      <c r="O227" s="984"/>
      <c r="P227" s="1288"/>
      <c r="Q227" s="985"/>
    </row>
    <row r="228" spans="1:17" ht="31.2" customHeight="1">
      <c r="A228" s="998" t="s">
        <v>1442</v>
      </c>
      <c r="B228" s="898" t="s">
        <v>1606</v>
      </c>
      <c r="C228" s="1372" t="s">
        <v>1386</v>
      </c>
      <c r="D228" s="1372"/>
      <c r="E228" s="1363">
        <f>+'APU ITEMS ADICIONALES'!G542</f>
        <v>717188</v>
      </c>
      <c r="F228" s="1375"/>
      <c r="G228" s="1365" t="s">
        <v>1353</v>
      </c>
      <c r="H228" s="1373">
        <f>+'M.C ITEMS ADICIONALES'!S645</f>
        <v>1</v>
      </c>
      <c r="I228" s="969">
        <f t="shared" si="56"/>
        <v>717188</v>
      </c>
      <c r="J228" s="926">
        <f t="shared" si="53"/>
        <v>1</v>
      </c>
      <c r="K228" s="1367">
        <f t="shared" si="57"/>
        <v>717188</v>
      </c>
      <c r="L228" s="1294"/>
      <c r="M228" s="1282"/>
      <c r="N228" s="1282"/>
      <c r="O228" s="984"/>
      <c r="P228" s="1288"/>
      <c r="Q228" s="985"/>
    </row>
    <row r="229" spans="1:17" ht="31.2" customHeight="1">
      <c r="A229" s="998" t="s">
        <v>1443</v>
      </c>
      <c r="B229" s="1374" t="s">
        <v>1608</v>
      </c>
      <c r="C229" s="1372" t="s">
        <v>1386</v>
      </c>
      <c r="D229" s="1372"/>
      <c r="E229" s="1363">
        <f>+'APU ITEMS ADICIONALES'!G572</f>
        <v>754171</v>
      </c>
      <c r="F229" s="1375"/>
      <c r="G229" s="1365" t="s">
        <v>1353</v>
      </c>
      <c r="H229" s="1373">
        <f>+'M.C ITEMS ADICIONALES'!S683</f>
        <v>1</v>
      </c>
      <c r="I229" s="969">
        <f t="shared" si="56"/>
        <v>754171</v>
      </c>
      <c r="J229" s="926">
        <f t="shared" si="53"/>
        <v>1</v>
      </c>
      <c r="K229" s="1367">
        <f t="shared" si="57"/>
        <v>754171</v>
      </c>
      <c r="L229" s="1294"/>
      <c r="M229" s="1282"/>
      <c r="N229" s="1282"/>
      <c r="O229" s="984"/>
      <c r="P229" s="1288"/>
      <c r="Q229" s="985"/>
    </row>
    <row r="230" spans="1:17" ht="31.2" customHeight="1">
      <c r="A230" s="998" t="s">
        <v>1444</v>
      </c>
      <c r="B230" s="1374" t="s">
        <v>1607</v>
      </c>
      <c r="C230" s="1372" t="s">
        <v>1386</v>
      </c>
      <c r="D230" s="1372"/>
      <c r="E230" s="1363">
        <f>+'APU ITEMS ADICIONALES'!G608</f>
        <v>109956</v>
      </c>
      <c r="F230" s="1375"/>
      <c r="G230" s="1365" t="s">
        <v>1353</v>
      </c>
      <c r="H230" s="1373">
        <f>+'M.C ITEMS ADICIONALES'!S721</f>
        <v>76</v>
      </c>
      <c r="I230" s="969">
        <f t="shared" si="56"/>
        <v>8356656</v>
      </c>
      <c r="J230" s="926">
        <f t="shared" si="53"/>
        <v>76</v>
      </c>
      <c r="K230" s="1367">
        <f t="shared" si="57"/>
        <v>8356656</v>
      </c>
      <c r="L230" s="1294"/>
      <c r="M230" s="1282"/>
      <c r="N230" s="1282"/>
      <c r="O230" s="984"/>
      <c r="P230" s="1288"/>
      <c r="Q230" s="985"/>
    </row>
    <row r="231" spans="1:17" ht="31.2" customHeight="1">
      <c r="A231" s="993"/>
      <c r="B231" s="994" t="s">
        <v>1449</v>
      </c>
      <c r="C231" s="995"/>
      <c r="D231" s="995"/>
      <c r="E231" s="1291"/>
      <c r="F231" s="996"/>
      <c r="G231" s="995"/>
      <c r="H231" s="997"/>
      <c r="I231" s="997"/>
      <c r="J231" s="1229">
        <f t="shared" si="53"/>
        <v>0</v>
      </c>
      <c r="K231" s="941">
        <f t="shared" si="54"/>
        <v>0</v>
      </c>
      <c r="L231" s="989"/>
      <c r="M231" s="989"/>
      <c r="N231" s="989"/>
      <c r="O231" s="991"/>
      <c r="P231" s="992"/>
      <c r="Q231" s="862"/>
    </row>
    <row r="232" spans="1:17" ht="127.8" customHeight="1">
      <c r="A232" s="998" t="s">
        <v>1445</v>
      </c>
      <c r="B232" s="1315" t="s">
        <v>1603</v>
      </c>
      <c r="C232" s="999" t="s">
        <v>1260</v>
      </c>
      <c r="D232" s="1287"/>
      <c r="E232" s="1000">
        <f>+'APU ITEMS ADICIONALES'!G642</f>
        <v>15992847</v>
      </c>
      <c r="F232" s="1287"/>
      <c r="G232" s="1365" t="s">
        <v>1353</v>
      </c>
      <c r="H232" s="1001">
        <f>+'M.C ITEMS ADICIONALES'!S822</f>
        <v>1</v>
      </c>
      <c r="I232" s="969">
        <f>+ROUND(H232*E232,0)</f>
        <v>15992847</v>
      </c>
      <c r="J232" s="926">
        <f>+D232+H232</f>
        <v>1</v>
      </c>
      <c r="K232" s="1367">
        <f>ROUND(E232*J232,0)</f>
        <v>15992847</v>
      </c>
      <c r="L232" s="1282"/>
      <c r="M232" s="1282"/>
      <c r="N232" s="1627"/>
      <c r="O232" s="1002"/>
      <c r="P232" s="1295"/>
      <c r="Q232" s="1003"/>
    </row>
    <row r="233" spans="1:17" ht="111.6" customHeight="1">
      <c r="A233" s="998" t="s">
        <v>1446</v>
      </c>
      <c r="B233" s="1315" t="s">
        <v>2100</v>
      </c>
      <c r="C233" s="999" t="s">
        <v>1260</v>
      </c>
      <c r="D233" s="1287"/>
      <c r="E233" s="1000">
        <f>+'APU ITEMS ADICIONALES'!G670</f>
        <v>9251308</v>
      </c>
      <c r="F233" s="1287"/>
      <c r="G233" s="1365" t="s">
        <v>1353</v>
      </c>
      <c r="H233" s="1001">
        <f>+'M.C ITEMS ADICIONALES'!S860</f>
        <v>1</v>
      </c>
      <c r="I233" s="969">
        <f>+ROUND(H233*E233,0)</f>
        <v>9251308</v>
      </c>
      <c r="J233" s="926">
        <f>+D233+H233</f>
        <v>1</v>
      </c>
      <c r="K233" s="1367">
        <f>ROUND(E233*J233,0)</f>
        <v>9251308</v>
      </c>
      <c r="L233" s="1282"/>
      <c r="M233" s="1282"/>
      <c r="N233" s="1282"/>
      <c r="O233" s="1002"/>
      <c r="P233" s="1295"/>
      <c r="Q233" s="1003"/>
    </row>
    <row r="234" spans="1:17" ht="129" customHeight="1">
      <c r="A234" s="1285" t="s">
        <v>2097</v>
      </c>
      <c r="B234" s="1628" t="s">
        <v>2099</v>
      </c>
      <c r="C234" s="1285" t="s">
        <v>9</v>
      </c>
      <c r="D234" s="1629"/>
      <c r="E234" s="1367">
        <f>+'APU ITEMS ADICIONALES'!G704</f>
        <v>7643336</v>
      </c>
      <c r="F234" s="1629"/>
      <c r="G234" s="1365" t="s">
        <v>1353</v>
      </c>
      <c r="H234" s="1378">
        <f>+'M.C ITEMS ADICIONALES'!S822</f>
        <v>1</v>
      </c>
      <c r="I234" s="969">
        <f t="shared" ref="I234:I235" si="58">+ROUND(H234*E234,0)</f>
        <v>7643336</v>
      </c>
      <c r="J234" s="1378">
        <f>+H234+D234</f>
        <v>1</v>
      </c>
      <c r="K234" s="1367">
        <f>ROUND(E234*J234,0)</f>
        <v>7643336</v>
      </c>
      <c r="L234" s="1282"/>
      <c r="M234" s="1282"/>
      <c r="N234" s="1282"/>
      <c r="O234" s="1002"/>
      <c r="P234" s="1295"/>
      <c r="Q234" s="1003"/>
    </row>
    <row r="235" spans="1:17" ht="109.8" customHeight="1">
      <c r="A235" s="1285" t="s">
        <v>2098</v>
      </c>
      <c r="B235" s="1628" t="s">
        <v>2101</v>
      </c>
      <c r="C235" s="1285" t="s">
        <v>1260</v>
      </c>
      <c r="D235" s="1629"/>
      <c r="E235" s="1367">
        <f>+'APU ITEMS ADICIONALES'!G732</f>
        <v>6805002</v>
      </c>
      <c r="F235" s="1629"/>
      <c r="G235" s="1365" t="s">
        <v>1353</v>
      </c>
      <c r="H235" s="1378">
        <f>+'M.C ITEMS ADICIONALES'!S860</f>
        <v>1</v>
      </c>
      <c r="I235" s="1367">
        <f t="shared" si="58"/>
        <v>6805002</v>
      </c>
      <c r="J235" s="1378">
        <f>+H235+D235</f>
        <v>1</v>
      </c>
      <c r="K235" s="1367">
        <f t="shared" ref="K235" si="59">ROUND(E235*J235,0)</f>
        <v>6805002</v>
      </c>
      <c r="L235" s="1282"/>
      <c r="M235" s="1282"/>
      <c r="N235" s="1282"/>
      <c r="O235" s="984"/>
      <c r="P235" s="1288"/>
      <c r="Q235" s="985"/>
    </row>
    <row r="236" spans="1:17" ht="40.200000000000003" customHeight="1">
      <c r="A236" s="916">
        <v>12.6</v>
      </c>
      <c r="B236" s="855" t="s">
        <v>1096</v>
      </c>
      <c r="C236" s="879"/>
      <c r="D236" s="879"/>
      <c r="E236" s="992"/>
      <c r="F236" s="992"/>
      <c r="G236" s="992"/>
      <c r="H236" s="992"/>
      <c r="I236" s="860">
        <f>+SUM(I237)</f>
        <v>145854407</v>
      </c>
      <c r="J236" s="1360">
        <f t="shared" si="53"/>
        <v>0</v>
      </c>
      <c r="K236" s="860">
        <f>+SUM(K237)</f>
        <v>145854407</v>
      </c>
      <c r="L236" s="1296"/>
      <c r="M236" s="989"/>
      <c r="N236" s="989"/>
      <c r="O236" s="989"/>
      <c r="P236" s="989"/>
      <c r="Q236" s="1297"/>
    </row>
    <row r="237" spans="1:17" ht="43.8" customHeight="1">
      <c r="A237" s="894" t="s">
        <v>1916</v>
      </c>
      <c r="B237" s="898" t="s">
        <v>1926</v>
      </c>
      <c r="C237" s="899" t="s">
        <v>924</v>
      </c>
      <c r="D237" s="912"/>
      <c r="E237" s="1004">
        <f>+'APU ITEMS ADICIONALES'!G770</f>
        <v>141296</v>
      </c>
      <c r="F237" s="1298"/>
      <c r="G237" s="971" t="s">
        <v>1353</v>
      </c>
      <c r="H237" s="877">
        <f>+'M.C ITEMS ADICIONALES'!S908</f>
        <v>1032.2613999999999</v>
      </c>
      <c r="I237" s="867">
        <f t="shared" si="56"/>
        <v>145854407</v>
      </c>
      <c r="J237" s="926">
        <f t="shared" si="53"/>
        <v>1032.2613999999999</v>
      </c>
      <c r="K237" s="869">
        <f t="shared" si="57"/>
        <v>145854407</v>
      </c>
      <c r="L237" s="1299"/>
      <c r="M237" s="1287"/>
      <c r="N237" s="1287"/>
      <c r="O237" s="1287"/>
      <c r="P237" s="1287"/>
      <c r="Q237" s="1300"/>
    </row>
    <row r="238" spans="1:17" ht="39.6" customHeight="1">
      <c r="A238" s="976">
        <v>12.7</v>
      </c>
      <c r="B238" s="919" t="s">
        <v>2068</v>
      </c>
      <c r="C238" s="979"/>
      <c r="D238" s="856"/>
      <c r="E238" s="1231"/>
      <c r="F238" s="1301"/>
      <c r="G238" s="1006"/>
      <c r="H238" s="880"/>
      <c r="I238" s="858">
        <f>+SUM(I239+I244)</f>
        <v>30119519</v>
      </c>
      <c r="J238" s="1360"/>
      <c r="K238" s="860">
        <f>+SUM(K239+K244)</f>
        <v>30119519</v>
      </c>
      <c r="L238" s="1302"/>
      <c r="M238" s="989"/>
      <c r="N238" s="989"/>
      <c r="O238" s="989"/>
      <c r="P238" s="989"/>
      <c r="Q238" s="1297"/>
    </row>
    <row r="239" spans="1:17" ht="39.6" customHeight="1">
      <c r="A239" s="993"/>
      <c r="B239" s="855" t="s">
        <v>2070</v>
      </c>
      <c r="C239" s="879"/>
      <c r="D239" s="858"/>
      <c r="E239" s="1005"/>
      <c r="F239" s="989"/>
      <c r="G239" s="1006"/>
      <c r="H239" s="1007"/>
      <c r="I239" s="858">
        <f>+SUM(I240:I243)</f>
        <v>23869171</v>
      </c>
      <c r="J239" s="1360">
        <f t="shared" si="53"/>
        <v>0</v>
      </c>
      <c r="K239" s="858">
        <f>+SUM(K240:K243)</f>
        <v>23869171</v>
      </c>
      <c r="L239" s="989"/>
      <c r="M239" s="989"/>
      <c r="N239" s="989"/>
      <c r="O239" s="991"/>
      <c r="P239" s="992"/>
      <c r="Q239" s="862"/>
    </row>
    <row r="240" spans="1:17" ht="37.799999999999997" customHeight="1">
      <c r="A240" s="998" t="s">
        <v>1929</v>
      </c>
      <c r="B240" s="898" t="s">
        <v>1057</v>
      </c>
      <c r="C240" s="899" t="s">
        <v>1058</v>
      </c>
      <c r="D240" s="900"/>
      <c r="E240" s="1303">
        <f>+'APU ITEMS ADICIONALES'!G793</f>
        <v>1284779</v>
      </c>
      <c r="F240" s="1009" t="s">
        <v>0</v>
      </c>
      <c r="G240" s="971" t="s">
        <v>1353</v>
      </c>
      <c r="H240" s="1204">
        <f>+'M.C ITEMS ADICIONALES'!S935</f>
        <v>10</v>
      </c>
      <c r="I240" s="867">
        <f t="shared" si="56"/>
        <v>12847790</v>
      </c>
      <c r="J240" s="926">
        <f t="shared" si="53"/>
        <v>10</v>
      </c>
      <c r="K240" s="869">
        <f t="shared" si="57"/>
        <v>12847790</v>
      </c>
      <c r="L240" s="1282"/>
      <c r="M240" s="1282"/>
      <c r="N240" s="1282"/>
      <c r="O240" s="984"/>
      <c r="P240" s="1288"/>
      <c r="Q240" s="985"/>
    </row>
    <row r="241" spans="1:17" ht="37.200000000000003" customHeight="1">
      <c r="A241" s="998" t="s">
        <v>1930</v>
      </c>
      <c r="B241" s="898" t="s">
        <v>1060</v>
      </c>
      <c r="C241" s="899" t="s">
        <v>1058</v>
      </c>
      <c r="D241" s="902"/>
      <c r="E241" s="1010">
        <f>+'APU ITEMS ADICIONALES'!G822</f>
        <v>1135919</v>
      </c>
      <c r="F241" s="1282"/>
      <c r="G241" s="971" t="s">
        <v>1353</v>
      </c>
      <c r="H241" s="1204">
        <f>+'M.C ITEMS ADICIONALES'!S963</f>
        <v>7</v>
      </c>
      <c r="I241" s="867">
        <f t="shared" si="56"/>
        <v>7951433</v>
      </c>
      <c r="J241" s="926">
        <f t="shared" si="53"/>
        <v>7</v>
      </c>
      <c r="K241" s="869">
        <f t="shared" si="57"/>
        <v>7951433</v>
      </c>
      <c r="L241" s="1282"/>
      <c r="M241" s="1282"/>
      <c r="N241" s="1282"/>
      <c r="O241" s="984"/>
      <c r="P241" s="1288"/>
      <c r="Q241" s="985"/>
    </row>
    <row r="242" spans="1:17" ht="31.2" customHeight="1">
      <c r="A242" s="998" t="s">
        <v>1931</v>
      </c>
      <c r="B242" s="898" t="s">
        <v>1062</v>
      </c>
      <c r="C242" s="899" t="s">
        <v>1058</v>
      </c>
      <c r="D242" s="902"/>
      <c r="E242" s="1010">
        <f>+'APU ITEMS ADICIONALES'!G845</f>
        <v>837487</v>
      </c>
      <c r="F242" s="1282"/>
      <c r="G242" s="971" t="s">
        <v>1353</v>
      </c>
      <c r="H242" s="1204">
        <f>+'M.C ITEMS ADICIONALES'!S990</f>
        <v>2</v>
      </c>
      <c r="I242" s="867">
        <f t="shared" si="56"/>
        <v>1674974</v>
      </c>
      <c r="J242" s="926">
        <f t="shared" si="53"/>
        <v>2</v>
      </c>
      <c r="K242" s="869">
        <f t="shared" si="57"/>
        <v>1674974</v>
      </c>
      <c r="L242" s="1282"/>
      <c r="M242" s="1282"/>
      <c r="N242" s="1282"/>
      <c r="O242" s="984"/>
      <c r="P242" s="1288"/>
      <c r="Q242" s="985"/>
    </row>
    <row r="243" spans="1:17" ht="31.2" customHeight="1">
      <c r="A243" s="1205" t="s">
        <v>1932</v>
      </c>
      <c r="B243" s="898" t="s">
        <v>1064</v>
      </c>
      <c r="C243" s="899" t="s">
        <v>1058</v>
      </c>
      <c r="D243" s="902"/>
      <c r="E243" s="1304">
        <f>+'APU ITEMS ADICIONALES'!G874</f>
        <v>697487</v>
      </c>
      <c r="F243" s="1305"/>
      <c r="G243" s="971" t="s">
        <v>1353</v>
      </c>
      <c r="H243" s="1204">
        <f>+'M.C ITEMS ADICIONALES'!S1018</f>
        <v>2</v>
      </c>
      <c r="I243" s="867">
        <f t="shared" si="56"/>
        <v>1394974</v>
      </c>
      <c r="J243" s="926">
        <f>+D243+H243</f>
        <v>2</v>
      </c>
      <c r="K243" s="869">
        <f>ROUND(E243*J243,0)</f>
        <v>1394974</v>
      </c>
      <c r="L243" s="1306"/>
      <c r="M243" s="1306"/>
      <c r="N243" s="1306"/>
      <c r="O243" s="1306"/>
      <c r="P243" s="1306"/>
      <c r="Q243" s="1300"/>
    </row>
    <row r="244" spans="1:17" ht="31.2" customHeight="1">
      <c r="A244" s="1244"/>
      <c r="B244" s="855" t="s">
        <v>2069</v>
      </c>
      <c r="C244" s="979"/>
      <c r="D244" s="1245"/>
      <c r="E244" s="1307"/>
      <c r="F244" s="1293"/>
      <c r="G244" s="1006"/>
      <c r="H244" s="1246"/>
      <c r="I244" s="858">
        <f>+SUM(I245:I246)</f>
        <v>6250348</v>
      </c>
      <c r="J244" s="1229"/>
      <c r="K244" s="860">
        <f>+SUM(K245:K246)</f>
        <v>6250348</v>
      </c>
      <c r="L244" s="1308"/>
      <c r="M244" s="1308"/>
      <c r="N244" s="1308"/>
      <c r="O244" s="1308"/>
      <c r="P244" s="1308"/>
      <c r="Q244" s="1297"/>
    </row>
    <row r="245" spans="1:17" ht="31.2" customHeight="1">
      <c r="A245" s="1205" t="s">
        <v>2071</v>
      </c>
      <c r="B245" s="898" t="s">
        <v>2073</v>
      </c>
      <c r="C245" s="899" t="s">
        <v>1058</v>
      </c>
      <c r="D245" s="902"/>
      <c r="E245" s="1304">
        <f>+'APU ITEMS ADICIONALES'!G895</f>
        <v>2237587</v>
      </c>
      <c r="F245" s="1305"/>
      <c r="G245" s="971" t="s">
        <v>1353</v>
      </c>
      <c r="H245" s="1204">
        <f>+'M.C ITEMS ADICIONALES'!S1045</f>
        <v>1</v>
      </c>
      <c r="I245" s="867">
        <f t="shared" si="56"/>
        <v>2237587</v>
      </c>
      <c r="J245" s="926">
        <f>+H245</f>
        <v>1</v>
      </c>
      <c r="K245" s="869">
        <f>ROUND(E245*J245,0)</f>
        <v>2237587</v>
      </c>
      <c r="L245" s="1306"/>
      <c r="M245" s="1306"/>
      <c r="N245" s="1306"/>
      <c r="O245" s="1306"/>
      <c r="P245" s="1306"/>
      <c r="Q245" s="1300"/>
    </row>
    <row r="246" spans="1:17" ht="31.2" customHeight="1">
      <c r="A246" s="1205" t="s">
        <v>2072</v>
      </c>
      <c r="B246" s="898" t="s">
        <v>2074</v>
      </c>
      <c r="C246" s="899" t="s">
        <v>2075</v>
      </c>
      <c r="D246" s="902"/>
      <c r="E246" s="1304">
        <f>+'APU ITEMS ADICIONALES'!G917</f>
        <v>1337587</v>
      </c>
      <c r="F246" s="1305"/>
      <c r="G246" s="971" t="s">
        <v>1353</v>
      </c>
      <c r="H246" s="1204">
        <f>+'M.C ITEMS ADICIONALES'!S1073</f>
        <v>3</v>
      </c>
      <c r="I246" s="867">
        <f t="shared" si="56"/>
        <v>4012761</v>
      </c>
      <c r="J246" s="926">
        <f>+H246+D246</f>
        <v>3</v>
      </c>
      <c r="K246" s="869">
        <f>ROUND(E246*J246,0)</f>
        <v>4012761</v>
      </c>
      <c r="L246" s="1306"/>
      <c r="M246" s="1306"/>
      <c r="N246" s="1306"/>
      <c r="O246" s="1306"/>
      <c r="P246" s="1306"/>
      <c r="Q246" s="1300"/>
    </row>
    <row r="247" spans="1:17" ht="43.2" customHeight="1">
      <c r="A247" s="1309"/>
      <c r="B247" s="1306"/>
      <c r="C247" s="1306"/>
      <c r="D247" s="1306"/>
      <c r="E247" s="1310"/>
      <c r="F247" s="1310"/>
      <c r="G247" s="1310"/>
      <c r="H247" s="1268"/>
      <c r="I247" s="867">
        <f t="shared" si="56"/>
        <v>0</v>
      </c>
      <c r="J247" s="926">
        <f t="shared" si="53"/>
        <v>0</v>
      </c>
      <c r="K247" s="869">
        <f t="shared" si="57"/>
        <v>0</v>
      </c>
      <c r="L247" s="1306"/>
      <c r="M247" s="1306"/>
      <c r="N247" s="1306"/>
      <c r="O247" s="1306"/>
      <c r="P247" s="1306"/>
      <c r="Q247" s="1300"/>
    </row>
    <row r="248" spans="1:17" ht="37.200000000000003" customHeight="1" thickBot="1">
      <c r="A248" s="1659" t="s">
        <v>913</v>
      </c>
      <c r="B248" s="1660"/>
      <c r="C248" s="1660"/>
      <c r="D248" s="1660"/>
      <c r="E248" s="1661"/>
      <c r="F248" s="1011">
        <f>+SUM(F21+F25+F32+F36+F40+F42+F58+F74+F86+F139)</f>
        <v>3545345653</v>
      </c>
      <c r="G248" s="1012"/>
      <c r="H248" s="1331"/>
      <c r="I248" s="1013">
        <f>+SUM(I189+I176+I139+I86+I74+I58+I42+I40+I36+I32+I25+I21)</f>
        <v>884661342</v>
      </c>
      <c r="J248" s="1318"/>
      <c r="K248" s="1011">
        <f>+SUM(K21+K25+K32+K36+K40+K42+K58+K74+K86+K139+K189)</f>
        <v>4430006994</v>
      </c>
      <c r="L248" s="1415"/>
      <c r="M248" s="1416"/>
      <c r="N248" s="1417"/>
      <c r="O248" s="1011"/>
      <c r="P248" s="1418"/>
      <c r="Q248" s="1011"/>
    </row>
    <row r="249" spans="1:17" ht="31.2" customHeight="1" thickBot="1">
      <c r="A249" s="1652" t="s">
        <v>914</v>
      </c>
      <c r="B249" s="1653"/>
      <c r="C249" s="1654"/>
      <c r="D249" s="1014">
        <v>0.26</v>
      </c>
      <c r="E249" s="1332"/>
      <c r="F249" s="1015">
        <f>ROUND(F248*D249,0)</f>
        <v>921789870</v>
      </c>
      <c r="G249" s="1012"/>
      <c r="H249" s="1012"/>
      <c r="I249" s="1015">
        <f>ROUND(I248*D249,0)</f>
        <v>230011949</v>
      </c>
      <c r="J249" s="1318"/>
      <c r="K249" s="1015">
        <f>+ROUND(K248*D249,0)</f>
        <v>1151801818</v>
      </c>
      <c r="L249" s="1321"/>
      <c r="M249" s="1016"/>
      <c r="N249" s="1318"/>
      <c r="O249" s="1015"/>
      <c r="P249" s="1419"/>
      <c r="Q249" s="1015"/>
    </row>
    <row r="250" spans="1:17" ht="31.2" customHeight="1" thickBot="1">
      <c r="A250" s="1665" t="s">
        <v>915</v>
      </c>
      <c r="B250" s="1666"/>
      <c r="C250" s="1667"/>
      <c r="D250" s="1017">
        <v>0.01</v>
      </c>
      <c r="E250" s="1332"/>
      <c r="F250" s="1015">
        <f>ROUND(F248*D250,0)</f>
        <v>35453457</v>
      </c>
      <c r="G250" s="1012"/>
      <c r="H250" s="1012"/>
      <c r="I250" s="1015">
        <f>ROUND(I248*D250,0)</f>
        <v>8846613</v>
      </c>
      <c r="J250" s="1318"/>
      <c r="K250" s="1015">
        <f>+ROUND(K248*D250,0)</f>
        <v>44300070</v>
      </c>
      <c r="L250" s="1321"/>
      <c r="M250" s="1012"/>
      <c r="N250" s="1318"/>
      <c r="O250" s="1015"/>
      <c r="P250" s="1420"/>
      <c r="Q250" s="1015"/>
    </row>
    <row r="251" spans="1:17" ht="41.4" customHeight="1" thickBot="1">
      <c r="A251" s="1665" t="s">
        <v>916</v>
      </c>
      <c r="B251" s="1666"/>
      <c r="C251" s="1667"/>
      <c r="D251" s="1017">
        <v>0.03</v>
      </c>
      <c r="E251" s="1332"/>
      <c r="F251" s="1015">
        <f>ROUND(F248*D251,0)</f>
        <v>106360370</v>
      </c>
      <c r="G251" s="1012"/>
      <c r="H251" s="1012"/>
      <c r="I251" s="1015">
        <f>ROUND(I248*D251,0)</f>
        <v>26539840</v>
      </c>
      <c r="J251" s="1318"/>
      <c r="K251" s="1015">
        <f>+ROUND(K248*D251,0)</f>
        <v>132900210</v>
      </c>
      <c r="L251" s="1321"/>
      <c r="M251" s="1012"/>
      <c r="N251" s="1318"/>
      <c r="O251" s="1015"/>
      <c r="P251" s="1318"/>
      <c r="Q251" s="1015"/>
    </row>
    <row r="252" spans="1:17" ht="31.2" customHeight="1" thickBot="1">
      <c r="A252" s="1019"/>
      <c r="B252" s="1666" t="s">
        <v>1888</v>
      </c>
      <c r="C252" s="1667"/>
      <c r="D252" s="1020"/>
      <c r="E252" s="1332"/>
      <c r="F252" s="1021">
        <f>+SUM(F249:F251)</f>
        <v>1063603697</v>
      </c>
      <c r="G252" s="1012"/>
      <c r="H252" s="1012"/>
      <c r="I252" s="1015">
        <f>ROUND(I251*D252,0)</f>
        <v>0</v>
      </c>
      <c r="J252" s="1318"/>
      <c r="K252" s="1021">
        <f>+SUM(K249:K251)</f>
        <v>1329002098</v>
      </c>
      <c r="L252" s="1321"/>
      <c r="M252" s="1012"/>
      <c r="N252" s="1318"/>
      <c r="O252" s="1021"/>
      <c r="P252" s="1318"/>
      <c r="Q252" s="1021"/>
    </row>
    <row r="253" spans="1:17" ht="30.6" customHeight="1" thickBot="1">
      <c r="A253" s="1019" t="s">
        <v>1199</v>
      </c>
      <c r="B253" s="1333"/>
      <c r="C253" s="1333"/>
      <c r="D253" s="1020"/>
      <c r="E253" s="1332"/>
      <c r="F253" s="1022">
        <v>35000000</v>
      </c>
      <c r="G253" s="1012"/>
      <c r="H253" s="1012"/>
      <c r="I253" s="1015">
        <f>ROUND(I252*D253,0)</f>
        <v>0</v>
      </c>
      <c r="J253" s="1318"/>
      <c r="K253" s="1022">
        <v>35000000</v>
      </c>
      <c r="L253" s="1321"/>
      <c r="M253" s="1012"/>
      <c r="N253" s="1318"/>
      <c r="O253" s="1022"/>
      <c r="P253" s="1318"/>
      <c r="Q253" s="1022"/>
    </row>
    <row r="254" spans="1:17" ht="43.8" customHeight="1" thickBot="1">
      <c r="A254" s="1019" t="s">
        <v>1200</v>
      </c>
      <c r="B254" s="1333"/>
      <c r="C254" s="1333"/>
      <c r="D254" s="1017">
        <v>0.19</v>
      </c>
      <c r="E254" s="1332"/>
      <c r="F254" s="1021">
        <f>+F253*D254</f>
        <v>6650000</v>
      </c>
      <c r="G254" s="1012"/>
      <c r="H254" s="1012"/>
      <c r="I254" s="1013"/>
      <c r="J254" s="1318"/>
      <c r="K254" s="1021">
        <f>+K253*D254</f>
        <v>6650000</v>
      </c>
      <c r="L254" s="1321"/>
      <c r="M254" s="1334"/>
      <c r="N254" s="1318"/>
      <c r="O254" s="1021"/>
      <c r="P254" s="1318"/>
      <c r="Q254" s="1021"/>
    </row>
    <row r="255" spans="1:17" ht="24.6" customHeight="1" thickBot="1">
      <c r="A255" s="1662" t="s">
        <v>1201</v>
      </c>
      <c r="B255" s="1663"/>
      <c r="C255" s="1663"/>
      <c r="D255" s="1663"/>
      <c r="E255" s="1664"/>
      <c r="F255" s="1023">
        <v>30582276.329999998</v>
      </c>
      <c r="G255" s="1012"/>
      <c r="H255" s="1012"/>
      <c r="I255" s="1013"/>
      <c r="J255" s="1318"/>
      <c r="K255" s="1023">
        <v>30582276.329999998</v>
      </c>
      <c r="L255" s="1321"/>
      <c r="M255" s="1334"/>
      <c r="N255" s="1318"/>
      <c r="O255" s="1023"/>
      <c r="P255" s="1318"/>
      <c r="Q255" s="1023"/>
    </row>
    <row r="256" spans="1:17" ht="40.799999999999997" customHeight="1" thickBot="1">
      <c r="A256" s="1662" t="s">
        <v>1202</v>
      </c>
      <c r="B256" s="1663"/>
      <c r="C256" s="1663"/>
      <c r="D256" s="1663"/>
      <c r="E256" s="1664"/>
      <c r="F256" s="1021">
        <v>28276333.91</v>
      </c>
      <c r="G256" s="1012"/>
      <c r="H256" s="1012"/>
      <c r="I256" s="1024">
        <f>+SUM(I249:I255)</f>
        <v>265398402</v>
      </c>
      <c r="J256" s="1335"/>
      <c r="K256" s="1021">
        <v>28276333.91</v>
      </c>
      <c r="L256" s="1321"/>
      <c r="M256" s="1334"/>
      <c r="N256" s="1318"/>
      <c r="O256" s="1021"/>
      <c r="P256" s="1318"/>
      <c r="Q256" s="1021"/>
    </row>
    <row r="257" spans="1:17" ht="21" customHeight="1" thickBot="1">
      <c r="A257" s="1729" t="s">
        <v>1203</v>
      </c>
      <c r="B257" s="1730"/>
      <c r="C257" s="1730"/>
      <c r="D257" s="1730"/>
      <c r="E257" s="1731"/>
      <c r="F257" s="1015">
        <f>+F248+F252+F253+F255+F254+F256</f>
        <v>4709457960.2399998</v>
      </c>
      <c r="G257" s="1025"/>
      <c r="H257" s="1025"/>
      <c r="I257" s="1018">
        <f>+I248+I256</f>
        <v>1150059744</v>
      </c>
      <c r="J257" s="1335"/>
      <c r="K257" s="1015">
        <f>+K248+K252+K253+K255+K254+K256</f>
        <v>5859517702.2399998</v>
      </c>
      <c r="L257" s="1321"/>
      <c r="M257" s="1334"/>
      <c r="N257" s="1318"/>
      <c r="O257" s="1015"/>
      <c r="P257" s="1318"/>
      <c r="Q257" s="1015"/>
    </row>
    <row r="258" spans="1:17" ht="14.4" customHeight="1">
      <c r="A258" s="1026"/>
      <c r="B258" s="1336"/>
      <c r="C258" s="1325"/>
      <c r="D258" s="1337"/>
      <c r="E258" s="1337"/>
      <c r="F258" s="1337"/>
      <c r="G258" s="1337"/>
      <c r="H258" s="1338"/>
      <c r="I258" s="1337"/>
      <c r="J258" s="1337"/>
      <c r="K258" s="1337"/>
      <c r="L258" s="1321"/>
      <c r="M258" s="1334"/>
      <c r="N258" s="1339"/>
      <c r="O258" s="1337"/>
      <c r="P258" s="1337"/>
      <c r="Q258" s="1027"/>
    </row>
    <row r="259" spans="1:17" ht="23.4" customHeight="1">
      <c r="A259" s="1684" t="s">
        <v>906</v>
      </c>
      <c r="B259" s="1685"/>
      <c r="C259" s="1324"/>
      <c r="D259" s="1337"/>
      <c r="E259" s="1337"/>
      <c r="F259" s="1337"/>
      <c r="G259" s="1337"/>
      <c r="H259" s="1338"/>
      <c r="I259" s="1029"/>
      <c r="J259" s="1340"/>
      <c r="K259" s="1029"/>
      <c r="L259" s="1337"/>
      <c r="M259" s="1341"/>
      <c r="N259" s="1337"/>
      <c r="O259" s="1337"/>
      <c r="P259" s="1337"/>
      <c r="Q259" s="1027"/>
    </row>
    <row r="260" spans="1:17" ht="31.2" customHeight="1">
      <c r="A260" s="1684" t="s">
        <v>431</v>
      </c>
      <c r="B260" s="1685"/>
      <c r="C260" s="1749"/>
      <c r="D260" s="1749"/>
      <c r="E260" s="1749"/>
      <c r="F260" s="1337"/>
      <c r="G260" s="1337"/>
      <c r="H260" s="1338"/>
      <c r="I260" s="1342"/>
      <c r="J260" s="1337"/>
      <c r="K260" s="1337"/>
      <c r="L260" s="1337"/>
      <c r="M260" s="1008"/>
      <c r="N260" s="1337"/>
      <c r="O260" s="1337"/>
      <c r="P260" s="1337"/>
      <c r="Q260" s="1027"/>
    </row>
    <row r="261" spans="1:17" ht="17.399999999999999" customHeight="1">
      <c r="A261" s="1684" t="s">
        <v>432</v>
      </c>
      <c r="B261" s="1685"/>
      <c r="C261" s="1649">
        <v>1883783184</v>
      </c>
      <c r="D261" s="1649"/>
      <c r="E261" s="1649"/>
      <c r="F261" s="1337"/>
      <c r="G261" s="1337"/>
      <c r="H261" s="1338"/>
      <c r="I261" s="1343"/>
      <c r="J261" s="1029"/>
      <c r="K261" s="1337"/>
      <c r="L261" s="1337"/>
      <c r="M261" s="1341"/>
      <c r="N261" s="1337"/>
      <c r="O261" s="1337"/>
      <c r="P261" s="1337"/>
      <c r="Q261" s="1027"/>
    </row>
    <row r="262" spans="1:17" ht="15" customHeight="1">
      <c r="A262" s="1684"/>
      <c r="B262" s="1685"/>
      <c r="C262" s="1030"/>
      <c r="D262" s="1030"/>
      <c r="E262" s="1030"/>
      <c r="F262" s="1337"/>
      <c r="G262" s="1337"/>
      <c r="H262" s="1338"/>
      <c r="I262" s="1029"/>
      <c r="J262" s="1337"/>
      <c r="K262" s="1029"/>
      <c r="L262" s="1337"/>
      <c r="M262" s="1341"/>
      <c r="N262" s="1337"/>
      <c r="O262" s="1344"/>
      <c r="P262" s="1337"/>
      <c r="Q262" s="1027"/>
    </row>
    <row r="263" spans="1:17" ht="22.2" customHeight="1">
      <c r="A263" s="1684" t="s">
        <v>433</v>
      </c>
      <c r="B263" s="1685"/>
      <c r="C263" s="1651"/>
      <c r="D263" s="1651"/>
      <c r="E263" s="1651"/>
      <c r="F263" s="1031"/>
      <c r="G263" s="1031"/>
      <c r="H263" s="1269"/>
      <c r="I263" s="1031"/>
      <c r="J263" s="1337"/>
      <c r="K263" s="1340"/>
      <c r="L263" s="1337"/>
      <c r="M263" s="1337"/>
      <c r="N263" s="1337"/>
      <c r="O263" s="1344"/>
      <c r="P263" s="1337"/>
      <c r="Q263" s="1027"/>
    </row>
    <row r="264" spans="1:17" ht="15.6" customHeight="1">
      <c r="A264" s="1657"/>
      <c r="B264" s="1658"/>
      <c r="C264" s="1324"/>
      <c r="D264" s="1337"/>
      <c r="E264" s="1337"/>
      <c r="F264" s="1337"/>
      <c r="G264" s="1337"/>
      <c r="H264" s="1338"/>
      <c r="I264" s="1337"/>
      <c r="J264" s="1337"/>
      <c r="K264" s="1337"/>
      <c r="L264" s="1340"/>
      <c r="M264" s="1340"/>
      <c r="N264" s="1343"/>
      <c r="O264" s="1337"/>
      <c r="P264" s="1337"/>
      <c r="Q264" s="1027"/>
    </row>
    <row r="265" spans="1:17" ht="31.2" customHeight="1">
      <c r="A265" s="1684" t="s">
        <v>434</v>
      </c>
      <c r="B265" s="1685"/>
      <c r="C265" s="1648"/>
      <c r="D265" s="1648"/>
      <c r="E265" s="1648"/>
      <c r="F265" s="1337"/>
      <c r="G265" s="1337"/>
      <c r="H265" s="1338"/>
      <c r="I265" s="1337"/>
      <c r="J265" s="1321"/>
      <c r="K265" s="1337"/>
      <c r="L265" s="1337"/>
      <c r="M265" s="1337"/>
      <c r="N265" s="1032"/>
      <c r="O265" s="1337"/>
      <c r="P265" s="1337"/>
      <c r="Q265" s="1027"/>
    </row>
    <row r="266" spans="1:17" ht="31.2" customHeight="1">
      <c r="A266" s="1028"/>
      <c r="B266" s="1327"/>
      <c r="C266" s="1324"/>
      <c r="D266" s="1337"/>
      <c r="E266" s="1337"/>
      <c r="F266" s="1337"/>
      <c r="G266" s="1337"/>
      <c r="H266" s="1338"/>
      <c r="I266" s="1337"/>
      <c r="J266" s="1329"/>
      <c r="K266" s="1337"/>
      <c r="L266" s="1337"/>
      <c r="M266" s="1337"/>
      <c r="N266" s="1337"/>
      <c r="O266" s="1332"/>
      <c r="P266" s="1345"/>
      <c r="Q266" s="841"/>
    </row>
    <row r="267" spans="1:17" ht="50.4" customHeight="1">
      <c r="A267" s="1655" t="s">
        <v>1227</v>
      </c>
      <c r="B267" s="1656"/>
      <c r="C267" s="1728" t="s">
        <v>2106</v>
      </c>
      <c r="D267" s="1728"/>
      <c r="E267" s="1728"/>
      <c r="F267" s="1728"/>
      <c r="G267" s="1728"/>
      <c r="H267" s="1728"/>
      <c r="I267" s="1728"/>
      <c r="J267" s="1728"/>
      <c r="K267" s="1321"/>
      <c r="L267" s="1337"/>
      <c r="M267" s="1337"/>
      <c r="N267" s="1337"/>
      <c r="O267" s="1329"/>
      <c r="P267" s="1329"/>
      <c r="Q267" s="1033"/>
    </row>
    <row r="268" spans="1:17" ht="31.2" customHeight="1" thickBot="1">
      <c r="A268" s="1738" t="s">
        <v>12</v>
      </c>
      <c r="B268" s="1739"/>
      <c r="C268" s="1739"/>
      <c r="D268" s="1739"/>
      <c r="E268" s="1739"/>
      <c r="F268" s="1739"/>
      <c r="G268" s="1739"/>
      <c r="H268" s="1739"/>
      <c r="I268" s="1739"/>
      <c r="J268" s="1739"/>
      <c r="K268" s="1739"/>
      <c r="L268" s="1739"/>
      <c r="M268" s="1739"/>
      <c r="N268" s="1739"/>
      <c r="O268" s="1739"/>
      <c r="P268" s="1739"/>
      <c r="Q268" s="1740"/>
    </row>
    <row r="269" spans="1:17" ht="14.1" customHeight="1">
      <c r="A269" s="1034"/>
      <c r="B269" s="1326"/>
      <c r="C269" s="1326"/>
      <c r="D269" s="1326"/>
      <c r="E269" s="1326"/>
      <c r="F269" s="1326"/>
      <c r="G269" s="1326"/>
      <c r="H269" s="1346"/>
      <c r="I269" s="1326"/>
      <c r="J269" s="1347"/>
      <c r="K269" s="1346"/>
      <c r="L269" s="1329"/>
      <c r="M269" s="1329"/>
      <c r="N269" s="1329"/>
      <c r="O269" s="1348"/>
      <c r="P269" s="1348"/>
      <c r="Q269" s="1035"/>
    </row>
    <row r="270" spans="1:17" ht="54" customHeight="1">
      <c r="A270" s="1743" t="s">
        <v>1965</v>
      </c>
      <c r="B270" s="1744"/>
      <c r="C270" s="1744"/>
      <c r="D270" s="1744"/>
      <c r="E270" s="1744"/>
      <c r="F270" s="1744"/>
      <c r="G270" s="1744"/>
      <c r="H270" s="1744"/>
      <c r="I270" s="1744"/>
      <c r="J270" s="1744"/>
      <c r="K270" s="1744"/>
      <c r="L270" s="1744"/>
      <c r="M270" s="1744"/>
      <c r="N270" s="1744"/>
      <c r="O270" s="1744"/>
      <c r="P270" s="1744"/>
      <c r="Q270" s="1745"/>
    </row>
    <row r="271" spans="1:17" ht="54" customHeight="1">
      <c r="A271" s="1746" t="s">
        <v>26</v>
      </c>
      <c r="B271" s="1747"/>
      <c r="C271" s="1747"/>
      <c r="D271" s="1747"/>
      <c r="E271" s="1747"/>
      <c r="F271" s="1747"/>
      <c r="G271" s="1747"/>
      <c r="H271" s="1747"/>
      <c r="I271" s="1747"/>
      <c r="J271" s="1747"/>
      <c r="K271" s="1747"/>
      <c r="L271" s="1747"/>
      <c r="M271" s="1747"/>
      <c r="N271" s="1747"/>
      <c r="O271" s="1747"/>
      <c r="P271" s="1747"/>
      <c r="Q271" s="1748"/>
    </row>
    <row r="272" spans="1:17" ht="26.4" customHeight="1">
      <c r="A272" s="1741" t="s">
        <v>34</v>
      </c>
      <c r="B272" s="1742"/>
      <c r="C272" s="1742"/>
      <c r="D272" s="1742"/>
      <c r="E272" s="1742"/>
      <c r="F272" s="1347"/>
      <c r="G272" s="1347"/>
      <c r="H272" s="1349"/>
      <c r="I272" s="1347"/>
      <c r="J272" s="1350"/>
      <c r="K272" s="1347"/>
      <c r="L272" s="1347"/>
      <c r="M272" s="1347"/>
      <c r="N272" s="1347"/>
      <c r="O272" s="1350"/>
      <c r="P272" s="1350"/>
      <c r="Q272" s="1036"/>
    </row>
    <row r="273" spans="1:17" ht="31.8" customHeight="1">
      <c r="A273" s="1726" t="s">
        <v>908</v>
      </c>
      <c r="B273" s="1727"/>
      <c r="C273" s="1350"/>
      <c r="D273" s="1350"/>
      <c r="E273" s="1350"/>
      <c r="F273" s="1350"/>
      <c r="G273" s="1350"/>
      <c r="H273" s="1351"/>
      <c r="I273" s="1350"/>
      <c r="J273" s="1328"/>
      <c r="K273" s="1350"/>
      <c r="L273" s="1350"/>
      <c r="M273" s="1350"/>
      <c r="N273" s="1350"/>
      <c r="O273" s="1350"/>
      <c r="P273" s="1350"/>
      <c r="Q273" s="1036"/>
    </row>
    <row r="274" spans="1:17" ht="15.6" customHeight="1">
      <c r="A274" s="1037"/>
      <c r="B274" s="1350"/>
      <c r="C274" s="1350"/>
      <c r="D274" s="1350"/>
      <c r="E274" s="1350"/>
      <c r="F274" s="1350"/>
      <c r="G274" s="1350"/>
      <c r="H274" s="1352"/>
      <c r="I274" s="1350"/>
      <c r="J274" s="1350"/>
      <c r="K274" s="1350"/>
      <c r="L274" s="1350"/>
      <c r="M274" s="1650"/>
      <c r="N274" s="1650"/>
      <c r="O274" s="1650"/>
      <c r="P274" s="1326"/>
      <c r="Q274" s="838"/>
    </row>
    <row r="275" spans="1:17" ht="77.400000000000006" customHeight="1">
      <c r="A275" s="1735" t="s">
        <v>0</v>
      </c>
      <c r="B275" s="1736"/>
      <c r="C275" s="1736"/>
      <c r="D275" s="1737"/>
      <c r="E275" s="1737"/>
      <c r="F275" s="1737"/>
      <c r="G275" s="1353"/>
      <c r="H275" s="1352"/>
      <c r="I275" s="1328"/>
      <c r="J275" s="1350"/>
      <c r="K275" s="1350"/>
      <c r="L275" s="1350"/>
      <c r="M275" s="1337"/>
      <c r="N275" s="1326"/>
      <c r="O275" s="1326"/>
      <c r="P275" s="1326"/>
      <c r="Q275" s="838"/>
    </row>
    <row r="276" spans="1:17" ht="23.4" customHeight="1">
      <c r="A276" s="1038" t="s">
        <v>901</v>
      </c>
      <c r="B276" s="1323"/>
      <c r="E276" s="4"/>
      <c r="F276" s="1321" t="s">
        <v>31</v>
      </c>
      <c r="G276" s="1320"/>
      <c r="H276" s="1320"/>
      <c r="I276" s="1320"/>
      <c r="J276" s="1317"/>
      <c r="K276" s="1317"/>
      <c r="L276" s="1318" t="s">
        <v>31</v>
      </c>
      <c r="M276" s="1319"/>
      <c r="N276" s="837"/>
      <c r="O276" s="837"/>
      <c r="P276" s="1326"/>
      <c r="Q276" s="838"/>
    </row>
    <row r="277" spans="1:17" ht="23.4" customHeight="1">
      <c r="A277" s="1039" t="s">
        <v>1966</v>
      </c>
      <c r="B277" s="1316" t="s">
        <v>1217</v>
      </c>
      <c r="E277" s="4"/>
      <c r="F277" s="1322" t="s">
        <v>2087</v>
      </c>
      <c r="G277" s="1322"/>
      <c r="H277" s="1322"/>
      <c r="I277" s="1322"/>
      <c r="J277" s="1354"/>
      <c r="K277" s="1354"/>
      <c r="L277" s="1354" t="s">
        <v>2086</v>
      </c>
      <c r="M277" s="1337"/>
      <c r="N277" s="1326"/>
      <c r="O277" s="1326"/>
      <c r="P277" s="1326"/>
      <c r="Q277" s="838"/>
    </row>
    <row r="278" spans="1:17" ht="34.799999999999997" customHeight="1">
      <c r="A278" s="1039" t="s">
        <v>1218</v>
      </c>
      <c r="B278" s="1316">
        <v>1081919287</v>
      </c>
      <c r="E278" s="4"/>
      <c r="F278" s="1354" t="s">
        <v>1218</v>
      </c>
      <c r="G278" s="1733">
        <v>57444024</v>
      </c>
      <c r="H278" s="1733"/>
      <c r="I278" s="1733"/>
      <c r="J278" s="1354"/>
      <c r="K278" s="1355"/>
      <c r="L278" s="1733" t="s">
        <v>909</v>
      </c>
      <c r="M278" s="1733"/>
      <c r="N278" s="1733"/>
      <c r="O278" s="1733"/>
      <c r="P278" s="1326"/>
      <c r="Q278" s="838"/>
    </row>
    <row r="279" spans="1:17" ht="33.6" customHeight="1">
      <c r="A279" s="1356" t="s">
        <v>2088</v>
      </c>
      <c r="B279" s="1357" t="s">
        <v>1219</v>
      </c>
      <c r="E279" s="4"/>
      <c r="F279" s="1358" t="s">
        <v>2088</v>
      </c>
      <c r="G279" s="1734" t="s">
        <v>1213</v>
      </c>
      <c r="H279" s="1734"/>
      <c r="I279" s="1734"/>
      <c r="J279" s="1322"/>
      <c r="K279" s="1322"/>
      <c r="L279" s="1733" t="s">
        <v>2085</v>
      </c>
      <c r="M279" s="1733"/>
      <c r="N279" s="1733"/>
      <c r="O279" s="1733"/>
      <c r="P279" s="1326"/>
      <c r="Q279" s="838"/>
    </row>
    <row r="280" spans="1:17" ht="40.200000000000003" customHeight="1">
      <c r="A280" s="1732" t="s">
        <v>907</v>
      </c>
      <c r="B280" s="1733"/>
      <c r="E280" s="4"/>
      <c r="F280" s="1734" t="s">
        <v>1220</v>
      </c>
      <c r="G280" s="1734"/>
      <c r="H280" s="1734"/>
      <c r="I280" s="1734"/>
      <c r="L280" s="1339"/>
      <c r="M280" s="1359"/>
      <c r="N280" s="1353"/>
      <c r="O280" s="1353"/>
      <c r="P280" s="1326"/>
      <c r="Q280" s="838"/>
    </row>
    <row r="281" spans="1:17" ht="18" thickBot="1">
      <c r="A281" s="1040"/>
      <c r="B281" s="1041"/>
      <c r="C281" s="1041"/>
      <c r="D281" s="1041"/>
      <c r="E281" s="1042"/>
      <c r="F281" s="1042"/>
      <c r="G281" s="1042"/>
      <c r="H281" s="1271"/>
      <c r="I281" s="1042"/>
      <c r="J281" s="1041"/>
      <c r="K281" s="1041"/>
      <c r="L281" s="1043"/>
      <c r="M281" s="1043"/>
      <c r="N281" s="1043"/>
      <c r="O281" s="1044"/>
      <c r="P281" s="1044"/>
      <c r="Q281" s="1045"/>
    </row>
    <row r="282" spans="1:17" ht="22.8" customHeight="1">
      <c r="A282" s="10"/>
      <c r="B282" s="10"/>
      <c r="C282" s="10"/>
      <c r="D282" s="10"/>
      <c r="E282" s="10"/>
      <c r="F282" s="10"/>
      <c r="G282" s="10"/>
      <c r="H282" s="1272"/>
      <c r="I282" s="4"/>
      <c r="L282" s="10"/>
      <c r="M282" s="10"/>
      <c r="N282" s="10"/>
    </row>
    <row r="283" spans="1:17" ht="13.8">
      <c r="A283" s="36"/>
      <c r="B283" s="10"/>
      <c r="C283" s="10"/>
      <c r="D283" s="10"/>
      <c r="E283" s="10"/>
      <c r="F283" s="10"/>
      <c r="G283" s="10"/>
      <c r="H283" s="1272"/>
      <c r="I283" s="4"/>
    </row>
    <row r="284" spans="1:17" ht="11.1" customHeight="1">
      <c r="A284" s="36"/>
      <c r="B284" s="10"/>
      <c r="C284" s="10"/>
      <c r="D284" s="10"/>
      <c r="E284" s="10"/>
      <c r="F284" s="10"/>
      <c r="G284" s="10"/>
      <c r="H284" s="1272"/>
      <c r="I284" s="4"/>
    </row>
    <row r="285" spans="1:17" ht="13.8">
      <c r="A285" s="10"/>
      <c r="B285" s="10"/>
      <c r="C285" s="10"/>
      <c r="D285" s="10"/>
      <c r="E285" s="10"/>
      <c r="F285" s="10"/>
      <c r="G285" s="10"/>
      <c r="H285" s="1272"/>
      <c r="I285" s="4"/>
    </row>
    <row r="286" spans="1:17" ht="13.8">
      <c r="A286" s="10"/>
      <c r="B286" s="10"/>
      <c r="C286" s="10"/>
      <c r="D286" s="10"/>
      <c r="E286" s="10"/>
      <c r="F286" s="10"/>
      <c r="G286" s="10"/>
      <c r="H286" s="1272"/>
      <c r="I286" s="4"/>
    </row>
    <row r="287" spans="1:17">
      <c r="A287" s="4"/>
      <c r="E287" s="4"/>
      <c r="F287" s="4"/>
      <c r="G287" s="4"/>
      <c r="H287" s="1272"/>
      <c r="I287" s="4"/>
    </row>
    <row r="288" spans="1:17">
      <c r="A288" s="4"/>
      <c r="E288" s="4"/>
      <c r="F288" s="4"/>
      <c r="G288" s="4"/>
      <c r="H288" s="1272"/>
      <c r="I288" s="4"/>
    </row>
    <row r="289" spans="8:8" s="4" customFormat="1">
      <c r="H289" s="1272"/>
    </row>
    <row r="290" spans="8:8" s="4" customFormat="1">
      <c r="H290" s="1272"/>
    </row>
    <row r="291" spans="8:8" s="4" customFormat="1">
      <c r="H291" s="1272"/>
    </row>
    <row r="292" spans="8:8" s="4" customFormat="1" ht="12.75" customHeight="1">
      <c r="H292" s="1272"/>
    </row>
    <row r="293" spans="8:8" s="4" customFormat="1">
      <c r="H293" s="1272"/>
    </row>
    <row r="294" spans="8:8" s="4" customFormat="1">
      <c r="H294" s="1272"/>
    </row>
    <row r="295" spans="8:8" s="4" customFormat="1">
      <c r="H295" s="1272"/>
    </row>
    <row r="296" spans="8:8" s="4" customFormat="1">
      <c r="H296" s="1272"/>
    </row>
    <row r="297" spans="8:8" s="4" customFormat="1">
      <c r="H297" s="1272"/>
    </row>
    <row r="298" spans="8:8" s="4" customFormat="1">
      <c r="H298" s="1272"/>
    </row>
    <row r="299" spans="8:8" s="4" customFormat="1" ht="14.1" customHeight="1">
      <c r="H299" s="1272"/>
    </row>
    <row r="300" spans="8:8" s="4" customFormat="1" ht="14.1" customHeight="1">
      <c r="H300" s="1272"/>
    </row>
    <row r="301" spans="8:8" s="4" customFormat="1" ht="14.1" customHeight="1">
      <c r="H301" s="1272"/>
    </row>
    <row r="302" spans="8:8" s="4" customFormat="1" ht="14.1" customHeight="1">
      <c r="H302" s="1272"/>
    </row>
    <row r="303" spans="8:8" s="4" customFormat="1">
      <c r="H303" s="1272"/>
    </row>
    <row r="304" spans="8:8" s="4" customFormat="1">
      <c r="H304" s="1272"/>
    </row>
    <row r="305" spans="8:8" s="4" customFormat="1">
      <c r="H305" s="1272"/>
    </row>
    <row r="306" spans="8:8" s="4" customFormat="1">
      <c r="H306" s="1272"/>
    </row>
    <row r="307" spans="8:8" s="4" customFormat="1">
      <c r="H307" s="1272"/>
    </row>
    <row r="308" spans="8:8" s="4" customFormat="1">
      <c r="H308" s="1272"/>
    </row>
    <row r="309" spans="8:8" s="4" customFormat="1">
      <c r="H309" s="1272"/>
    </row>
    <row r="310" spans="8:8" s="4" customFormat="1">
      <c r="H310" s="1272"/>
    </row>
    <row r="311" spans="8:8" s="4" customFormat="1">
      <c r="H311" s="1272"/>
    </row>
    <row r="312" spans="8:8" s="4" customFormat="1" ht="13.5" customHeight="1">
      <c r="H312" s="1272"/>
    </row>
    <row r="313" spans="8:8" s="4" customFormat="1">
      <c r="H313" s="1272"/>
    </row>
    <row r="314" spans="8:8" s="4" customFormat="1" ht="14.25" customHeight="1">
      <c r="H314" s="1272"/>
    </row>
    <row r="315" spans="8:8" s="4" customFormat="1">
      <c r="H315" s="1272"/>
    </row>
    <row r="316" spans="8:8" s="4" customFormat="1" ht="11.1" customHeight="1">
      <c r="H316" s="1272"/>
    </row>
    <row r="317" spans="8:8" s="4" customFormat="1">
      <c r="H317" s="1272"/>
    </row>
    <row r="318" spans="8:8" s="4" customFormat="1">
      <c r="H318" s="1272"/>
    </row>
    <row r="319" spans="8:8" s="4" customFormat="1">
      <c r="H319" s="1272"/>
    </row>
    <row r="320" spans="8:8" s="4" customFormat="1">
      <c r="H320" s="1272"/>
    </row>
    <row r="321" spans="8:8" s="4" customFormat="1">
      <c r="H321" s="1272"/>
    </row>
    <row r="322" spans="8:8" s="4" customFormat="1">
      <c r="H322" s="1272"/>
    </row>
    <row r="323" spans="8:8" s="4" customFormat="1">
      <c r="H323" s="1272"/>
    </row>
    <row r="324" spans="8:8" s="4" customFormat="1">
      <c r="H324" s="1272"/>
    </row>
    <row r="325" spans="8:8" s="4" customFormat="1">
      <c r="H325" s="1272"/>
    </row>
    <row r="326" spans="8:8" s="4" customFormat="1">
      <c r="H326" s="1272"/>
    </row>
    <row r="327" spans="8:8" s="4" customFormat="1">
      <c r="H327" s="1272"/>
    </row>
    <row r="328" spans="8:8" s="4" customFormat="1">
      <c r="H328" s="1272"/>
    </row>
    <row r="329" spans="8:8" s="4" customFormat="1">
      <c r="H329" s="1272"/>
    </row>
    <row r="330" spans="8:8" s="4" customFormat="1">
      <c r="H330" s="1272"/>
    </row>
    <row r="331" spans="8:8" s="4" customFormat="1">
      <c r="H331" s="1272"/>
    </row>
    <row r="332" spans="8:8" s="4" customFormat="1">
      <c r="H332" s="1272"/>
    </row>
    <row r="333" spans="8:8" s="4" customFormat="1" ht="6" customHeight="1">
      <c r="H333" s="1272"/>
    </row>
    <row r="334" spans="8:8" s="4" customFormat="1">
      <c r="H334" s="1272"/>
    </row>
    <row r="335" spans="8:8" s="4" customFormat="1" ht="14.1" customHeight="1">
      <c r="H335" s="1272"/>
    </row>
    <row r="336" spans="8:8" s="4" customFormat="1" ht="14.1" customHeight="1">
      <c r="H336" s="1272"/>
    </row>
    <row r="337" spans="8:8" s="4" customFormat="1" ht="14.1" customHeight="1">
      <c r="H337" s="1272"/>
    </row>
    <row r="338" spans="8:8" s="4" customFormat="1">
      <c r="H338" s="1272"/>
    </row>
    <row r="339" spans="8:8" s="4" customFormat="1">
      <c r="H339" s="1272"/>
    </row>
    <row r="340" spans="8:8" s="4" customFormat="1">
      <c r="H340" s="1272"/>
    </row>
    <row r="341" spans="8:8" s="4" customFormat="1">
      <c r="H341" s="1272"/>
    </row>
    <row r="342" spans="8:8" s="4" customFormat="1">
      <c r="H342" s="1272"/>
    </row>
    <row r="343" spans="8:8" s="4" customFormat="1">
      <c r="H343" s="1272"/>
    </row>
    <row r="344" spans="8:8" s="4" customFormat="1">
      <c r="H344" s="1272"/>
    </row>
    <row r="345" spans="8:8" s="4" customFormat="1">
      <c r="H345" s="1272"/>
    </row>
    <row r="346" spans="8:8" s="4" customFormat="1" ht="6.75" customHeight="1">
      <c r="H346" s="1272"/>
    </row>
    <row r="347" spans="8:8" s="4" customFormat="1">
      <c r="H347" s="1272"/>
    </row>
    <row r="348" spans="8:8" s="4" customFormat="1">
      <c r="H348" s="1272"/>
    </row>
    <row r="349" spans="8:8" s="4" customFormat="1">
      <c r="H349" s="1272"/>
    </row>
    <row r="350" spans="8:8" s="4" customFormat="1">
      <c r="H350" s="1272"/>
    </row>
    <row r="351" spans="8:8" s="4" customFormat="1">
      <c r="H351" s="1272"/>
    </row>
    <row r="352" spans="8:8" s="4" customFormat="1">
      <c r="H352" s="1272"/>
    </row>
    <row r="353" spans="8:8" s="4" customFormat="1">
      <c r="H353" s="1272"/>
    </row>
    <row r="354" spans="8:8" s="4" customFormat="1">
      <c r="H354" s="1272"/>
    </row>
    <row r="355" spans="8:8" s="4" customFormat="1">
      <c r="H355" s="1272"/>
    </row>
    <row r="356" spans="8:8" s="4" customFormat="1">
      <c r="H356" s="1272"/>
    </row>
    <row r="357" spans="8:8" s="4" customFormat="1">
      <c r="H357" s="1272"/>
    </row>
    <row r="358" spans="8:8" s="4" customFormat="1">
      <c r="H358" s="1272"/>
    </row>
    <row r="359" spans="8:8" s="4" customFormat="1">
      <c r="H359" s="1272"/>
    </row>
    <row r="360" spans="8:8" s="4" customFormat="1">
      <c r="H360" s="1272"/>
    </row>
    <row r="361" spans="8:8" s="4" customFormat="1">
      <c r="H361" s="1272"/>
    </row>
    <row r="362" spans="8:8" s="4" customFormat="1">
      <c r="H362" s="1272"/>
    </row>
    <row r="363" spans="8:8" s="4" customFormat="1">
      <c r="H363" s="1272"/>
    </row>
    <row r="364" spans="8:8" s="4" customFormat="1">
      <c r="H364" s="1272"/>
    </row>
    <row r="365" spans="8:8" s="4" customFormat="1">
      <c r="H365" s="1272"/>
    </row>
    <row r="366" spans="8:8" s="4" customFormat="1" ht="6.75" customHeight="1">
      <c r="H366" s="1272"/>
    </row>
    <row r="367" spans="8:8" s="4" customFormat="1">
      <c r="H367" s="1272"/>
    </row>
    <row r="368" spans="8:8" s="4" customFormat="1">
      <c r="H368" s="1272"/>
    </row>
    <row r="369" spans="8:8" s="4" customFormat="1">
      <c r="H369" s="1272"/>
    </row>
    <row r="370" spans="8:8" s="4" customFormat="1">
      <c r="H370" s="1272"/>
    </row>
    <row r="371" spans="8:8" s="4" customFormat="1">
      <c r="H371" s="1272"/>
    </row>
    <row r="372" spans="8:8" s="4" customFormat="1">
      <c r="H372" s="1272"/>
    </row>
    <row r="373" spans="8:8" s="4" customFormat="1">
      <c r="H373" s="1272"/>
    </row>
    <row r="374" spans="8:8" s="4" customFormat="1">
      <c r="H374" s="1272"/>
    </row>
    <row r="375" spans="8:8" s="4" customFormat="1">
      <c r="H375" s="1272"/>
    </row>
    <row r="376" spans="8:8" s="4" customFormat="1">
      <c r="H376" s="1272"/>
    </row>
    <row r="377" spans="8:8" s="4" customFormat="1">
      <c r="H377" s="1272"/>
    </row>
    <row r="378" spans="8:8" s="4" customFormat="1">
      <c r="H378" s="1272"/>
    </row>
    <row r="379" spans="8:8" s="4" customFormat="1">
      <c r="H379" s="1272"/>
    </row>
    <row r="380" spans="8:8" s="4" customFormat="1">
      <c r="H380" s="1272"/>
    </row>
    <row r="381" spans="8:8" s="4" customFormat="1">
      <c r="H381" s="1272"/>
    </row>
    <row r="382" spans="8:8" s="4" customFormat="1">
      <c r="H382" s="1272"/>
    </row>
    <row r="383" spans="8:8" s="4" customFormat="1">
      <c r="H383" s="1272"/>
    </row>
    <row r="384" spans="8:8" s="4" customFormat="1">
      <c r="H384" s="1272"/>
    </row>
    <row r="385" spans="8:8" s="4" customFormat="1" ht="8.1" customHeight="1">
      <c r="H385" s="1272"/>
    </row>
    <row r="386" spans="8:8" s="4" customFormat="1">
      <c r="H386" s="1272"/>
    </row>
    <row r="387" spans="8:8" s="4" customFormat="1">
      <c r="H387" s="1272"/>
    </row>
    <row r="388" spans="8:8" s="4" customFormat="1">
      <c r="H388" s="1272"/>
    </row>
    <row r="389" spans="8:8" s="4" customFormat="1">
      <c r="H389" s="1272"/>
    </row>
    <row r="390" spans="8:8" s="4" customFormat="1">
      <c r="H390" s="1272"/>
    </row>
    <row r="391" spans="8:8" s="4" customFormat="1">
      <c r="H391" s="1272"/>
    </row>
    <row r="392" spans="8:8" s="4" customFormat="1">
      <c r="H392" s="1272"/>
    </row>
    <row r="393" spans="8:8" s="4" customFormat="1">
      <c r="H393" s="1272"/>
    </row>
    <row r="394" spans="8:8" s="4" customFormat="1">
      <c r="H394" s="1272"/>
    </row>
    <row r="395" spans="8:8" s="4" customFormat="1">
      <c r="H395" s="1272"/>
    </row>
    <row r="396" spans="8:8" s="4" customFormat="1">
      <c r="H396" s="1272"/>
    </row>
    <row r="397" spans="8:8" s="4" customFormat="1">
      <c r="H397" s="1272"/>
    </row>
    <row r="398" spans="8:8" s="4" customFormat="1">
      <c r="H398" s="1272"/>
    </row>
    <row r="399" spans="8:8" s="4" customFormat="1">
      <c r="H399" s="1272"/>
    </row>
    <row r="400" spans="8:8" s="4" customFormat="1">
      <c r="H400" s="1272"/>
    </row>
    <row r="401" spans="8:8" s="4" customFormat="1">
      <c r="H401" s="1272"/>
    </row>
    <row r="402" spans="8:8" s="4" customFormat="1">
      <c r="H402" s="1272"/>
    </row>
    <row r="403" spans="8:8" s="4" customFormat="1">
      <c r="H403" s="1272"/>
    </row>
    <row r="404" spans="8:8" s="4" customFormat="1">
      <c r="H404" s="1272"/>
    </row>
    <row r="405" spans="8:8" s="4" customFormat="1">
      <c r="H405" s="1272"/>
    </row>
    <row r="406" spans="8:8" s="4" customFormat="1">
      <c r="H406" s="1272"/>
    </row>
    <row r="407" spans="8:8" s="4" customFormat="1">
      <c r="H407" s="1272"/>
    </row>
    <row r="408" spans="8:8" s="4" customFormat="1">
      <c r="H408" s="1272"/>
    </row>
    <row r="409" spans="8:8" s="4" customFormat="1">
      <c r="H409" s="1272"/>
    </row>
    <row r="410" spans="8:8" s="4" customFormat="1" ht="8.1" customHeight="1">
      <c r="H410" s="1272"/>
    </row>
    <row r="411" spans="8:8" s="4" customFormat="1">
      <c r="H411" s="1272"/>
    </row>
    <row r="412" spans="8:8" s="4" customFormat="1">
      <c r="H412" s="1272"/>
    </row>
    <row r="413" spans="8:8" s="4" customFormat="1">
      <c r="H413" s="1272"/>
    </row>
    <row r="414" spans="8:8" s="4" customFormat="1" ht="17.100000000000001" customHeight="1">
      <c r="H414" s="1272"/>
    </row>
    <row r="415" spans="8:8" s="4" customFormat="1" ht="18" customHeight="1">
      <c r="H415" s="1272"/>
    </row>
    <row r="416" spans="8:8" s="4" customFormat="1" ht="15.75" customHeight="1">
      <c r="H416" s="1272"/>
    </row>
    <row r="417" spans="8:8" s="4" customFormat="1" ht="14.1" customHeight="1">
      <c r="H417" s="1272"/>
    </row>
    <row r="418" spans="8:8" s="4" customFormat="1" ht="12" customHeight="1">
      <c r="H418" s="1272"/>
    </row>
    <row r="419" spans="8:8" s="4" customFormat="1" ht="12" customHeight="1">
      <c r="H419" s="1272"/>
    </row>
    <row r="420" spans="8:8" s="4" customFormat="1" ht="12" customHeight="1">
      <c r="H420" s="1272"/>
    </row>
    <row r="421" spans="8:8" s="4" customFormat="1">
      <c r="H421" s="1272"/>
    </row>
    <row r="422" spans="8:8" s="4" customFormat="1">
      <c r="H422" s="1272"/>
    </row>
    <row r="423" spans="8:8" s="4" customFormat="1">
      <c r="H423" s="1272"/>
    </row>
    <row r="424" spans="8:8" s="4" customFormat="1">
      <c r="H424" s="1272"/>
    </row>
    <row r="425" spans="8:8" s="4" customFormat="1">
      <c r="H425" s="1272"/>
    </row>
    <row r="426" spans="8:8" s="4" customFormat="1">
      <c r="H426" s="1272"/>
    </row>
    <row r="427" spans="8:8" s="4" customFormat="1">
      <c r="H427" s="1272"/>
    </row>
    <row r="428" spans="8:8" s="4" customFormat="1">
      <c r="H428" s="1272"/>
    </row>
    <row r="429" spans="8:8" s="4" customFormat="1">
      <c r="H429" s="1272"/>
    </row>
    <row r="430" spans="8:8" s="4" customFormat="1">
      <c r="H430" s="1272"/>
    </row>
    <row r="431" spans="8:8" s="4" customFormat="1">
      <c r="H431" s="1272"/>
    </row>
    <row r="432" spans="8:8" s="4" customFormat="1">
      <c r="H432" s="1272"/>
    </row>
    <row r="433" spans="8:8" s="4" customFormat="1">
      <c r="H433" s="1272"/>
    </row>
    <row r="434" spans="8:8" s="4" customFormat="1" ht="11.1" customHeight="1">
      <c r="H434" s="1272"/>
    </row>
    <row r="435" spans="8:8" s="4" customFormat="1" ht="11.1" customHeight="1">
      <c r="H435" s="1272"/>
    </row>
    <row r="436" spans="8:8" s="4" customFormat="1">
      <c r="H436" s="1272"/>
    </row>
    <row r="437" spans="8:8" s="4" customFormat="1">
      <c r="H437" s="1272"/>
    </row>
    <row r="438" spans="8:8" s="4" customFormat="1">
      <c r="H438" s="1272"/>
    </row>
    <row r="439" spans="8:8" s="4" customFormat="1">
      <c r="H439" s="1272"/>
    </row>
    <row r="440" spans="8:8" s="4" customFormat="1">
      <c r="H440" s="1272"/>
    </row>
    <row r="441" spans="8:8" s="4" customFormat="1">
      <c r="H441" s="1272"/>
    </row>
    <row r="442" spans="8:8" s="4" customFormat="1">
      <c r="H442" s="1272"/>
    </row>
    <row r="443" spans="8:8" s="4" customFormat="1">
      <c r="H443" s="1272"/>
    </row>
    <row r="444" spans="8:8" s="4" customFormat="1">
      <c r="H444" s="1272"/>
    </row>
    <row r="445" spans="8:8" s="4" customFormat="1">
      <c r="H445" s="1272"/>
    </row>
    <row r="446" spans="8:8" s="4" customFormat="1">
      <c r="H446" s="1272"/>
    </row>
    <row r="447" spans="8:8" s="4" customFormat="1">
      <c r="H447" s="1272"/>
    </row>
    <row r="448" spans="8:8" s="4" customFormat="1">
      <c r="H448" s="1272"/>
    </row>
    <row r="449" spans="8:8" s="4" customFormat="1">
      <c r="H449" s="1272"/>
    </row>
    <row r="450" spans="8:8" s="4" customFormat="1">
      <c r="H450" s="1272"/>
    </row>
    <row r="451" spans="8:8" s="4" customFormat="1">
      <c r="H451" s="1272"/>
    </row>
    <row r="452" spans="8:8" s="4" customFormat="1">
      <c r="H452" s="1272"/>
    </row>
    <row r="453" spans="8:8" s="4" customFormat="1">
      <c r="H453" s="1272"/>
    </row>
    <row r="454" spans="8:8" s="4" customFormat="1">
      <c r="H454" s="1272"/>
    </row>
    <row r="455" spans="8:8" s="4" customFormat="1">
      <c r="H455" s="1272"/>
    </row>
    <row r="456" spans="8:8" s="4" customFormat="1">
      <c r="H456" s="1272"/>
    </row>
    <row r="457" spans="8:8" s="4" customFormat="1">
      <c r="H457" s="1272"/>
    </row>
    <row r="458" spans="8:8" s="4" customFormat="1">
      <c r="H458" s="1272"/>
    </row>
    <row r="459" spans="8:8" s="4" customFormat="1">
      <c r="H459" s="1272"/>
    </row>
    <row r="460" spans="8:8" s="4" customFormat="1">
      <c r="H460" s="1272"/>
    </row>
    <row r="461" spans="8:8" s="4" customFormat="1">
      <c r="H461" s="1272"/>
    </row>
    <row r="462" spans="8:8" s="4" customFormat="1">
      <c r="H462" s="1272"/>
    </row>
    <row r="463" spans="8:8" s="4" customFormat="1">
      <c r="H463" s="1272"/>
    </row>
    <row r="464" spans="8:8" s="4" customFormat="1">
      <c r="H464" s="1272"/>
    </row>
    <row r="465" spans="8:8" s="4" customFormat="1">
      <c r="H465" s="1272"/>
    </row>
    <row r="466" spans="8:8" s="4" customFormat="1">
      <c r="H466" s="1272"/>
    </row>
    <row r="467" spans="8:8" s="4" customFormat="1">
      <c r="H467" s="1272"/>
    </row>
    <row r="468" spans="8:8" s="4" customFormat="1">
      <c r="H468" s="1272"/>
    </row>
    <row r="469" spans="8:8" s="4" customFormat="1">
      <c r="H469" s="1272"/>
    </row>
    <row r="470" spans="8:8" s="4" customFormat="1">
      <c r="H470" s="1272"/>
    </row>
    <row r="471" spans="8:8" s="4" customFormat="1">
      <c r="H471" s="1272"/>
    </row>
    <row r="472" spans="8:8" s="4" customFormat="1">
      <c r="H472" s="1272"/>
    </row>
    <row r="473" spans="8:8" s="4" customFormat="1">
      <c r="H473" s="1272"/>
    </row>
    <row r="474" spans="8:8" s="4" customFormat="1">
      <c r="H474" s="1272"/>
    </row>
    <row r="475" spans="8:8" s="4" customFormat="1">
      <c r="H475" s="1272"/>
    </row>
    <row r="476" spans="8:8" s="4" customFormat="1">
      <c r="H476" s="1272"/>
    </row>
    <row r="477" spans="8:8" s="4" customFormat="1">
      <c r="H477" s="1272"/>
    </row>
    <row r="478" spans="8:8" s="4" customFormat="1">
      <c r="H478" s="1272"/>
    </row>
    <row r="479" spans="8:8" s="4" customFormat="1">
      <c r="H479" s="1272"/>
    </row>
    <row r="480" spans="8:8" s="4" customFormat="1">
      <c r="H480" s="1272"/>
    </row>
    <row r="481" spans="8:8" s="4" customFormat="1">
      <c r="H481" s="1272"/>
    </row>
    <row r="482" spans="8:8" s="4" customFormat="1">
      <c r="H482" s="1272"/>
    </row>
    <row r="483" spans="8:8" s="4" customFormat="1">
      <c r="H483" s="1272"/>
    </row>
    <row r="484" spans="8:8" s="4" customFormat="1">
      <c r="H484" s="1272"/>
    </row>
    <row r="485" spans="8:8" s="4" customFormat="1">
      <c r="H485" s="1272"/>
    </row>
    <row r="486" spans="8:8" s="4" customFormat="1">
      <c r="H486" s="1272"/>
    </row>
    <row r="487" spans="8:8" s="4" customFormat="1">
      <c r="H487" s="1272"/>
    </row>
    <row r="488" spans="8:8" s="4" customFormat="1">
      <c r="H488" s="1272"/>
    </row>
    <row r="489" spans="8:8" s="4" customFormat="1">
      <c r="H489" s="1272"/>
    </row>
    <row r="490" spans="8:8" s="4" customFormat="1">
      <c r="H490" s="1272"/>
    </row>
    <row r="491" spans="8:8" s="4" customFormat="1">
      <c r="H491" s="1272"/>
    </row>
    <row r="492" spans="8:8" s="4" customFormat="1">
      <c r="H492" s="1272"/>
    </row>
    <row r="493" spans="8:8" s="4" customFormat="1">
      <c r="H493" s="1272"/>
    </row>
    <row r="494" spans="8:8" s="4" customFormat="1">
      <c r="H494" s="1272"/>
    </row>
    <row r="495" spans="8:8" s="4" customFormat="1">
      <c r="H495" s="1272"/>
    </row>
    <row r="496" spans="8:8" s="4" customFormat="1">
      <c r="H496" s="1272"/>
    </row>
    <row r="497" spans="8:8" s="4" customFormat="1">
      <c r="H497" s="1272"/>
    </row>
    <row r="498" spans="8:8" s="4" customFormat="1">
      <c r="H498" s="1272"/>
    </row>
    <row r="499" spans="8:8" s="4" customFormat="1">
      <c r="H499" s="1272"/>
    </row>
    <row r="500" spans="8:8" s="4" customFormat="1">
      <c r="H500" s="1272"/>
    </row>
    <row r="501" spans="8:8" s="4" customFormat="1">
      <c r="H501" s="1272"/>
    </row>
    <row r="502" spans="8:8" s="4" customFormat="1">
      <c r="H502" s="1272"/>
    </row>
    <row r="503" spans="8:8" s="4" customFormat="1">
      <c r="H503" s="1272"/>
    </row>
    <row r="504" spans="8:8" s="4" customFormat="1">
      <c r="H504" s="1272"/>
    </row>
    <row r="505" spans="8:8" s="4" customFormat="1">
      <c r="H505" s="1272"/>
    </row>
    <row r="506" spans="8:8" s="4" customFormat="1">
      <c r="H506" s="1272"/>
    </row>
    <row r="507" spans="8:8" s="4" customFormat="1">
      <c r="H507" s="1272"/>
    </row>
    <row r="508" spans="8:8" s="4" customFormat="1">
      <c r="H508" s="1272"/>
    </row>
    <row r="509" spans="8:8" s="4" customFormat="1">
      <c r="H509" s="1272"/>
    </row>
    <row r="510" spans="8:8" s="4" customFormat="1">
      <c r="H510" s="1272"/>
    </row>
    <row r="511" spans="8:8" s="4" customFormat="1">
      <c r="H511" s="1272"/>
    </row>
    <row r="512" spans="8:8" s="4" customFormat="1">
      <c r="H512" s="1272"/>
    </row>
    <row r="513" spans="8:8" s="4" customFormat="1">
      <c r="H513" s="1272"/>
    </row>
    <row r="514" spans="8:8" s="4" customFormat="1">
      <c r="H514" s="1272"/>
    </row>
    <row r="515" spans="8:8" s="4" customFormat="1">
      <c r="H515" s="1272"/>
    </row>
    <row r="516" spans="8:8" s="4" customFormat="1">
      <c r="H516" s="1272"/>
    </row>
    <row r="517" spans="8:8" s="4" customFormat="1">
      <c r="H517" s="1272"/>
    </row>
    <row r="518" spans="8:8" s="4" customFormat="1">
      <c r="H518" s="1272"/>
    </row>
    <row r="519" spans="8:8" s="4" customFormat="1">
      <c r="H519" s="1272"/>
    </row>
    <row r="520" spans="8:8" s="4" customFormat="1">
      <c r="H520" s="1272"/>
    </row>
    <row r="521" spans="8:8" s="4" customFormat="1">
      <c r="H521" s="1272"/>
    </row>
    <row r="522" spans="8:8" s="4" customFormat="1">
      <c r="H522" s="1272"/>
    </row>
    <row r="523" spans="8:8" s="4" customFormat="1">
      <c r="H523" s="1272"/>
    </row>
    <row r="524" spans="8:8" s="4" customFormat="1">
      <c r="H524" s="1272"/>
    </row>
    <row r="525" spans="8:8" s="4" customFormat="1">
      <c r="H525" s="1272"/>
    </row>
    <row r="526" spans="8:8" s="4" customFormat="1">
      <c r="H526" s="1272"/>
    </row>
    <row r="527" spans="8:8" s="4" customFormat="1">
      <c r="H527" s="1272"/>
    </row>
    <row r="528" spans="8:8" s="4" customFormat="1">
      <c r="H528" s="1272"/>
    </row>
    <row r="529" spans="8:8" s="4" customFormat="1">
      <c r="H529" s="1272"/>
    </row>
    <row r="530" spans="8:8" s="4" customFormat="1">
      <c r="H530" s="1272"/>
    </row>
    <row r="531" spans="8:8" s="4" customFormat="1">
      <c r="H531" s="1272"/>
    </row>
    <row r="532" spans="8:8" s="4" customFormat="1">
      <c r="H532" s="1272"/>
    </row>
    <row r="533" spans="8:8" s="4" customFormat="1">
      <c r="H533" s="1272"/>
    </row>
    <row r="534" spans="8:8" s="4" customFormat="1">
      <c r="H534" s="1272"/>
    </row>
    <row r="535" spans="8:8" s="4" customFormat="1">
      <c r="H535" s="1272"/>
    </row>
    <row r="536" spans="8:8" s="4" customFormat="1">
      <c r="H536" s="1272"/>
    </row>
    <row r="537" spans="8:8" s="4" customFormat="1">
      <c r="H537" s="1272"/>
    </row>
    <row r="538" spans="8:8" s="4" customFormat="1">
      <c r="H538" s="1272"/>
    </row>
    <row r="539" spans="8:8" s="4" customFormat="1">
      <c r="H539" s="1272"/>
    </row>
    <row r="540" spans="8:8" s="4" customFormat="1">
      <c r="H540" s="1272"/>
    </row>
    <row r="541" spans="8:8" s="4" customFormat="1">
      <c r="H541" s="1272"/>
    </row>
    <row r="542" spans="8:8" s="4" customFormat="1">
      <c r="H542" s="1272"/>
    </row>
    <row r="543" spans="8:8" s="4" customFormat="1">
      <c r="H543" s="1272"/>
    </row>
    <row r="544" spans="8:8" s="4" customFormat="1">
      <c r="H544" s="1272"/>
    </row>
    <row r="545" spans="8:8" s="4" customFormat="1">
      <c r="H545" s="1272"/>
    </row>
    <row r="546" spans="8:8" s="4" customFormat="1">
      <c r="H546" s="1272"/>
    </row>
    <row r="547" spans="8:8" s="4" customFormat="1">
      <c r="H547" s="1272"/>
    </row>
    <row r="548" spans="8:8" s="4" customFormat="1">
      <c r="H548" s="1272"/>
    </row>
    <row r="549" spans="8:8" s="4" customFormat="1">
      <c r="H549" s="1272"/>
    </row>
    <row r="550" spans="8:8" s="4" customFormat="1">
      <c r="H550" s="1272"/>
    </row>
    <row r="551" spans="8:8" s="4" customFormat="1">
      <c r="H551" s="1272"/>
    </row>
    <row r="552" spans="8:8" s="4" customFormat="1">
      <c r="H552" s="1272"/>
    </row>
    <row r="553" spans="8:8" s="4" customFormat="1">
      <c r="H553" s="1272"/>
    </row>
    <row r="554" spans="8:8" s="4" customFormat="1">
      <c r="H554" s="1272"/>
    </row>
    <row r="555" spans="8:8" s="4" customFormat="1">
      <c r="H555" s="1272"/>
    </row>
    <row r="556" spans="8:8" s="4" customFormat="1">
      <c r="H556" s="1272"/>
    </row>
    <row r="557" spans="8:8" s="4" customFormat="1">
      <c r="H557" s="1272"/>
    </row>
  </sheetData>
  <mergeCells count="70">
    <mergeCell ref="A275:C275"/>
    <mergeCell ref="D275:F275"/>
    <mergeCell ref="A268:Q268"/>
    <mergeCell ref="A272:E272"/>
    <mergeCell ref="A270:Q270"/>
    <mergeCell ref="A271:Q271"/>
    <mergeCell ref="A280:B280"/>
    <mergeCell ref="L278:O278"/>
    <mergeCell ref="L279:O279"/>
    <mergeCell ref="G278:I278"/>
    <mergeCell ref="G279:I279"/>
    <mergeCell ref="F280:I280"/>
    <mergeCell ref="P1:Q1"/>
    <mergeCell ref="J5:K5"/>
    <mergeCell ref="P5:Q5"/>
    <mergeCell ref="A1:B3"/>
    <mergeCell ref="C1:O3"/>
    <mergeCell ref="P2:Q2"/>
    <mergeCell ref="P3:Q3"/>
    <mergeCell ref="B5:D5"/>
    <mergeCell ref="L5:N5"/>
    <mergeCell ref="B8:F8"/>
    <mergeCell ref="B10:F10"/>
    <mergeCell ref="A265:B265"/>
    <mergeCell ref="L8:M8"/>
    <mergeCell ref="L10:M10"/>
    <mergeCell ref="L12:M12"/>
    <mergeCell ref="L18:Q18"/>
    <mergeCell ref="A18:A20"/>
    <mergeCell ref="B18:F19"/>
    <mergeCell ref="B16:C16"/>
    <mergeCell ref="A259:B259"/>
    <mergeCell ref="A260:B260"/>
    <mergeCell ref="A261:B261"/>
    <mergeCell ref="A262:B262"/>
    <mergeCell ref="A263:B263"/>
    <mergeCell ref="P19:Q19"/>
    <mergeCell ref="N6:O6"/>
    <mergeCell ref="O8:P8"/>
    <mergeCell ref="P17:Q17"/>
    <mergeCell ref="P6:Q6"/>
    <mergeCell ref="J12:K12"/>
    <mergeCell ref="J16:K16"/>
    <mergeCell ref="O10:P10"/>
    <mergeCell ref="L14:M14"/>
    <mergeCell ref="N14:P14"/>
    <mergeCell ref="L16:M16"/>
    <mergeCell ref="N16:P16"/>
    <mergeCell ref="N12:P12"/>
    <mergeCell ref="M274:O274"/>
    <mergeCell ref="C263:E263"/>
    <mergeCell ref="A249:C249"/>
    <mergeCell ref="A267:B267"/>
    <mergeCell ref="A264:B264"/>
    <mergeCell ref="A256:E256"/>
    <mergeCell ref="A255:E255"/>
    <mergeCell ref="A250:C250"/>
    <mergeCell ref="A251:C251"/>
    <mergeCell ref="B252:C252"/>
    <mergeCell ref="A273:B273"/>
    <mergeCell ref="C267:J267"/>
    <mergeCell ref="A257:E257"/>
    <mergeCell ref="C260:E260"/>
    <mergeCell ref="G18:I19"/>
    <mergeCell ref="L19:M19"/>
    <mergeCell ref="N19:O19"/>
    <mergeCell ref="J18:K19"/>
    <mergeCell ref="C265:E265"/>
    <mergeCell ref="C261:E261"/>
    <mergeCell ref="A248:E248"/>
  </mergeCells>
  <phoneticPr fontId="13" type="noConversion"/>
  <pageMargins left="0.11811023622047245" right="0.31496062992125984" top="0.11811023622047245" bottom="0.11811023622047245" header="0.11811023622047245" footer="0.11811023622047245"/>
  <pageSetup scale="33" fitToHeight="0" orientation="landscape" horizontalDpi="4294967293" r:id="rId1"/>
  <headerFooter alignWithMargins="0"/>
  <rowBreaks count="8" manualBreakCount="8">
    <brk id="57" max="16" man="1"/>
    <brk id="93" max="16" man="1"/>
    <brk id="125" max="16" man="1"/>
    <brk id="160" max="16" man="1"/>
    <brk id="192" max="16" man="1"/>
    <brk id="222" max="16" man="1"/>
    <brk id="247" max="16" man="1"/>
    <brk id="281" max="16" man="1"/>
  </rowBreaks>
  <ignoredErrors>
    <ignoredError sqref="F107 I244 K244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9568C-3148-4CEB-946F-1D22E0446AF6}">
  <dimension ref="A1:AD4472"/>
  <sheetViews>
    <sheetView showGridLines="0" view="pageBreakPreview" topLeftCell="A2711" zoomScale="55" zoomScaleNormal="50" zoomScaleSheetLayoutView="55" workbookViewId="0">
      <selection activeCell="AA1034" sqref="AA1034"/>
    </sheetView>
  </sheetViews>
  <sheetFormatPr baseColWidth="10" defaultRowHeight="14.4"/>
  <cols>
    <col min="1" max="1" width="15.5546875" style="529" customWidth="1"/>
    <col min="2" max="2" width="4.5546875" style="529" customWidth="1"/>
    <col min="3" max="3" width="15.33203125" style="529" customWidth="1"/>
    <col min="4" max="4" width="13.88671875" style="529" customWidth="1"/>
    <col min="5" max="5" width="11.5546875" style="529" hidden="1" customWidth="1"/>
    <col min="6" max="6" width="11.5546875" style="529"/>
    <col min="7" max="7" width="0.88671875" style="529" customWidth="1"/>
    <col min="8" max="8" width="23.77734375" style="529" customWidth="1"/>
    <col min="9" max="9" width="21.77734375" style="529" customWidth="1"/>
    <col min="10" max="10" width="21.5546875" style="529" customWidth="1"/>
    <col min="11" max="11" width="11.5546875" style="529"/>
    <col min="12" max="12" width="26.44140625" style="529" customWidth="1"/>
    <col min="13" max="13" width="14.5546875" style="529" customWidth="1"/>
    <col min="14" max="15" width="15.33203125" style="529" customWidth="1"/>
    <col min="16" max="16" width="11.5546875" style="529"/>
    <col min="17" max="17" width="14.77734375" style="529" customWidth="1"/>
    <col min="18" max="18" width="14.6640625" style="529" customWidth="1"/>
    <col min="19" max="19" width="23" style="529" customWidth="1"/>
    <col min="20" max="20" width="17.6640625" style="529" customWidth="1"/>
    <col min="21" max="21" width="15.44140625" style="529" hidden="1" customWidth="1"/>
    <col min="22" max="22" width="0" style="529" hidden="1" customWidth="1"/>
    <col min="23" max="23" width="15.44140625" style="529" customWidth="1"/>
    <col min="24" max="24" width="24.21875" style="529" customWidth="1"/>
    <col min="25" max="25" width="6.6640625" style="529" customWidth="1"/>
    <col min="26" max="26" width="11.5546875" style="529"/>
    <col min="27" max="27" width="22.44140625" style="529" customWidth="1"/>
    <col min="28" max="16384" width="11.5546875" style="529"/>
  </cols>
  <sheetData>
    <row r="1" spans="1:19" ht="21" thickBot="1">
      <c r="A1" s="1837"/>
      <c r="B1" s="1838"/>
      <c r="C1" s="1838"/>
      <c r="D1" s="1775" t="s">
        <v>1281</v>
      </c>
      <c r="E1" s="1776"/>
      <c r="F1" s="1776"/>
      <c r="G1" s="1776"/>
      <c r="H1" s="1776"/>
      <c r="I1" s="1776"/>
      <c r="J1" s="1776"/>
      <c r="K1" s="1776"/>
      <c r="L1" s="1776"/>
      <c r="M1" s="1776"/>
      <c r="N1" s="1776"/>
      <c r="O1" s="1776"/>
      <c r="P1" s="1776"/>
      <c r="Q1" s="1776"/>
      <c r="R1" s="1777"/>
      <c r="S1" s="528"/>
    </row>
    <row r="2" spans="1:19" ht="15.6">
      <c r="A2" s="530"/>
      <c r="B2" s="531"/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2"/>
    </row>
    <row r="3" spans="1:19" ht="15.6">
      <c r="A3" s="1839" t="s">
        <v>1204</v>
      </c>
      <c r="B3" s="1840"/>
      <c r="C3" s="1840"/>
      <c r="D3" s="1896" t="s">
        <v>1228</v>
      </c>
      <c r="E3" s="1897"/>
      <c r="F3" s="1897"/>
      <c r="G3" s="1897"/>
      <c r="H3" s="1897"/>
      <c r="I3" s="1897"/>
      <c r="J3" s="1897"/>
      <c r="K3" s="1897"/>
      <c r="L3" s="1897"/>
      <c r="M3" s="1897"/>
      <c r="N3" s="1897"/>
      <c r="O3" s="1897"/>
      <c r="P3" s="1897"/>
      <c r="Q3" s="1897"/>
      <c r="R3" s="1898"/>
      <c r="S3" s="534"/>
    </row>
    <row r="4" spans="1:19" ht="15.6">
      <c r="A4" s="535"/>
      <c r="B4" s="533"/>
      <c r="C4" s="536"/>
      <c r="D4" s="1899"/>
      <c r="E4" s="1900"/>
      <c r="F4" s="1900"/>
      <c r="G4" s="1900"/>
      <c r="H4" s="1900"/>
      <c r="I4" s="1900"/>
      <c r="J4" s="1900"/>
      <c r="K4" s="1900"/>
      <c r="L4" s="1900"/>
      <c r="M4" s="1900"/>
      <c r="N4" s="1900"/>
      <c r="O4" s="1900"/>
      <c r="P4" s="1900"/>
      <c r="Q4" s="1900"/>
      <c r="R4" s="1901"/>
      <c r="S4" s="534"/>
    </row>
    <row r="5" spans="1:19" ht="15.6">
      <c r="A5" s="537"/>
      <c r="B5" s="538"/>
      <c r="C5" s="538"/>
      <c r="D5" s="539"/>
      <c r="E5" s="540"/>
      <c r="F5" s="540"/>
      <c r="G5" s="539"/>
      <c r="H5" s="539"/>
      <c r="I5" s="539"/>
      <c r="J5" s="539"/>
      <c r="K5" s="539"/>
      <c r="L5" s="539"/>
      <c r="M5" s="539"/>
      <c r="N5" s="539"/>
      <c r="O5" s="539"/>
      <c r="P5" s="539"/>
      <c r="Q5" s="539"/>
      <c r="R5" s="540"/>
      <c r="S5" s="534"/>
    </row>
    <row r="6" spans="1:19" ht="15.6" customHeight="1">
      <c r="A6" s="1761" t="s">
        <v>1282</v>
      </c>
      <c r="B6" s="1762"/>
      <c r="C6" s="1762"/>
      <c r="D6" s="1762"/>
      <c r="E6" s="541"/>
      <c r="F6" s="1763" t="s">
        <v>1283</v>
      </c>
      <c r="G6" s="1763"/>
      <c r="H6" s="1763"/>
      <c r="I6" s="1763"/>
      <c r="J6" s="1763"/>
      <c r="K6" s="1763"/>
      <c r="L6" s="540"/>
      <c r="M6" s="1763" t="s">
        <v>1205</v>
      </c>
      <c r="N6" s="1763"/>
      <c r="O6" s="1763"/>
      <c r="P6" s="540"/>
      <c r="Q6" s="1764" t="s">
        <v>1284</v>
      </c>
      <c r="R6" s="1765"/>
      <c r="S6" s="1766"/>
    </row>
    <row r="7" spans="1:19" ht="15.6" customHeight="1">
      <c r="A7" s="1767" t="s">
        <v>917</v>
      </c>
      <c r="B7" s="1768"/>
      <c r="C7" s="1768"/>
      <c r="D7" s="1768"/>
      <c r="E7" s="541"/>
      <c r="F7" s="1769" t="s">
        <v>918</v>
      </c>
      <c r="G7" s="1769"/>
      <c r="H7" s="1769"/>
      <c r="I7" s="1769"/>
      <c r="J7" s="1769"/>
      <c r="K7" s="1769"/>
      <c r="L7" s="540"/>
      <c r="M7" s="1770" t="s">
        <v>924</v>
      </c>
      <c r="N7" s="1771"/>
      <c r="O7" s="1772"/>
      <c r="P7" s="539"/>
      <c r="Q7" s="1828"/>
      <c r="R7" s="1829"/>
      <c r="S7" s="1830"/>
    </row>
    <row r="8" spans="1:19" ht="15.6">
      <c r="A8" s="1767"/>
      <c r="B8" s="1768"/>
      <c r="C8" s="1768"/>
      <c r="D8" s="1768"/>
      <c r="E8" s="541"/>
      <c r="F8" s="1769"/>
      <c r="G8" s="1769"/>
      <c r="H8" s="1769"/>
      <c r="I8" s="1769"/>
      <c r="J8" s="1769"/>
      <c r="K8" s="1769"/>
      <c r="L8" s="539"/>
      <c r="M8" s="539"/>
      <c r="N8" s="542"/>
      <c r="O8" s="542"/>
      <c r="P8" s="542"/>
      <c r="Q8" s="542"/>
      <c r="R8" s="540"/>
      <c r="S8" s="534"/>
    </row>
    <row r="9" spans="1:19" ht="15.6">
      <c r="A9" s="537"/>
      <c r="B9" s="543"/>
      <c r="C9" s="539"/>
      <c r="D9" s="540"/>
      <c r="E9" s="540"/>
      <c r="F9" s="544"/>
      <c r="G9" s="539"/>
      <c r="H9" s="539"/>
      <c r="I9" s="539"/>
      <c r="J9" s="540"/>
      <c r="K9" s="539"/>
      <c r="L9" s="539"/>
      <c r="M9" s="539"/>
      <c r="N9" s="539"/>
      <c r="O9" s="539"/>
      <c r="P9" s="539"/>
      <c r="Q9" s="539"/>
      <c r="R9" s="545"/>
      <c r="S9" s="534"/>
    </row>
    <row r="10" spans="1:19" ht="15.6">
      <c r="A10" s="1820" t="s">
        <v>1285</v>
      </c>
      <c r="B10" s="1821"/>
      <c r="C10" s="1821"/>
      <c r="D10" s="1821"/>
      <c r="E10" s="1821"/>
      <c r="F10" s="1821"/>
      <c r="G10" s="1821"/>
      <c r="H10" s="1821"/>
      <c r="I10" s="1821"/>
      <c r="J10" s="1821"/>
      <c r="K10" s="1822"/>
      <c r="L10" s="1823" t="s">
        <v>428</v>
      </c>
      <c r="M10" s="1825" t="s">
        <v>1225</v>
      </c>
      <c r="N10" s="1826"/>
      <c r="O10" s="1827"/>
      <c r="P10" s="1823" t="s">
        <v>1286</v>
      </c>
      <c r="Q10" s="1823" t="s">
        <v>1287</v>
      </c>
      <c r="R10" s="1823" t="s">
        <v>1288</v>
      </c>
      <c r="S10" s="1809" t="s">
        <v>1206</v>
      </c>
    </row>
    <row r="11" spans="1:19" ht="15.6">
      <c r="A11" s="1804"/>
      <c r="B11" s="1805"/>
      <c r="C11" s="1805"/>
      <c r="D11" s="1805"/>
      <c r="E11" s="1805"/>
      <c r="F11" s="1805"/>
      <c r="G11" s="1805"/>
      <c r="H11" s="1805"/>
      <c r="I11" s="1805"/>
      <c r="J11" s="1805"/>
      <c r="K11" s="1806"/>
      <c r="L11" s="1824"/>
      <c r="M11" s="546" t="s">
        <v>1289</v>
      </c>
      <c r="N11" s="546" t="s">
        <v>1290</v>
      </c>
      <c r="O11" s="546" t="s">
        <v>1291</v>
      </c>
      <c r="P11" s="1824"/>
      <c r="Q11" s="1824"/>
      <c r="R11" s="1824"/>
      <c r="S11" s="1810"/>
    </row>
    <row r="12" spans="1:19" ht="15.6">
      <c r="A12" s="1811" t="s">
        <v>1292</v>
      </c>
      <c r="B12" s="1812"/>
      <c r="C12" s="1812"/>
      <c r="D12" s="1812"/>
      <c r="E12" s="1812"/>
      <c r="F12" s="1812"/>
      <c r="G12" s="1812"/>
      <c r="H12" s="1812"/>
      <c r="I12" s="1812"/>
      <c r="J12" s="1812"/>
      <c r="K12" s="1813"/>
      <c r="L12" s="547"/>
      <c r="M12" s="548">
        <v>34</v>
      </c>
      <c r="N12" s="548"/>
      <c r="O12" s="548">
        <v>41.79</v>
      </c>
      <c r="P12" s="549">
        <f>+O12*M12</f>
        <v>1420.86</v>
      </c>
      <c r="Q12" s="549">
        <v>1</v>
      </c>
      <c r="R12" s="549">
        <f>Q12*P12</f>
        <v>1420.86</v>
      </c>
      <c r="S12" s="550">
        <f>R12</f>
        <v>1420.86</v>
      </c>
    </row>
    <row r="13" spans="1:19" ht="15.6">
      <c r="A13" s="1814"/>
      <c r="B13" s="1815"/>
      <c r="C13" s="1815"/>
      <c r="D13" s="1815"/>
      <c r="E13" s="1815"/>
      <c r="F13" s="1815"/>
      <c r="G13" s="1815"/>
      <c r="H13" s="1815"/>
      <c r="I13" s="1815"/>
      <c r="J13" s="1815"/>
      <c r="K13" s="1816"/>
      <c r="L13" s="547"/>
      <c r="M13" s="553"/>
      <c r="N13" s="554"/>
      <c r="O13" s="554"/>
      <c r="P13" s="549"/>
      <c r="Q13" s="549"/>
      <c r="R13" s="549"/>
      <c r="S13" s="555"/>
    </row>
    <row r="14" spans="1:19" ht="15.6">
      <c r="A14" s="1814"/>
      <c r="B14" s="1815"/>
      <c r="C14" s="1815"/>
      <c r="D14" s="1815"/>
      <c r="E14" s="1815"/>
      <c r="F14" s="1815"/>
      <c r="G14" s="1815"/>
      <c r="H14" s="1815"/>
      <c r="I14" s="1815"/>
      <c r="J14" s="1815"/>
      <c r="K14" s="1816"/>
      <c r="L14" s="547"/>
      <c r="M14" s="553"/>
      <c r="N14" s="554"/>
      <c r="O14" s="554"/>
      <c r="P14" s="549"/>
      <c r="Q14" s="549"/>
      <c r="R14" s="549"/>
      <c r="S14" s="555"/>
    </row>
    <row r="15" spans="1:19" ht="15.6">
      <c r="A15" s="1814"/>
      <c r="B15" s="1815"/>
      <c r="C15" s="1815"/>
      <c r="D15" s="1815"/>
      <c r="E15" s="1815"/>
      <c r="F15" s="1815"/>
      <c r="G15" s="1815"/>
      <c r="H15" s="1815"/>
      <c r="I15" s="1815"/>
      <c r="J15" s="1815"/>
      <c r="K15" s="1816"/>
      <c r="L15" s="547"/>
      <c r="M15" s="553"/>
      <c r="N15" s="554"/>
      <c r="O15" s="554"/>
      <c r="P15" s="549"/>
      <c r="Q15" s="549"/>
      <c r="R15" s="549"/>
      <c r="S15" s="555"/>
    </row>
    <row r="16" spans="1:19" ht="15.6">
      <c r="A16" s="1814"/>
      <c r="B16" s="1815"/>
      <c r="C16" s="1815"/>
      <c r="D16" s="1815"/>
      <c r="E16" s="1815"/>
      <c r="F16" s="1815"/>
      <c r="G16" s="1815"/>
      <c r="H16" s="1815"/>
      <c r="I16" s="1815"/>
      <c r="J16" s="1815"/>
      <c r="K16" s="1816"/>
      <c r="L16" s="547"/>
      <c r="M16" s="553"/>
      <c r="N16" s="554"/>
      <c r="O16" s="554"/>
      <c r="P16" s="549"/>
      <c r="Q16" s="549"/>
      <c r="R16" s="549"/>
      <c r="S16" s="555"/>
    </row>
    <row r="17" spans="1:19" ht="15.6">
      <c r="A17" s="1814"/>
      <c r="B17" s="1815"/>
      <c r="C17" s="1815"/>
      <c r="D17" s="1815"/>
      <c r="E17" s="1815"/>
      <c r="F17" s="1815"/>
      <c r="G17" s="1815"/>
      <c r="H17" s="1815"/>
      <c r="I17" s="1815"/>
      <c r="J17" s="1815"/>
      <c r="K17" s="1816"/>
      <c r="L17" s="547"/>
      <c r="M17" s="553"/>
      <c r="N17" s="554"/>
      <c r="O17" s="554"/>
      <c r="P17" s="549"/>
      <c r="Q17" s="549"/>
      <c r="R17" s="549"/>
      <c r="S17" s="555"/>
    </row>
    <row r="18" spans="1:19" ht="15.6">
      <c r="A18" s="1814"/>
      <c r="B18" s="1815"/>
      <c r="C18" s="1815"/>
      <c r="D18" s="1815"/>
      <c r="E18" s="1815"/>
      <c r="F18" s="1815"/>
      <c r="G18" s="1815"/>
      <c r="H18" s="1815"/>
      <c r="I18" s="1815"/>
      <c r="J18" s="1815"/>
      <c r="K18" s="1816"/>
      <c r="L18" s="547"/>
      <c r="M18" s="553"/>
      <c r="N18" s="554"/>
      <c r="O18" s="554"/>
      <c r="P18" s="549"/>
      <c r="Q18" s="549"/>
      <c r="R18" s="549"/>
      <c r="S18" s="555"/>
    </row>
    <row r="19" spans="1:19" ht="15.6">
      <c r="A19" s="1814"/>
      <c r="B19" s="1815"/>
      <c r="C19" s="1815"/>
      <c r="D19" s="1815"/>
      <c r="E19" s="1815"/>
      <c r="F19" s="1815"/>
      <c r="G19" s="1815"/>
      <c r="H19" s="1815"/>
      <c r="I19" s="1815"/>
      <c r="J19" s="1815"/>
      <c r="K19" s="1816"/>
      <c r="L19" s="547"/>
      <c r="M19" s="553"/>
      <c r="N19" s="554"/>
      <c r="O19" s="554"/>
      <c r="P19" s="549"/>
      <c r="Q19" s="549"/>
      <c r="R19" s="549"/>
      <c r="S19" s="555"/>
    </row>
    <row r="20" spans="1:19" ht="15.6">
      <c r="A20" s="1814"/>
      <c r="B20" s="1815"/>
      <c r="C20" s="1815"/>
      <c r="D20" s="1815"/>
      <c r="E20" s="1815"/>
      <c r="F20" s="1815"/>
      <c r="G20" s="1815"/>
      <c r="H20" s="1815"/>
      <c r="I20" s="1815"/>
      <c r="J20" s="1815"/>
      <c r="K20" s="1816"/>
      <c r="L20" s="547"/>
      <c r="M20" s="553"/>
      <c r="N20" s="554"/>
      <c r="O20" s="554"/>
      <c r="P20" s="549"/>
      <c r="Q20" s="549"/>
      <c r="R20" s="549"/>
      <c r="S20" s="555"/>
    </row>
    <row r="21" spans="1:19" ht="15.6">
      <c r="A21" s="1814"/>
      <c r="B21" s="1815"/>
      <c r="C21" s="1815"/>
      <c r="D21" s="1815"/>
      <c r="E21" s="1815"/>
      <c r="F21" s="1815"/>
      <c r="G21" s="1815"/>
      <c r="H21" s="1815"/>
      <c r="I21" s="1815"/>
      <c r="J21" s="1815"/>
      <c r="K21" s="1816"/>
      <c r="L21" s="547"/>
      <c r="M21" s="553"/>
      <c r="N21" s="554"/>
      <c r="O21" s="554"/>
      <c r="P21" s="549"/>
      <c r="Q21" s="549"/>
      <c r="R21" s="549"/>
      <c r="S21" s="555"/>
    </row>
    <row r="22" spans="1:19" ht="15.6">
      <c r="A22" s="1814"/>
      <c r="B22" s="1815"/>
      <c r="C22" s="1815"/>
      <c r="D22" s="1815"/>
      <c r="E22" s="1815"/>
      <c r="F22" s="1815"/>
      <c r="G22" s="1815"/>
      <c r="H22" s="1815"/>
      <c r="I22" s="1815"/>
      <c r="J22" s="1815"/>
      <c r="K22" s="1816"/>
      <c r="L22" s="547"/>
      <c r="M22" s="553"/>
      <c r="N22" s="554"/>
      <c r="O22" s="554"/>
      <c r="P22" s="549"/>
      <c r="Q22" s="549"/>
      <c r="R22" s="549"/>
      <c r="S22" s="555"/>
    </row>
    <row r="23" spans="1:19" ht="15.6">
      <c r="A23" s="1814"/>
      <c r="B23" s="1815"/>
      <c r="C23" s="1815"/>
      <c r="D23" s="1815"/>
      <c r="E23" s="1815"/>
      <c r="F23" s="1815"/>
      <c r="G23" s="1815"/>
      <c r="H23" s="1815"/>
      <c r="I23" s="1815"/>
      <c r="J23" s="1815"/>
      <c r="K23" s="1816"/>
      <c r="L23" s="547"/>
      <c r="M23" s="553"/>
      <c r="N23" s="554"/>
      <c r="O23" s="554"/>
      <c r="P23" s="549"/>
      <c r="Q23" s="549"/>
      <c r="R23" s="549"/>
      <c r="S23" s="555"/>
    </row>
    <row r="24" spans="1:19" ht="15.6">
      <c r="A24" s="1814"/>
      <c r="B24" s="1815"/>
      <c r="C24" s="1815"/>
      <c r="D24" s="1815"/>
      <c r="E24" s="1815"/>
      <c r="F24" s="1815"/>
      <c r="G24" s="1815"/>
      <c r="H24" s="1815"/>
      <c r="I24" s="1815"/>
      <c r="J24" s="1815"/>
      <c r="K24" s="1816"/>
      <c r="L24" s="547"/>
      <c r="M24" s="553"/>
      <c r="N24" s="554"/>
      <c r="O24" s="554"/>
      <c r="P24" s="549"/>
      <c r="Q24" s="549"/>
      <c r="R24" s="549"/>
      <c r="S24" s="555"/>
    </row>
    <row r="25" spans="1:19" ht="15.6">
      <c r="A25" s="1814"/>
      <c r="B25" s="1815"/>
      <c r="C25" s="1815"/>
      <c r="D25" s="1815"/>
      <c r="E25" s="1815"/>
      <c r="F25" s="1815"/>
      <c r="G25" s="1815"/>
      <c r="H25" s="1815"/>
      <c r="I25" s="1815"/>
      <c r="J25" s="1815"/>
      <c r="K25" s="1816"/>
      <c r="L25" s="547"/>
      <c r="M25" s="553"/>
      <c r="N25" s="554"/>
      <c r="O25" s="554"/>
      <c r="P25" s="549"/>
      <c r="Q25" s="549"/>
      <c r="R25" s="549"/>
      <c r="S25" s="555"/>
    </row>
    <row r="26" spans="1:19" ht="15.6">
      <c r="A26" s="1814"/>
      <c r="B26" s="1815"/>
      <c r="C26" s="1815"/>
      <c r="D26" s="1815"/>
      <c r="E26" s="1815"/>
      <c r="F26" s="1815"/>
      <c r="G26" s="1815"/>
      <c r="H26" s="1815"/>
      <c r="I26" s="1815"/>
      <c r="J26" s="1815"/>
      <c r="K26" s="1816"/>
      <c r="L26" s="547"/>
      <c r="M26" s="553"/>
      <c r="N26" s="554"/>
      <c r="O26" s="554"/>
      <c r="P26" s="549"/>
      <c r="Q26" s="549"/>
      <c r="R26" s="549"/>
      <c r="S26" s="555"/>
    </row>
    <row r="27" spans="1:19" ht="15.6">
      <c r="A27" s="1814"/>
      <c r="B27" s="1815"/>
      <c r="C27" s="1815"/>
      <c r="D27" s="1815"/>
      <c r="E27" s="1815"/>
      <c r="F27" s="1815"/>
      <c r="G27" s="1815"/>
      <c r="H27" s="1815"/>
      <c r="I27" s="1815"/>
      <c r="J27" s="1815"/>
      <c r="K27" s="1816"/>
      <c r="L27" s="547"/>
      <c r="M27" s="553"/>
      <c r="N27" s="554"/>
      <c r="O27" s="554"/>
      <c r="P27" s="549"/>
      <c r="Q27" s="549"/>
      <c r="R27" s="549"/>
      <c r="S27" s="555"/>
    </row>
    <row r="28" spans="1:19" ht="15.6">
      <c r="A28" s="1814"/>
      <c r="B28" s="1815"/>
      <c r="C28" s="1815"/>
      <c r="D28" s="1815"/>
      <c r="E28" s="1815"/>
      <c r="F28" s="1815"/>
      <c r="G28" s="1815"/>
      <c r="H28" s="1815"/>
      <c r="I28" s="1815"/>
      <c r="J28" s="1815"/>
      <c r="K28" s="1816"/>
      <c r="L28" s="547"/>
      <c r="M28" s="553"/>
      <c r="N28" s="554"/>
      <c r="O28" s="554"/>
      <c r="P28" s="549"/>
      <c r="Q28" s="549"/>
      <c r="R28" s="549"/>
      <c r="S28" s="555"/>
    </row>
    <row r="29" spans="1:19" ht="15.6">
      <c r="A29" s="1814"/>
      <c r="B29" s="1815"/>
      <c r="C29" s="1815"/>
      <c r="D29" s="1815"/>
      <c r="E29" s="1815"/>
      <c r="F29" s="1815"/>
      <c r="G29" s="1815"/>
      <c r="H29" s="1815"/>
      <c r="I29" s="1815"/>
      <c r="J29" s="1815"/>
      <c r="K29" s="1816"/>
      <c r="L29" s="547"/>
      <c r="M29" s="553"/>
      <c r="N29" s="554"/>
      <c r="O29" s="554"/>
      <c r="P29" s="549"/>
      <c r="Q29" s="549"/>
      <c r="R29" s="549"/>
      <c r="S29" s="555"/>
    </row>
    <row r="30" spans="1:19" ht="15.6">
      <c r="A30" s="1814"/>
      <c r="B30" s="1815"/>
      <c r="C30" s="1815"/>
      <c r="D30" s="1815"/>
      <c r="E30" s="1815"/>
      <c r="F30" s="1815"/>
      <c r="G30" s="1815"/>
      <c r="H30" s="1815"/>
      <c r="I30" s="1815"/>
      <c r="J30" s="1815"/>
      <c r="K30" s="1816"/>
      <c r="L30" s="547"/>
      <c r="M30" s="553"/>
      <c r="N30" s="554"/>
      <c r="O30" s="554"/>
      <c r="P30" s="549"/>
      <c r="Q30" s="549"/>
      <c r="R30" s="549"/>
      <c r="S30" s="555"/>
    </row>
    <row r="31" spans="1:19" ht="15.6">
      <c r="A31" s="1814"/>
      <c r="B31" s="1815"/>
      <c r="C31" s="1815"/>
      <c r="D31" s="1815"/>
      <c r="E31" s="1815"/>
      <c r="F31" s="1815"/>
      <c r="G31" s="1815"/>
      <c r="H31" s="1815"/>
      <c r="I31" s="1815"/>
      <c r="J31" s="1815"/>
      <c r="K31" s="1816"/>
      <c r="L31" s="547"/>
      <c r="M31" s="553"/>
      <c r="N31" s="554"/>
      <c r="O31" s="554"/>
      <c r="P31" s="554"/>
      <c r="Q31" s="554"/>
      <c r="R31" s="554"/>
      <c r="S31" s="555"/>
    </row>
    <row r="32" spans="1:19" ht="15.6">
      <c r="A32" s="1814"/>
      <c r="B32" s="1815"/>
      <c r="C32" s="1815"/>
      <c r="D32" s="1815"/>
      <c r="E32" s="1815"/>
      <c r="F32" s="1815"/>
      <c r="G32" s="1815"/>
      <c r="H32" s="1815"/>
      <c r="I32" s="1815"/>
      <c r="J32" s="1815"/>
      <c r="K32" s="1816"/>
      <c r="L32" s="547"/>
      <c r="M32" s="553"/>
      <c r="N32" s="554"/>
      <c r="O32" s="554"/>
      <c r="P32" s="554"/>
      <c r="Q32" s="554"/>
      <c r="R32" s="554"/>
      <c r="S32" s="555"/>
    </row>
    <row r="33" spans="1:19" ht="15.6">
      <c r="A33" s="1814"/>
      <c r="B33" s="1815"/>
      <c r="C33" s="1815"/>
      <c r="D33" s="1815"/>
      <c r="E33" s="1815"/>
      <c r="F33" s="1815"/>
      <c r="G33" s="1815"/>
      <c r="H33" s="1815"/>
      <c r="I33" s="1815"/>
      <c r="J33" s="1815"/>
      <c r="K33" s="1816"/>
      <c r="L33" s="547"/>
      <c r="M33" s="553"/>
      <c r="N33" s="554"/>
      <c r="O33" s="554"/>
      <c r="P33" s="554"/>
      <c r="Q33" s="554"/>
      <c r="R33" s="554"/>
      <c r="S33" s="555"/>
    </row>
    <row r="34" spans="1:19" ht="15.6">
      <c r="A34" s="1814"/>
      <c r="B34" s="1815"/>
      <c r="C34" s="1815"/>
      <c r="D34" s="1815"/>
      <c r="E34" s="1815"/>
      <c r="F34" s="1815"/>
      <c r="G34" s="1815"/>
      <c r="H34" s="1815"/>
      <c r="I34" s="1815"/>
      <c r="J34" s="1815"/>
      <c r="K34" s="1816"/>
      <c r="L34" s="547"/>
      <c r="M34" s="553"/>
      <c r="N34" s="554"/>
      <c r="O34" s="554"/>
      <c r="P34" s="554"/>
      <c r="Q34" s="554"/>
      <c r="R34" s="554"/>
      <c r="S34" s="555"/>
    </row>
    <row r="35" spans="1:19" ht="15.6">
      <c r="A35" s="1814"/>
      <c r="B35" s="1815"/>
      <c r="C35" s="1815"/>
      <c r="D35" s="1815"/>
      <c r="E35" s="1815"/>
      <c r="F35" s="1815"/>
      <c r="G35" s="1815"/>
      <c r="H35" s="1815"/>
      <c r="I35" s="1815"/>
      <c r="J35" s="1815"/>
      <c r="K35" s="1816"/>
      <c r="L35" s="547"/>
      <c r="M35" s="553"/>
      <c r="N35" s="554"/>
      <c r="O35" s="554"/>
      <c r="P35" s="554"/>
      <c r="Q35" s="554"/>
      <c r="R35" s="554"/>
      <c r="S35" s="555"/>
    </row>
    <row r="36" spans="1:19" ht="15.6">
      <c r="A36" s="1814"/>
      <c r="B36" s="1815"/>
      <c r="C36" s="1815"/>
      <c r="D36" s="1815"/>
      <c r="E36" s="1815"/>
      <c r="F36" s="1815"/>
      <c r="G36" s="1815"/>
      <c r="H36" s="1815"/>
      <c r="I36" s="1815"/>
      <c r="J36" s="1815"/>
      <c r="K36" s="1816"/>
      <c r="L36" s="547"/>
      <c r="M36" s="553"/>
      <c r="N36" s="554"/>
      <c r="O36" s="554"/>
      <c r="P36" s="554"/>
      <c r="Q36" s="554"/>
      <c r="R36" s="554"/>
      <c r="S36" s="555"/>
    </row>
    <row r="37" spans="1:19" ht="15.6">
      <c r="A37" s="1814"/>
      <c r="B37" s="1815"/>
      <c r="C37" s="1815"/>
      <c r="D37" s="1815"/>
      <c r="E37" s="1815"/>
      <c r="F37" s="1815"/>
      <c r="G37" s="1815"/>
      <c r="H37" s="1815"/>
      <c r="I37" s="1815"/>
      <c r="J37" s="1815"/>
      <c r="K37" s="1816"/>
      <c r="L37" s="547"/>
      <c r="M37" s="553"/>
      <c r="N37" s="554"/>
      <c r="O37" s="554"/>
      <c r="P37" s="554"/>
      <c r="Q37" s="554"/>
      <c r="R37" s="554"/>
      <c r="S37" s="555"/>
    </row>
    <row r="38" spans="1:19" ht="15.6">
      <c r="A38" s="1814"/>
      <c r="B38" s="1815"/>
      <c r="C38" s="1815"/>
      <c r="D38" s="1815"/>
      <c r="E38" s="1815"/>
      <c r="F38" s="1815"/>
      <c r="G38" s="1815"/>
      <c r="H38" s="1815"/>
      <c r="I38" s="1815"/>
      <c r="J38" s="1815"/>
      <c r="K38" s="1816"/>
      <c r="L38" s="547"/>
      <c r="M38" s="553"/>
      <c r="N38" s="554"/>
      <c r="O38" s="554"/>
      <c r="P38" s="554"/>
      <c r="Q38" s="554"/>
      <c r="R38" s="554"/>
      <c r="S38" s="555"/>
    </row>
    <row r="39" spans="1:19" ht="15.6">
      <c r="A39" s="1814"/>
      <c r="B39" s="1815"/>
      <c r="C39" s="1815"/>
      <c r="D39" s="1815"/>
      <c r="E39" s="1815"/>
      <c r="F39" s="1815"/>
      <c r="G39" s="1815"/>
      <c r="H39" s="1815"/>
      <c r="I39" s="1815"/>
      <c r="J39" s="1815"/>
      <c r="K39" s="1816"/>
      <c r="L39" s="547"/>
      <c r="M39" s="553"/>
      <c r="N39" s="554"/>
      <c r="O39" s="554"/>
      <c r="P39" s="554"/>
      <c r="Q39" s="554"/>
      <c r="R39" s="554"/>
      <c r="S39" s="555"/>
    </row>
    <row r="40" spans="1:19" ht="15.6">
      <c r="A40" s="1814"/>
      <c r="B40" s="1815"/>
      <c r="C40" s="1815"/>
      <c r="D40" s="1815"/>
      <c r="E40" s="1815"/>
      <c r="F40" s="1815"/>
      <c r="G40" s="1815"/>
      <c r="H40" s="1815"/>
      <c r="I40" s="1815"/>
      <c r="J40" s="1815"/>
      <c r="K40" s="1816"/>
      <c r="L40" s="547"/>
      <c r="M40" s="553"/>
      <c r="N40" s="554"/>
      <c r="O40" s="554"/>
      <c r="P40" s="554"/>
      <c r="Q40" s="554"/>
      <c r="R40" s="554"/>
      <c r="S40" s="555"/>
    </row>
    <row r="41" spans="1:19" ht="15.6">
      <c r="A41" s="1955"/>
      <c r="B41" s="1956"/>
      <c r="C41" s="1956"/>
      <c r="D41" s="1956"/>
      <c r="E41" s="1956"/>
      <c r="F41" s="1956"/>
      <c r="G41" s="1956"/>
      <c r="H41" s="1956"/>
      <c r="I41" s="1956"/>
      <c r="J41" s="1956"/>
      <c r="K41" s="1957"/>
      <c r="L41" s="547"/>
      <c r="M41" s="553"/>
      <c r="N41" s="554"/>
      <c r="O41" s="554"/>
      <c r="P41" s="554"/>
      <c r="Q41" s="554"/>
      <c r="R41" s="554"/>
      <c r="S41" s="555"/>
    </row>
    <row r="42" spans="1:19" ht="15.6">
      <c r="A42" s="1955"/>
      <c r="B42" s="1956"/>
      <c r="C42" s="1956"/>
      <c r="D42" s="1956"/>
      <c r="E42" s="1956"/>
      <c r="F42" s="1956"/>
      <c r="G42" s="1956"/>
      <c r="H42" s="1956"/>
      <c r="I42" s="1956"/>
      <c r="J42" s="1956"/>
      <c r="K42" s="1957"/>
      <c r="L42" s="547"/>
      <c r="M42" s="553"/>
      <c r="N42" s="554"/>
      <c r="O42" s="554"/>
      <c r="P42" s="554"/>
      <c r="Q42" s="554"/>
      <c r="R42" s="554"/>
      <c r="S42" s="555"/>
    </row>
    <row r="43" spans="1:19" ht="15.6">
      <c r="A43" s="1902"/>
      <c r="B43" s="1903"/>
      <c r="C43" s="1903"/>
      <c r="D43" s="1903"/>
      <c r="E43" s="1903"/>
      <c r="F43" s="1903"/>
      <c r="G43" s="1903"/>
      <c r="H43" s="1903"/>
      <c r="I43" s="1903"/>
      <c r="J43" s="1903"/>
      <c r="K43" s="1904"/>
      <c r="L43" s="1834" t="s">
        <v>1209</v>
      </c>
      <c r="M43" s="1835"/>
      <c r="N43" s="1835"/>
      <c r="O43" s="1835"/>
      <c r="P43" s="1835"/>
      <c r="Q43" s="1835"/>
      <c r="R43" s="1836"/>
      <c r="S43" s="558">
        <f>SUM(S12:S42)</f>
        <v>1420.86</v>
      </c>
    </row>
    <row r="44" spans="1:19" ht="15.6">
      <c r="A44" s="289"/>
      <c r="B44" s="290"/>
      <c r="C44" s="290"/>
      <c r="D44" s="291"/>
      <c r="E44" s="292"/>
      <c r="F44" s="292"/>
      <c r="G44" s="292"/>
      <c r="H44" s="293"/>
      <c r="I44" s="294"/>
      <c r="J44" s="295"/>
      <c r="K44" s="295"/>
      <c r="L44" s="565"/>
      <c r="M44" s="566"/>
      <c r="N44" s="561"/>
      <c r="O44" s="561"/>
      <c r="P44" s="561"/>
      <c r="Q44" s="561"/>
      <c r="R44" s="561"/>
      <c r="S44" s="567"/>
    </row>
    <row r="45" spans="1:19" ht="65.400000000000006" customHeight="1">
      <c r="A45" s="289"/>
      <c r="B45" s="290"/>
      <c r="C45" s="290"/>
      <c r="D45" s="291"/>
      <c r="E45" s="292"/>
      <c r="F45" s="292"/>
      <c r="G45" s="292"/>
      <c r="H45" s="293"/>
      <c r="I45" s="294"/>
      <c r="J45" s="295"/>
      <c r="K45" s="295"/>
      <c r="L45" s="565"/>
      <c r="M45" s="566"/>
      <c r="N45" s="561"/>
      <c r="O45" s="561"/>
      <c r="P45" s="561"/>
      <c r="Q45" s="561"/>
      <c r="R45" s="561"/>
      <c r="S45" s="567"/>
    </row>
    <row r="46" spans="1:19" ht="15.6">
      <c r="A46" s="1958" t="s">
        <v>1306</v>
      </c>
      <c r="B46" s="1758"/>
      <c r="C46" s="1757"/>
      <c r="D46" s="1757"/>
      <c r="E46" s="280"/>
      <c r="F46" s="756"/>
      <c r="G46" s="1758" t="s">
        <v>1306</v>
      </c>
      <c r="H46" s="1758"/>
      <c r="I46" s="299"/>
      <c r="J46" s="299"/>
      <c r="K46" s="756"/>
      <c r="L46" s="568"/>
      <c r="M46" s="568"/>
      <c r="N46" s="568"/>
      <c r="O46" s="568"/>
      <c r="P46" s="568"/>
      <c r="Q46" s="568"/>
      <c r="R46" s="568"/>
      <c r="S46" s="532"/>
    </row>
    <row r="47" spans="1:19" ht="15.6" customHeight="1">
      <c r="A47" s="765" t="s">
        <v>1939</v>
      </c>
      <c r="B47" s="755"/>
      <c r="C47" s="755"/>
      <c r="D47" s="238"/>
      <c r="E47" s="238"/>
      <c r="F47" s="238"/>
      <c r="G47" s="1759" t="s">
        <v>1942</v>
      </c>
      <c r="H47" s="1759"/>
      <c r="I47" s="1759"/>
      <c r="J47" s="1759"/>
      <c r="K47" s="756"/>
      <c r="L47" s="568"/>
      <c r="M47" s="568"/>
      <c r="N47" s="568"/>
      <c r="O47" s="568"/>
      <c r="P47" s="568"/>
      <c r="Q47" s="568"/>
      <c r="R47" s="568"/>
      <c r="S47" s="569"/>
    </row>
    <row r="48" spans="1:19" ht="15.6" customHeight="1">
      <c r="A48" s="765" t="s">
        <v>1940</v>
      </c>
      <c r="B48" s="755"/>
      <c r="C48" s="755"/>
      <c r="D48" s="238"/>
      <c r="E48" s="238"/>
      <c r="F48" s="238"/>
      <c r="G48" s="1759" t="s">
        <v>1943</v>
      </c>
      <c r="H48" s="1759"/>
      <c r="I48" s="1759"/>
      <c r="J48" s="1759"/>
      <c r="K48" s="756"/>
      <c r="L48" s="568"/>
      <c r="M48" s="568"/>
      <c r="N48" s="568"/>
      <c r="O48" s="568"/>
      <c r="P48" s="568"/>
      <c r="Q48" s="568"/>
      <c r="R48" s="568"/>
      <c r="S48" s="569"/>
    </row>
    <row r="49" spans="1:19" ht="16.2" thickBot="1">
      <c r="A49" s="766" t="s">
        <v>1941</v>
      </c>
      <c r="B49" s="767"/>
      <c r="C49" s="767"/>
      <c r="D49" s="727"/>
      <c r="E49" s="727"/>
      <c r="F49" s="727"/>
      <c r="G49" s="1760" t="s">
        <v>1944</v>
      </c>
      <c r="H49" s="1760"/>
      <c r="I49" s="1760"/>
      <c r="J49" s="1760"/>
      <c r="K49" s="301"/>
      <c r="L49" s="571"/>
      <c r="M49" s="571"/>
      <c r="N49" s="571"/>
      <c r="O49" s="571"/>
      <c r="P49" s="571"/>
      <c r="Q49" s="571"/>
      <c r="R49" s="571"/>
      <c r="S49" s="573"/>
    </row>
    <row r="50" spans="1:19" ht="16.2" thickBot="1">
      <c r="A50" s="574"/>
      <c r="B50" s="540"/>
      <c r="C50" s="540"/>
      <c r="D50" s="540"/>
      <c r="E50" s="540"/>
      <c r="F50" s="540"/>
      <c r="G50" s="540"/>
      <c r="H50" s="575"/>
      <c r="I50" s="540"/>
      <c r="J50" s="540"/>
      <c r="K50" s="540"/>
      <c r="L50" s="540"/>
      <c r="M50" s="540"/>
      <c r="N50" s="540"/>
      <c r="O50" s="540"/>
      <c r="P50" s="540"/>
      <c r="Q50" s="540"/>
      <c r="R50" s="540"/>
      <c r="S50" s="540"/>
    </row>
    <row r="51" spans="1:19" ht="21" thickBot="1">
      <c r="A51" s="1837"/>
      <c r="B51" s="1838"/>
      <c r="C51" s="1838"/>
      <c r="D51" s="1775" t="s">
        <v>1281</v>
      </c>
      <c r="E51" s="1776"/>
      <c r="F51" s="1776"/>
      <c r="G51" s="1776"/>
      <c r="H51" s="1776"/>
      <c r="I51" s="1776"/>
      <c r="J51" s="1776"/>
      <c r="K51" s="1776"/>
      <c r="L51" s="1776"/>
      <c r="M51" s="1776"/>
      <c r="N51" s="1776"/>
      <c r="O51" s="1776"/>
      <c r="P51" s="1776"/>
      <c r="Q51" s="1776"/>
      <c r="R51" s="1777"/>
      <c r="S51" s="528"/>
    </row>
    <row r="52" spans="1:19" ht="15.6">
      <c r="A52" s="530"/>
      <c r="B52" s="531"/>
      <c r="C52" s="531"/>
      <c r="D52" s="531"/>
      <c r="E52" s="531"/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2"/>
    </row>
    <row r="53" spans="1:19" ht="15.6">
      <c r="A53" s="1839" t="s">
        <v>1204</v>
      </c>
      <c r="B53" s="1840"/>
      <c r="C53" s="1840"/>
      <c r="D53" s="1896" t="s">
        <v>1228</v>
      </c>
      <c r="E53" s="1897"/>
      <c r="F53" s="1897"/>
      <c r="G53" s="1897"/>
      <c r="H53" s="1897"/>
      <c r="I53" s="1897"/>
      <c r="J53" s="1897"/>
      <c r="K53" s="1897"/>
      <c r="L53" s="1897"/>
      <c r="M53" s="1897"/>
      <c r="N53" s="1897"/>
      <c r="O53" s="1897"/>
      <c r="P53" s="1897"/>
      <c r="Q53" s="1897"/>
      <c r="R53" s="1898"/>
      <c r="S53" s="534"/>
    </row>
    <row r="54" spans="1:19" ht="15.6">
      <c r="A54" s="535"/>
      <c r="B54" s="533"/>
      <c r="C54" s="536"/>
      <c r="D54" s="1899"/>
      <c r="E54" s="1900"/>
      <c r="F54" s="1900"/>
      <c r="G54" s="1900"/>
      <c r="H54" s="1900"/>
      <c r="I54" s="1900"/>
      <c r="J54" s="1900"/>
      <c r="K54" s="1900"/>
      <c r="L54" s="1900"/>
      <c r="M54" s="1900"/>
      <c r="N54" s="1900"/>
      <c r="O54" s="1900"/>
      <c r="P54" s="1900"/>
      <c r="Q54" s="1900"/>
      <c r="R54" s="1901"/>
      <c r="S54" s="534"/>
    </row>
    <row r="55" spans="1:19" ht="15.6">
      <c r="A55" s="537"/>
      <c r="B55" s="538"/>
      <c r="C55" s="538"/>
      <c r="D55" s="539"/>
      <c r="E55" s="540"/>
      <c r="F55" s="540"/>
      <c r="G55" s="539"/>
      <c r="H55" s="539"/>
      <c r="I55" s="539"/>
      <c r="J55" s="539"/>
      <c r="K55" s="539"/>
      <c r="L55" s="539"/>
      <c r="M55" s="539"/>
      <c r="N55" s="539"/>
      <c r="O55" s="539"/>
      <c r="P55" s="539"/>
      <c r="Q55" s="539"/>
      <c r="R55" s="540"/>
      <c r="S55" s="534"/>
    </row>
    <row r="56" spans="1:19" ht="15.6">
      <c r="A56" s="1762" t="s">
        <v>1282</v>
      </c>
      <c r="B56" s="1762"/>
      <c r="C56" s="1762"/>
      <c r="D56" s="1762"/>
      <c r="E56" s="541"/>
      <c r="F56" s="1763" t="s">
        <v>1283</v>
      </c>
      <c r="G56" s="1763"/>
      <c r="H56" s="1763"/>
      <c r="I56" s="1763"/>
      <c r="J56" s="1763"/>
      <c r="K56" s="1763"/>
      <c r="L56" s="540"/>
      <c r="M56" s="1763" t="s">
        <v>1205</v>
      </c>
      <c r="N56" s="1763"/>
      <c r="O56" s="1763"/>
      <c r="P56" s="540"/>
      <c r="Q56" s="1764" t="s">
        <v>1284</v>
      </c>
      <c r="R56" s="1765"/>
      <c r="S56" s="1858"/>
    </row>
    <row r="57" spans="1:19" ht="15.6">
      <c r="A57" s="1768" t="s">
        <v>919</v>
      </c>
      <c r="B57" s="1768"/>
      <c r="C57" s="1768"/>
      <c r="D57" s="1768"/>
      <c r="E57" s="541"/>
      <c r="F57" s="1769" t="s">
        <v>920</v>
      </c>
      <c r="G57" s="1769"/>
      <c r="H57" s="1769"/>
      <c r="I57" s="1769"/>
      <c r="J57" s="1769"/>
      <c r="K57" s="1769"/>
      <c r="L57" s="540"/>
      <c r="M57" s="1770" t="s">
        <v>924</v>
      </c>
      <c r="N57" s="1771"/>
      <c r="O57" s="1772"/>
      <c r="P57" s="539"/>
      <c r="Q57" s="1828"/>
      <c r="R57" s="1829"/>
      <c r="S57" s="1859"/>
    </row>
    <row r="58" spans="1:19" ht="15.6">
      <c r="A58" s="1768"/>
      <c r="B58" s="1768"/>
      <c r="C58" s="1768"/>
      <c r="D58" s="1768"/>
      <c r="E58" s="541"/>
      <c r="F58" s="1769"/>
      <c r="G58" s="1769"/>
      <c r="H58" s="1769"/>
      <c r="I58" s="1769"/>
      <c r="J58" s="1769"/>
      <c r="K58" s="1769"/>
      <c r="L58" s="539"/>
      <c r="M58" s="539"/>
      <c r="N58" s="542"/>
      <c r="O58" s="542"/>
      <c r="P58" s="542"/>
      <c r="Q58" s="542"/>
      <c r="R58" s="540"/>
      <c r="S58" s="534"/>
    </row>
    <row r="59" spans="1:19" ht="15.6">
      <c r="A59" s="537"/>
      <c r="B59" s="543"/>
      <c r="C59" s="539"/>
      <c r="D59" s="540"/>
      <c r="E59" s="540"/>
      <c r="F59" s="544"/>
      <c r="G59" s="539"/>
      <c r="H59" s="539"/>
      <c r="I59" s="539"/>
      <c r="J59" s="540"/>
      <c r="K59" s="539"/>
      <c r="L59" s="539"/>
      <c r="M59" s="539"/>
      <c r="N59" s="539"/>
      <c r="O59" s="539"/>
      <c r="P59" s="539"/>
      <c r="Q59" s="539"/>
      <c r="R59" s="545"/>
      <c r="S59" s="534"/>
    </row>
    <row r="60" spans="1:19" ht="15.6">
      <c r="A60" s="1820" t="s">
        <v>1285</v>
      </c>
      <c r="B60" s="1821"/>
      <c r="C60" s="1821"/>
      <c r="D60" s="1821"/>
      <c r="E60" s="1821"/>
      <c r="F60" s="1821"/>
      <c r="G60" s="1821"/>
      <c r="H60" s="1821"/>
      <c r="I60" s="1821"/>
      <c r="J60" s="1821"/>
      <c r="K60" s="1822"/>
      <c r="L60" s="1823" t="s">
        <v>428</v>
      </c>
      <c r="M60" s="1825" t="s">
        <v>1225</v>
      </c>
      <c r="N60" s="1826"/>
      <c r="O60" s="1827"/>
      <c r="P60" s="1823" t="s">
        <v>1286</v>
      </c>
      <c r="Q60" s="1823" t="s">
        <v>1287</v>
      </c>
      <c r="R60" s="1823" t="s">
        <v>1288</v>
      </c>
      <c r="S60" s="1809" t="s">
        <v>1206</v>
      </c>
    </row>
    <row r="61" spans="1:19" ht="15.6">
      <c r="A61" s="1804"/>
      <c r="B61" s="1805"/>
      <c r="C61" s="1805"/>
      <c r="D61" s="1805"/>
      <c r="E61" s="1805"/>
      <c r="F61" s="1805"/>
      <c r="G61" s="1805"/>
      <c r="H61" s="1805"/>
      <c r="I61" s="1805"/>
      <c r="J61" s="1805"/>
      <c r="K61" s="1806"/>
      <c r="L61" s="1824"/>
      <c r="M61" s="546" t="s">
        <v>1289</v>
      </c>
      <c r="N61" s="546" t="s">
        <v>1290</v>
      </c>
      <c r="O61" s="546" t="s">
        <v>1291</v>
      </c>
      <c r="P61" s="1824"/>
      <c r="Q61" s="1824"/>
      <c r="R61" s="1824"/>
      <c r="S61" s="1810"/>
    </row>
    <row r="62" spans="1:19" ht="15.6">
      <c r="A62" s="1811" t="s">
        <v>1292</v>
      </c>
      <c r="B62" s="1812"/>
      <c r="C62" s="1812"/>
      <c r="D62" s="1812"/>
      <c r="E62" s="1812"/>
      <c r="F62" s="1812"/>
      <c r="G62" s="1812"/>
      <c r="H62" s="1812"/>
      <c r="I62" s="1812"/>
      <c r="J62" s="1812"/>
      <c r="K62" s="1813"/>
      <c r="L62" s="547"/>
      <c r="M62" s="548">
        <v>34</v>
      </c>
      <c r="N62" s="548"/>
      <c r="O62" s="548">
        <v>41.79</v>
      </c>
      <c r="P62" s="549">
        <f>+O62*M62</f>
        <v>1420.86</v>
      </c>
      <c r="Q62" s="549">
        <v>1</v>
      </c>
      <c r="R62" s="549">
        <f>Q62*P62</f>
        <v>1420.86</v>
      </c>
      <c r="S62" s="550">
        <f>R62</f>
        <v>1420.86</v>
      </c>
    </row>
    <row r="63" spans="1:19" ht="15.6">
      <c r="A63" s="1814"/>
      <c r="B63" s="1815"/>
      <c r="C63" s="1815"/>
      <c r="D63" s="1815"/>
      <c r="E63" s="1815"/>
      <c r="F63" s="1815"/>
      <c r="G63" s="1815"/>
      <c r="H63" s="1815"/>
      <c r="I63" s="1815"/>
      <c r="J63" s="1815"/>
      <c r="K63" s="1816"/>
      <c r="L63" s="547"/>
      <c r="M63" s="553"/>
      <c r="N63" s="554"/>
      <c r="O63" s="554"/>
      <c r="P63" s="549"/>
      <c r="Q63" s="549"/>
      <c r="R63" s="549"/>
      <c r="S63" s="555"/>
    </row>
    <row r="64" spans="1:19" ht="15.6">
      <c r="A64" s="1814"/>
      <c r="B64" s="1815"/>
      <c r="C64" s="1815"/>
      <c r="D64" s="1815"/>
      <c r="E64" s="1815"/>
      <c r="F64" s="1815"/>
      <c r="G64" s="1815"/>
      <c r="H64" s="1815"/>
      <c r="I64" s="1815"/>
      <c r="J64" s="1815"/>
      <c r="K64" s="1816"/>
      <c r="L64" s="547"/>
      <c r="M64" s="553"/>
      <c r="N64" s="554"/>
      <c r="O64" s="554"/>
      <c r="P64" s="549"/>
      <c r="Q64" s="549"/>
      <c r="R64" s="549"/>
      <c r="S64" s="555"/>
    </row>
    <row r="65" spans="1:19" ht="15.6">
      <c r="A65" s="1814"/>
      <c r="B65" s="1815"/>
      <c r="C65" s="1815"/>
      <c r="D65" s="1815"/>
      <c r="E65" s="1815"/>
      <c r="F65" s="1815"/>
      <c r="G65" s="1815"/>
      <c r="H65" s="1815"/>
      <c r="I65" s="1815"/>
      <c r="J65" s="1815"/>
      <c r="K65" s="1816"/>
      <c r="L65" s="547"/>
      <c r="M65" s="553"/>
      <c r="N65" s="554"/>
      <c r="O65" s="554"/>
      <c r="P65" s="549"/>
      <c r="Q65" s="549"/>
      <c r="R65" s="549"/>
      <c r="S65" s="555"/>
    </row>
    <row r="66" spans="1:19" ht="15.6">
      <c r="A66" s="1814"/>
      <c r="B66" s="1815"/>
      <c r="C66" s="1815"/>
      <c r="D66" s="1815"/>
      <c r="E66" s="1815"/>
      <c r="F66" s="1815"/>
      <c r="G66" s="1815"/>
      <c r="H66" s="1815"/>
      <c r="I66" s="1815"/>
      <c r="J66" s="1815"/>
      <c r="K66" s="1816"/>
      <c r="L66" s="547"/>
      <c r="M66" s="553"/>
      <c r="N66" s="554"/>
      <c r="O66" s="554"/>
      <c r="P66" s="549"/>
      <c r="Q66" s="549"/>
      <c r="R66" s="549"/>
      <c r="S66" s="555"/>
    </row>
    <row r="67" spans="1:19" ht="15.6">
      <c r="A67" s="1814"/>
      <c r="B67" s="1815"/>
      <c r="C67" s="1815"/>
      <c r="D67" s="1815"/>
      <c r="E67" s="1815"/>
      <c r="F67" s="1815"/>
      <c r="G67" s="1815"/>
      <c r="H67" s="1815"/>
      <c r="I67" s="1815"/>
      <c r="J67" s="1815"/>
      <c r="K67" s="1816"/>
      <c r="L67" s="547"/>
      <c r="M67" s="553"/>
      <c r="N67" s="554"/>
      <c r="O67" s="554"/>
      <c r="P67" s="549"/>
      <c r="Q67" s="549"/>
      <c r="R67" s="549"/>
      <c r="S67" s="555"/>
    </row>
    <row r="68" spans="1:19" ht="15.6">
      <c r="A68" s="1814"/>
      <c r="B68" s="1815"/>
      <c r="C68" s="1815"/>
      <c r="D68" s="1815"/>
      <c r="E68" s="1815"/>
      <c r="F68" s="1815"/>
      <c r="G68" s="1815"/>
      <c r="H68" s="1815"/>
      <c r="I68" s="1815"/>
      <c r="J68" s="1815"/>
      <c r="K68" s="1816"/>
      <c r="L68" s="547"/>
      <c r="M68" s="553"/>
      <c r="N68" s="554"/>
      <c r="O68" s="554"/>
      <c r="P68" s="549"/>
      <c r="Q68" s="549"/>
      <c r="R68" s="549"/>
      <c r="S68" s="555"/>
    </row>
    <row r="69" spans="1:19" ht="15.6">
      <c r="A69" s="1814"/>
      <c r="B69" s="1815"/>
      <c r="C69" s="1815"/>
      <c r="D69" s="1815"/>
      <c r="E69" s="1815"/>
      <c r="F69" s="1815"/>
      <c r="G69" s="1815"/>
      <c r="H69" s="1815"/>
      <c r="I69" s="1815"/>
      <c r="J69" s="1815"/>
      <c r="K69" s="1816"/>
      <c r="L69" s="547"/>
      <c r="M69" s="553"/>
      <c r="N69" s="554"/>
      <c r="O69" s="554"/>
      <c r="P69" s="549"/>
      <c r="Q69" s="549"/>
      <c r="R69" s="549"/>
      <c r="S69" s="555"/>
    </row>
    <row r="70" spans="1:19" ht="15.6">
      <c r="A70" s="1814"/>
      <c r="B70" s="1815"/>
      <c r="C70" s="1815"/>
      <c r="D70" s="1815"/>
      <c r="E70" s="1815"/>
      <c r="F70" s="1815"/>
      <c r="G70" s="1815"/>
      <c r="H70" s="1815"/>
      <c r="I70" s="1815"/>
      <c r="J70" s="1815"/>
      <c r="K70" s="1816"/>
      <c r="L70" s="547"/>
      <c r="M70" s="553"/>
      <c r="N70" s="554"/>
      <c r="O70" s="554"/>
      <c r="P70" s="549"/>
      <c r="Q70" s="549"/>
      <c r="R70" s="549"/>
      <c r="S70" s="555"/>
    </row>
    <row r="71" spans="1:19" ht="15.6">
      <c r="A71" s="1814"/>
      <c r="B71" s="1815"/>
      <c r="C71" s="1815"/>
      <c r="D71" s="1815"/>
      <c r="E71" s="1815"/>
      <c r="F71" s="1815"/>
      <c r="G71" s="1815"/>
      <c r="H71" s="1815"/>
      <c r="I71" s="1815"/>
      <c r="J71" s="1815"/>
      <c r="K71" s="1816"/>
      <c r="L71" s="547"/>
      <c r="M71" s="553"/>
      <c r="N71" s="554"/>
      <c r="O71" s="554"/>
      <c r="P71" s="549"/>
      <c r="Q71" s="549"/>
      <c r="R71" s="549"/>
      <c r="S71" s="555"/>
    </row>
    <row r="72" spans="1:19" ht="15.6">
      <c r="A72" s="1814"/>
      <c r="B72" s="1815"/>
      <c r="C72" s="1815"/>
      <c r="D72" s="1815"/>
      <c r="E72" s="1815"/>
      <c r="F72" s="1815"/>
      <c r="G72" s="1815"/>
      <c r="H72" s="1815"/>
      <c r="I72" s="1815"/>
      <c r="J72" s="1815"/>
      <c r="K72" s="1816"/>
      <c r="L72" s="547"/>
      <c r="M72" s="553"/>
      <c r="N72" s="554"/>
      <c r="O72" s="554"/>
      <c r="P72" s="549"/>
      <c r="Q72" s="549"/>
      <c r="R72" s="549"/>
      <c r="S72" s="555"/>
    </row>
    <row r="73" spans="1:19" ht="15.6">
      <c r="A73" s="1814"/>
      <c r="B73" s="1815"/>
      <c r="C73" s="1815"/>
      <c r="D73" s="1815"/>
      <c r="E73" s="1815"/>
      <c r="F73" s="1815"/>
      <c r="G73" s="1815"/>
      <c r="H73" s="1815"/>
      <c r="I73" s="1815"/>
      <c r="J73" s="1815"/>
      <c r="K73" s="1816"/>
      <c r="L73" s="547"/>
      <c r="M73" s="553"/>
      <c r="N73" s="554"/>
      <c r="O73" s="554"/>
      <c r="P73" s="549"/>
      <c r="Q73" s="549"/>
      <c r="R73" s="549"/>
      <c r="S73" s="555"/>
    </row>
    <row r="74" spans="1:19" ht="15.6">
      <c r="A74" s="1814"/>
      <c r="B74" s="1815"/>
      <c r="C74" s="1815"/>
      <c r="D74" s="1815"/>
      <c r="E74" s="1815"/>
      <c r="F74" s="1815"/>
      <c r="G74" s="1815"/>
      <c r="H74" s="1815"/>
      <c r="I74" s="1815"/>
      <c r="J74" s="1815"/>
      <c r="K74" s="1816"/>
      <c r="L74" s="547"/>
      <c r="M74" s="553"/>
      <c r="N74" s="554"/>
      <c r="O74" s="554"/>
      <c r="P74" s="549"/>
      <c r="Q74" s="549"/>
      <c r="R74" s="549"/>
      <c r="S74" s="555"/>
    </row>
    <row r="75" spans="1:19" ht="15.6">
      <c r="A75" s="1814"/>
      <c r="B75" s="1815"/>
      <c r="C75" s="1815"/>
      <c r="D75" s="1815"/>
      <c r="E75" s="1815"/>
      <c r="F75" s="1815"/>
      <c r="G75" s="1815"/>
      <c r="H75" s="1815"/>
      <c r="I75" s="1815"/>
      <c r="J75" s="1815"/>
      <c r="K75" s="1816"/>
      <c r="L75" s="547"/>
      <c r="M75" s="553"/>
      <c r="N75" s="554"/>
      <c r="O75" s="554"/>
      <c r="P75" s="549"/>
      <c r="Q75" s="549"/>
      <c r="R75" s="549"/>
      <c r="S75" s="555"/>
    </row>
    <row r="76" spans="1:19" ht="15.6">
      <c r="A76" s="1814"/>
      <c r="B76" s="1815"/>
      <c r="C76" s="1815"/>
      <c r="D76" s="1815"/>
      <c r="E76" s="1815"/>
      <c r="F76" s="1815"/>
      <c r="G76" s="1815"/>
      <c r="H76" s="1815"/>
      <c r="I76" s="1815"/>
      <c r="J76" s="1815"/>
      <c r="K76" s="1816"/>
      <c r="L76" s="547"/>
      <c r="M76" s="553"/>
      <c r="N76" s="554"/>
      <c r="O76" s="554"/>
      <c r="P76" s="549"/>
      <c r="Q76" s="549"/>
      <c r="R76" s="549"/>
      <c r="S76" s="555"/>
    </row>
    <row r="77" spans="1:19" ht="15.6">
      <c r="A77" s="1814"/>
      <c r="B77" s="1815"/>
      <c r="C77" s="1815"/>
      <c r="D77" s="1815"/>
      <c r="E77" s="1815"/>
      <c r="F77" s="1815"/>
      <c r="G77" s="1815"/>
      <c r="H77" s="1815"/>
      <c r="I77" s="1815"/>
      <c r="J77" s="1815"/>
      <c r="K77" s="1816"/>
      <c r="L77" s="547"/>
      <c r="M77" s="553"/>
      <c r="N77" s="554"/>
      <c r="O77" s="554"/>
      <c r="P77" s="549"/>
      <c r="Q77" s="549"/>
      <c r="R77" s="549"/>
      <c r="S77" s="555"/>
    </row>
    <row r="78" spans="1:19" ht="15.6">
      <c r="A78" s="1814"/>
      <c r="B78" s="1815"/>
      <c r="C78" s="1815"/>
      <c r="D78" s="1815"/>
      <c r="E78" s="1815"/>
      <c r="F78" s="1815"/>
      <c r="G78" s="1815"/>
      <c r="H78" s="1815"/>
      <c r="I78" s="1815"/>
      <c r="J78" s="1815"/>
      <c r="K78" s="1816"/>
      <c r="L78" s="547"/>
      <c r="M78" s="553"/>
      <c r="N78" s="554"/>
      <c r="O78" s="554"/>
      <c r="P78" s="549"/>
      <c r="Q78" s="549"/>
      <c r="R78" s="549"/>
      <c r="S78" s="555"/>
    </row>
    <row r="79" spans="1:19" ht="15.6">
      <c r="A79" s="1814"/>
      <c r="B79" s="1815"/>
      <c r="C79" s="1815"/>
      <c r="D79" s="1815"/>
      <c r="E79" s="1815"/>
      <c r="F79" s="1815"/>
      <c r="G79" s="1815"/>
      <c r="H79" s="1815"/>
      <c r="I79" s="1815"/>
      <c r="J79" s="1815"/>
      <c r="K79" s="1816"/>
      <c r="L79" s="547"/>
      <c r="M79" s="553"/>
      <c r="N79" s="554"/>
      <c r="O79" s="554"/>
      <c r="P79" s="549"/>
      <c r="Q79" s="549"/>
      <c r="R79" s="549"/>
      <c r="S79" s="555"/>
    </row>
    <row r="80" spans="1:19" ht="15.6">
      <c r="A80" s="1814"/>
      <c r="B80" s="1815"/>
      <c r="C80" s="1815"/>
      <c r="D80" s="1815"/>
      <c r="E80" s="1815"/>
      <c r="F80" s="1815"/>
      <c r="G80" s="1815"/>
      <c r="H80" s="1815"/>
      <c r="I80" s="1815"/>
      <c r="J80" s="1815"/>
      <c r="K80" s="1816"/>
      <c r="L80" s="547"/>
      <c r="M80" s="553"/>
      <c r="N80" s="554"/>
      <c r="O80" s="554"/>
      <c r="P80" s="549"/>
      <c r="Q80" s="549"/>
      <c r="R80" s="549"/>
      <c r="S80" s="555"/>
    </row>
    <row r="81" spans="1:19" ht="15.6">
      <c r="A81" s="1814"/>
      <c r="B81" s="1815"/>
      <c r="C81" s="1815"/>
      <c r="D81" s="1815"/>
      <c r="E81" s="1815"/>
      <c r="F81" s="1815"/>
      <c r="G81" s="1815"/>
      <c r="H81" s="1815"/>
      <c r="I81" s="1815"/>
      <c r="J81" s="1815"/>
      <c r="K81" s="1816"/>
      <c r="L81" s="547"/>
      <c r="M81" s="553"/>
      <c r="N81" s="554"/>
      <c r="O81" s="554"/>
      <c r="P81" s="554"/>
      <c r="Q81" s="554"/>
      <c r="R81" s="554"/>
      <c r="S81" s="555"/>
    </row>
    <row r="82" spans="1:19" ht="15.6">
      <c r="A82" s="1814"/>
      <c r="B82" s="1815"/>
      <c r="C82" s="1815"/>
      <c r="D82" s="1815"/>
      <c r="E82" s="1815"/>
      <c r="F82" s="1815"/>
      <c r="G82" s="1815"/>
      <c r="H82" s="1815"/>
      <c r="I82" s="1815"/>
      <c r="J82" s="1815"/>
      <c r="K82" s="1816"/>
      <c r="L82" s="547"/>
      <c r="M82" s="553"/>
      <c r="N82" s="554"/>
      <c r="O82" s="554"/>
      <c r="P82" s="554"/>
      <c r="Q82" s="554"/>
      <c r="R82" s="554"/>
      <c r="S82" s="555"/>
    </row>
    <row r="83" spans="1:19" ht="15.6">
      <c r="A83" s="1814"/>
      <c r="B83" s="1815"/>
      <c r="C83" s="1815"/>
      <c r="D83" s="1815"/>
      <c r="E83" s="1815"/>
      <c r="F83" s="1815"/>
      <c r="G83" s="1815"/>
      <c r="H83" s="1815"/>
      <c r="I83" s="1815"/>
      <c r="J83" s="1815"/>
      <c r="K83" s="1816"/>
      <c r="L83" s="547"/>
      <c r="M83" s="553"/>
      <c r="N83" s="554"/>
      <c r="O83" s="554"/>
      <c r="P83" s="554"/>
      <c r="Q83" s="554"/>
      <c r="R83" s="554"/>
      <c r="S83" s="555"/>
    </row>
    <row r="84" spans="1:19" ht="15.6">
      <c r="A84" s="1814"/>
      <c r="B84" s="1815"/>
      <c r="C84" s="1815"/>
      <c r="D84" s="1815"/>
      <c r="E84" s="1815"/>
      <c r="F84" s="1815"/>
      <c r="G84" s="1815"/>
      <c r="H84" s="1815"/>
      <c r="I84" s="1815"/>
      <c r="J84" s="1815"/>
      <c r="K84" s="1816"/>
      <c r="L84" s="547"/>
      <c r="M84" s="553"/>
      <c r="N84" s="554"/>
      <c r="O84" s="554"/>
      <c r="P84" s="554"/>
      <c r="Q84" s="554"/>
      <c r="R84" s="554"/>
      <c r="S84" s="555"/>
    </row>
    <row r="85" spans="1:19" ht="15.6">
      <c r="A85" s="1814"/>
      <c r="B85" s="1815"/>
      <c r="C85" s="1815"/>
      <c r="D85" s="1815"/>
      <c r="E85" s="1815"/>
      <c r="F85" s="1815"/>
      <c r="G85" s="1815"/>
      <c r="H85" s="1815"/>
      <c r="I85" s="1815"/>
      <c r="J85" s="1815"/>
      <c r="K85" s="1816"/>
      <c r="L85" s="547"/>
      <c r="M85" s="553"/>
      <c r="N85" s="554"/>
      <c r="O85" s="554"/>
      <c r="P85" s="554"/>
      <c r="Q85" s="554"/>
      <c r="R85" s="554"/>
      <c r="S85" s="555"/>
    </row>
    <row r="86" spans="1:19" ht="15.6">
      <c r="A86" s="1814"/>
      <c r="B86" s="1815"/>
      <c r="C86" s="1815"/>
      <c r="D86" s="1815"/>
      <c r="E86" s="1815"/>
      <c r="F86" s="1815"/>
      <c r="G86" s="1815"/>
      <c r="H86" s="1815"/>
      <c r="I86" s="1815"/>
      <c r="J86" s="1815"/>
      <c r="K86" s="1816"/>
      <c r="L86" s="547"/>
      <c r="M86" s="553"/>
      <c r="N86" s="554"/>
      <c r="O86" s="554"/>
      <c r="P86" s="554"/>
      <c r="Q86" s="554"/>
      <c r="R86" s="554"/>
      <c r="S86" s="555"/>
    </row>
    <row r="87" spans="1:19" ht="15.6">
      <c r="A87" s="1814"/>
      <c r="B87" s="1815"/>
      <c r="C87" s="1815"/>
      <c r="D87" s="1815"/>
      <c r="E87" s="1815"/>
      <c r="F87" s="1815"/>
      <c r="G87" s="1815"/>
      <c r="H87" s="1815"/>
      <c r="I87" s="1815"/>
      <c r="J87" s="1815"/>
      <c r="K87" s="1816"/>
      <c r="L87" s="547"/>
      <c r="M87" s="553"/>
      <c r="N87" s="554"/>
      <c r="O87" s="554"/>
      <c r="P87" s="554"/>
      <c r="Q87" s="554"/>
      <c r="R87" s="554"/>
      <c r="S87" s="555"/>
    </row>
    <row r="88" spans="1:19" ht="15.6">
      <c r="A88" s="1814"/>
      <c r="B88" s="1815"/>
      <c r="C88" s="1815"/>
      <c r="D88" s="1815"/>
      <c r="E88" s="1815"/>
      <c r="F88" s="1815"/>
      <c r="G88" s="1815"/>
      <c r="H88" s="1815"/>
      <c r="I88" s="1815"/>
      <c r="J88" s="1815"/>
      <c r="K88" s="1816"/>
      <c r="L88" s="547"/>
      <c r="M88" s="553"/>
      <c r="N88" s="554"/>
      <c r="O88" s="554"/>
      <c r="P88" s="554"/>
      <c r="Q88" s="554"/>
      <c r="R88" s="554"/>
      <c r="S88" s="555"/>
    </row>
    <row r="89" spans="1:19" ht="15.6">
      <c r="A89" s="1814"/>
      <c r="B89" s="1815"/>
      <c r="C89" s="1815"/>
      <c r="D89" s="1815"/>
      <c r="E89" s="1815"/>
      <c r="F89" s="1815"/>
      <c r="G89" s="1815"/>
      <c r="H89" s="1815"/>
      <c r="I89" s="1815"/>
      <c r="J89" s="1815"/>
      <c r="K89" s="1816"/>
      <c r="L89" s="547"/>
      <c r="M89" s="553"/>
      <c r="N89" s="554"/>
      <c r="O89" s="554"/>
      <c r="P89" s="554"/>
      <c r="Q89" s="554"/>
      <c r="R89" s="554"/>
      <c r="S89" s="555"/>
    </row>
    <row r="90" spans="1:19" ht="15.6">
      <c r="A90" s="1814"/>
      <c r="B90" s="1815"/>
      <c r="C90" s="1815"/>
      <c r="D90" s="1815"/>
      <c r="E90" s="1815"/>
      <c r="F90" s="1815"/>
      <c r="G90" s="1815"/>
      <c r="H90" s="1815"/>
      <c r="I90" s="1815"/>
      <c r="J90" s="1815"/>
      <c r="K90" s="1816"/>
      <c r="L90" s="547"/>
      <c r="M90" s="553"/>
      <c r="N90" s="554"/>
      <c r="O90" s="554"/>
      <c r="P90" s="554"/>
      <c r="Q90" s="554"/>
      <c r="R90" s="554"/>
      <c r="S90" s="555"/>
    </row>
    <row r="91" spans="1:19" ht="15.6">
      <c r="A91" s="1955"/>
      <c r="B91" s="1956"/>
      <c r="C91" s="1956"/>
      <c r="D91" s="1956"/>
      <c r="E91" s="1956"/>
      <c r="F91" s="1956"/>
      <c r="G91" s="1956"/>
      <c r="H91" s="1956"/>
      <c r="I91" s="1956"/>
      <c r="J91" s="1956"/>
      <c r="K91" s="1957"/>
      <c r="L91" s="547"/>
      <c r="M91" s="553"/>
      <c r="N91" s="554"/>
      <c r="O91" s="554"/>
      <c r="P91" s="554"/>
      <c r="Q91" s="554"/>
      <c r="R91" s="554"/>
      <c r="S91" s="555"/>
    </row>
    <row r="92" spans="1:19" ht="15.6">
      <c r="A92" s="1955"/>
      <c r="B92" s="1956"/>
      <c r="C92" s="1956"/>
      <c r="D92" s="1956"/>
      <c r="E92" s="1956"/>
      <c r="F92" s="1956"/>
      <c r="G92" s="1956"/>
      <c r="H92" s="1956"/>
      <c r="I92" s="1956"/>
      <c r="J92" s="1956"/>
      <c r="K92" s="1957"/>
      <c r="L92" s="547"/>
      <c r="M92" s="553"/>
      <c r="N92" s="554"/>
      <c r="O92" s="554"/>
      <c r="P92" s="554"/>
      <c r="Q92" s="554"/>
      <c r="R92" s="554"/>
      <c r="S92" s="555"/>
    </row>
    <row r="93" spans="1:19" ht="16.2" thickBot="1">
      <c r="A93" s="1902"/>
      <c r="B93" s="1903"/>
      <c r="C93" s="1903"/>
      <c r="D93" s="1903"/>
      <c r="E93" s="1903"/>
      <c r="F93" s="1903"/>
      <c r="G93" s="1903"/>
      <c r="H93" s="1903"/>
      <c r="I93" s="1903"/>
      <c r="J93" s="1903"/>
      <c r="K93" s="1904"/>
      <c r="L93" s="1834" t="s">
        <v>1209</v>
      </c>
      <c r="M93" s="1835"/>
      <c r="N93" s="1835"/>
      <c r="O93" s="1835"/>
      <c r="P93" s="1835"/>
      <c r="Q93" s="1835"/>
      <c r="R93" s="1836"/>
      <c r="S93" s="558">
        <f>SUM(S62:S92)</f>
        <v>1420.86</v>
      </c>
    </row>
    <row r="94" spans="1:19" ht="15.6">
      <c r="A94" s="757"/>
      <c r="B94" s="758"/>
      <c r="C94" s="758"/>
      <c r="D94" s="759"/>
      <c r="E94" s="760"/>
      <c r="F94" s="760"/>
      <c r="G94" s="760"/>
      <c r="H94" s="761"/>
      <c r="I94" s="762"/>
      <c r="J94" s="763"/>
      <c r="K94" s="763"/>
      <c r="L94" s="565"/>
      <c r="M94" s="566"/>
      <c r="N94" s="561"/>
      <c r="O94" s="561"/>
      <c r="P94" s="561"/>
      <c r="Q94" s="561"/>
      <c r="R94" s="561"/>
      <c r="S94" s="567"/>
    </row>
    <row r="95" spans="1:19" ht="15.6">
      <c r="A95" s="289"/>
      <c r="B95" s="290"/>
      <c r="C95" s="290"/>
      <c r="D95" s="291"/>
      <c r="E95" s="292"/>
      <c r="F95" s="292"/>
      <c r="G95" s="292"/>
      <c r="H95" s="293"/>
      <c r="I95" s="294"/>
      <c r="J95" s="295"/>
      <c r="K95" s="295"/>
      <c r="L95" s="565"/>
      <c r="M95" s="566"/>
      <c r="N95" s="561"/>
      <c r="O95" s="561"/>
      <c r="P95" s="561"/>
      <c r="Q95" s="561"/>
      <c r="R95" s="561"/>
      <c r="S95" s="567"/>
    </row>
    <row r="96" spans="1:19" ht="68.400000000000006" customHeight="1">
      <c r="A96" s="1958" t="s">
        <v>1306</v>
      </c>
      <c r="B96" s="1758"/>
      <c r="C96" s="1757"/>
      <c r="D96" s="1757"/>
      <c r="E96" s="280"/>
      <c r="F96" s="756"/>
      <c r="G96" s="1758" t="s">
        <v>1306</v>
      </c>
      <c r="H96" s="1758"/>
      <c r="I96" s="299"/>
      <c r="J96" s="299"/>
      <c r="K96" s="756"/>
      <c r="L96" s="568"/>
      <c r="M96" s="568"/>
      <c r="N96" s="568"/>
      <c r="O96" s="568"/>
      <c r="P96" s="568"/>
      <c r="Q96" s="568"/>
      <c r="R96" s="568"/>
      <c r="S96" s="532"/>
    </row>
    <row r="97" spans="1:19" ht="15.6" customHeight="1">
      <c r="A97" s="765" t="s">
        <v>1939</v>
      </c>
      <c r="B97" s="755"/>
      <c r="C97" s="755"/>
      <c r="D97" s="238"/>
      <c r="E97" s="238"/>
      <c r="F97" s="238"/>
      <c r="G97" s="1759" t="s">
        <v>1942</v>
      </c>
      <c r="H97" s="1759"/>
      <c r="I97" s="1759"/>
      <c r="J97" s="1759"/>
      <c r="K97" s="756"/>
      <c r="L97" s="568"/>
      <c r="M97" s="568"/>
      <c r="N97" s="568"/>
      <c r="O97" s="568"/>
      <c r="P97" s="568"/>
      <c r="Q97" s="568"/>
      <c r="R97" s="568"/>
      <c r="S97" s="569"/>
    </row>
    <row r="98" spans="1:19" ht="15.6" customHeight="1">
      <c r="A98" s="765" t="s">
        <v>1940</v>
      </c>
      <c r="B98" s="755"/>
      <c r="C98" s="755"/>
      <c r="D98" s="238"/>
      <c r="E98" s="238"/>
      <c r="F98" s="238"/>
      <c r="G98" s="1759" t="s">
        <v>1943</v>
      </c>
      <c r="H98" s="1759"/>
      <c r="I98" s="1759"/>
      <c r="J98" s="1759"/>
      <c r="K98" s="756"/>
      <c r="L98" s="568"/>
      <c r="M98" s="568"/>
      <c r="N98" s="568"/>
      <c r="O98" s="568"/>
      <c r="P98" s="568"/>
      <c r="Q98" s="568"/>
      <c r="R98" s="568"/>
      <c r="S98" s="569"/>
    </row>
    <row r="99" spans="1:19" ht="16.2" thickBot="1">
      <c r="A99" s="766" t="s">
        <v>1941</v>
      </c>
      <c r="B99" s="767"/>
      <c r="C99" s="767"/>
      <c r="D99" s="727"/>
      <c r="E99" s="727"/>
      <c r="F99" s="727"/>
      <c r="G99" s="1760" t="s">
        <v>1944</v>
      </c>
      <c r="H99" s="1760"/>
      <c r="I99" s="1760"/>
      <c r="J99" s="1760"/>
      <c r="K99" s="301"/>
      <c r="L99" s="571"/>
      <c r="M99" s="571"/>
      <c r="N99" s="571"/>
      <c r="O99" s="571"/>
      <c r="P99" s="571"/>
      <c r="Q99" s="571"/>
      <c r="R99" s="571"/>
      <c r="S99" s="573"/>
    </row>
    <row r="100" spans="1:19" ht="21" thickBot="1">
      <c r="A100" s="1837"/>
      <c r="B100" s="1838"/>
      <c r="C100" s="1838"/>
      <c r="D100" s="1775" t="s">
        <v>1281</v>
      </c>
      <c r="E100" s="1776"/>
      <c r="F100" s="1776"/>
      <c r="G100" s="1776"/>
      <c r="H100" s="1776"/>
      <c r="I100" s="1776"/>
      <c r="J100" s="1776"/>
      <c r="K100" s="1776"/>
      <c r="L100" s="1776"/>
      <c r="M100" s="1776"/>
      <c r="N100" s="1776"/>
      <c r="O100" s="1776"/>
      <c r="P100" s="1776"/>
      <c r="Q100" s="1776"/>
      <c r="R100" s="1777"/>
      <c r="S100" s="528"/>
    </row>
    <row r="101" spans="1:19" ht="15.6">
      <c r="A101" s="530"/>
      <c r="B101" s="531"/>
      <c r="C101" s="531"/>
      <c r="D101" s="531"/>
      <c r="E101" s="531"/>
      <c r="F101" s="531"/>
      <c r="G101" s="531"/>
      <c r="H101" s="531"/>
      <c r="I101" s="531"/>
      <c r="J101" s="531"/>
      <c r="K101" s="531"/>
      <c r="L101" s="531"/>
      <c r="M101" s="531"/>
      <c r="N101" s="531"/>
      <c r="O101" s="531"/>
      <c r="P101" s="531"/>
      <c r="Q101" s="531"/>
      <c r="R101" s="531"/>
      <c r="S101" s="532"/>
    </row>
    <row r="102" spans="1:19" ht="15.6">
      <c r="A102" s="1839" t="s">
        <v>1204</v>
      </c>
      <c r="B102" s="1840"/>
      <c r="C102" s="1840"/>
      <c r="D102" s="1841" t="s">
        <v>1228</v>
      </c>
      <c r="E102" s="1842"/>
      <c r="F102" s="1842"/>
      <c r="G102" s="1842"/>
      <c r="H102" s="1842"/>
      <c r="I102" s="1842"/>
      <c r="J102" s="1842"/>
      <c r="K102" s="1842"/>
      <c r="L102" s="1842"/>
      <c r="M102" s="1842"/>
      <c r="N102" s="1842"/>
      <c r="O102" s="1842"/>
      <c r="P102" s="1842"/>
      <c r="Q102" s="1842"/>
      <c r="R102" s="1843"/>
      <c r="S102" s="534"/>
    </row>
    <row r="103" spans="1:19" ht="15.6">
      <c r="A103" s="535"/>
      <c r="B103" s="533"/>
      <c r="C103" s="536"/>
      <c r="D103" s="1844"/>
      <c r="E103" s="1845"/>
      <c r="F103" s="1845"/>
      <c r="G103" s="1845"/>
      <c r="H103" s="1845"/>
      <c r="I103" s="1845"/>
      <c r="J103" s="1845"/>
      <c r="K103" s="1845"/>
      <c r="L103" s="1845"/>
      <c r="M103" s="1845"/>
      <c r="N103" s="1845"/>
      <c r="O103" s="1845"/>
      <c r="P103" s="1845"/>
      <c r="Q103" s="1845"/>
      <c r="R103" s="1846"/>
      <c r="S103" s="534"/>
    </row>
    <row r="104" spans="1:19" ht="15.6">
      <c r="A104" s="537"/>
      <c r="B104" s="538"/>
      <c r="C104" s="538"/>
      <c r="D104" s="539"/>
      <c r="E104" s="540"/>
      <c r="F104" s="540"/>
      <c r="G104" s="539"/>
      <c r="H104" s="539"/>
      <c r="I104" s="539"/>
      <c r="J104" s="539"/>
      <c r="K104" s="539"/>
      <c r="L104" s="539"/>
      <c r="M104" s="539"/>
      <c r="N104" s="539"/>
      <c r="O104" s="539"/>
      <c r="P104" s="539"/>
      <c r="Q104" s="539"/>
      <c r="R104" s="540"/>
      <c r="S104" s="534"/>
    </row>
    <row r="105" spans="1:19" ht="15.6">
      <c r="A105" s="1762" t="s">
        <v>1282</v>
      </c>
      <c r="B105" s="1762"/>
      <c r="C105" s="1762"/>
      <c r="D105" s="1762"/>
      <c r="E105" s="541"/>
      <c r="F105" s="1763" t="s">
        <v>1283</v>
      </c>
      <c r="G105" s="1763"/>
      <c r="H105" s="1763"/>
      <c r="I105" s="1763"/>
      <c r="J105" s="1763"/>
      <c r="K105" s="1763"/>
      <c r="L105" s="540"/>
      <c r="M105" s="1763" t="s">
        <v>1205</v>
      </c>
      <c r="N105" s="1763"/>
      <c r="O105" s="1763"/>
      <c r="P105" s="540"/>
      <c r="Q105" s="1764" t="s">
        <v>1284</v>
      </c>
      <c r="R105" s="1765"/>
      <c r="S105" s="1858"/>
    </row>
    <row r="106" spans="1:19" ht="15.6">
      <c r="A106" s="1768" t="s">
        <v>921</v>
      </c>
      <c r="B106" s="1768"/>
      <c r="C106" s="1768"/>
      <c r="D106" s="1768"/>
      <c r="E106" s="541"/>
      <c r="F106" s="1769" t="s">
        <v>922</v>
      </c>
      <c r="G106" s="1769"/>
      <c r="H106" s="1769"/>
      <c r="I106" s="1769"/>
      <c r="J106" s="1769"/>
      <c r="K106" s="1769"/>
      <c r="L106" s="540"/>
      <c r="M106" s="1770" t="s">
        <v>925</v>
      </c>
      <c r="N106" s="1771"/>
      <c r="O106" s="1772"/>
      <c r="P106" s="539"/>
      <c r="Q106" s="1828"/>
      <c r="R106" s="1829"/>
      <c r="S106" s="1859"/>
    </row>
    <row r="107" spans="1:19" ht="15.6">
      <c r="A107" s="1768"/>
      <c r="B107" s="1768"/>
      <c r="C107" s="1768"/>
      <c r="D107" s="1768"/>
      <c r="E107" s="541"/>
      <c r="F107" s="1769"/>
      <c r="G107" s="1769"/>
      <c r="H107" s="1769"/>
      <c r="I107" s="1769"/>
      <c r="J107" s="1769"/>
      <c r="K107" s="1769"/>
      <c r="L107" s="539"/>
      <c r="M107" s="539"/>
      <c r="N107" s="542"/>
      <c r="O107" s="542"/>
      <c r="P107" s="542"/>
      <c r="Q107" s="542"/>
      <c r="R107" s="540"/>
      <c r="S107" s="534"/>
    </row>
    <row r="108" spans="1:19" ht="15.6">
      <c r="A108" s="537"/>
      <c r="B108" s="543"/>
      <c r="C108" s="539"/>
      <c r="D108" s="540"/>
      <c r="E108" s="540"/>
      <c r="F108" s="544"/>
      <c r="G108" s="539"/>
      <c r="H108" s="539"/>
      <c r="I108" s="539"/>
      <c r="J108" s="540"/>
      <c r="K108" s="539"/>
      <c r="L108" s="539"/>
      <c r="M108" s="539"/>
      <c r="N108" s="539"/>
      <c r="O108" s="539"/>
      <c r="P108" s="539"/>
      <c r="Q108" s="539"/>
      <c r="R108" s="545"/>
      <c r="S108" s="534"/>
    </row>
    <row r="109" spans="1:19" ht="15.6">
      <c r="A109" s="1820" t="s">
        <v>1285</v>
      </c>
      <c r="B109" s="1821"/>
      <c r="C109" s="1821"/>
      <c r="D109" s="1821"/>
      <c r="E109" s="1821"/>
      <c r="F109" s="1821"/>
      <c r="G109" s="1821"/>
      <c r="H109" s="1821"/>
      <c r="I109" s="1821"/>
      <c r="J109" s="1821"/>
      <c r="K109" s="1822"/>
      <c r="L109" s="1823" t="s">
        <v>428</v>
      </c>
      <c r="M109" s="1825" t="s">
        <v>1225</v>
      </c>
      <c r="N109" s="1826"/>
      <c r="O109" s="1827"/>
      <c r="P109" s="1823" t="s">
        <v>1286</v>
      </c>
      <c r="Q109" s="1823" t="s">
        <v>1287</v>
      </c>
      <c r="R109" s="1823" t="s">
        <v>1288</v>
      </c>
      <c r="S109" s="1809" t="s">
        <v>1206</v>
      </c>
    </row>
    <row r="110" spans="1:19" ht="15.6">
      <c r="A110" s="1804"/>
      <c r="B110" s="1805"/>
      <c r="C110" s="1805"/>
      <c r="D110" s="1805"/>
      <c r="E110" s="1805"/>
      <c r="F110" s="1805"/>
      <c r="G110" s="1805"/>
      <c r="H110" s="1805"/>
      <c r="I110" s="1805"/>
      <c r="J110" s="1805"/>
      <c r="K110" s="1806"/>
      <c r="L110" s="1824"/>
      <c r="M110" s="546" t="s">
        <v>1289</v>
      </c>
      <c r="N110" s="546" t="s">
        <v>1290</v>
      </c>
      <c r="O110" s="546" t="s">
        <v>1291</v>
      </c>
      <c r="P110" s="1824"/>
      <c r="Q110" s="1824"/>
      <c r="R110" s="1824"/>
      <c r="S110" s="1810"/>
    </row>
    <row r="111" spans="1:19" ht="15.6">
      <c r="A111" s="1811" t="s">
        <v>1292</v>
      </c>
      <c r="B111" s="1812"/>
      <c r="C111" s="1812"/>
      <c r="D111" s="1812"/>
      <c r="E111" s="1812"/>
      <c r="F111" s="1812"/>
      <c r="G111" s="1812"/>
      <c r="H111" s="1812"/>
      <c r="I111" s="1812"/>
      <c r="J111" s="1812"/>
      <c r="K111" s="1813"/>
      <c r="L111" s="547"/>
      <c r="M111" s="548"/>
      <c r="N111" s="548"/>
      <c r="O111" s="576">
        <v>41.79</v>
      </c>
      <c r="P111" s="577">
        <f>+O111*M111</f>
        <v>0</v>
      </c>
      <c r="Q111" s="577">
        <v>1</v>
      </c>
      <c r="R111" s="577">
        <f>Q111*P111</f>
        <v>0</v>
      </c>
      <c r="S111" s="578">
        <f>+O111</f>
        <v>41.79</v>
      </c>
    </row>
    <row r="112" spans="1:19" ht="15.6">
      <c r="A112" s="1814"/>
      <c r="B112" s="1815"/>
      <c r="C112" s="1815"/>
      <c r="D112" s="1815"/>
      <c r="E112" s="1815"/>
      <c r="F112" s="1815"/>
      <c r="G112" s="1815"/>
      <c r="H112" s="1815"/>
      <c r="I112" s="1815"/>
      <c r="J112" s="1815"/>
      <c r="K112" s="1816"/>
      <c r="L112" s="547"/>
      <c r="M112" s="553"/>
      <c r="N112" s="554"/>
      <c r="O112" s="579">
        <v>34</v>
      </c>
      <c r="P112" s="577"/>
      <c r="Q112" s="577"/>
      <c r="R112" s="577"/>
      <c r="S112" s="580">
        <f>+O112</f>
        <v>34</v>
      </c>
    </row>
    <row r="113" spans="1:19" ht="15.6">
      <c r="A113" s="1814"/>
      <c r="B113" s="1815"/>
      <c r="C113" s="1815"/>
      <c r="D113" s="1815"/>
      <c r="E113" s="1815"/>
      <c r="F113" s="1815"/>
      <c r="G113" s="1815"/>
      <c r="H113" s="1815"/>
      <c r="I113" s="1815"/>
      <c r="J113" s="1815"/>
      <c r="K113" s="1816"/>
      <c r="L113" s="547"/>
      <c r="M113" s="553"/>
      <c r="N113" s="554"/>
      <c r="O113" s="579">
        <v>34.9</v>
      </c>
      <c r="P113" s="577"/>
      <c r="Q113" s="577"/>
      <c r="R113" s="577"/>
      <c r="S113" s="580">
        <f>+O113</f>
        <v>34.9</v>
      </c>
    </row>
    <row r="114" spans="1:19" ht="15.6">
      <c r="A114" s="1814"/>
      <c r="B114" s="1815"/>
      <c r="C114" s="1815"/>
      <c r="D114" s="1815"/>
      <c r="E114" s="1815"/>
      <c r="F114" s="1815"/>
      <c r="G114" s="1815"/>
      <c r="H114" s="1815"/>
      <c r="I114" s="1815"/>
      <c r="J114" s="1815"/>
      <c r="K114" s="1816"/>
      <c r="L114" s="547"/>
      <c r="M114" s="553"/>
      <c r="N114" s="554"/>
      <c r="O114" s="579">
        <v>41.8</v>
      </c>
      <c r="P114" s="577"/>
      <c r="Q114" s="577"/>
      <c r="R114" s="577"/>
      <c r="S114" s="580">
        <f>+O114</f>
        <v>41.8</v>
      </c>
    </row>
    <row r="115" spans="1:19" ht="15.6">
      <c r="A115" s="1814"/>
      <c r="B115" s="1815"/>
      <c r="C115" s="1815"/>
      <c r="D115" s="1815"/>
      <c r="E115" s="1815"/>
      <c r="F115" s="1815"/>
      <c r="G115" s="1815"/>
      <c r="H115" s="1815"/>
      <c r="I115" s="1815"/>
      <c r="J115" s="1815"/>
      <c r="K115" s="1816"/>
      <c r="L115" s="547"/>
      <c r="M115" s="553"/>
      <c r="N115" s="554"/>
      <c r="O115" s="554"/>
      <c r="P115" s="549"/>
      <c r="Q115" s="549"/>
      <c r="R115" s="549"/>
      <c r="S115" s="555"/>
    </row>
    <row r="116" spans="1:19" ht="15.6">
      <c r="A116" s="1814"/>
      <c r="B116" s="1815"/>
      <c r="C116" s="1815"/>
      <c r="D116" s="1815"/>
      <c r="E116" s="1815"/>
      <c r="F116" s="1815"/>
      <c r="G116" s="1815"/>
      <c r="H116" s="1815"/>
      <c r="I116" s="1815"/>
      <c r="J116" s="1815"/>
      <c r="K116" s="1816"/>
      <c r="L116" s="547"/>
      <c r="M116" s="553"/>
      <c r="N116" s="554"/>
      <c r="O116" s="554"/>
      <c r="P116" s="549"/>
      <c r="Q116" s="549"/>
      <c r="R116" s="549"/>
      <c r="S116" s="555"/>
    </row>
    <row r="117" spans="1:19" ht="15.6">
      <c r="A117" s="1814"/>
      <c r="B117" s="1815"/>
      <c r="C117" s="1815"/>
      <c r="D117" s="1815"/>
      <c r="E117" s="1815"/>
      <c r="F117" s="1815"/>
      <c r="G117" s="1815"/>
      <c r="H117" s="1815"/>
      <c r="I117" s="1815"/>
      <c r="J117" s="1815"/>
      <c r="K117" s="1816"/>
      <c r="L117" s="547"/>
      <c r="M117" s="553"/>
      <c r="N117" s="554"/>
      <c r="O117" s="554"/>
      <c r="P117" s="549"/>
      <c r="Q117" s="549"/>
      <c r="R117" s="549"/>
      <c r="S117" s="555"/>
    </row>
    <row r="118" spans="1:19" ht="15.6">
      <c r="A118" s="1814"/>
      <c r="B118" s="1815"/>
      <c r="C118" s="1815"/>
      <c r="D118" s="1815"/>
      <c r="E118" s="1815"/>
      <c r="F118" s="1815"/>
      <c r="G118" s="1815"/>
      <c r="H118" s="1815"/>
      <c r="I118" s="1815"/>
      <c r="J118" s="1815"/>
      <c r="K118" s="1816"/>
      <c r="L118" s="547"/>
      <c r="M118" s="553"/>
      <c r="N118" s="554"/>
      <c r="O118" s="554"/>
      <c r="P118" s="549"/>
      <c r="Q118" s="549"/>
      <c r="R118" s="549"/>
      <c r="S118" s="555"/>
    </row>
    <row r="119" spans="1:19" ht="15.6">
      <c r="A119" s="1814"/>
      <c r="B119" s="1815"/>
      <c r="C119" s="1815"/>
      <c r="D119" s="1815"/>
      <c r="E119" s="1815"/>
      <c r="F119" s="1815"/>
      <c r="G119" s="1815"/>
      <c r="H119" s="1815"/>
      <c r="I119" s="1815"/>
      <c r="J119" s="1815"/>
      <c r="K119" s="1816"/>
      <c r="L119" s="547"/>
      <c r="M119" s="553"/>
      <c r="N119" s="554"/>
      <c r="O119" s="554"/>
      <c r="P119" s="549"/>
      <c r="Q119" s="549"/>
      <c r="R119" s="549"/>
      <c r="S119" s="555"/>
    </row>
    <row r="120" spans="1:19" ht="15.6">
      <c r="A120" s="1814"/>
      <c r="B120" s="1815"/>
      <c r="C120" s="1815"/>
      <c r="D120" s="1815"/>
      <c r="E120" s="1815"/>
      <c r="F120" s="1815"/>
      <c r="G120" s="1815"/>
      <c r="H120" s="1815"/>
      <c r="I120" s="1815"/>
      <c r="J120" s="1815"/>
      <c r="K120" s="1816"/>
      <c r="L120" s="547"/>
      <c r="M120" s="553"/>
      <c r="N120" s="554"/>
      <c r="O120" s="554"/>
      <c r="P120" s="549"/>
      <c r="Q120" s="549"/>
      <c r="R120" s="549"/>
      <c r="S120" s="555"/>
    </row>
    <row r="121" spans="1:19" ht="15.6">
      <c r="A121" s="1814"/>
      <c r="B121" s="1815"/>
      <c r="C121" s="1815"/>
      <c r="D121" s="1815"/>
      <c r="E121" s="1815"/>
      <c r="F121" s="1815"/>
      <c r="G121" s="1815"/>
      <c r="H121" s="1815"/>
      <c r="I121" s="1815"/>
      <c r="J121" s="1815"/>
      <c r="K121" s="1816"/>
      <c r="L121" s="547"/>
      <c r="M121" s="553"/>
      <c r="N121" s="554"/>
      <c r="O121" s="554"/>
      <c r="P121" s="549"/>
      <c r="Q121" s="549"/>
      <c r="R121" s="549"/>
      <c r="S121" s="555"/>
    </row>
    <row r="122" spans="1:19" ht="15.6">
      <c r="A122" s="1814"/>
      <c r="B122" s="1815"/>
      <c r="C122" s="1815"/>
      <c r="D122" s="1815"/>
      <c r="E122" s="1815"/>
      <c r="F122" s="1815"/>
      <c r="G122" s="1815"/>
      <c r="H122" s="1815"/>
      <c r="I122" s="1815"/>
      <c r="J122" s="1815"/>
      <c r="K122" s="1816"/>
      <c r="L122" s="547"/>
      <c r="M122" s="553"/>
      <c r="N122" s="554"/>
      <c r="O122" s="554"/>
      <c r="P122" s="549"/>
      <c r="Q122" s="549"/>
      <c r="R122" s="549"/>
      <c r="S122" s="555"/>
    </row>
    <row r="123" spans="1:19" ht="15.6">
      <c r="A123" s="1814"/>
      <c r="B123" s="1815"/>
      <c r="C123" s="1815"/>
      <c r="D123" s="1815"/>
      <c r="E123" s="1815"/>
      <c r="F123" s="1815"/>
      <c r="G123" s="1815"/>
      <c r="H123" s="1815"/>
      <c r="I123" s="1815"/>
      <c r="J123" s="1815"/>
      <c r="K123" s="1816"/>
      <c r="L123" s="547"/>
      <c r="M123" s="553"/>
      <c r="N123" s="554"/>
      <c r="O123" s="554"/>
      <c r="P123" s="549"/>
      <c r="Q123" s="549"/>
      <c r="R123" s="549"/>
      <c r="S123" s="555"/>
    </row>
    <row r="124" spans="1:19" ht="15.6">
      <c r="A124" s="1814"/>
      <c r="B124" s="1815"/>
      <c r="C124" s="1815"/>
      <c r="D124" s="1815"/>
      <c r="E124" s="1815"/>
      <c r="F124" s="1815"/>
      <c r="G124" s="1815"/>
      <c r="H124" s="1815"/>
      <c r="I124" s="1815"/>
      <c r="J124" s="1815"/>
      <c r="K124" s="1816"/>
      <c r="L124" s="547"/>
      <c r="M124" s="553"/>
      <c r="N124" s="554"/>
      <c r="O124" s="554"/>
      <c r="P124" s="549"/>
      <c r="Q124" s="549"/>
      <c r="R124" s="549"/>
      <c r="S124" s="555"/>
    </row>
    <row r="125" spans="1:19" ht="15.6">
      <c r="A125" s="1814"/>
      <c r="B125" s="1815"/>
      <c r="C125" s="1815"/>
      <c r="D125" s="1815"/>
      <c r="E125" s="1815"/>
      <c r="F125" s="1815"/>
      <c r="G125" s="1815"/>
      <c r="H125" s="1815"/>
      <c r="I125" s="1815"/>
      <c r="J125" s="1815"/>
      <c r="K125" s="1816"/>
      <c r="L125" s="547"/>
      <c r="M125" s="553"/>
      <c r="N125" s="554"/>
      <c r="O125" s="554"/>
      <c r="P125" s="549"/>
      <c r="Q125" s="549"/>
      <c r="R125" s="549"/>
      <c r="S125" s="555"/>
    </row>
    <row r="126" spans="1:19" ht="15.6">
      <c r="A126" s="1814"/>
      <c r="B126" s="1815"/>
      <c r="C126" s="1815"/>
      <c r="D126" s="1815"/>
      <c r="E126" s="1815"/>
      <c r="F126" s="1815"/>
      <c r="G126" s="1815"/>
      <c r="H126" s="1815"/>
      <c r="I126" s="1815"/>
      <c r="J126" s="1815"/>
      <c r="K126" s="1816"/>
      <c r="L126" s="547"/>
      <c r="M126" s="553"/>
      <c r="N126" s="554"/>
      <c r="O126" s="554"/>
      <c r="P126" s="549"/>
      <c r="Q126" s="549"/>
      <c r="R126" s="549"/>
      <c r="S126" s="555"/>
    </row>
    <row r="127" spans="1:19" ht="15.6">
      <c r="A127" s="1814"/>
      <c r="B127" s="1815"/>
      <c r="C127" s="1815"/>
      <c r="D127" s="1815"/>
      <c r="E127" s="1815"/>
      <c r="F127" s="1815"/>
      <c r="G127" s="1815"/>
      <c r="H127" s="1815"/>
      <c r="I127" s="1815"/>
      <c r="J127" s="1815"/>
      <c r="K127" s="1816"/>
      <c r="L127" s="547"/>
      <c r="M127" s="553"/>
      <c r="N127" s="554"/>
      <c r="O127" s="554"/>
      <c r="P127" s="549"/>
      <c r="Q127" s="549"/>
      <c r="R127" s="549"/>
      <c r="S127" s="555"/>
    </row>
    <row r="128" spans="1:19" ht="15.6">
      <c r="A128" s="1814"/>
      <c r="B128" s="1815"/>
      <c r="C128" s="1815"/>
      <c r="D128" s="1815"/>
      <c r="E128" s="1815"/>
      <c r="F128" s="1815"/>
      <c r="G128" s="1815"/>
      <c r="H128" s="1815"/>
      <c r="I128" s="1815"/>
      <c r="J128" s="1815"/>
      <c r="K128" s="1816"/>
      <c r="L128" s="547"/>
      <c r="M128" s="553"/>
      <c r="N128" s="554"/>
      <c r="O128" s="554"/>
      <c r="P128" s="549"/>
      <c r="Q128" s="549"/>
      <c r="R128" s="549"/>
      <c r="S128" s="555"/>
    </row>
    <row r="129" spans="1:19" ht="15.6">
      <c r="A129" s="1814"/>
      <c r="B129" s="1815"/>
      <c r="C129" s="1815"/>
      <c r="D129" s="1815"/>
      <c r="E129" s="1815"/>
      <c r="F129" s="1815"/>
      <c r="G129" s="1815"/>
      <c r="H129" s="1815"/>
      <c r="I129" s="1815"/>
      <c r="J129" s="1815"/>
      <c r="K129" s="1816"/>
      <c r="L129" s="547"/>
      <c r="M129" s="553"/>
      <c r="N129" s="554"/>
      <c r="O129" s="554"/>
      <c r="P129" s="549"/>
      <c r="Q129" s="549"/>
      <c r="R129" s="549"/>
      <c r="S129" s="555"/>
    </row>
    <row r="130" spans="1:19" ht="15.6">
      <c r="A130" s="1814"/>
      <c r="B130" s="1815"/>
      <c r="C130" s="1815"/>
      <c r="D130" s="1815"/>
      <c r="E130" s="1815"/>
      <c r="F130" s="1815"/>
      <c r="G130" s="1815"/>
      <c r="H130" s="1815"/>
      <c r="I130" s="1815"/>
      <c r="J130" s="1815"/>
      <c r="K130" s="1816"/>
      <c r="L130" s="547"/>
      <c r="M130" s="553"/>
      <c r="N130" s="554"/>
      <c r="O130" s="554"/>
      <c r="P130" s="554"/>
      <c r="Q130" s="554"/>
      <c r="R130" s="554"/>
      <c r="S130" s="555"/>
    </row>
    <row r="131" spans="1:19" ht="15.6">
      <c r="A131" s="1814"/>
      <c r="B131" s="1815"/>
      <c r="C131" s="1815"/>
      <c r="D131" s="1815"/>
      <c r="E131" s="1815"/>
      <c r="F131" s="1815"/>
      <c r="G131" s="1815"/>
      <c r="H131" s="1815"/>
      <c r="I131" s="1815"/>
      <c r="J131" s="1815"/>
      <c r="K131" s="1816"/>
      <c r="L131" s="547"/>
      <c r="M131" s="553"/>
      <c r="N131" s="554"/>
      <c r="O131" s="554"/>
      <c r="P131" s="554"/>
      <c r="Q131" s="554"/>
      <c r="R131" s="554"/>
      <c r="S131" s="555"/>
    </row>
    <row r="132" spans="1:19" ht="15.6">
      <c r="A132" s="1814"/>
      <c r="B132" s="1815"/>
      <c r="C132" s="1815"/>
      <c r="D132" s="1815"/>
      <c r="E132" s="1815"/>
      <c r="F132" s="1815"/>
      <c r="G132" s="1815"/>
      <c r="H132" s="1815"/>
      <c r="I132" s="1815"/>
      <c r="J132" s="1815"/>
      <c r="K132" s="1816"/>
      <c r="L132" s="547"/>
      <c r="M132" s="553"/>
      <c r="N132" s="554"/>
      <c r="O132" s="554"/>
      <c r="P132" s="554"/>
      <c r="Q132" s="554"/>
      <c r="R132" s="554"/>
      <c r="S132" s="555"/>
    </row>
    <row r="133" spans="1:19" ht="15.6">
      <c r="A133" s="1814"/>
      <c r="B133" s="1815"/>
      <c r="C133" s="1815"/>
      <c r="D133" s="1815"/>
      <c r="E133" s="1815"/>
      <c r="F133" s="1815"/>
      <c r="G133" s="1815"/>
      <c r="H133" s="1815"/>
      <c r="I133" s="1815"/>
      <c r="J133" s="1815"/>
      <c r="K133" s="1816"/>
      <c r="L133" s="547"/>
      <c r="M133" s="553"/>
      <c r="N133" s="554"/>
      <c r="O133" s="554"/>
      <c r="P133" s="554"/>
      <c r="Q133" s="554"/>
      <c r="R133" s="554"/>
      <c r="S133" s="555"/>
    </row>
    <row r="134" spans="1:19" ht="15.6">
      <c r="A134" s="1814"/>
      <c r="B134" s="1815"/>
      <c r="C134" s="1815"/>
      <c r="D134" s="1815"/>
      <c r="E134" s="1815"/>
      <c r="F134" s="1815"/>
      <c r="G134" s="1815"/>
      <c r="H134" s="1815"/>
      <c r="I134" s="1815"/>
      <c r="J134" s="1815"/>
      <c r="K134" s="1816"/>
      <c r="L134" s="547"/>
      <c r="M134" s="553"/>
      <c r="N134" s="554"/>
      <c r="O134" s="554"/>
      <c r="P134" s="554"/>
      <c r="Q134" s="554"/>
      <c r="R134" s="554"/>
      <c r="S134" s="555"/>
    </row>
    <row r="135" spans="1:19" ht="15.6">
      <c r="A135" s="1814"/>
      <c r="B135" s="1815"/>
      <c r="C135" s="1815"/>
      <c r="D135" s="1815"/>
      <c r="E135" s="1815"/>
      <c r="F135" s="1815"/>
      <c r="G135" s="1815"/>
      <c r="H135" s="1815"/>
      <c r="I135" s="1815"/>
      <c r="J135" s="1815"/>
      <c r="K135" s="1816"/>
      <c r="L135" s="547"/>
      <c r="M135" s="553"/>
      <c r="N135" s="554"/>
      <c r="O135" s="554"/>
      <c r="P135" s="554"/>
      <c r="Q135" s="554"/>
      <c r="R135" s="554"/>
      <c r="S135" s="555"/>
    </row>
    <row r="136" spans="1:19" ht="15.6">
      <c r="A136" s="1814"/>
      <c r="B136" s="1815"/>
      <c r="C136" s="1815"/>
      <c r="D136" s="1815"/>
      <c r="E136" s="1815"/>
      <c r="F136" s="1815"/>
      <c r="G136" s="1815"/>
      <c r="H136" s="1815"/>
      <c r="I136" s="1815"/>
      <c r="J136" s="1815"/>
      <c r="K136" s="1816"/>
      <c r="L136" s="547"/>
      <c r="M136" s="553"/>
      <c r="N136" s="554"/>
      <c r="O136" s="554"/>
      <c r="P136" s="554"/>
      <c r="Q136" s="554"/>
      <c r="R136" s="554"/>
      <c r="S136" s="555"/>
    </row>
    <row r="137" spans="1:19" ht="15.6">
      <c r="A137" s="1814"/>
      <c r="B137" s="1815"/>
      <c r="C137" s="1815"/>
      <c r="D137" s="1815"/>
      <c r="E137" s="1815"/>
      <c r="F137" s="1815"/>
      <c r="G137" s="1815"/>
      <c r="H137" s="1815"/>
      <c r="I137" s="1815"/>
      <c r="J137" s="1815"/>
      <c r="K137" s="1816"/>
      <c r="L137" s="547"/>
      <c r="M137" s="553"/>
      <c r="N137" s="554"/>
      <c r="O137" s="554"/>
      <c r="P137" s="554"/>
      <c r="Q137" s="554"/>
      <c r="R137" s="554"/>
      <c r="S137" s="555"/>
    </row>
    <row r="138" spans="1:19" ht="15.6">
      <c r="A138" s="1814"/>
      <c r="B138" s="1815"/>
      <c r="C138" s="1815"/>
      <c r="D138" s="1815"/>
      <c r="E138" s="1815"/>
      <c r="F138" s="1815"/>
      <c r="G138" s="1815"/>
      <c r="H138" s="1815"/>
      <c r="I138" s="1815"/>
      <c r="J138" s="1815"/>
      <c r="K138" s="1816"/>
      <c r="L138" s="547"/>
      <c r="M138" s="553"/>
      <c r="N138" s="554"/>
      <c r="O138" s="554"/>
      <c r="P138" s="554"/>
      <c r="Q138" s="554"/>
      <c r="R138" s="554"/>
      <c r="S138" s="555"/>
    </row>
    <row r="139" spans="1:19" ht="15.6">
      <c r="A139" s="1814"/>
      <c r="B139" s="1815"/>
      <c r="C139" s="1815"/>
      <c r="D139" s="1815"/>
      <c r="E139" s="1815"/>
      <c r="F139" s="1815"/>
      <c r="G139" s="1815"/>
      <c r="H139" s="1815"/>
      <c r="I139" s="1815"/>
      <c r="J139" s="1815"/>
      <c r="K139" s="1816"/>
      <c r="L139" s="547"/>
      <c r="M139" s="553"/>
      <c r="N139" s="554"/>
      <c r="O139" s="554"/>
      <c r="P139" s="554"/>
      <c r="Q139" s="554"/>
      <c r="R139" s="554"/>
      <c r="S139" s="555"/>
    </row>
    <row r="140" spans="1:19" ht="15.6">
      <c r="A140" s="1955"/>
      <c r="B140" s="1956"/>
      <c r="C140" s="1956"/>
      <c r="D140" s="1956"/>
      <c r="E140" s="1956"/>
      <c r="F140" s="1956"/>
      <c r="G140" s="1956"/>
      <c r="H140" s="1956"/>
      <c r="I140" s="1956"/>
      <c r="J140" s="1956"/>
      <c r="K140" s="1957"/>
      <c r="L140" s="547"/>
      <c r="M140" s="553"/>
      <c r="N140" s="554"/>
      <c r="O140" s="554"/>
      <c r="P140" s="554"/>
      <c r="Q140" s="554"/>
      <c r="R140" s="554"/>
      <c r="S140" s="555"/>
    </row>
    <row r="141" spans="1:19" ht="15.6">
      <c r="A141" s="1955"/>
      <c r="B141" s="1956"/>
      <c r="C141" s="1956"/>
      <c r="D141" s="1956"/>
      <c r="E141" s="1956"/>
      <c r="F141" s="1956"/>
      <c r="G141" s="1956"/>
      <c r="H141" s="1956"/>
      <c r="I141" s="1956"/>
      <c r="J141" s="1956"/>
      <c r="K141" s="1957"/>
      <c r="L141" s="547"/>
      <c r="M141" s="553"/>
      <c r="N141" s="554"/>
      <c r="O141" s="554"/>
      <c r="P141" s="554"/>
      <c r="Q141" s="554"/>
      <c r="R141" s="554"/>
      <c r="S141" s="555"/>
    </row>
    <row r="142" spans="1:19" ht="16.2" thickBot="1">
      <c r="A142" s="1902"/>
      <c r="B142" s="1903"/>
      <c r="C142" s="1903"/>
      <c r="D142" s="1903"/>
      <c r="E142" s="1903"/>
      <c r="F142" s="1903"/>
      <c r="G142" s="1903"/>
      <c r="H142" s="1903"/>
      <c r="I142" s="1903"/>
      <c r="J142" s="1903"/>
      <c r="K142" s="1904"/>
      <c r="L142" s="1834" t="s">
        <v>1209</v>
      </c>
      <c r="M142" s="1835"/>
      <c r="N142" s="1835"/>
      <c r="O142" s="1835"/>
      <c r="P142" s="1835"/>
      <c r="Q142" s="1835"/>
      <c r="R142" s="1836"/>
      <c r="S142" s="558">
        <f>SUM(S111:S141)</f>
        <v>152.49</v>
      </c>
    </row>
    <row r="143" spans="1:19" ht="15.6">
      <c r="A143" s="757"/>
      <c r="B143" s="758"/>
      <c r="C143" s="758"/>
      <c r="D143" s="759"/>
      <c r="E143" s="760"/>
      <c r="F143" s="760"/>
      <c r="G143" s="760"/>
      <c r="H143" s="761"/>
      <c r="I143" s="762"/>
      <c r="J143" s="763"/>
      <c r="K143" s="763"/>
      <c r="L143" s="565"/>
      <c r="M143" s="566"/>
      <c r="N143" s="561"/>
      <c r="O143" s="561"/>
      <c r="P143" s="561"/>
      <c r="Q143" s="561"/>
      <c r="R143" s="561"/>
      <c r="S143" s="567"/>
    </row>
    <row r="144" spans="1:19" ht="20.399999999999999" customHeight="1">
      <c r="A144" s="289"/>
      <c r="B144" s="290"/>
      <c r="C144" s="290"/>
      <c r="D144" s="291"/>
      <c r="E144" s="292"/>
      <c r="F144" s="292"/>
      <c r="G144" s="292"/>
      <c r="H144" s="293"/>
      <c r="I144" s="294"/>
      <c r="J144" s="295"/>
      <c r="K144" s="295"/>
      <c r="L144" s="565"/>
      <c r="M144" s="566"/>
      <c r="N144" s="561"/>
      <c r="O144" s="561"/>
      <c r="P144" s="561"/>
      <c r="Q144" s="561"/>
      <c r="R144" s="561"/>
      <c r="S144" s="567"/>
    </row>
    <row r="145" spans="1:19" ht="62.4" customHeight="1">
      <c r="A145" s="1958" t="s">
        <v>1306</v>
      </c>
      <c r="B145" s="1758"/>
      <c r="C145" s="1757"/>
      <c r="D145" s="1757"/>
      <c r="E145" s="280"/>
      <c r="F145" s="756"/>
      <c r="G145" s="1758" t="s">
        <v>1306</v>
      </c>
      <c r="H145" s="1758"/>
      <c r="I145" s="299"/>
      <c r="J145" s="299"/>
      <c r="K145" s="756"/>
      <c r="L145" s="568"/>
      <c r="M145" s="568"/>
      <c r="N145" s="568"/>
      <c r="O145" s="568"/>
      <c r="P145" s="568"/>
      <c r="Q145" s="568"/>
      <c r="R145" s="568"/>
      <c r="S145" s="532"/>
    </row>
    <row r="146" spans="1:19" ht="15.6" customHeight="1">
      <c r="A146" s="765" t="s">
        <v>1939</v>
      </c>
      <c r="B146" s="755"/>
      <c r="C146" s="755"/>
      <c r="D146" s="238"/>
      <c r="E146" s="238"/>
      <c r="F146" s="238"/>
      <c r="G146" s="1759" t="s">
        <v>1942</v>
      </c>
      <c r="H146" s="1759"/>
      <c r="I146" s="1759"/>
      <c r="J146" s="1759"/>
      <c r="K146" s="756"/>
      <c r="L146" s="568"/>
      <c r="M146" s="568"/>
      <c r="N146" s="568"/>
      <c r="O146" s="568"/>
      <c r="P146" s="568"/>
      <c r="Q146" s="568"/>
      <c r="R146" s="568"/>
      <c r="S146" s="569"/>
    </row>
    <row r="147" spans="1:19" ht="15.6" customHeight="1">
      <c r="A147" s="765" t="s">
        <v>1940</v>
      </c>
      <c r="B147" s="755"/>
      <c r="C147" s="755"/>
      <c r="D147" s="238"/>
      <c r="E147" s="238"/>
      <c r="F147" s="238"/>
      <c r="G147" s="1759" t="s">
        <v>1943</v>
      </c>
      <c r="H147" s="1759"/>
      <c r="I147" s="1759"/>
      <c r="J147" s="1759"/>
      <c r="K147" s="756"/>
      <c r="L147" s="568"/>
      <c r="M147" s="568"/>
      <c r="N147" s="568"/>
      <c r="O147" s="568"/>
      <c r="P147" s="568"/>
      <c r="Q147" s="568"/>
      <c r="R147" s="568"/>
      <c r="S147" s="569"/>
    </row>
    <row r="148" spans="1:19" ht="16.2" thickBot="1">
      <c r="A148" s="766" t="s">
        <v>1941</v>
      </c>
      <c r="B148" s="767"/>
      <c r="C148" s="767"/>
      <c r="D148" s="727"/>
      <c r="E148" s="727"/>
      <c r="F148" s="727"/>
      <c r="G148" s="1760" t="s">
        <v>1944</v>
      </c>
      <c r="H148" s="1760"/>
      <c r="I148" s="1760"/>
      <c r="J148" s="1760"/>
      <c r="K148" s="301"/>
      <c r="L148" s="571"/>
      <c r="M148" s="571"/>
      <c r="N148" s="571"/>
      <c r="O148" s="571"/>
      <c r="P148" s="571"/>
      <c r="Q148" s="571"/>
      <c r="R148" s="571"/>
      <c r="S148" s="573"/>
    </row>
    <row r="149" spans="1:19" ht="21" thickBot="1">
      <c r="A149" s="1837"/>
      <c r="B149" s="1838"/>
      <c r="C149" s="1838"/>
      <c r="D149" s="1775" t="s">
        <v>1281</v>
      </c>
      <c r="E149" s="1776"/>
      <c r="F149" s="1776"/>
      <c r="G149" s="1776"/>
      <c r="H149" s="1776"/>
      <c r="I149" s="1776"/>
      <c r="J149" s="1776"/>
      <c r="K149" s="1776"/>
      <c r="L149" s="1776"/>
      <c r="M149" s="1776"/>
      <c r="N149" s="1776"/>
      <c r="O149" s="1776"/>
      <c r="P149" s="1776"/>
      <c r="Q149" s="1776"/>
      <c r="R149" s="1777"/>
      <c r="S149" s="528"/>
    </row>
    <row r="150" spans="1:19" ht="15.6">
      <c r="A150" s="530"/>
      <c r="B150" s="531"/>
      <c r="C150" s="531"/>
      <c r="D150" s="531"/>
      <c r="E150" s="531"/>
      <c r="F150" s="531"/>
      <c r="G150" s="531"/>
      <c r="H150" s="531"/>
      <c r="I150" s="531"/>
      <c r="J150" s="531"/>
      <c r="K150" s="531"/>
      <c r="L150" s="531"/>
      <c r="M150" s="531"/>
      <c r="N150" s="531"/>
      <c r="O150" s="531"/>
      <c r="P150" s="531"/>
      <c r="Q150" s="531"/>
      <c r="R150" s="531"/>
      <c r="S150" s="532"/>
    </row>
    <row r="151" spans="1:19" ht="15.6">
      <c r="A151" s="1839" t="s">
        <v>1204</v>
      </c>
      <c r="B151" s="1840"/>
      <c r="C151" s="1840"/>
      <c r="D151" s="1896" t="s">
        <v>1228</v>
      </c>
      <c r="E151" s="1897"/>
      <c r="F151" s="1897"/>
      <c r="G151" s="1897"/>
      <c r="H151" s="1897"/>
      <c r="I151" s="1897"/>
      <c r="J151" s="1897"/>
      <c r="K151" s="1897"/>
      <c r="L151" s="1897"/>
      <c r="M151" s="1897"/>
      <c r="N151" s="1897"/>
      <c r="O151" s="1897"/>
      <c r="P151" s="1897"/>
      <c r="Q151" s="1897"/>
      <c r="R151" s="1898"/>
      <c r="S151" s="534"/>
    </row>
    <row r="152" spans="1:19" ht="15.6">
      <c r="A152" s="535"/>
      <c r="B152" s="533"/>
      <c r="C152" s="536"/>
      <c r="D152" s="1899"/>
      <c r="E152" s="1900"/>
      <c r="F152" s="1900"/>
      <c r="G152" s="1900"/>
      <c r="H152" s="1900"/>
      <c r="I152" s="1900"/>
      <c r="J152" s="1900"/>
      <c r="K152" s="1900"/>
      <c r="L152" s="1900"/>
      <c r="M152" s="1900"/>
      <c r="N152" s="1900"/>
      <c r="O152" s="1900"/>
      <c r="P152" s="1900"/>
      <c r="Q152" s="1900"/>
      <c r="R152" s="1901"/>
      <c r="S152" s="534"/>
    </row>
    <row r="153" spans="1:19" ht="15.6">
      <c r="A153" s="537"/>
      <c r="B153" s="538"/>
      <c r="C153" s="538"/>
      <c r="D153" s="539"/>
      <c r="E153" s="540"/>
      <c r="F153" s="540"/>
      <c r="G153" s="539"/>
      <c r="H153" s="539"/>
      <c r="I153" s="539"/>
      <c r="J153" s="539"/>
      <c r="K153" s="539"/>
      <c r="L153" s="539"/>
      <c r="M153" s="539"/>
      <c r="N153" s="539"/>
      <c r="O153" s="539"/>
      <c r="P153" s="539"/>
      <c r="Q153" s="539"/>
      <c r="R153" s="540"/>
      <c r="S153" s="534"/>
    </row>
    <row r="154" spans="1:19" ht="15.6">
      <c r="A154" s="1762" t="s">
        <v>1282</v>
      </c>
      <c r="B154" s="1762"/>
      <c r="C154" s="1762"/>
      <c r="D154" s="1762"/>
      <c r="E154" s="541"/>
      <c r="F154" s="1763" t="s">
        <v>1283</v>
      </c>
      <c r="G154" s="1763"/>
      <c r="H154" s="1763"/>
      <c r="I154" s="1763"/>
      <c r="J154" s="1763"/>
      <c r="K154" s="1763"/>
      <c r="L154" s="540"/>
      <c r="M154" s="1763" t="s">
        <v>1205</v>
      </c>
      <c r="N154" s="1763"/>
      <c r="O154" s="1763"/>
      <c r="P154" s="540"/>
      <c r="Q154" s="1764" t="s">
        <v>1284</v>
      </c>
      <c r="R154" s="1765"/>
      <c r="S154" s="1858"/>
    </row>
    <row r="155" spans="1:19" ht="15.6">
      <c r="A155" s="1768" t="s">
        <v>1969</v>
      </c>
      <c r="B155" s="1768"/>
      <c r="C155" s="1768"/>
      <c r="D155" s="1768"/>
      <c r="E155" s="541"/>
      <c r="F155" s="1769" t="s">
        <v>927</v>
      </c>
      <c r="G155" s="1769"/>
      <c r="H155" s="1769"/>
      <c r="I155" s="1769"/>
      <c r="J155" s="1769"/>
      <c r="K155" s="1769"/>
      <c r="L155" s="540"/>
      <c r="M155" s="1770" t="s">
        <v>928</v>
      </c>
      <c r="N155" s="1771"/>
      <c r="O155" s="1772"/>
      <c r="P155" s="539"/>
      <c r="Q155" s="1828"/>
      <c r="R155" s="1829"/>
      <c r="S155" s="1859"/>
    </row>
    <row r="156" spans="1:19" ht="15.6">
      <c r="A156" s="1768"/>
      <c r="B156" s="1768"/>
      <c r="C156" s="1768"/>
      <c r="D156" s="1768"/>
      <c r="E156" s="541"/>
      <c r="F156" s="1769"/>
      <c r="G156" s="1769"/>
      <c r="H156" s="1769"/>
      <c r="I156" s="1769"/>
      <c r="J156" s="1769"/>
      <c r="K156" s="1769"/>
      <c r="L156" s="539"/>
      <c r="M156" s="539"/>
      <c r="N156" s="542"/>
      <c r="O156" s="542"/>
      <c r="P156" s="542"/>
      <c r="Q156" s="542"/>
      <c r="R156" s="540"/>
      <c r="S156" s="534"/>
    </row>
    <row r="157" spans="1:19" ht="15.6">
      <c r="A157" s="537"/>
      <c r="B157" s="543"/>
      <c r="C157" s="539"/>
      <c r="D157" s="540"/>
      <c r="E157" s="540"/>
      <c r="F157" s="544"/>
      <c r="G157" s="539"/>
      <c r="H157" s="539"/>
      <c r="I157" s="539"/>
      <c r="J157" s="540"/>
      <c r="K157" s="539"/>
      <c r="L157" s="539"/>
      <c r="M157" s="539"/>
      <c r="N157" s="539"/>
      <c r="O157" s="539"/>
      <c r="P157" s="539"/>
      <c r="Q157" s="539"/>
      <c r="R157" s="545"/>
      <c r="S157" s="534"/>
    </row>
    <row r="158" spans="1:19" ht="15.6">
      <c r="A158" s="1820" t="s">
        <v>1285</v>
      </c>
      <c r="B158" s="1821"/>
      <c r="C158" s="1821"/>
      <c r="D158" s="1821"/>
      <c r="E158" s="1821"/>
      <c r="F158" s="1821"/>
      <c r="G158" s="1821"/>
      <c r="H158" s="1821"/>
      <c r="I158" s="1821"/>
      <c r="J158" s="1821"/>
      <c r="K158" s="1822"/>
      <c r="L158" s="1823" t="s">
        <v>428</v>
      </c>
      <c r="M158" s="1825" t="s">
        <v>1225</v>
      </c>
      <c r="N158" s="1826"/>
      <c r="O158" s="1827"/>
      <c r="P158" s="1823" t="s">
        <v>1286</v>
      </c>
      <c r="Q158" s="1823" t="s">
        <v>1287</v>
      </c>
      <c r="R158" s="1823" t="s">
        <v>1288</v>
      </c>
      <c r="S158" s="1809" t="s">
        <v>1206</v>
      </c>
    </row>
    <row r="159" spans="1:19" ht="15.6">
      <c r="A159" s="1804"/>
      <c r="B159" s="1805"/>
      <c r="C159" s="1805"/>
      <c r="D159" s="1805"/>
      <c r="E159" s="1805"/>
      <c r="F159" s="1805"/>
      <c r="G159" s="1805"/>
      <c r="H159" s="1805"/>
      <c r="I159" s="1805"/>
      <c r="J159" s="1805"/>
      <c r="K159" s="1806"/>
      <c r="L159" s="1824"/>
      <c r="M159" s="546" t="s">
        <v>1289</v>
      </c>
      <c r="N159" s="546" t="s">
        <v>1290</v>
      </c>
      <c r="O159" s="546" t="s">
        <v>1291</v>
      </c>
      <c r="P159" s="1824"/>
      <c r="Q159" s="1824"/>
      <c r="R159" s="1824"/>
      <c r="S159" s="1810"/>
    </row>
    <row r="160" spans="1:19" ht="15.6">
      <c r="A160" s="1811"/>
      <c r="B160" s="1812"/>
      <c r="C160" s="1812"/>
      <c r="D160" s="1812"/>
      <c r="E160" s="1812"/>
      <c r="F160" s="1812"/>
      <c r="G160" s="1812"/>
      <c r="H160" s="1812"/>
      <c r="I160" s="1812"/>
      <c r="J160" s="1812"/>
      <c r="K160" s="1813"/>
      <c r="L160" s="547"/>
      <c r="M160" s="548">
        <v>34</v>
      </c>
      <c r="N160" s="548">
        <v>1.3</v>
      </c>
      <c r="O160" s="548">
        <v>41.79</v>
      </c>
      <c r="P160" s="549">
        <f>+O160*N160*M160</f>
        <v>1847.1179999999999</v>
      </c>
      <c r="Q160" s="549">
        <v>2.58</v>
      </c>
      <c r="R160" s="549">
        <f>Q160*P160</f>
        <v>4765.5644400000001</v>
      </c>
      <c r="S160" s="550">
        <f>R160</f>
        <v>4765.5644400000001</v>
      </c>
    </row>
    <row r="161" spans="1:19" ht="15.6">
      <c r="A161" s="1814"/>
      <c r="B161" s="1815"/>
      <c r="C161" s="1815"/>
      <c r="D161" s="1815"/>
      <c r="E161" s="1815"/>
      <c r="F161" s="1815"/>
      <c r="G161" s="1815"/>
      <c r="H161" s="1815"/>
      <c r="I161" s="1815"/>
      <c r="J161" s="1815"/>
      <c r="K161" s="1816"/>
      <c r="L161" s="547"/>
      <c r="M161" s="553"/>
      <c r="N161" s="554"/>
      <c r="O161" s="579"/>
      <c r="P161" s="577"/>
      <c r="Q161" s="577"/>
      <c r="R161" s="577"/>
      <c r="S161" s="580"/>
    </row>
    <row r="162" spans="1:19" ht="15.6">
      <c r="A162" s="1814"/>
      <c r="B162" s="1815"/>
      <c r="C162" s="1815"/>
      <c r="D162" s="1815"/>
      <c r="E162" s="1815"/>
      <c r="F162" s="1815"/>
      <c r="G162" s="1815"/>
      <c r="H162" s="1815"/>
      <c r="I162" s="1815"/>
      <c r="J162" s="1815"/>
      <c r="K162" s="1816"/>
      <c r="L162" s="547"/>
      <c r="M162" s="553"/>
      <c r="N162" s="554"/>
      <c r="O162" s="579"/>
      <c r="P162" s="577"/>
      <c r="Q162" s="577"/>
      <c r="R162" s="577"/>
      <c r="S162" s="580"/>
    </row>
    <row r="163" spans="1:19" ht="15.6">
      <c r="A163" s="1814"/>
      <c r="B163" s="1815"/>
      <c r="C163" s="1815"/>
      <c r="D163" s="1815"/>
      <c r="E163" s="1815"/>
      <c r="F163" s="1815"/>
      <c r="G163" s="1815"/>
      <c r="H163" s="1815"/>
      <c r="I163" s="1815"/>
      <c r="J163" s="1815"/>
      <c r="K163" s="1816"/>
      <c r="L163" s="547"/>
      <c r="M163" s="553"/>
      <c r="N163" s="554"/>
      <c r="O163" s="579"/>
      <c r="P163" s="577"/>
      <c r="Q163" s="577"/>
      <c r="R163" s="577"/>
      <c r="S163" s="580"/>
    </row>
    <row r="164" spans="1:19" ht="15.6">
      <c r="A164" s="1814"/>
      <c r="B164" s="1815"/>
      <c r="C164" s="1815"/>
      <c r="D164" s="1815"/>
      <c r="E164" s="1815"/>
      <c r="F164" s="1815"/>
      <c r="G164" s="1815"/>
      <c r="H164" s="1815"/>
      <c r="I164" s="1815"/>
      <c r="J164" s="1815"/>
      <c r="K164" s="1816"/>
      <c r="L164" s="547"/>
      <c r="M164" s="553"/>
      <c r="N164" s="554"/>
      <c r="O164" s="554"/>
      <c r="P164" s="549"/>
      <c r="Q164" s="549"/>
      <c r="R164" s="549"/>
      <c r="S164" s="555"/>
    </row>
    <row r="165" spans="1:19" ht="15.6">
      <c r="A165" s="1814"/>
      <c r="B165" s="1815"/>
      <c r="C165" s="1815"/>
      <c r="D165" s="1815"/>
      <c r="E165" s="1815"/>
      <c r="F165" s="1815"/>
      <c r="G165" s="1815"/>
      <c r="H165" s="1815"/>
      <c r="I165" s="1815"/>
      <c r="J165" s="1815"/>
      <c r="K165" s="1816"/>
      <c r="L165" s="547"/>
      <c r="M165" s="553"/>
      <c r="N165" s="554"/>
      <c r="O165" s="554"/>
      <c r="P165" s="549"/>
      <c r="Q165" s="549"/>
      <c r="R165" s="549"/>
      <c r="S165" s="555"/>
    </row>
    <row r="166" spans="1:19" ht="15.6">
      <c r="A166" s="1814"/>
      <c r="B166" s="1815"/>
      <c r="C166" s="1815"/>
      <c r="D166" s="1815"/>
      <c r="E166" s="1815"/>
      <c r="F166" s="1815"/>
      <c r="G166" s="1815"/>
      <c r="H166" s="1815"/>
      <c r="I166" s="1815"/>
      <c r="J166" s="1815"/>
      <c r="K166" s="1816"/>
      <c r="L166" s="547"/>
      <c r="M166" s="553"/>
      <c r="N166" s="554"/>
      <c r="O166" s="554"/>
      <c r="P166" s="549"/>
      <c r="Q166" s="549"/>
      <c r="R166" s="549"/>
      <c r="S166" s="555"/>
    </row>
    <row r="167" spans="1:19" ht="15.6">
      <c r="A167" s="1814"/>
      <c r="B167" s="1815"/>
      <c r="C167" s="1815"/>
      <c r="D167" s="1815"/>
      <c r="E167" s="1815"/>
      <c r="F167" s="1815"/>
      <c r="G167" s="1815"/>
      <c r="H167" s="1815"/>
      <c r="I167" s="1815"/>
      <c r="J167" s="1815"/>
      <c r="K167" s="1816"/>
      <c r="L167" s="547"/>
      <c r="M167" s="553"/>
      <c r="N167" s="554"/>
      <c r="O167" s="554"/>
      <c r="P167" s="549"/>
      <c r="Q167" s="549"/>
      <c r="R167" s="549"/>
      <c r="S167" s="555"/>
    </row>
    <row r="168" spans="1:19" ht="15.6">
      <c r="A168" s="1814"/>
      <c r="B168" s="1815"/>
      <c r="C168" s="1815"/>
      <c r="D168" s="1815"/>
      <c r="E168" s="1815"/>
      <c r="F168" s="1815"/>
      <c r="G168" s="1815"/>
      <c r="H168" s="1815"/>
      <c r="I168" s="1815"/>
      <c r="J168" s="1815"/>
      <c r="K168" s="1816"/>
      <c r="L168" s="547"/>
      <c r="M168" s="553"/>
      <c r="N168" s="554"/>
      <c r="O168" s="554"/>
      <c r="P168" s="549"/>
      <c r="Q168" s="549"/>
      <c r="R168" s="549"/>
      <c r="S168" s="555"/>
    </row>
    <row r="169" spans="1:19" ht="15.6">
      <c r="A169" s="1814"/>
      <c r="B169" s="1815"/>
      <c r="C169" s="1815"/>
      <c r="D169" s="1815"/>
      <c r="E169" s="1815"/>
      <c r="F169" s="1815"/>
      <c r="G169" s="1815"/>
      <c r="H169" s="1815"/>
      <c r="I169" s="1815"/>
      <c r="J169" s="1815"/>
      <c r="K169" s="1816"/>
      <c r="L169" s="547"/>
      <c r="M169" s="553"/>
      <c r="N169" s="554"/>
      <c r="O169" s="554"/>
      <c r="P169" s="549"/>
      <c r="Q169" s="549"/>
      <c r="R169" s="549"/>
      <c r="S169" s="555"/>
    </row>
    <row r="170" spans="1:19" ht="15.6">
      <c r="A170" s="1814"/>
      <c r="B170" s="1815"/>
      <c r="C170" s="1815"/>
      <c r="D170" s="1815"/>
      <c r="E170" s="1815"/>
      <c r="F170" s="1815"/>
      <c r="G170" s="1815"/>
      <c r="H170" s="1815"/>
      <c r="I170" s="1815"/>
      <c r="J170" s="1815"/>
      <c r="K170" s="1816"/>
      <c r="L170" s="547"/>
      <c r="M170" s="553"/>
      <c r="N170" s="554"/>
      <c r="O170" s="554"/>
      <c r="P170" s="549"/>
      <c r="Q170" s="549"/>
      <c r="R170" s="549"/>
      <c r="S170" s="555"/>
    </row>
    <row r="171" spans="1:19" ht="15.6">
      <c r="A171" s="1814"/>
      <c r="B171" s="1815"/>
      <c r="C171" s="1815"/>
      <c r="D171" s="1815"/>
      <c r="E171" s="1815"/>
      <c r="F171" s="1815"/>
      <c r="G171" s="1815"/>
      <c r="H171" s="1815"/>
      <c r="I171" s="1815"/>
      <c r="J171" s="1815"/>
      <c r="K171" s="1816"/>
      <c r="L171" s="547"/>
      <c r="M171" s="553"/>
      <c r="N171" s="554"/>
      <c r="O171" s="554"/>
      <c r="P171" s="549"/>
      <c r="Q171" s="549"/>
      <c r="R171" s="549"/>
      <c r="S171" s="555"/>
    </row>
    <row r="172" spans="1:19" ht="15.6">
      <c r="A172" s="1814"/>
      <c r="B172" s="1815"/>
      <c r="C172" s="1815"/>
      <c r="D172" s="1815"/>
      <c r="E172" s="1815"/>
      <c r="F172" s="1815"/>
      <c r="G172" s="1815"/>
      <c r="H172" s="1815"/>
      <c r="I172" s="1815"/>
      <c r="J172" s="1815"/>
      <c r="K172" s="1816"/>
      <c r="L172" s="547"/>
      <c r="M172" s="553"/>
      <c r="N172" s="554"/>
      <c r="O172" s="554"/>
      <c r="P172" s="549"/>
      <c r="Q172" s="549"/>
      <c r="R172" s="549"/>
      <c r="S172" s="555"/>
    </row>
    <row r="173" spans="1:19" ht="15.6">
      <c r="A173" s="1814"/>
      <c r="B173" s="1815"/>
      <c r="C173" s="1815"/>
      <c r="D173" s="1815"/>
      <c r="E173" s="1815"/>
      <c r="F173" s="1815"/>
      <c r="G173" s="1815"/>
      <c r="H173" s="1815"/>
      <c r="I173" s="1815"/>
      <c r="J173" s="1815"/>
      <c r="K173" s="1816"/>
      <c r="L173" s="547"/>
      <c r="M173" s="553"/>
      <c r="N173" s="554"/>
      <c r="O173" s="554"/>
      <c r="P173" s="549"/>
      <c r="Q173" s="549"/>
      <c r="R173" s="549"/>
      <c r="S173" s="555"/>
    </row>
    <row r="174" spans="1:19" ht="15.6">
      <c r="A174" s="1814"/>
      <c r="B174" s="1815"/>
      <c r="C174" s="1815"/>
      <c r="D174" s="1815"/>
      <c r="E174" s="1815"/>
      <c r="F174" s="1815"/>
      <c r="G174" s="1815"/>
      <c r="H174" s="1815"/>
      <c r="I174" s="1815"/>
      <c r="J174" s="1815"/>
      <c r="K174" s="1816"/>
      <c r="L174" s="547"/>
      <c r="M174" s="553"/>
      <c r="N174" s="554"/>
      <c r="O174" s="554"/>
      <c r="P174" s="549"/>
      <c r="Q174" s="549"/>
      <c r="R174" s="549"/>
      <c r="S174" s="555"/>
    </row>
    <row r="175" spans="1:19" ht="15.6">
      <c r="A175" s="1814"/>
      <c r="B175" s="1815"/>
      <c r="C175" s="1815"/>
      <c r="D175" s="1815"/>
      <c r="E175" s="1815"/>
      <c r="F175" s="1815"/>
      <c r="G175" s="1815"/>
      <c r="H175" s="1815"/>
      <c r="I175" s="1815"/>
      <c r="J175" s="1815"/>
      <c r="K175" s="1816"/>
      <c r="L175" s="547"/>
      <c r="M175" s="553"/>
      <c r="N175" s="554"/>
      <c r="O175" s="554"/>
      <c r="P175" s="549"/>
      <c r="Q175" s="549"/>
      <c r="R175" s="549"/>
      <c r="S175" s="555"/>
    </row>
    <row r="176" spans="1:19" ht="15.6">
      <c r="A176" s="1814"/>
      <c r="B176" s="1815"/>
      <c r="C176" s="1815"/>
      <c r="D176" s="1815"/>
      <c r="E176" s="1815"/>
      <c r="F176" s="1815"/>
      <c r="G176" s="1815"/>
      <c r="H176" s="1815"/>
      <c r="I176" s="1815"/>
      <c r="J176" s="1815"/>
      <c r="K176" s="1816"/>
      <c r="L176" s="547"/>
      <c r="M176" s="553"/>
      <c r="N176" s="554"/>
      <c r="O176" s="554"/>
      <c r="P176" s="549"/>
      <c r="Q176" s="549"/>
      <c r="R176" s="549"/>
      <c r="S176" s="555"/>
    </row>
    <row r="177" spans="1:19" ht="15.6">
      <c r="A177" s="1814"/>
      <c r="B177" s="1815"/>
      <c r="C177" s="1815"/>
      <c r="D177" s="1815"/>
      <c r="E177" s="1815"/>
      <c r="F177" s="1815"/>
      <c r="G177" s="1815"/>
      <c r="H177" s="1815"/>
      <c r="I177" s="1815"/>
      <c r="J177" s="1815"/>
      <c r="K177" s="1816"/>
      <c r="L177" s="547"/>
      <c r="M177" s="553"/>
      <c r="N177" s="554"/>
      <c r="O177" s="554"/>
      <c r="P177" s="549"/>
      <c r="Q177" s="549"/>
      <c r="R177" s="549"/>
      <c r="S177" s="555"/>
    </row>
    <row r="178" spans="1:19" ht="15.6">
      <c r="A178" s="1814"/>
      <c r="B178" s="1815"/>
      <c r="C178" s="1815"/>
      <c r="D178" s="1815"/>
      <c r="E178" s="1815"/>
      <c r="F178" s="1815"/>
      <c r="G178" s="1815"/>
      <c r="H178" s="1815"/>
      <c r="I178" s="1815"/>
      <c r="J178" s="1815"/>
      <c r="K178" s="1816"/>
      <c r="L178" s="547"/>
      <c r="M178" s="553"/>
      <c r="N178" s="554"/>
      <c r="O178" s="554"/>
      <c r="P178" s="549"/>
      <c r="Q178" s="549"/>
      <c r="R178" s="549"/>
      <c r="S178" s="555"/>
    </row>
    <row r="179" spans="1:19" ht="15.6">
      <c r="A179" s="1814"/>
      <c r="B179" s="1815"/>
      <c r="C179" s="1815"/>
      <c r="D179" s="1815"/>
      <c r="E179" s="1815"/>
      <c r="F179" s="1815"/>
      <c r="G179" s="1815"/>
      <c r="H179" s="1815"/>
      <c r="I179" s="1815"/>
      <c r="J179" s="1815"/>
      <c r="K179" s="1816"/>
      <c r="L179" s="547"/>
      <c r="M179" s="553"/>
      <c r="N179" s="554"/>
      <c r="O179" s="554"/>
      <c r="P179" s="554"/>
      <c r="Q179" s="554"/>
      <c r="R179" s="554"/>
      <c r="S179" s="555"/>
    </row>
    <row r="180" spans="1:19" ht="15.6">
      <c r="A180" s="1814"/>
      <c r="B180" s="1815"/>
      <c r="C180" s="1815"/>
      <c r="D180" s="1815"/>
      <c r="E180" s="1815"/>
      <c r="F180" s="1815"/>
      <c r="G180" s="1815"/>
      <c r="H180" s="1815"/>
      <c r="I180" s="1815"/>
      <c r="J180" s="1815"/>
      <c r="K180" s="1816"/>
      <c r="L180" s="547"/>
      <c r="M180" s="553"/>
      <c r="N180" s="554"/>
      <c r="O180" s="554"/>
      <c r="P180" s="554"/>
      <c r="Q180" s="554"/>
      <c r="R180" s="554"/>
      <c r="S180" s="555"/>
    </row>
    <row r="181" spans="1:19" ht="15.6">
      <c r="A181" s="1814"/>
      <c r="B181" s="1815"/>
      <c r="C181" s="1815"/>
      <c r="D181" s="1815"/>
      <c r="E181" s="1815"/>
      <c r="F181" s="1815"/>
      <c r="G181" s="1815"/>
      <c r="H181" s="1815"/>
      <c r="I181" s="1815"/>
      <c r="J181" s="1815"/>
      <c r="K181" s="1816"/>
      <c r="L181" s="547"/>
      <c r="M181" s="553"/>
      <c r="N181" s="554"/>
      <c r="O181" s="554"/>
      <c r="P181" s="554"/>
      <c r="Q181" s="554"/>
      <c r="R181" s="554"/>
      <c r="S181" s="555"/>
    </row>
    <row r="182" spans="1:19" ht="15.6">
      <c r="A182" s="1814"/>
      <c r="B182" s="1815"/>
      <c r="C182" s="1815"/>
      <c r="D182" s="1815"/>
      <c r="E182" s="1815"/>
      <c r="F182" s="1815"/>
      <c r="G182" s="1815"/>
      <c r="H182" s="1815"/>
      <c r="I182" s="1815"/>
      <c r="J182" s="1815"/>
      <c r="K182" s="1816"/>
      <c r="L182" s="547"/>
      <c r="M182" s="553"/>
      <c r="N182" s="554"/>
      <c r="O182" s="554"/>
      <c r="P182" s="554"/>
      <c r="Q182" s="554"/>
      <c r="R182" s="554"/>
      <c r="S182" s="555"/>
    </row>
    <row r="183" spans="1:19" ht="15.6">
      <c r="A183" s="1814"/>
      <c r="B183" s="1815"/>
      <c r="C183" s="1815"/>
      <c r="D183" s="1815"/>
      <c r="E183" s="1815"/>
      <c r="F183" s="1815"/>
      <c r="G183" s="1815"/>
      <c r="H183" s="1815"/>
      <c r="I183" s="1815"/>
      <c r="J183" s="1815"/>
      <c r="K183" s="1816"/>
      <c r="L183" s="547"/>
      <c r="M183" s="553"/>
      <c r="N183" s="554"/>
      <c r="O183" s="554"/>
      <c r="P183" s="554"/>
      <c r="Q183" s="554"/>
      <c r="R183" s="554"/>
      <c r="S183" s="555"/>
    </row>
    <row r="184" spans="1:19" ht="15.6">
      <c r="A184" s="1814"/>
      <c r="B184" s="1815"/>
      <c r="C184" s="1815"/>
      <c r="D184" s="1815"/>
      <c r="E184" s="1815"/>
      <c r="F184" s="1815"/>
      <c r="G184" s="1815"/>
      <c r="H184" s="1815"/>
      <c r="I184" s="1815"/>
      <c r="J184" s="1815"/>
      <c r="K184" s="1816"/>
      <c r="L184" s="547"/>
      <c r="M184" s="553"/>
      <c r="N184" s="554"/>
      <c r="O184" s="554"/>
      <c r="P184" s="554"/>
      <c r="Q184" s="554"/>
      <c r="R184" s="554"/>
      <c r="S184" s="555"/>
    </row>
    <row r="185" spans="1:19" ht="15.6">
      <c r="A185" s="1814"/>
      <c r="B185" s="1815"/>
      <c r="C185" s="1815"/>
      <c r="D185" s="1815"/>
      <c r="E185" s="1815"/>
      <c r="F185" s="1815"/>
      <c r="G185" s="1815"/>
      <c r="H185" s="1815"/>
      <c r="I185" s="1815"/>
      <c r="J185" s="1815"/>
      <c r="K185" s="1816"/>
      <c r="L185" s="547"/>
      <c r="M185" s="553"/>
      <c r="N185" s="554"/>
      <c r="O185" s="554"/>
      <c r="P185" s="554"/>
      <c r="Q185" s="554"/>
      <c r="R185" s="554"/>
      <c r="S185" s="555"/>
    </row>
    <row r="186" spans="1:19" ht="15.6">
      <c r="A186" s="1814"/>
      <c r="B186" s="1815"/>
      <c r="C186" s="1815"/>
      <c r="D186" s="1815"/>
      <c r="E186" s="1815"/>
      <c r="F186" s="1815"/>
      <c r="G186" s="1815"/>
      <c r="H186" s="1815"/>
      <c r="I186" s="1815"/>
      <c r="J186" s="1815"/>
      <c r="K186" s="1816"/>
      <c r="L186" s="547"/>
      <c r="M186" s="553"/>
      <c r="N186" s="554"/>
      <c r="O186" s="554"/>
      <c r="P186" s="554"/>
      <c r="Q186" s="554"/>
      <c r="R186" s="554"/>
      <c r="S186" s="555"/>
    </row>
    <row r="187" spans="1:19" ht="15.6">
      <c r="A187" s="1814"/>
      <c r="B187" s="1815"/>
      <c r="C187" s="1815"/>
      <c r="D187" s="1815"/>
      <c r="E187" s="1815"/>
      <c r="F187" s="1815"/>
      <c r="G187" s="1815"/>
      <c r="H187" s="1815"/>
      <c r="I187" s="1815"/>
      <c r="J187" s="1815"/>
      <c r="K187" s="1816"/>
      <c r="L187" s="547"/>
      <c r="M187" s="553"/>
      <c r="N187" s="554"/>
      <c r="O187" s="554"/>
      <c r="P187" s="554"/>
      <c r="Q187" s="554"/>
      <c r="R187" s="554"/>
      <c r="S187" s="555"/>
    </row>
    <row r="188" spans="1:19" ht="15.6">
      <c r="A188" s="1814"/>
      <c r="B188" s="1815"/>
      <c r="C188" s="1815"/>
      <c r="D188" s="1815"/>
      <c r="E188" s="1815"/>
      <c r="F188" s="1815"/>
      <c r="G188" s="1815"/>
      <c r="H188" s="1815"/>
      <c r="I188" s="1815"/>
      <c r="J188" s="1815"/>
      <c r="K188" s="1816"/>
      <c r="L188" s="547"/>
      <c r="M188" s="553"/>
      <c r="N188" s="554"/>
      <c r="O188" s="554"/>
      <c r="P188" s="554"/>
      <c r="Q188" s="554"/>
      <c r="R188" s="554"/>
      <c r="S188" s="555"/>
    </row>
    <row r="189" spans="1:19" ht="15.6">
      <c r="A189" s="1955"/>
      <c r="B189" s="1956"/>
      <c r="C189" s="1956"/>
      <c r="D189" s="1956"/>
      <c r="E189" s="1956"/>
      <c r="F189" s="1956"/>
      <c r="G189" s="1956"/>
      <c r="H189" s="1956"/>
      <c r="I189" s="1956"/>
      <c r="J189" s="1956"/>
      <c r="K189" s="1957"/>
      <c r="L189" s="547"/>
      <c r="M189" s="553"/>
      <c r="N189" s="554"/>
      <c r="O189" s="554"/>
      <c r="P189" s="554"/>
      <c r="Q189" s="554"/>
      <c r="R189" s="554"/>
      <c r="S189" s="555"/>
    </row>
    <row r="190" spans="1:19" ht="15.6">
      <c r="A190" s="1955"/>
      <c r="B190" s="1956"/>
      <c r="C190" s="1956"/>
      <c r="D190" s="1956"/>
      <c r="E190" s="1956"/>
      <c r="F190" s="1956"/>
      <c r="G190" s="1956"/>
      <c r="H190" s="1956"/>
      <c r="I190" s="1956"/>
      <c r="J190" s="1956"/>
      <c r="K190" s="1957"/>
      <c r="L190" s="547"/>
      <c r="M190" s="553"/>
      <c r="N190" s="554"/>
      <c r="O190" s="554"/>
      <c r="P190" s="554"/>
      <c r="Q190" s="554"/>
      <c r="R190" s="554"/>
      <c r="S190" s="555"/>
    </row>
    <row r="191" spans="1:19" ht="16.2" thickBot="1">
      <c r="A191" s="1902"/>
      <c r="B191" s="1903"/>
      <c r="C191" s="1903"/>
      <c r="D191" s="1903"/>
      <c r="E191" s="1903"/>
      <c r="F191" s="1903"/>
      <c r="G191" s="1903"/>
      <c r="H191" s="1903"/>
      <c r="I191" s="1903"/>
      <c r="J191" s="1903"/>
      <c r="K191" s="1904"/>
      <c r="L191" s="1834" t="s">
        <v>1209</v>
      </c>
      <c r="M191" s="1835"/>
      <c r="N191" s="1835"/>
      <c r="O191" s="1835"/>
      <c r="P191" s="1835"/>
      <c r="Q191" s="1835"/>
      <c r="R191" s="1836"/>
      <c r="S191" s="558">
        <f>SUM(S160:S190)</f>
        <v>4765.5644400000001</v>
      </c>
    </row>
    <row r="192" spans="1:19" ht="15.6">
      <c r="A192" s="757"/>
      <c r="B192" s="758"/>
      <c r="C192" s="758"/>
      <c r="D192" s="759"/>
      <c r="E192" s="760"/>
      <c r="F192" s="760"/>
      <c r="G192" s="760"/>
      <c r="H192" s="761"/>
      <c r="I192" s="762"/>
      <c r="J192" s="763"/>
      <c r="K192" s="763"/>
      <c r="L192" s="565"/>
      <c r="M192" s="566"/>
      <c r="N192" s="561"/>
      <c r="O192" s="561"/>
      <c r="P192" s="561"/>
      <c r="Q192" s="561"/>
      <c r="R192" s="561"/>
      <c r="S192" s="567"/>
    </row>
    <row r="193" spans="1:19" ht="15.6">
      <c r="A193" s="289"/>
      <c r="B193" s="290"/>
      <c r="C193" s="290"/>
      <c r="D193" s="291"/>
      <c r="E193" s="292"/>
      <c r="F193" s="292"/>
      <c r="G193" s="292"/>
      <c r="H193" s="293"/>
      <c r="I193" s="294"/>
      <c r="J193" s="295"/>
      <c r="K193" s="295"/>
      <c r="L193" s="565"/>
      <c r="M193" s="566"/>
      <c r="N193" s="561"/>
      <c r="O193" s="561"/>
      <c r="P193" s="561"/>
      <c r="Q193" s="561"/>
      <c r="R193" s="561"/>
      <c r="S193" s="567"/>
    </row>
    <row r="194" spans="1:19" ht="69.599999999999994" customHeight="1">
      <c r="A194" s="1958" t="s">
        <v>1306</v>
      </c>
      <c r="B194" s="1758"/>
      <c r="C194" s="1757"/>
      <c r="D194" s="1757"/>
      <c r="E194" s="280"/>
      <c r="F194" s="756"/>
      <c r="G194" s="1758" t="s">
        <v>1306</v>
      </c>
      <c r="H194" s="1758"/>
      <c r="I194" s="299"/>
      <c r="J194" s="299"/>
      <c r="K194" s="756"/>
      <c r="L194" s="568"/>
      <c r="M194" s="568"/>
      <c r="N194" s="568"/>
      <c r="O194" s="568"/>
      <c r="P194" s="568"/>
      <c r="Q194" s="568"/>
      <c r="R194" s="568"/>
      <c r="S194" s="532"/>
    </row>
    <row r="195" spans="1:19" ht="15.6" customHeight="1">
      <c r="A195" s="765" t="s">
        <v>1939</v>
      </c>
      <c r="B195" s="755"/>
      <c r="C195" s="755"/>
      <c r="D195" s="238"/>
      <c r="E195" s="238"/>
      <c r="F195" s="238"/>
      <c r="G195" s="1759" t="s">
        <v>1942</v>
      </c>
      <c r="H195" s="1759"/>
      <c r="I195" s="1759"/>
      <c r="J195" s="1759"/>
      <c r="K195" s="756"/>
      <c r="L195" s="568"/>
      <c r="M195" s="568"/>
      <c r="N195" s="568"/>
      <c r="O195" s="568"/>
      <c r="P195" s="568"/>
      <c r="Q195" s="568"/>
      <c r="R195" s="568"/>
      <c r="S195" s="569"/>
    </row>
    <row r="196" spans="1:19" ht="15.6" customHeight="1">
      <c r="A196" s="765" t="s">
        <v>1940</v>
      </c>
      <c r="B196" s="755"/>
      <c r="C196" s="755"/>
      <c r="D196" s="238"/>
      <c r="E196" s="238"/>
      <c r="F196" s="238"/>
      <c r="G196" s="1759" t="s">
        <v>1943</v>
      </c>
      <c r="H196" s="1759"/>
      <c r="I196" s="1759"/>
      <c r="J196" s="1759"/>
      <c r="K196" s="756"/>
      <c r="L196" s="568"/>
      <c r="M196" s="568"/>
      <c r="N196" s="568"/>
      <c r="O196" s="568"/>
      <c r="P196" s="568"/>
      <c r="Q196" s="568"/>
      <c r="R196" s="568"/>
      <c r="S196" s="569"/>
    </row>
    <row r="197" spans="1:19" ht="16.2" thickBot="1">
      <c r="A197" s="766" t="s">
        <v>1941</v>
      </c>
      <c r="B197" s="767"/>
      <c r="C197" s="767"/>
      <c r="D197" s="727"/>
      <c r="E197" s="727"/>
      <c r="F197" s="727"/>
      <c r="G197" s="1760" t="s">
        <v>1944</v>
      </c>
      <c r="H197" s="1760"/>
      <c r="I197" s="1760"/>
      <c r="J197" s="1760"/>
      <c r="K197" s="301"/>
      <c r="L197" s="571"/>
      <c r="M197" s="571"/>
      <c r="N197" s="571"/>
      <c r="O197" s="571"/>
      <c r="P197" s="571"/>
      <c r="Q197" s="571"/>
      <c r="R197" s="571"/>
      <c r="S197" s="573"/>
    </row>
    <row r="198" spans="1:19" ht="21" thickBot="1">
      <c r="A198" s="1837"/>
      <c r="B198" s="1838"/>
      <c r="C198" s="1838"/>
      <c r="D198" s="1775" t="s">
        <v>1281</v>
      </c>
      <c r="E198" s="1776"/>
      <c r="F198" s="1776"/>
      <c r="G198" s="1776"/>
      <c r="H198" s="1776"/>
      <c r="I198" s="1776"/>
      <c r="J198" s="1776"/>
      <c r="K198" s="1776"/>
      <c r="L198" s="1776"/>
      <c r="M198" s="1776"/>
      <c r="N198" s="1776"/>
      <c r="O198" s="1776"/>
      <c r="P198" s="1776"/>
      <c r="Q198" s="1776"/>
      <c r="R198" s="1777"/>
      <c r="S198" s="528"/>
    </row>
    <row r="199" spans="1:19" ht="15.6">
      <c r="A199" s="530"/>
      <c r="B199" s="531"/>
      <c r="C199" s="531"/>
      <c r="D199" s="531"/>
      <c r="E199" s="531"/>
      <c r="F199" s="531"/>
      <c r="G199" s="531"/>
      <c r="H199" s="531"/>
      <c r="I199" s="531"/>
      <c r="J199" s="531"/>
      <c r="K199" s="531"/>
      <c r="L199" s="531"/>
      <c r="M199" s="531"/>
      <c r="N199" s="531"/>
      <c r="O199" s="531"/>
      <c r="P199" s="531"/>
      <c r="Q199" s="531"/>
      <c r="R199" s="531"/>
      <c r="S199" s="532"/>
    </row>
    <row r="200" spans="1:19" ht="15.6">
      <c r="A200" s="1839" t="s">
        <v>1204</v>
      </c>
      <c r="B200" s="1840"/>
      <c r="C200" s="1840"/>
      <c r="D200" s="1850" t="s">
        <v>1228</v>
      </c>
      <c r="E200" s="1851"/>
      <c r="F200" s="1851"/>
      <c r="G200" s="1851"/>
      <c r="H200" s="1851"/>
      <c r="I200" s="1851"/>
      <c r="J200" s="1851"/>
      <c r="K200" s="1851"/>
      <c r="L200" s="1851"/>
      <c r="M200" s="1851"/>
      <c r="N200" s="1851"/>
      <c r="O200" s="1851"/>
      <c r="P200" s="1851"/>
      <c r="Q200" s="1851"/>
      <c r="R200" s="1852"/>
      <c r="S200" s="534"/>
    </row>
    <row r="201" spans="1:19" ht="15.6">
      <c r="A201" s="535"/>
      <c r="B201" s="533"/>
      <c r="C201" s="536"/>
      <c r="D201" s="1853"/>
      <c r="E201" s="1854"/>
      <c r="F201" s="1854"/>
      <c r="G201" s="1854"/>
      <c r="H201" s="1854"/>
      <c r="I201" s="1854"/>
      <c r="J201" s="1854"/>
      <c r="K201" s="1854"/>
      <c r="L201" s="1854"/>
      <c r="M201" s="1854"/>
      <c r="N201" s="1854"/>
      <c r="O201" s="1854"/>
      <c r="P201" s="1854"/>
      <c r="Q201" s="1854"/>
      <c r="R201" s="1855"/>
      <c r="S201" s="534"/>
    </row>
    <row r="202" spans="1:19" ht="15.6">
      <c r="A202" s="537"/>
      <c r="B202" s="538"/>
      <c r="C202" s="538"/>
      <c r="D202" s="539"/>
      <c r="E202" s="540"/>
      <c r="F202" s="540"/>
      <c r="G202" s="539"/>
      <c r="H202" s="539"/>
      <c r="I202" s="539"/>
      <c r="J202" s="539"/>
      <c r="K202" s="539"/>
      <c r="L202" s="539"/>
      <c r="M202" s="539"/>
      <c r="N202" s="539"/>
      <c r="O202" s="539"/>
      <c r="P202" s="539"/>
      <c r="Q202" s="539"/>
      <c r="R202" s="540"/>
      <c r="S202" s="534"/>
    </row>
    <row r="203" spans="1:19" ht="15.6">
      <c r="A203" s="1762" t="s">
        <v>1282</v>
      </c>
      <c r="B203" s="1762"/>
      <c r="C203" s="1762"/>
      <c r="D203" s="1762"/>
      <c r="E203" s="541"/>
      <c r="F203" s="1763" t="s">
        <v>1283</v>
      </c>
      <c r="G203" s="1763"/>
      <c r="H203" s="1763"/>
      <c r="I203" s="1763"/>
      <c r="J203" s="1763"/>
      <c r="K203" s="1763"/>
      <c r="L203" s="540"/>
      <c r="M203" s="1763" t="s">
        <v>1205</v>
      </c>
      <c r="N203" s="1763"/>
      <c r="O203" s="1763"/>
      <c r="P203" s="540"/>
      <c r="Q203" s="1764" t="s">
        <v>1284</v>
      </c>
      <c r="R203" s="1765"/>
      <c r="S203" s="1858"/>
    </row>
    <row r="204" spans="1:19" ht="15.6">
      <c r="A204" s="1768" t="s">
        <v>1970</v>
      </c>
      <c r="B204" s="1768"/>
      <c r="C204" s="1768"/>
      <c r="D204" s="1768"/>
      <c r="E204" s="541"/>
      <c r="F204" s="1769" t="s">
        <v>929</v>
      </c>
      <c r="G204" s="1769"/>
      <c r="H204" s="1769"/>
      <c r="I204" s="1769"/>
      <c r="J204" s="1769"/>
      <c r="K204" s="1769"/>
      <c r="L204" s="540"/>
      <c r="M204" s="1770" t="s">
        <v>928</v>
      </c>
      <c r="N204" s="1771"/>
      <c r="O204" s="1772"/>
      <c r="P204" s="539"/>
      <c r="Q204" s="1828"/>
      <c r="R204" s="1829"/>
      <c r="S204" s="1859"/>
    </row>
    <row r="205" spans="1:19" ht="15.6">
      <c r="A205" s="1768"/>
      <c r="B205" s="1768"/>
      <c r="C205" s="1768"/>
      <c r="D205" s="1768"/>
      <c r="E205" s="541"/>
      <c r="F205" s="1769"/>
      <c r="G205" s="1769"/>
      <c r="H205" s="1769"/>
      <c r="I205" s="1769"/>
      <c r="J205" s="1769"/>
      <c r="K205" s="1769"/>
      <c r="L205" s="539"/>
      <c r="M205" s="539"/>
      <c r="N205" s="542"/>
      <c r="O205" s="542"/>
      <c r="P205" s="542"/>
      <c r="Q205" s="542"/>
      <c r="R205" s="540"/>
      <c r="S205" s="534"/>
    </row>
    <row r="206" spans="1:19" ht="15.6">
      <c r="A206" s="537"/>
      <c r="B206" s="543"/>
      <c r="C206" s="539"/>
      <c r="D206" s="540"/>
      <c r="E206" s="540"/>
      <c r="F206" s="544"/>
      <c r="G206" s="539"/>
      <c r="H206" s="539"/>
      <c r="I206" s="539"/>
      <c r="J206" s="540"/>
      <c r="K206" s="539"/>
      <c r="L206" s="539"/>
      <c r="M206" s="539"/>
      <c r="N206" s="539"/>
      <c r="O206" s="539"/>
      <c r="P206" s="539"/>
      <c r="Q206" s="539"/>
      <c r="R206" s="545"/>
      <c r="S206" s="534"/>
    </row>
    <row r="207" spans="1:19" ht="15.6">
      <c r="A207" s="1820" t="s">
        <v>1285</v>
      </c>
      <c r="B207" s="1821"/>
      <c r="C207" s="1821"/>
      <c r="D207" s="1821"/>
      <c r="E207" s="1821"/>
      <c r="F207" s="1821"/>
      <c r="G207" s="1821"/>
      <c r="H207" s="1821"/>
      <c r="I207" s="1821"/>
      <c r="J207" s="1821"/>
      <c r="K207" s="1822"/>
      <c r="L207" s="1823" t="s">
        <v>428</v>
      </c>
      <c r="M207" s="1825" t="s">
        <v>1225</v>
      </c>
      <c r="N207" s="1826"/>
      <c r="O207" s="1827"/>
      <c r="P207" s="1823" t="s">
        <v>1286</v>
      </c>
      <c r="Q207" s="1823" t="s">
        <v>1287</v>
      </c>
      <c r="R207" s="1823" t="s">
        <v>1288</v>
      </c>
      <c r="S207" s="1809" t="s">
        <v>1206</v>
      </c>
    </row>
    <row r="208" spans="1:19" ht="15.6">
      <c r="A208" s="1804"/>
      <c r="B208" s="1805"/>
      <c r="C208" s="1805"/>
      <c r="D208" s="1805"/>
      <c r="E208" s="1805"/>
      <c r="F208" s="1805"/>
      <c r="G208" s="1805"/>
      <c r="H208" s="1805"/>
      <c r="I208" s="1805"/>
      <c r="J208" s="1805"/>
      <c r="K208" s="1806"/>
      <c r="L208" s="1824"/>
      <c r="M208" s="546" t="s">
        <v>1289</v>
      </c>
      <c r="N208" s="546" t="s">
        <v>1290</v>
      </c>
      <c r="O208" s="546" t="s">
        <v>1291</v>
      </c>
      <c r="P208" s="1824"/>
      <c r="Q208" s="1824"/>
      <c r="R208" s="1824"/>
      <c r="S208" s="1810"/>
    </row>
    <row r="209" spans="1:19" ht="15.6">
      <c r="A209" s="1811"/>
      <c r="B209" s="1812"/>
      <c r="C209" s="1812"/>
      <c r="D209" s="1812"/>
      <c r="E209" s="1812"/>
      <c r="F209" s="1812"/>
      <c r="G209" s="1812"/>
      <c r="H209" s="1812"/>
      <c r="I209" s="1812"/>
      <c r="J209" s="1812"/>
      <c r="K209" s="1813"/>
      <c r="L209" s="547"/>
      <c r="M209" s="548">
        <v>34</v>
      </c>
      <c r="N209" s="548">
        <v>0.25</v>
      </c>
      <c r="O209" s="548">
        <v>41.79</v>
      </c>
      <c r="P209" s="549">
        <f>+O209*N209*M209</f>
        <v>355.21499999999997</v>
      </c>
      <c r="Q209" s="549">
        <v>2</v>
      </c>
      <c r="R209" s="549">
        <f>Q209*P209</f>
        <v>710.43</v>
      </c>
      <c r="S209" s="550">
        <f>R209</f>
        <v>710.43</v>
      </c>
    </row>
    <row r="210" spans="1:19" ht="15.6">
      <c r="A210" s="1814"/>
      <c r="B210" s="1815"/>
      <c r="C210" s="1815"/>
      <c r="D210" s="1815"/>
      <c r="E210" s="1815"/>
      <c r="F210" s="1815"/>
      <c r="G210" s="1815"/>
      <c r="H210" s="1815"/>
      <c r="I210" s="1815"/>
      <c r="J210" s="1815"/>
      <c r="K210" s="1816"/>
      <c r="L210" s="547"/>
      <c r="M210" s="553"/>
      <c r="N210" s="554"/>
      <c r="O210" s="579"/>
      <c r="P210" s="549"/>
      <c r="Q210" s="577"/>
      <c r="R210" s="549"/>
      <c r="S210" s="550"/>
    </row>
    <row r="211" spans="1:19" ht="15.6">
      <c r="A211" s="1814"/>
      <c r="B211" s="1815"/>
      <c r="C211" s="1815"/>
      <c r="D211" s="1815"/>
      <c r="E211" s="1815"/>
      <c r="F211" s="1815"/>
      <c r="G211" s="1815"/>
      <c r="H211" s="1815"/>
      <c r="I211" s="1815"/>
      <c r="J211" s="1815"/>
      <c r="K211" s="1816"/>
      <c r="L211" s="547"/>
      <c r="M211" s="553"/>
      <c r="N211" s="554"/>
      <c r="O211" s="579"/>
      <c r="P211" s="577"/>
      <c r="Q211" s="577"/>
      <c r="R211" s="577"/>
      <c r="S211" s="550">
        <f t="shared" ref="S211" si="0">R211</f>
        <v>0</v>
      </c>
    </row>
    <row r="212" spans="1:19" ht="15.6">
      <c r="A212" s="1814"/>
      <c r="B212" s="1815"/>
      <c r="C212" s="1815"/>
      <c r="D212" s="1815"/>
      <c r="E212" s="1815"/>
      <c r="F212" s="1815"/>
      <c r="G212" s="1815"/>
      <c r="H212" s="1815"/>
      <c r="I212" s="1815"/>
      <c r="J212" s="1815"/>
      <c r="K212" s="1816"/>
      <c r="L212" s="547"/>
      <c r="M212" s="553"/>
      <c r="N212" s="554"/>
      <c r="O212" s="579"/>
      <c r="P212" s="577"/>
      <c r="Q212" s="577"/>
      <c r="R212" s="577"/>
      <c r="S212" s="580"/>
    </row>
    <row r="213" spans="1:19" ht="15.6">
      <c r="A213" s="1814"/>
      <c r="B213" s="1815"/>
      <c r="C213" s="1815"/>
      <c r="D213" s="1815"/>
      <c r="E213" s="1815"/>
      <c r="F213" s="1815"/>
      <c r="G213" s="1815"/>
      <c r="H213" s="1815"/>
      <c r="I213" s="1815"/>
      <c r="J213" s="1815"/>
      <c r="K213" s="1816"/>
      <c r="L213" s="547"/>
      <c r="M213" s="553"/>
      <c r="N213" s="554"/>
      <c r="O213" s="554"/>
      <c r="P213" s="549"/>
      <c r="Q213" s="549"/>
      <c r="R213" s="549"/>
      <c r="S213" s="555"/>
    </row>
    <row r="214" spans="1:19" ht="15.6">
      <c r="A214" s="1814"/>
      <c r="B214" s="1815"/>
      <c r="C214" s="1815"/>
      <c r="D214" s="1815"/>
      <c r="E214" s="1815"/>
      <c r="F214" s="1815"/>
      <c r="G214" s="1815"/>
      <c r="H214" s="1815"/>
      <c r="I214" s="1815"/>
      <c r="J214" s="1815"/>
      <c r="K214" s="1816"/>
      <c r="L214" s="547"/>
      <c r="M214" s="553"/>
      <c r="N214" s="554"/>
      <c r="O214" s="554"/>
      <c r="P214" s="549"/>
      <c r="Q214" s="549"/>
      <c r="R214" s="549"/>
      <c r="S214" s="555"/>
    </row>
    <row r="215" spans="1:19" ht="15.6">
      <c r="A215" s="1814"/>
      <c r="B215" s="1815"/>
      <c r="C215" s="1815"/>
      <c r="D215" s="1815"/>
      <c r="E215" s="1815"/>
      <c r="F215" s="1815"/>
      <c r="G215" s="1815"/>
      <c r="H215" s="1815"/>
      <c r="I215" s="1815"/>
      <c r="J215" s="1815"/>
      <c r="K215" s="1816"/>
      <c r="L215" s="547"/>
      <c r="M215" s="553"/>
      <c r="N215" s="554"/>
      <c r="O215" s="554"/>
      <c r="P215" s="549"/>
      <c r="Q215" s="549"/>
      <c r="R215" s="549"/>
      <c r="S215" s="555"/>
    </row>
    <row r="216" spans="1:19" ht="15.6">
      <c r="A216" s="1814"/>
      <c r="B216" s="1815"/>
      <c r="C216" s="1815"/>
      <c r="D216" s="1815"/>
      <c r="E216" s="1815"/>
      <c r="F216" s="1815"/>
      <c r="G216" s="1815"/>
      <c r="H216" s="1815"/>
      <c r="I216" s="1815"/>
      <c r="J216" s="1815"/>
      <c r="K216" s="1816"/>
      <c r="L216" s="547"/>
      <c r="M216" s="553"/>
      <c r="N216" s="554"/>
      <c r="O216" s="554"/>
      <c r="P216" s="549"/>
      <c r="Q216" s="549"/>
      <c r="R216" s="549"/>
      <c r="S216" s="555"/>
    </row>
    <row r="217" spans="1:19" ht="15.6">
      <c r="A217" s="1814"/>
      <c r="B217" s="1815"/>
      <c r="C217" s="1815"/>
      <c r="D217" s="1815"/>
      <c r="E217" s="1815"/>
      <c r="F217" s="1815"/>
      <c r="G217" s="1815"/>
      <c r="H217" s="1815"/>
      <c r="I217" s="1815"/>
      <c r="J217" s="1815"/>
      <c r="K217" s="1816"/>
      <c r="L217" s="547"/>
      <c r="M217" s="553"/>
      <c r="N217" s="554"/>
      <c r="O217" s="554"/>
      <c r="P217" s="549"/>
      <c r="Q217" s="549"/>
      <c r="R217" s="549"/>
      <c r="S217" s="555"/>
    </row>
    <row r="218" spans="1:19" ht="15.6">
      <c r="A218" s="1814"/>
      <c r="B218" s="1815"/>
      <c r="C218" s="1815"/>
      <c r="D218" s="1815"/>
      <c r="E218" s="1815"/>
      <c r="F218" s="1815"/>
      <c r="G218" s="1815"/>
      <c r="H218" s="1815"/>
      <c r="I218" s="1815"/>
      <c r="J218" s="1815"/>
      <c r="K218" s="1816"/>
      <c r="L218" s="547"/>
      <c r="M218" s="553"/>
      <c r="N218" s="554"/>
      <c r="O218" s="554"/>
      <c r="P218" s="549"/>
      <c r="Q218" s="549"/>
      <c r="R218" s="549"/>
      <c r="S218" s="555"/>
    </row>
    <row r="219" spans="1:19" ht="15.6">
      <c r="A219" s="1814"/>
      <c r="B219" s="1815"/>
      <c r="C219" s="1815"/>
      <c r="D219" s="1815"/>
      <c r="E219" s="1815"/>
      <c r="F219" s="1815"/>
      <c r="G219" s="1815"/>
      <c r="H219" s="1815"/>
      <c r="I219" s="1815"/>
      <c r="J219" s="1815"/>
      <c r="K219" s="1816"/>
      <c r="L219" s="547"/>
      <c r="M219" s="553"/>
      <c r="N219" s="554"/>
      <c r="O219" s="554"/>
      <c r="P219" s="549"/>
      <c r="Q219" s="549"/>
      <c r="R219" s="549"/>
      <c r="S219" s="555"/>
    </row>
    <row r="220" spans="1:19" ht="15.6">
      <c r="A220" s="1814"/>
      <c r="B220" s="1815"/>
      <c r="C220" s="1815"/>
      <c r="D220" s="1815"/>
      <c r="E220" s="1815"/>
      <c r="F220" s="1815"/>
      <c r="G220" s="1815"/>
      <c r="H220" s="1815"/>
      <c r="I220" s="1815"/>
      <c r="J220" s="1815"/>
      <c r="K220" s="1816"/>
      <c r="L220" s="547"/>
      <c r="M220" s="553"/>
      <c r="N220" s="554"/>
      <c r="O220" s="554"/>
      <c r="P220" s="549"/>
      <c r="Q220" s="549"/>
      <c r="R220" s="549"/>
      <c r="S220" s="555"/>
    </row>
    <row r="221" spans="1:19" ht="15.6">
      <c r="A221" s="1814"/>
      <c r="B221" s="1815"/>
      <c r="C221" s="1815"/>
      <c r="D221" s="1815"/>
      <c r="E221" s="1815"/>
      <c r="F221" s="1815"/>
      <c r="G221" s="1815"/>
      <c r="H221" s="1815"/>
      <c r="I221" s="1815"/>
      <c r="J221" s="1815"/>
      <c r="K221" s="1816"/>
      <c r="L221" s="547"/>
      <c r="M221" s="553"/>
      <c r="N221" s="554"/>
      <c r="O221" s="554"/>
      <c r="P221" s="549"/>
      <c r="Q221" s="549"/>
      <c r="R221" s="549"/>
      <c r="S221" s="555"/>
    </row>
    <row r="222" spans="1:19" ht="15.6">
      <c r="A222" s="1814"/>
      <c r="B222" s="1815"/>
      <c r="C222" s="1815"/>
      <c r="D222" s="1815"/>
      <c r="E222" s="1815"/>
      <c r="F222" s="1815"/>
      <c r="G222" s="1815"/>
      <c r="H222" s="1815"/>
      <c r="I222" s="1815"/>
      <c r="J222" s="1815"/>
      <c r="K222" s="1816"/>
      <c r="L222" s="547"/>
      <c r="M222" s="553"/>
      <c r="N222" s="554"/>
      <c r="O222" s="554"/>
      <c r="P222" s="549"/>
      <c r="Q222" s="549"/>
      <c r="R222" s="549"/>
      <c r="S222" s="555"/>
    </row>
    <row r="223" spans="1:19" ht="15.6">
      <c r="A223" s="1814"/>
      <c r="B223" s="1815"/>
      <c r="C223" s="1815"/>
      <c r="D223" s="1815"/>
      <c r="E223" s="1815"/>
      <c r="F223" s="1815"/>
      <c r="G223" s="1815"/>
      <c r="H223" s="1815"/>
      <c r="I223" s="1815"/>
      <c r="J223" s="1815"/>
      <c r="K223" s="1816"/>
      <c r="L223" s="547"/>
      <c r="M223" s="553"/>
      <c r="N223" s="554"/>
      <c r="O223" s="554"/>
      <c r="P223" s="549"/>
      <c r="Q223" s="549"/>
      <c r="R223" s="549"/>
      <c r="S223" s="555"/>
    </row>
    <row r="224" spans="1:19" ht="15.6">
      <c r="A224" s="1814"/>
      <c r="B224" s="1815"/>
      <c r="C224" s="1815"/>
      <c r="D224" s="1815"/>
      <c r="E224" s="1815"/>
      <c r="F224" s="1815"/>
      <c r="G224" s="1815"/>
      <c r="H224" s="1815"/>
      <c r="I224" s="1815"/>
      <c r="J224" s="1815"/>
      <c r="K224" s="1816"/>
      <c r="L224" s="547"/>
      <c r="M224" s="553"/>
      <c r="N224" s="554"/>
      <c r="O224" s="554"/>
      <c r="P224" s="549"/>
      <c r="Q224" s="549"/>
      <c r="R224" s="549"/>
      <c r="S224" s="555"/>
    </row>
    <row r="225" spans="1:19" ht="15.6">
      <c r="A225" s="1814"/>
      <c r="B225" s="1815"/>
      <c r="C225" s="1815"/>
      <c r="D225" s="1815"/>
      <c r="E225" s="1815"/>
      <c r="F225" s="1815"/>
      <c r="G225" s="1815"/>
      <c r="H225" s="1815"/>
      <c r="I225" s="1815"/>
      <c r="J225" s="1815"/>
      <c r="K225" s="1816"/>
      <c r="L225" s="547"/>
      <c r="M225" s="553"/>
      <c r="N225" s="554"/>
      <c r="O225" s="554"/>
      <c r="P225" s="549"/>
      <c r="Q225" s="549"/>
      <c r="R225" s="549"/>
      <c r="S225" s="555"/>
    </row>
    <row r="226" spans="1:19" ht="15.6">
      <c r="A226" s="1814"/>
      <c r="B226" s="1815"/>
      <c r="C226" s="1815"/>
      <c r="D226" s="1815"/>
      <c r="E226" s="1815"/>
      <c r="F226" s="1815"/>
      <c r="G226" s="1815"/>
      <c r="H226" s="1815"/>
      <c r="I226" s="1815"/>
      <c r="J226" s="1815"/>
      <c r="K226" s="1816"/>
      <c r="L226" s="547"/>
      <c r="M226" s="553"/>
      <c r="N226" s="554"/>
      <c r="O226" s="554"/>
      <c r="P226" s="549"/>
      <c r="Q226" s="549"/>
      <c r="R226" s="549"/>
      <c r="S226" s="555"/>
    </row>
    <row r="227" spans="1:19" ht="15.6">
      <c r="A227" s="1814"/>
      <c r="B227" s="1815"/>
      <c r="C227" s="1815"/>
      <c r="D227" s="1815"/>
      <c r="E227" s="1815"/>
      <c r="F227" s="1815"/>
      <c r="G227" s="1815"/>
      <c r="H227" s="1815"/>
      <c r="I227" s="1815"/>
      <c r="J227" s="1815"/>
      <c r="K227" s="1816"/>
      <c r="L227" s="547"/>
      <c r="M227" s="553"/>
      <c r="N227" s="554"/>
      <c r="O227" s="554"/>
      <c r="P227" s="549"/>
      <c r="Q227" s="549"/>
      <c r="R227" s="549"/>
      <c r="S227" s="555"/>
    </row>
    <row r="228" spans="1:19" ht="15.6">
      <c r="A228" s="1814"/>
      <c r="B228" s="1815"/>
      <c r="C228" s="1815"/>
      <c r="D228" s="1815"/>
      <c r="E228" s="1815"/>
      <c r="F228" s="1815"/>
      <c r="G228" s="1815"/>
      <c r="H228" s="1815"/>
      <c r="I228" s="1815"/>
      <c r="J228" s="1815"/>
      <c r="K228" s="1816"/>
      <c r="L228" s="547"/>
      <c r="M228" s="553"/>
      <c r="N228" s="554"/>
      <c r="O228" s="554"/>
      <c r="P228" s="554"/>
      <c r="Q228" s="554"/>
      <c r="R228" s="554"/>
      <c r="S228" s="555"/>
    </row>
    <row r="229" spans="1:19" ht="15.6">
      <c r="A229" s="1814"/>
      <c r="B229" s="1815"/>
      <c r="C229" s="1815"/>
      <c r="D229" s="1815"/>
      <c r="E229" s="1815"/>
      <c r="F229" s="1815"/>
      <c r="G229" s="1815"/>
      <c r="H229" s="1815"/>
      <c r="I229" s="1815"/>
      <c r="J229" s="1815"/>
      <c r="K229" s="1816"/>
      <c r="L229" s="547"/>
      <c r="M229" s="553"/>
      <c r="N229" s="554"/>
      <c r="O229" s="554"/>
      <c r="P229" s="554"/>
      <c r="Q229" s="554"/>
      <c r="R229" s="554"/>
      <c r="S229" s="555"/>
    </row>
    <row r="230" spans="1:19" ht="15.6">
      <c r="A230" s="1814"/>
      <c r="B230" s="1815"/>
      <c r="C230" s="1815"/>
      <c r="D230" s="1815"/>
      <c r="E230" s="1815"/>
      <c r="F230" s="1815"/>
      <c r="G230" s="1815"/>
      <c r="H230" s="1815"/>
      <c r="I230" s="1815"/>
      <c r="J230" s="1815"/>
      <c r="K230" s="1816"/>
      <c r="L230" s="547"/>
      <c r="M230" s="553"/>
      <c r="N230" s="554"/>
      <c r="O230" s="554"/>
      <c r="P230" s="554"/>
      <c r="Q230" s="554"/>
      <c r="R230" s="554"/>
      <c r="S230" s="555"/>
    </row>
    <row r="231" spans="1:19" ht="15.6">
      <c r="A231" s="1814"/>
      <c r="B231" s="1815"/>
      <c r="C231" s="1815"/>
      <c r="D231" s="1815"/>
      <c r="E231" s="1815"/>
      <c r="F231" s="1815"/>
      <c r="G231" s="1815"/>
      <c r="H231" s="1815"/>
      <c r="I231" s="1815"/>
      <c r="J231" s="1815"/>
      <c r="K231" s="1816"/>
      <c r="L231" s="547"/>
      <c r="M231" s="553"/>
      <c r="N231" s="554"/>
      <c r="O231" s="554"/>
      <c r="P231" s="554"/>
      <c r="Q231" s="554"/>
      <c r="R231" s="554"/>
      <c r="S231" s="555"/>
    </row>
    <row r="232" spans="1:19" ht="15.6">
      <c r="A232" s="1814"/>
      <c r="B232" s="1815"/>
      <c r="C232" s="1815"/>
      <c r="D232" s="1815"/>
      <c r="E232" s="1815"/>
      <c r="F232" s="1815"/>
      <c r="G232" s="1815"/>
      <c r="H232" s="1815"/>
      <c r="I232" s="1815"/>
      <c r="J232" s="1815"/>
      <c r="K232" s="1816"/>
      <c r="L232" s="547"/>
      <c r="M232" s="553"/>
      <c r="N232" s="554"/>
      <c r="O232" s="554"/>
      <c r="P232" s="554"/>
      <c r="Q232" s="554"/>
      <c r="R232" s="554"/>
      <c r="S232" s="555"/>
    </row>
    <row r="233" spans="1:19" ht="15.6">
      <c r="A233" s="1814"/>
      <c r="B233" s="1815"/>
      <c r="C233" s="1815"/>
      <c r="D233" s="1815"/>
      <c r="E233" s="1815"/>
      <c r="F233" s="1815"/>
      <c r="G233" s="1815"/>
      <c r="H233" s="1815"/>
      <c r="I233" s="1815"/>
      <c r="J233" s="1815"/>
      <c r="K233" s="1816"/>
      <c r="L233" s="547"/>
      <c r="M233" s="553"/>
      <c r="N233" s="554"/>
      <c r="O233" s="554"/>
      <c r="P233" s="554"/>
      <c r="Q233" s="554"/>
      <c r="R233" s="554"/>
      <c r="S233" s="555"/>
    </row>
    <row r="234" spans="1:19" ht="15.6">
      <c r="A234" s="1814"/>
      <c r="B234" s="1815"/>
      <c r="C234" s="1815"/>
      <c r="D234" s="1815"/>
      <c r="E234" s="1815"/>
      <c r="F234" s="1815"/>
      <c r="G234" s="1815"/>
      <c r="H234" s="1815"/>
      <c r="I234" s="1815"/>
      <c r="J234" s="1815"/>
      <c r="K234" s="1816"/>
      <c r="L234" s="547"/>
      <c r="M234" s="553"/>
      <c r="N234" s="554"/>
      <c r="O234" s="554"/>
      <c r="P234" s="554"/>
      <c r="Q234" s="554"/>
      <c r="R234" s="554"/>
      <c r="S234" s="555"/>
    </row>
    <row r="235" spans="1:19" ht="15.6">
      <c r="A235" s="1814"/>
      <c r="B235" s="1815"/>
      <c r="C235" s="1815"/>
      <c r="D235" s="1815"/>
      <c r="E235" s="1815"/>
      <c r="F235" s="1815"/>
      <c r="G235" s="1815"/>
      <c r="H235" s="1815"/>
      <c r="I235" s="1815"/>
      <c r="J235" s="1815"/>
      <c r="K235" s="1816"/>
      <c r="L235" s="547"/>
      <c r="M235" s="553"/>
      <c r="N235" s="554"/>
      <c r="O235" s="554"/>
      <c r="P235" s="554"/>
      <c r="Q235" s="554"/>
      <c r="R235" s="554"/>
      <c r="S235" s="555"/>
    </row>
    <row r="236" spans="1:19" ht="15.6">
      <c r="A236" s="1814"/>
      <c r="B236" s="1815"/>
      <c r="C236" s="1815"/>
      <c r="D236" s="1815"/>
      <c r="E236" s="1815"/>
      <c r="F236" s="1815"/>
      <c r="G236" s="1815"/>
      <c r="H236" s="1815"/>
      <c r="I236" s="1815"/>
      <c r="J236" s="1815"/>
      <c r="K236" s="1816"/>
      <c r="L236" s="547"/>
      <c r="M236" s="553"/>
      <c r="N236" s="554"/>
      <c r="O236" s="554"/>
      <c r="P236" s="554"/>
      <c r="Q236" s="554"/>
      <c r="R236" s="554"/>
      <c r="S236" s="555"/>
    </row>
    <row r="237" spans="1:19" ht="15.6">
      <c r="A237" s="1814"/>
      <c r="B237" s="1815"/>
      <c r="C237" s="1815"/>
      <c r="D237" s="1815"/>
      <c r="E237" s="1815"/>
      <c r="F237" s="1815"/>
      <c r="G237" s="1815"/>
      <c r="H237" s="1815"/>
      <c r="I237" s="1815"/>
      <c r="J237" s="1815"/>
      <c r="K237" s="1816"/>
      <c r="L237" s="547"/>
      <c r="M237" s="553"/>
      <c r="N237" s="554"/>
      <c r="O237" s="554"/>
      <c r="P237" s="554"/>
      <c r="Q237" s="554"/>
      <c r="R237" s="554"/>
      <c r="S237" s="555"/>
    </row>
    <row r="238" spans="1:19" ht="15.6">
      <c r="A238" s="1955"/>
      <c r="B238" s="1956"/>
      <c r="C238" s="1956"/>
      <c r="D238" s="1956"/>
      <c r="E238" s="1956"/>
      <c r="F238" s="1956"/>
      <c r="G238" s="1956"/>
      <c r="H238" s="1956"/>
      <c r="I238" s="1956"/>
      <c r="J238" s="1956"/>
      <c r="K238" s="1957"/>
      <c r="L238" s="547"/>
      <c r="M238" s="553"/>
      <c r="N238" s="554"/>
      <c r="O238" s="554"/>
      <c r="P238" s="554"/>
      <c r="Q238" s="554"/>
      <c r="R238" s="554"/>
      <c r="S238" s="555"/>
    </row>
    <row r="239" spans="1:19" ht="15.6">
      <c r="A239" s="1955"/>
      <c r="B239" s="1956"/>
      <c r="C239" s="1956"/>
      <c r="D239" s="1956"/>
      <c r="E239" s="1956"/>
      <c r="F239" s="1956"/>
      <c r="G239" s="1956"/>
      <c r="H239" s="1956"/>
      <c r="I239" s="1956"/>
      <c r="J239" s="1956"/>
      <c r="K239" s="1957"/>
      <c r="L239" s="547"/>
      <c r="M239" s="553"/>
      <c r="N239" s="554"/>
      <c r="O239" s="554"/>
      <c r="P239" s="554"/>
      <c r="Q239" s="554"/>
      <c r="R239" s="554"/>
      <c r="S239" s="555"/>
    </row>
    <row r="240" spans="1:19" ht="16.2" thickBot="1">
      <c r="A240" s="1902"/>
      <c r="B240" s="1903"/>
      <c r="C240" s="1903"/>
      <c r="D240" s="1903"/>
      <c r="E240" s="1903"/>
      <c r="F240" s="1903"/>
      <c r="G240" s="1903"/>
      <c r="H240" s="1903"/>
      <c r="I240" s="1903"/>
      <c r="J240" s="1903"/>
      <c r="K240" s="1904"/>
      <c r="L240" s="1834" t="s">
        <v>1209</v>
      </c>
      <c r="M240" s="1835"/>
      <c r="N240" s="1835"/>
      <c r="O240" s="1835"/>
      <c r="P240" s="1835"/>
      <c r="Q240" s="1835"/>
      <c r="R240" s="1836"/>
      <c r="S240" s="558">
        <f>SUM(S209:S239)</f>
        <v>710.43</v>
      </c>
    </row>
    <row r="241" spans="1:19" ht="15.6">
      <c r="A241" s="757"/>
      <c r="B241" s="758"/>
      <c r="C241" s="758"/>
      <c r="D241" s="759"/>
      <c r="E241" s="760"/>
      <c r="F241" s="760"/>
      <c r="G241" s="760"/>
      <c r="H241" s="761"/>
      <c r="I241" s="762"/>
      <c r="J241" s="763"/>
      <c r="K241" s="763"/>
      <c r="L241" s="565"/>
      <c r="M241" s="566"/>
      <c r="N241" s="561"/>
      <c r="O241" s="561"/>
      <c r="P241" s="561"/>
      <c r="Q241" s="561"/>
      <c r="R241" s="561"/>
      <c r="S241" s="567"/>
    </row>
    <row r="242" spans="1:19" ht="15.6">
      <c r="A242" s="289"/>
      <c r="B242" s="290"/>
      <c r="C242" s="290"/>
      <c r="D242" s="291"/>
      <c r="E242" s="292"/>
      <c r="F242" s="292"/>
      <c r="G242" s="292"/>
      <c r="H242" s="293"/>
      <c r="I242" s="294"/>
      <c r="J242" s="295"/>
      <c r="K242" s="295"/>
      <c r="L242" s="565"/>
      <c r="M242" s="566"/>
      <c r="N242" s="561"/>
      <c r="O242" s="561"/>
      <c r="P242" s="561"/>
      <c r="Q242" s="561"/>
      <c r="R242" s="561"/>
      <c r="S242" s="567"/>
    </row>
    <row r="243" spans="1:19" ht="50.4" customHeight="1">
      <c r="A243" s="1958" t="s">
        <v>1306</v>
      </c>
      <c r="B243" s="1758"/>
      <c r="C243" s="1757"/>
      <c r="D243" s="1757"/>
      <c r="E243" s="280"/>
      <c r="F243" s="756"/>
      <c r="G243" s="1758" t="s">
        <v>1306</v>
      </c>
      <c r="H243" s="1758"/>
      <c r="I243" s="299"/>
      <c r="J243" s="299"/>
      <c r="K243" s="756"/>
      <c r="L243" s="568"/>
      <c r="M243" s="568"/>
      <c r="N243" s="568"/>
      <c r="O243" s="568"/>
      <c r="P243" s="568"/>
      <c r="Q243" s="568"/>
      <c r="R243" s="568"/>
      <c r="S243" s="532"/>
    </row>
    <row r="244" spans="1:19" ht="15.6" customHeight="1">
      <c r="A244" s="765" t="s">
        <v>1939</v>
      </c>
      <c r="B244" s="755"/>
      <c r="C244" s="755"/>
      <c r="D244" s="238"/>
      <c r="E244" s="238"/>
      <c r="F244" s="238"/>
      <c r="G244" s="1759" t="s">
        <v>1942</v>
      </c>
      <c r="H244" s="1759"/>
      <c r="I244" s="1759"/>
      <c r="J244" s="1759"/>
      <c r="K244" s="756"/>
      <c r="L244" s="568"/>
      <c r="M244" s="568"/>
      <c r="N244" s="568"/>
      <c r="O244" s="568"/>
      <c r="P244" s="568"/>
      <c r="Q244" s="568"/>
      <c r="R244" s="568"/>
      <c r="S244" s="569"/>
    </row>
    <row r="245" spans="1:19" ht="15.6" customHeight="1">
      <c r="A245" s="765" t="s">
        <v>1940</v>
      </c>
      <c r="B245" s="755"/>
      <c r="C245" s="755"/>
      <c r="D245" s="238"/>
      <c r="E245" s="238"/>
      <c r="F245" s="238"/>
      <c r="G245" s="1759" t="s">
        <v>1943</v>
      </c>
      <c r="H245" s="1759"/>
      <c r="I245" s="1759"/>
      <c r="J245" s="1759"/>
      <c r="K245" s="756"/>
      <c r="L245" s="568"/>
      <c r="M245" s="568"/>
      <c r="N245" s="568"/>
      <c r="O245" s="568"/>
      <c r="P245" s="568"/>
      <c r="Q245" s="568"/>
      <c r="R245" s="568"/>
      <c r="S245" s="569"/>
    </row>
    <row r="246" spans="1:19" ht="16.2" thickBot="1">
      <c r="A246" s="766" t="s">
        <v>1941</v>
      </c>
      <c r="B246" s="767"/>
      <c r="C246" s="767"/>
      <c r="D246" s="727"/>
      <c r="E246" s="727"/>
      <c r="F246" s="727"/>
      <c r="G246" s="1760" t="s">
        <v>1944</v>
      </c>
      <c r="H246" s="1760"/>
      <c r="I246" s="1760"/>
      <c r="J246" s="1760"/>
      <c r="K246" s="301"/>
      <c r="L246" s="571"/>
      <c r="M246" s="571"/>
      <c r="N246" s="571"/>
      <c r="O246" s="571"/>
      <c r="P246" s="571"/>
      <c r="Q246" s="571"/>
      <c r="R246" s="571"/>
      <c r="S246" s="573"/>
    </row>
    <row r="247" spans="1:19" ht="21" thickBot="1">
      <c r="A247" s="1837"/>
      <c r="B247" s="1838"/>
      <c r="C247" s="1838"/>
      <c r="D247" s="1775" t="s">
        <v>1281</v>
      </c>
      <c r="E247" s="1776"/>
      <c r="F247" s="1776"/>
      <c r="G247" s="1776"/>
      <c r="H247" s="1776"/>
      <c r="I247" s="1776"/>
      <c r="J247" s="1776"/>
      <c r="K247" s="1776"/>
      <c r="L247" s="1776"/>
      <c r="M247" s="1776"/>
      <c r="N247" s="1776"/>
      <c r="O247" s="1776"/>
      <c r="P247" s="1776"/>
      <c r="Q247" s="1776"/>
      <c r="R247" s="1777"/>
      <c r="S247" s="528"/>
    </row>
    <row r="248" spans="1:19" ht="15.6">
      <c r="A248" s="530"/>
      <c r="B248" s="531"/>
      <c r="C248" s="531"/>
      <c r="D248" s="531"/>
      <c r="E248" s="531"/>
      <c r="F248" s="531"/>
      <c r="G248" s="531"/>
      <c r="H248" s="531"/>
      <c r="I248" s="531"/>
      <c r="J248" s="531"/>
      <c r="K248" s="531"/>
      <c r="L248" s="531"/>
      <c r="M248" s="531"/>
      <c r="N248" s="531"/>
      <c r="O248" s="531"/>
      <c r="P248" s="531"/>
      <c r="Q248" s="531"/>
      <c r="R248" s="531"/>
      <c r="S248" s="532"/>
    </row>
    <row r="249" spans="1:19" ht="15.6">
      <c r="A249" s="1839" t="s">
        <v>1204</v>
      </c>
      <c r="B249" s="1840"/>
      <c r="C249" s="1840"/>
      <c r="D249" s="1896" t="s">
        <v>1228</v>
      </c>
      <c r="E249" s="1897"/>
      <c r="F249" s="1897"/>
      <c r="G249" s="1897"/>
      <c r="H249" s="1897"/>
      <c r="I249" s="1897"/>
      <c r="J249" s="1897"/>
      <c r="K249" s="1897"/>
      <c r="L249" s="1897"/>
      <c r="M249" s="1897"/>
      <c r="N249" s="1897"/>
      <c r="O249" s="1897"/>
      <c r="P249" s="1897"/>
      <c r="Q249" s="1897"/>
      <c r="R249" s="1898"/>
      <c r="S249" s="534"/>
    </row>
    <row r="250" spans="1:19" ht="15.6">
      <c r="A250" s="535"/>
      <c r="B250" s="533"/>
      <c r="C250" s="536"/>
      <c r="D250" s="1899"/>
      <c r="E250" s="1900"/>
      <c r="F250" s="1900"/>
      <c r="G250" s="1900"/>
      <c r="H250" s="1900"/>
      <c r="I250" s="1900"/>
      <c r="J250" s="1900"/>
      <c r="K250" s="1900"/>
      <c r="L250" s="1900"/>
      <c r="M250" s="1900"/>
      <c r="N250" s="1900"/>
      <c r="O250" s="1900"/>
      <c r="P250" s="1900"/>
      <c r="Q250" s="1900"/>
      <c r="R250" s="1901"/>
      <c r="S250" s="534"/>
    </row>
    <row r="251" spans="1:19" ht="15.6">
      <c r="A251" s="537"/>
      <c r="B251" s="538"/>
      <c r="C251" s="538"/>
      <c r="D251" s="539"/>
      <c r="E251" s="540"/>
      <c r="F251" s="540"/>
      <c r="G251" s="539"/>
      <c r="H251" s="539"/>
      <c r="I251" s="539"/>
      <c r="J251" s="539"/>
      <c r="K251" s="539"/>
      <c r="L251" s="539"/>
      <c r="M251" s="539"/>
      <c r="N251" s="539"/>
      <c r="O251" s="539"/>
      <c r="P251" s="539"/>
      <c r="Q251" s="539"/>
      <c r="R251" s="540"/>
      <c r="S251" s="534"/>
    </row>
    <row r="252" spans="1:19" ht="15.6">
      <c r="A252" s="1762" t="s">
        <v>1282</v>
      </c>
      <c r="B252" s="1762"/>
      <c r="C252" s="1762"/>
      <c r="D252" s="1762"/>
      <c r="E252" s="541"/>
      <c r="F252" s="1763" t="s">
        <v>1283</v>
      </c>
      <c r="G252" s="1763"/>
      <c r="H252" s="1763"/>
      <c r="I252" s="1763"/>
      <c r="J252" s="1763"/>
      <c r="K252" s="1763"/>
      <c r="L252" s="540"/>
      <c r="M252" s="1763" t="s">
        <v>1205</v>
      </c>
      <c r="N252" s="1763"/>
      <c r="O252" s="1763"/>
      <c r="P252" s="540"/>
      <c r="Q252" s="1764" t="s">
        <v>1284</v>
      </c>
      <c r="R252" s="1765"/>
      <c r="S252" s="1858"/>
    </row>
    <row r="253" spans="1:19" ht="15.6">
      <c r="A253" s="1768" t="s">
        <v>1971</v>
      </c>
      <c r="B253" s="1768"/>
      <c r="C253" s="1768"/>
      <c r="D253" s="1768"/>
      <c r="E253" s="541"/>
      <c r="F253" s="1769" t="s">
        <v>930</v>
      </c>
      <c r="G253" s="1769"/>
      <c r="H253" s="1769"/>
      <c r="I253" s="1769"/>
      <c r="J253" s="1769"/>
      <c r="K253" s="1769"/>
      <c r="L253" s="540"/>
      <c r="M253" s="1770" t="s">
        <v>928</v>
      </c>
      <c r="N253" s="1771"/>
      <c r="O253" s="1772"/>
      <c r="P253" s="539"/>
      <c r="Q253" s="1828"/>
      <c r="R253" s="1829"/>
      <c r="S253" s="1859"/>
    </row>
    <row r="254" spans="1:19" ht="15.6">
      <c r="A254" s="1768"/>
      <c r="B254" s="1768"/>
      <c r="C254" s="1768"/>
      <c r="D254" s="1768"/>
      <c r="E254" s="541"/>
      <c r="F254" s="1769"/>
      <c r="G254" s="1769"/>
      <c r="H254" s="1769"/>
      <c r="I254" s="1769"/>
      <c r="J254" s="1769"/>
      <c r="K254" s="1769"/>
      <c r="L254" s="539"/>
      <c r="M254" s="539"/>
      <c r="N254" s="542"/>
      <c r="O254" s="542"/>
      <c r="P254" s="542"/>
      <c r="Q254" s="542"/>
      <c r="R254" s="540"/>
      <c r="S254" s="534"/>
    </row>
    <row r="255" spans="1:19" ht="15.6">
      <c r="A255" s="537"/>
      <c r="B255" s="543"/>
      <c r="C255" s="539"/>
      <c r="D255" s="540"/>
      <c r="E255" s="540"/>
      <c r="F255" s="544"/>
      <c r="G255" s="539"/>
      <c r="H255" s="539"/>
      <c r="I255" s="539"/>
      <c r="J255" s="540"/>
      <c r="K255" s="539"/>
      <c r="L255" s="539"/>
      <c r="M255" s="539"/>
      <c r="N255" s="539"/>
      <c r="O255" s="539"/>
      <c r="P255" s="539"/>
      <c r="Q255" s="539"/>
      <c r="R255" s="545"/>
      <c r="S255" s="534"/>
    </row>
    <row r="256" spans="1:19" ht="15.6">
      <c r="A256" s="1820" t="s">
        <v>1285</v>
      </c>
      <c r="B256" s="1821"/>
      <c r="C256" s="1821"/>
      <c r="D256" s="1821"/>
      <c r="E256" s="1821"/>
      <c r="F256" s="1821"/>
      <c r="G256" s="1821"/>
      <c r="H256" s="1821"/>
      <c r="I256" s="1821"/>
      <c r="J256" s="1821"/>
      <c r="K256" s="1822"/>
      <c r="L256" s="1823" t="s">
        <v>428</v>
      </c>
      <c r="M256" s="1825" t="s">
        <v>1225</v>
      </c>
      <c r="N256" s="1826"/>
      <c r="O256" s="1827"/>
      <c r="P256" s="1823" t="s">
        <v>1286</v>
      </c>
      <c r="Q256" s="1823" t="s">
        <v>1287</v>
      </c>
      <c r="R256" s="1823" t="s">
        <v>1288</v>
      </c>
      <c r="S256" s="1809" t="s">
        <v>1206</v>
      </c>
    </row>
    <row r="257" spans="1:19" ht="15.6">
      <c r="A257" s="1804"/>
      <c r="B257" s="1805"/>
      <c r="C257" s="1805"/>
      <c r="D257" s="1805"/>
      <c r="E257" s="1805"/>
      <c r="F257" s="1805"/>
      <c r="G257" s="1805"/>
      <c r="H257" s="1805"/>
      <c r="I257" s="1805"/>
      <c r="J257" s="1805"/>
      <c r="K257" s="1806"/>
      <c r="L257" s="1824"/>
      <c r="M257" s="546" t="s">
        <v>1289</v>
      </c>
      <c r="N257" s="546" t="s">
        <v>1290</v>
      </c>
      <c r="O257" s="546" t="s">
        <v>1291</v>
      </c>
      <c r="P257" s="1824"/>
      <c r="Q257" s="1824"/>
      <c r="R257" s="1824"/>
      <c r="S257" s="1810"/>
    </row>
    <row r="258" spans="1:19" ht="15.6">
      <c r="A258" s="1811"/>
      <c r="B258" s="1812"/>
      <c r="C258" s="1812"/>
      <c r="D258" s="1812"/>
      <c r="E258" s="1812"/>
      <c r="F258" s="1812"/>
      <c r="G258" s="1812"/>
      <c r="H258" s="1812"/>
      <c r="I258" s="1812"/>
      <c r="J258" s="1812"/>
      <c r="K258" s="1813"/>
      <c r="L258" s="547"/>
      <c r="M258" s="548">
        <v>1.4</v>
      </c>
      <c r="N258" s="548">
        <v>0.36616954474097324</v>
      </c>
      <c r="O258" s="548">
        <v>1.4</v>
      </c>
      <c r="P258" s="549"/>
      <c r="Q258" s="549">
        <v>65</v>
      </c>
      <c r="R258" s="549">
        <f>Q258*P258</f>
        <v>0</v>
      </c>
      <c r="S258" s="581">
        <f>+Q258*O258*N258*M258</f>
        <v>46.649999999999984</v>
      </c>
    </row>
    <row r="259" spans="1:19" ht="15.6">
      <c r="A259" s="1814"/>
      <c r="B259" s="1815"/>
      <c r="C259" s="1815"/>
      <c r="D259" s="1815"/>
      <c r="E259" s="1815"/>
      <c r="F259" s="1815"/>
      <c r="G259" s="1815"/>
      <c r="H259" s="1815"/>
      <c r="I259" s="1815"/>
      <c r="J259" s="1815"/>
      <c r="K259" s="1816"/>
      <c r="L259" s="547"/>
      <c r="M259" s="548">
        <v>1.4</v>
      </c>
      <c r="N259" s="548">
        <v>0.05</v>
      </c>
      <c r="O259" s="548">
        <v>1.4</v>
      </c>
      <c r="P259" s="549"/>
      <c r="Q259" s="549">
        <v>68</v>
      </c>
      <c r="R259" s="549">
        <f>Q259*P259</f>
        <v>0</v>
      </c>
      <c r="S259" s="581">
        <f>+Q259*O259*N259*M259</f>
        <v>6.6639999999999997</v>
      </c>
    </row>
    <row r="260" spans="1:19" ht="15.6">
      <c r="A260" s="1814"/>
      <c r="B260" s="1815"/>
      <c r="C260" s="1815"/>
      <c r="D260" s="1815"/>
      <c r="E260" s="1815"/>
      <c r="F260" s="1815"/>
      <c r="G260" s="1815"/>
      <c r="H260" s="1815"/>
      <c r="I260" s="1815"/>
      <c r="J260" s="1815"/>
      <c r="K260" s="1816"/>
      <c r="L260" s="547"/>
      <c r="M260" s="548">
        <v>1.4</v>
      </c>
      <c r="N260" s="548">
        <v>0.35</v>
      </c>
      <c r="O260" s="548">
        <v>1.4</v>
      </c>
      <c r="P260" s="549"/>
      <c r="Q260" s="549">
        <v>3</v>
      </c>
      <c r="R260" s="549">
        <f>Q260*P260</f>
        <v>0</v>
      </c>
      <c r="S260" s="581">
        <f>+Q260*O260*N260*M260</f>
        <v>2.0579999999999994</v>
      </c>
    </row>
    <row r="261" spans="1:19" ht="15.6">
      <c r="A261" s="1814"/>
      <c r="B261" s="1815"/>
      <c r="C261" s="1815"/>
      <c r="D261" s="1815"/>
      <c r="E261" s="1815"/>
      <c r="F261" s="1815"/>
      <c r="G261" s="1815"/>
      <c r="H261" s="1815"/>
      <c r="I261" s="1815"/>
      <c r="J261" s="1815"/>
      <c r="K261" s="1816"/>
      <c r="L261" s="547"/>
      <c r="M261" s="553"/>
      <c r="N261" s="554"/>
      <c r="O261" s="579"/>
      <c r="P261" s="577"/>
      <c r="Q261" s="577"/>
      <c r="R261" s="577"/>
      <c r="S261" s="580"/>
    </row>
    <row r="262" spans="1:19" ht="15.6">
      <c r="A262" s="1814"/>
      <c r="B262" s="1815"/>
      <c r="C262" s="1815"/>
      <c r="D262" s="1815"/>
      <c r="E262" s="1815"/>
      <c r="F262" s="1815"/>
      <c r="G262" s="1815"/>
      <c r="H262" s="1815"/>
      <c r="I262" s="1815"/>
      <c r="J262" s="1815"/>
      <c r="K262" s="1816"/>
      <c r="L262" s="547"/>
      <c r="M262" s="553"/>
      <c r="N262" s="554"/>
      <c r="O262" s="554"/>
      <c r="P262" s="549"/>
      <c r="Q262" s="549"/>
      <c r="R262" s="549"/>
      <c r="S262" s="555"/>
    </row>
    <row r="263" spans="1:19" ht="15.6">
      <c r="A263" s="1814"/>
      <c r="B263" s="1815"/>
      <c r="C263" s="1815"/>
      <c r="D263" s="1815"/>
      <c r="E263" s="1815"/>
      <c r="F263" s="1815"/>
      <c r="G263" s="1815"/>
      <c r="H263" s="1815"/>
      <c r="I263" s="1815"/>
      <c r="J263" s="1815"/>
      <c r="K263" s="1816"/>
      <c r="L263" s="547"/>
      <c r="M263" s="553"/>
      <c r="N263" s="554"/>
      <c r="O263" s="554"/>
      <c r="P263" s="549"/>
      <c r="Q263" s="549"/>
      <c r="R263" s="549"/>
      <c r="S263" s="555"/>
    </row>
    <row r="264" spans="1:19" ht="15.6">
      <c r="A264" s="1814"/>
      <c r="B264" s="1815"/>
      <c r="C264" s="1815"/>
      <c r="D264" s="1815"/>
      <c r="E264" s="1815"/>
      <c r="F264" s="1815"/>
      <c r="G264" s="1815"/>
      <c r="H264" s="1815"/>
      <c r="I264" s="1815"/>
      <c r="J264" s="1815"/>
      <c r="K264" s="1816"/>
      <c r="L264" s="547"/>
      <c r="M264" s="553"/>
      <c r="N264" s="554"/>
      <c r="O264" s="554"/>
      <c r="P264" s="549"/>
      <c r="Q264" s="549"/>
      <c r="R264" s="549"/>
      <c r="S264" s="555"/>
    </row>
    <row r="265" spans="1:19" ht="15.6">
      <c r="A265" s="1814"/>
      <c r="B265" s="1815"/>
      <c r="C265" s="1815"/>
      <c r="D265" s="1815"/>
      <c r="E265" s="1815"/>
      <c r="F265" s="1815"/>
      <c r="G265" s="1815"/>
      <c r="H265" s="1815"/>
      <c r="I265" s="1815"/>
      <c r="J265" s="1815"/>
      <c r="K265" s="1816"/>
      <c r="L265" s="547"/>
      <c r="M265" s="553"/>
      <c r="N265" s="554"/>
      <c r="O265" s="554"/>
      <c r="P265" s="549"/>
      <c r="Q265" s="549"/>
      <c r="R265" s="549"/>
      <c r="S265" s="555"/>
    </row>
    <row r="266" spans="1:19" ht="15.6">
      <c r="A266" s="1814"/>
      <c r="B266" s="1815"/>
      <c r="C266" s="1815"/>
      <c r="D266" s="1815"/>
      <c r="E266" s="1815"/>
      <c r="F266" s="1815"/>
      <c r="G266" s="1815"/>
      <c r="H266" s="1815"/>
      <c r="I266" s="1815"/>
      <c r="J266" s="1815"/>
      <c r="K266" s="1816"/>
      <c r="L266" s="547"/>
      <c r="M266" s="553"/>
      <c r="N266" s="554"/>
      <c r="O266" s="554"/>
      <c r="P266" s="549"/>
      <c r="Q266" s="549"/>
      <c r="R266" s="549"/>
      <c r="S266" s="555"/>
    </row>
    <row r="267" spans="1:19" ht="15.6">
      <c r="A267" s="1814"/>
      <c r="B267" s="1815"/>
      <c r="C267" s="1815"/>
      <c r="D267" s="1815"/>
      <c r="E267" s="1815"/>
      <c r="F267" s="1815"/>
      <c r="G267" s="1815"/>
      <c r="H267" s="1815"/>
      <c r="I267" s="1815"/>
      <c r="J267" s="1815"/>
      <c r="K267" s="1816"/>
      <c r="L267" s="547"/>
      <c r="M267" s="553"/>
      <c r="N267" s="554"/>
      <c r="O267" s="554"/>
      <c r="P267" s="549"/>
      <c r="Q267" s="549"/>
      <c r="R267" s="549"/>
      <c r="S267" s="555"/>
    </row>
    <row r="268" spans="1:19" ht="15.6">
      <c r="A268" s="1814"/>
      <c r="B268" s="1815"/>
      <c r="C268" s="1815"/>
      <c r="D268" s="1815"/>
      <c r="E268" s="1815"/>
      <c r="F268" s="1815"/>
      <c r="G268" s="1815"/>
      <c r="H268" s="1815"/>
      <c r="I268" s="1815"/>
      <c r="J268" s="1815"/>
      <c r="K268" s="1816"/>
      <c r="L268" s="547"/>
      <c r="M268" s="553"/>
      <c r="N268" s="554"/>
      <c r="O268" s="554"/>
      <c r="P268" s="549"/>
      <c r="Q268" s="549"/>
      <c r="R268" s="549"/>
      <c r="S268" s="555"/>
    </row>
    <row r="269" spans="1:19" ht="15.6">
      <c r="A269" s="1814"/>
      <c r="B269" s="1815"/>
      <c r="C269" s="1815"/>
      <c r="D269" s="1815"/>
      <c r="E269" s="1815"/>
      <c r="F269" s="1815"/>
      <c r="G269" s="1815"/>
      <c r="H269" s="1815"/>
      <c r="I269" s="1815"/>
      <c r="J269" s="1815"/>
      <c r="K269" s="1816"/>
      <c r="L269" s="547"/>
      <c r="M269" s="553"/>
      <c r="N269" s="554"/>
      <c r="O269" s="554"/>
      <c r="P269" s="549"/>
      <c r="Q269" s="549"/>
      <c r="R269" s="549"/>
      <c r="S269" s="555"/>
    </row>
    <row r="270" spans="1:19" ht="15.6">
      <c r="A270" s="1814"/>
      <c r="B270" s="1815"/>
      <c r="C270" s="1815"/>
      <c r="D270" s="1815"/>
      <c r="E270" s="1815"/>
      <c r="F270" s="1815"/>
      <c r="G270" s="1815"/>
      <c r="H270" s="1815"/>
      <c r="I270" s="1815"/>
      <c r="J270" s="1815"/>
      <c r="K270" s="1816"/>
      <c r="L270" s="547"/>
      <c r="M270" s="553"/>
      <c r="N270" s="554"/>
      <c r="O270" s="554"/>
      <c r="P270" s="549"/>
      <c r="Q270" s="549"/>
      <c r="R270" s="549"/>
      <c r="S270" s="555"/>
    </row>
    <row r="271" spans="1:19" ht="15.6">
      <c r="A271" s="1814"/>
      <c r="B271" s="1815"/>
      <c r="C271" s="1815"/>
      <c r="D271" s="1815"/>
      <c r="E271" s="1815"/>
      <c r="F271" s="1815"/>
      <c r="G271" s="1815"/>
      <c r="H271" s="1815"/>
      <c r="I271" s="1815"/>
      <c r="J271" s="1815"/>
      <c r="K271" s="1816"/>
      <c r="L271" s="547"/>
      <c r="M271" s="553"/>
      <c r="N271" s="554"/>
      <c r="O271" s="554"/>
      <c r="P271" s="549"/>
      <c r="Q271" s="549"/>
      <c r="R271" s="549"/>
      <c r="S271" s="555"/>
    </row>
    <row r="272" spans="1:19" ht="15.6">
      <c r="A272" s="1814"/>
      <c r="B272" s="1815"/>
      <c r="C272" s="1815"/>
      <c r="D272" s="1815"/>
      <c r="E272" s="1815"/>
      <c r="F272" s="1815"/>
      <c r="G272" s="1815"/>
      <c r="H272" s="1815"/>
      <c r="I272" s="1815"/>
      <c r="J272" s="1815"/>
      <c r="K272" s="1816"/>
      <c r="L272" s="547"/>
      <c r="M272" s="553"/>
      <c r="N272" s="554"/>
      <c r="O272" s="554"/>
      <c r="P272" s="549"/>
      <c r="Q272" s="549"/>
      <c r="R272" s="549"/>
      <c r="S272" s="555"/>
    </row>
    <row r="273" spans="1:19" ht="15.6">
      <c r="A273" s="1814"/>
      <c r="B273" s="1815"/>
      <c r="C273" s="1815"/>
      <c r="D273" s="1815"/>
      <c r="E273" s="1815"/>
      <c r="F273" s="1815"/>
      <c r="G273" s="1815"/>
      <c r="H273" s="1815"/>
      <c r="I273" s="1815"/>
      <c r="J273" s="1815"/>
      <c r="K273" s="1816"/>
      <c r="L273" s="547"/>
      <c r="M273" s="553"/>
      <c r="N273" s="554"/>
      <c r="O273" s="554"/>
      <c r="P273" s="549"/>
      <c r="Q273" s="549"/>
      <c r="R273" s="549"/>
      <c r="S273" s="555"/>
    </row>
    <row r="274" spans="1:19" ht="15.6">
      <c r="A274" s="1814"/>
      <c r="B274" s="1815"/>
      <c r="C274" s="1815"/>
      <c r="D274" s="1815"/>
      <c r="E274" s="1815"/>
      <c r="F274" s="1815"/>
      <c r="G274" s="1815"/>
      <c r="H274" s="1815"/>
      <c r="I274" s="1815"/>
      <c r="J274" s="1815"/>
      <c r="K274" s="1816"/>
      <c r="L274" s="547"/>
      <c r="M274" s="553"/>
      <c r="N274" s="554"/>
      <c r="O274" s="554"/>
      <c r="P274" s="549"/>
      <c r="Q274" s="549"/>
      <c r="R274" s="549"/>
      <c r="S274" s="555"/>
    </row>
    <row r="275" spans="1:19" ht="15.6">
      <c r="A275" s="1814"/>
      <c r="B275" s="1815"/>
      <c r="C275" s="1815"/>
      <c r="D275" s="1815"/>
      <c r="E275" s="1815"/>
      <c r="F275" s="1815"/>
      <c r="G275" s="1815"/>
      <c r="H275" s="1815"/>
      <c r="I275" s="1815"/>
      <c r="J275" s="1815"/>
      <c r="K275" s="1816"/>
      <c r="L275" s="547"/>
      <c r="M275" s="553"/>
      <c r="N275" s="554"/>
      <c r="O275" s="554"/>
      <c r="P275" s="549"/>
      <c r="Q275" s="549"/>
      <c r="R275" s="549"/>
      <c r="S275" s="555"/>
    </row>
    <row r="276" spans="1:19" ht="15.6">
      <c r="A276" s="1814"/>
      <c r="B276" s="1815"/>
      <c r="C276" s="1815"/>
      <c r="D276" s="1815"/>
      <c r="E276" s="1815"/>
      <c r="F276" s="1815"/>
      <c r="G276" s="1815"/>
      <c r="H276" s="1815"/>
      <c r="I276" s="1815"/>
      <c r="J276" s="1815"/>
      <c r="K276" s="1816"/>
      <c r="L276" s="547"/>
      <c r="M276" s="553"/>
      <c r="N276" s="554"/>
      <c r="O276" s="554"/>
      <c r="P276" s="549"/>
      <c r="Q276" s="549"/>
      <c r="R276" s="549"/>
      <c r="S276" s="555"/>
    </row>
    <row r="277" spans="1:19" ht="15.6">
      <c r="A277" s="1814"/>
      <c r="B277" s="1815"/>
      <c r="C277" s="1815"/>
      <c r="D277" s="1815"/>
      <c r="E277" s="1815"/>
      <c r="F277" s="1815"/>
      <c r="G277" s="1815"/>
      <c r="H277" s="1815"/>
      <c r="I277" s="1815"/>
      <c r="J277" s="1815"/>
      <c r="K277" s="1816"/>
      <c r="L277" s="547"/>
      <c r="M277" s="553"/>
      <c r="N277" s="554"/>
      <c r="O277" s="554"/>
      <c r="P277" s="554"/>
      <c r="Q277" s="554"/>
      <c r="R277" s="554"/>
      <c r="S277" s="555"/>
    </row>
    <row r="278" spans="1:19" ht="15.6">
      <c r="A278" s="1814"/>
      <c r="B278" s="1815"/>
      <c r="C278" s="1815"/>
      <c r="D278" s="1815"/>
      <c r="E278" s="1815"/>
      <c r="F278" s="1815"/>
      <c r="G278" s="1815"/>
      <c r="H278" s="1815"/>
      <c r="I278" s="1815"/>
      <c r="J278" s="1815"/>
      <c r="K278" s="1816"/>
      <c r="L278" s="547"/>
      <c r="M278" s="553"/>
      <c r="N278" s="554"/>
      <c r="O278" s="554"/>
      <c r="P278" s="554"/>
      <c r="Q278" s="554"/>
      <c r="R278" s="554"/>
      <c r="S278" s="555"/>
    </row>
    <row r="279" spans="1:19" ht="15.6">
      <c r="A279" s="1814"/>
      <c r="B279" s="1815"/>
      <c r="C279" s="1815"/>
      <c r="D279" s="1815"/>
      <c r="E279" s="1815"/>
      <c r="F279" s="1815"/>
      <c r="G279" s="1815"/>
      <c r="H279" s="1815"/>
      <c r="I279" s="1815"/>
      <c r="J279" s="1815"/>
      <c r="K279" s="1816"/>
      <c r="L279" s="547"/>
      <c r="M279" s="553"/>
      <c r="N279" s="554"/>
      <c r="O279" s="554"/>
      <c r="P279" s="554"/>
      <c r="Q279" s="554"/>
      <c r="R279" s="554"/>
      <c r="S279" s="555"/>
    </row>
    <row r="280" spans="1:19" ht="15.6">
      <c r="A280" s="1814"/>
      <c r="B280" s="1815"/>
      <c r="C280" s="1815"/>
      <c r="D280" s="1815"/>
      <c r="E280" s="1815"/>
      <c r="F280" s="1815"/>
      <c r="G280" s="1815"/>
      <c r="H280" s="1815"/>
      <c r="I280" s="1815"/>
      <c r="J280" s="1815"/>
      <c r="K280" s="1816"/>
      <c r="L280" s="547"/>
      <c r="M280" s="553"/>
      <c r="N280" s="554"/>
      <c r="O280" s="554"/>
      <c r="P280" s="554"/>
      <c r="Q280" s="554"/>
      <c r="R280" s="554"/>
      <c r="S280" s="555"/>
    </row>
    <row r="281" spans="1:19" ht="15.6">
      <c r="A281" s="1814"/>
      <c r="B281" s="1815"/>
      <c r="C281" s="1815"/>
      <c r="D281" s="1815"/>
      <c r="E281" s="1815"/>
      <c r="F281" s="1815"/>
      <c r="G281" s="1815"/>
      <c r="H281" s="1815"/>
      <c r="I281" s="1815"/>
      <c r="J281" s="1815"/>
      <c r="K281" s="1816"/>
      <c r="L281" s="547"/>
      <c r="M281" s="553"/>
      <c r="N281" s="554"/>
      <c r="O281" s="554"/>
      <c r="P281" s="554"/>
      <c r="Q281" s="554"/>
      <c r="R281" s="554"/>
      <c r="S281" s="555"/>
    </row>
    <row r="282" spans="1:19" ht="15.6">
      <c r="A282" s="1814"/>
      <c r="B282" s="1815"/>
      <c r="C282" s="1815"/>
      <c r="D282" s="1815"/>
      <c r="E282" s="1815"/>
      <c r="F282" s="1815"/>
      <c r="G282" s="1815"/>
      <c r="H282" s="1815"/>
      <c r="I282" s="1815"/>
      <c r="J282" s="1815"/>
      <c r="K282" s="1816"/>
      <c r="L282" s="547"/>
      <c r="M282" s="553"/>
      <c r="N282" s="554"/>
      <c r="O282" s="554"/>
      <c r="P282" s="554"/>
      <c r="Q282" s="554"/>
      <c r="R282" s="554"/>
      <c r="S282" s="555"/>
    </row>
    <row r="283" spans="1:19" ht="15.6">
      <c r="A283" s="1814"/>
      <c r="B283" s="1815"/>
      <c r="C283" s="1815"/>
      <c r="D283" s="1815"/>
      <c r="E283" s="1815"/>
      <c r="F283" s="1815"/>
      <c r="G283" s="1815"/>
      <c r="H283" s="1815"/>
      <c r="I283" s="1815"/>
      <c r="J283" s="1815"/>
      <c r="K283" s="1816"/>
      <c r="L283" s="547"/>
      <c r="M283" s="553"/>
      <c r="N283" s="554"/>
      <c r="O283" s="554"/>
      <c r="P283" s="554"/>
      <c r="Q283" s="554"/>
      <c r="R283" s="554"/>
      <c r="S283" s="555"/>
    </row>
    <row r="284" spans="1:19" ht="15.6">
      <c r="A284" s="1814"/>
      <c r="B284" s="1815"/>
      <c r="C284" s="1815"/>
      <c r="D284" s="1815"/>
      <c r="E284" s="1815"/>
      <c r="F284" s="1815"/>
      <c r="G284" s="1815"/>
      <c r="H284" s="1815"/>
      <c r="I284" s="1815"/>
      <c r="J284" s="1815"/>
      <c r="K284" s="1816"/>
      <c r="L284" s="547"/>
      <c r="M284" s="553"/>
      <c r="N284" s="554"/>
      <c r="O284" s="554"/>
      <c r="P284" s="554"/>
      <c r="Q284" s="554"/>
      <c r="R284" s="554"/>
      <c r="S284" s="555"/>
    </row>
    <row r="285" spans="1:19" ht="15.6">
      <c r="A285" s="1814"/>
      <c r="B285" s="1815"/>
      <c r="C285" s="1815"/>
      <c r="D285" s="1815"/>
      <c r="E285" s="1815"/>
      <c r="F285" s="1815"/>
      <c r="G285" s="1815"/>
      <c r="H285" s="1815"/>
      <c r="I285" s="1815"/>
      <c r="J285" s="1815"/>
      <c r="K285" s="1816"/>
      <c r="L285" s="547"/>
      <c r="M285" s="553"/>
      <c r="N285" s="554"/>
      <c r="O285" s="554"/>
      <c r="P285" s="554"/>
      <c r="Q285" s="554"/>
      <c r="R285" s="554"/>
      <c r="S285" s="555"/>
    </row>
    <row r="286" spans="1:19" ht="15.6">
      <c r="A286" s="1814"/>
      <c r="B286" s="1815"/>
      <c r="C286" s="1815"/>
      <c r="D286" s="1815"/>
      <c r="E286" s="1815"/>
      <c r="F286" s="1815"/>
      <c r="G286" s="1815"/>
      <c r="H286" s="1815"/>
      <c r="I286" s="1815"/>
      <c r="J286" s="1815"/>
      <c r="K286" s="1816"/>
      <c r="L286" s="547"/>
      <c r="M286" s="553"/>
      <c r="N286" s="554"/>
      <c r="O286" s="554"/>
      <c r="P286" s="554"/>
      <c r="Q286" s="554"/>
      <c r="R286" s="554"/>
      <c r="S286" s="555"/>
    </row>
    <row r="287" spans="1:19" ht="15.6">
      <c r="A287" s="1955"/>
      <c r="B287" s="1956"/>
      <c r="C287" s="1956"/>
      <c r="D287" s="1956"/>
      <c r="E287" s="1956"/>
      <c r="F287" s="1956"/>
      <c r="G287" s="1956"/>
      <c r="H287" s="1956"/>
      <c r="I287" s="1956"/>
      <c r="J287" s="1956"/>
      <c r="K287" s="1957"/>
      <c r="L287" s="547"/>
      <c r="M287" s="553"/>
      <c r="N287" s="554"/>
      <c r="O287" s="554"/>
      <c r="P287" s="554"/>
      <c r="Q287" s="554"/>
      <c r="R287" s="554"/>
      <c r="S287" s="555"/>
    </row>
    <row r="288" spans="1:19" ht="15.6">
      <c r="A288" s="1955"/>
      <c r="B288" s="1956"/>
      <c r="C288" s="1956"/>
      <c r="D288" s="1956"/>
      <c r="E288" s="1956"/>
      <c r="F288" s="1956"/>
      <c r="G288" s="1956"/>
      <c r="H288" s="1956"/>
      <c r="I288" s="1956"/>
      <c r="J288" s="1956"/>
      <c r="K288" s="1957"/>
      <c r="L288" s="547"/>
      <c r="M288" s="553"/>
      <c r="N288" s="554"/>
      <c r="O288" s="554"/>
      <c r="P288" s="554"/>
      <c r="Q288" s="554"/>
      <c r="R288" s="554"/>
      <c r="S288" s="555"/>
    </row>
    <row r="289" spans="1:19" ht="16.2" thickBot="1">
      <c r="A289" s="1902"/>
      <c r="B289" s="1903"/>
      <c r="C289" s="1903"/>
      <c r="D289" s="1903"/>
      <c r="E289" s="1903"/>
      <c r="F289" s="1903"/>
      <c r="G289" s="1903"/>
      <c r="H289" s="1903"/>
      <c r="I289" s="1903"/>
      <c r="J289" s="1903"/>
      <c r="K289" s="1904"/>
      <c r="L289" s="1834" t="s">
        <v>1209</v>
      </c>
      <c r="M289" s="1835"/>
      <c r="N289" s="1835"/>
      <c r="O289" s="1835"/>
      <c r="P289" s="1835"/>
      <c r="Q289" s="1835"/>
      <c r="R289" s="1836"/>
      <c r="S289" s="558">
        <f>SUM(S258:S288)</f>
        <v>55.371999999999986</v>
      </c>
    </row>
    <row r="290" spans="1:19" ht="15.6">
      <c r="A290" s="757"/>
      <c r="B290" s="758"/>
      <c r="C290" s="758"/>
      <c r="D290" s="759"/>
      <c r="E290" s="760"/>
      <c r="F290" s="760"/>
      <c r="G290" s="760"/>
      <c r="H290" s="761"/>
      <c r="I290" s="762"/>
      <c r="J290" s="763"/>
      <c r="K290" s="763"/>
      <c r="L290" s="565"/>
      <c r="M290" s="566"/>
      <c r="N290" s="561"/>
      <c r="O290" s="561"/>
      <c r="P290" s="561"/>
      <c r="Q290" s="561"/>
      <c r="R290" s="561"/>
      <c r="S290" s="567"/>
    </row>
    <row r="291" spans="1:19" ht="15.6">
      <c r="A291" s="289"/>
      <c r="B291" s="290"/>
      <c r="C291" s="290"/>
      <c r="D291" s="291"/>
      <c r="E291" s="292"/>
      <c r="F291" s="292"/>
      <c r="G291" s="292"/>
      <c r="H291" s="293"/>
      <c r="I291" s="294"/>
      <c r="J291" s="295"/>
      <c r="K291" s="295"/>
      <c r="L291" s="565"/>
      <c r="M291" s="566"/>
      <c r="N291" s="561"/>
      <c r="O291" s="561"/>
      <c r="P291" s="561"/>
      <c r="Q291" s="561"/>
      <c r="R291" s="561"/>
      <c r="S291" s="567"/>
    </row>
    <row r="292" spans="1:19" ht="62.4" customHeight="1">
      <c r="A292" s="1958" t="s">
        <v>1306</v>
      </c>
      <c r="B292" s="1758"/>
      <c r="C292" s="1757"/>
      <c r="D292" s="1757"/>
      <c r="E292" s="280"/>
      <c r="F292" s="756"/>
      <c r="G292" s="1758" t="s">
        <v>1306</v>
      </c>
      <c r="H292" s="1758"/>
      <c r="I292" s="299"/>
      <c r="J292" s="299"/>
      <c r="K292" s="756"/>
      <c r="L292" s="568"/>
      <c r="M292" s="568"/>
      <c r="N292" s="568"/>
      <c r="O292" s="568"/>
      <c r="P292" s="568"/>
      <c r="Q292" s="568"/>
      <c r="R292" s="568"/>
      <c r="S292" s="532"/>
    </row>
    <row r="293" spans="1:19" ht="15.6" customHeight="1">
      <c r="A293" s="765" t="s">
        <v>1939</v>
      </c>
      <c r="B293" s="755"/>
      <c r="C293" s="755"/>
      <c r="D293" s="238"/>
      <c r="E293" s="238"/>
      <c r="F293" s="238"/>
      <c r="G293" s="1759" t="s">
        <v>1942</v>
      </c>
      <c r="H293" s="1759"/>
      <c r="I293" s="1759"/>
      <c r="J293" s="1759"/>
      <c r="K293" s="756"/>
      <c r="L293" s="568"/>
      <c r="M293" s="568"/>
      <c r="N293" s="568"/>
      <c r="O293" s="568"/>
      <c r="P293" s="568"/>
      <c r="Q293" s="568"/>
      <c r="R293" s="568"/>
      <c r="S293" s="569"/>
    </row>
    <row r="294" spans="1:19" ht="15.6" customHeight="1">
      <c r="A294" s="765" t="s">
        <v>1940</v>
      </c>
      <c r="B294" s="755"/>
      <c r="C294" s="755"/>
      <c r="D294" s="238"/>
      <c r="E294" s="238"/>
      <c r="F294" s="238"/>
      <c r="G294" s="1759" t="s">
        <v>1943</v>
      </c>
      <c r="H294" s="1759"/>
      <c r="I294" s="1759"/>
      <c r="J294" s="1759"/>
      <c r="K294" s="756"/>
      <c r="L294" s="568"/>
      <c r="M294" s="568"/>
      <c r="N294" s="568"/>
      <c r="O294" s="568"/>
      <c r="P294" s="568"/>
      <c r="Q294" s="568"/>
      <c r="R294" s="568"/>
      <c r="S294" s="569"/>
    </row>
    <row r="295" spans="1:19" ht="16.2" thickBot="1">
      <c r="A295" s="766" t="s">
        <v>1941</v>
      </c>
      <c r="B295" s="767"/>
      <c r="C295" s="767"/>
      <c r="D295" s="727"/>
      <c r="E295" s="727"/>
      <c r="F295" s="727"/>
      <c r="G295" s="1760" t="s">
        <v>1944</v>
      </c>
      <c r="H295" s="1760"/>
      <c r="I295" s="1760"/>
      <c r="J295" s="1760"/>
      <c r="K295" s="301"/>
      <c r="L295" s="571"/>
      <c r="M295" s="571"/>
      <c r="N295" s="571"/>
      <c r="O295" s="571"/>
      <c r="P295" s="571"/>
      <c r="Q295" s="571"/>
      <c r="R295" s="571"/>
      <c r="S295" s="573"/>
    </row>
    <row r="296" spans="1:19" ht="15" thickBot="1"/>
    <row r="297" spans="1:19" ht="21" thickBot="1">
      <c r="A297" s="1837"/>
      <c r="B297" s="1838"/>
      <c r="C297" s="1838"/>
      <c r="D297" s="1775" t="s">
        <v>1281</v>
      </c>
      <c r="E297" s="1776"/>
      <c r="F297" s="1776"/>
      <c r="G297" s="1776"/>
      <c r="H297" s="1776"/>
      <c r="I297" s="1776"/>
      <c r="J297" s="1776"/>
      <c r="K297" s="1776"/>
      <c r="L297" s="1776"/>
      <c r="M297" s="1776"/>
      <c r="N297" s="1776"/>
      <c r="O297" s="1776"/>
      <c r="P297" s="1776"/>
      <c r="Q297" s="1776"/>
      <c r="R297" s="1777"/>
      <c r="S297" s="528"/>
    </row>
    <row r="298" spans="1:19" ht="15.6">
      <c r="A298" s="530"/>
      <c r="B298" s="531"/>
      <c r="C298" s="531"/>
      <c r="D298" s="531"/>
      <c r="E298" s="531"/>
      <c r="F298" s="531"/>
      <c r="G298" s="531"/>
      <c r="H298" s="531"/>
      <c r="I298" s="531"/>
      <c r="J298" s="531"/>
      <c r="K298" s="531"/>
      <c r="L298" s="531"/>
      <c r="M298" s="531"/>
      <c r="N298" s="531"/>
      <c r="O298" s="531"/>
      <c r="P298" s="531"/>
      <c r="Q298" s="531"/>
      <c r="R298" s="531"/>
      <c r="S298" s="532"/>
    </row>
    <row r="299" spans="1:19" ht="15.6">
      <c r="A299" s="1839" t="s">
        <v>1204</v>
      </c>
      <c r="B299" s="1840"/>
      <c r="C299" s="1840"/>
      <c r="D299" s="1896" t="s">
        <v>1228</v>
      </c>
      <c r="E299" s="1897"/>
      <c r="F299" s="1897"/>
      <c r="G299" s="1897"/>
      <c r="H299" s="1897"/>
      <c r="I299" s="1897"/>
      <c r="J299" s="1897"/>
      <c r="K299" s="1897"/>
      <c r="L299" s="1897"/>
      <c r="M299" s="1897"/>
      <c r="N299" s="1897"/>
      <c r="O299" s="1897"/>
      <c r="P299" s="1897"/>
      <c r="Q299" s="1897"/>
      <c r="R299" s="1898"/>
      <c r="S299" s="534"/>
    </row>
    <row r="300" spans="1:19" ht="15.6">
      <c r="A300" s="535"/>
      <c r="B300" s="533"/>
      <c r="C300" s="536"/>
      <c r="D300" s="1899"/>
      <c r="E300" s="1900"/>
      <c r="F300" s="1900"/>
      <c r="G300" s="1900"/>
      <c r="H300" s="1900"/>
      <c r="I300" s="1900"/>
      <c r="J300" s="1900"/>
      <c r="K300" s="1900"/>
      <c r="L300" s="1900"/>
      <c r="M300" s="1900"/>
      <c r="N300" s="1900"/>
      <c r="O300" s="1900"/>
      <c r="P300" s="1900"/>
      <c r="Q300" s="1900"/>
      <c r="R300" s="1901"/>
      <c r="S300" s="534"/>
    </row>
    <row r="301" spans="1:19" ht="15.6">
      <c r="A301" s="537"/>
      <c r="B301" s="538"/>
      <c r="C301" s="538"/>
      <c r="D301" s="539"/>
      <c r="E301" s="540"/>
      <c r="F301" s="540"/>
      <c r="G301" s="539"/>
      <c r="H301" s="539"/>
      <c r="I301" s="539"/>
      <c r="J301" s="539"/>
      <c r="K301" s="539"/>
      <c r="L301" s="539"/>
      <c r="M301" s="539"/>
      <c r="N301" s="539"/>
      <c r="O301" s="539"/>
      <c r="P301" s="539"/>
      <c r="Q301" s="539"/>
      <c r="R301" s="540"/>
      <c r="S301" s="534"/>
    </row>
    <row r="302" spans="1:19" ht="15.6">
      <c r="A302" s="1762" t="s">
        <v>1282</v>
      </c>
      <c r="B302" s="1762"/>
      <c r="C302" s="1762"/>
      <c r="D302" s="1762"/>
      <c r="E302" s="541"/>
      <c r="F302" s="1763" t="s">
        <v>1283</v>
      </c>
      <c r="G302" s="1763"/>
      <c r="H302" s="1763"/>
      <c r="I302" s="1763"/>
      <c r="J302" s="1763"/>
      <c r="K302" s="1763"/>
      <c r="L302" s="540"/>
      <c r="M302" s="1763" t="s">
        <v>1205</v>
      </c>
      <c r="N302" s="1763"/>
      <c r="O302" s="1763"/>
      <c r="P302" s="540"/>
      <c r="Q302" s="1764" t="s">
        <v>1284</v>
      </c>
      <c r="R302" s="1765"/>
      <c r="S302" s="1858"/>
    </row>
    <row r="303" spans="1:19" ht="15.6">
      <c r="A303" s="1768" t="s">
        <v>931</v>
      </c>
      <c r="B303" s="1768"/>
      <c r="C303" s="1768"/>
      <c r="D303" s="1768"/>
      <c r="E303" s="541"/>
      <c r="F303" s="1769" t="s">
        <v>932</v>
      </c>
      <c r="G303" s="1769"/>
      <c r="H303" s="1769"/>
      <c r="I303" s="1769"/>
      <c r="J303" s="1769"/>
      <c r="K303" s="1769"/>
      <c r="L303" s="540"/>
      <c r="M303" s="1770" t="s">
        <v>928</v>
      </c>
      <c r="N303" s="1771"/>
      <c r="O303" s="1772"/>
      <c r="P303" s="539"/>
      <c r="Q303" s="1828"/>
      <c r="R303" s="1829"/>
      <c r="S303" s="1859"/>
    </row>
    <row r="304" spans="1:19" ht="15.6">
      <c r="A304" s="1768"/>
      <c r="B304" s="1768"/>
      <c r="C304" s="1768"/>
      <c r="D304" s="1768"/>
      <c r="E304" s="541"/>
      <c r="F304" s="1769"/>
      <c r="G304" s="1769"/>
      <c r="H304" s="1769"/>
      <c r="I304" s="1769"/>
      <c r="J304" s="1769"/>
      <c r="K304" s="1769"/>
      <c r="L304" s="539"/>
      <c r="M304" s="539"/>
      <c r="N304" s="542"/>
      <c r="O304" s="542"/>
      <c r="P304" s="542"/>
      <c r="Q304" s="542"/>
      <c r="R304" s="540"/>
      <c r="S304" s="534"/>
    </row>
    <row r="305" spans="1:20" ht="15.6">
      <c r="A305" s="537"/>
      <c r="B305" s="543"/>
      <c r="C305" s="539"/>
      <c r="D305" s="540"/>
      <c r="E305" s="540"/>
      <c r="F305" s="544"/>
      <c r="G305" s="539"/>
      <c r="H305" s="539"/>
      <c r="I305" s="539"/>
      <c r="J305" s="540"/>
      <c r="K305" s="539"/>
      <c r="L305" s="539"/>
      <c r="M305" s="539"/>
      <c r="N305" s="539"/>
      <c r="O305" s="539"/>
      <c r="P305" s="539"/>
      <c r="Q305" s="539"/>
      <c r="R305" s="545"/>
      <c r="S305" s="534"/>
    </row>
    <row r="306" spans="1:20" ht="15.6">
      <c r="A306" s="1820" t="s">
        <v>1285</v>
      </c>
      <c r="B306" s="1821"/>
      <c r="C306" s="1821"/>
      <c r="D306" s="1821"/>
      <c r="E306" s="1821"/>
      <c r="F306" s="1821"/>
      <c r="G306" s="1821"/>
      <c r="H306" s="1821"/>
      <c r="I306" s="1821"/>
      <c r="J306" s="1821"/>
      <c r="K306" s="1822"/>
      <c r="L306" s="1823" t="s">
        <v>428</v>
      </c>
      <c r="M306" s="1825" t="s">
        <v>1225</v>
      </c>
      <c r="N306" s="1826"/>
      <c r="O306" s="1827"/>
      <c r="P306" s="1823" t="s">
        <v>1286</v>
      </c>
      <c r="Q306" s="1823" t="s">
        <v>1287</v>
      </c>
      <c r="R306" s="1823" t="s">
        <v>1288</v>
      </c>
      <c r="S306" s="1809" t="s">
        <v>1206</v>
      </c>
    </row>
    <row r="307" spans="1:20" ht="15.6">
      <c r="A307" s="1804"/>
      <c r="B307" s="1805"/>
      <c r="C307" s="1805"/>
      <c r="D307" s="1805"/>
      <c r="E307" s="1805"/>
      <c r="F307" s="1805"/>
      <c r="G307" s="1805"/>
      <c r="H307" s="1805"/>
      <c r="I307" s="1805"/>
      <c r="J307" s="1805"/>
      <c r="K307" s="1806"/>
      <c r="L307" s="1824"/>
      <c r="M307" s="546" t="s">
        <v>1289</v>
      </c>
      <c r="N307" s="546" t="s">
        <v>1290</v>
      </c>
      <c r="O307" s="546" t="s">
        <v>1291</v>
      </c>
      <c r="P307" s="1824"/>
      <c r="Q307" s="1824"/>
      <c r="R307" s="1824"/>
      <c r="S307" s="1810"/>
    </row>
    <row r="308" spans="1:20" ht="15.6">
      <c r="A308" s="1811"/>
      <c r="B308" s="1812"/>
      <c r="C308" s="1812"/>
      <c r="D308" s="1812"/>
      <c r="E308" s="1812"/>
      <c r="F308" s="1812"/>
      <c r="G308" s="1812"/>
      <c r="H308" s="1812"/>
      <c r="I308" s="1812"/>
      <c r="J308" s="1812"/>
      <c r="K308" s="1813"/>
      <c r="L308" s="547"/>
      <c r="M308" s="548">
        <v>0.35</v>
      </c>
      <c r="N308" s="548">
        <v>0.35</v>
      </c>
      <c r="O308" s="548">
        <v>291.02040816326536</v>
      </c>
      <c r="P308" s="549"/>
      <c r="Q308" s="549">
        <v>1</v>
      </c>
      <c r="R308" s="549">
        <f>Q308*P308</f>
        <v>0</v>
      </c>
      <c r="S308" s="581">
        <f>+Q308*O308*N308*M308</f>
        <v>35.650000000000006</v>
      </c>
    </row>
    <row r="309" spans="1:20" ht="15.6">
      <c r="A309" s="1814"/>
      <c r="B309" s="1815"/>
      <c r="C309" s="1815"/>
      <c r="D309" s="1815"/>
      <c r="E309" s="1815"/>
      <c r="F309" s="1815"/>
      <c r="G309" s="1815"/>
      <c r="H309" s="1815"/>
      <c r="I309" s="1815"/>
      <c r="J309" s="1815"/>
      <c r="K309" s="1816"/>
      <c r="L309" s="547" t="s">
        <v>2065</v>
      </c>
      <c r="M309" s="553">
        <v>0.35</v>
      </c>
      <c r="N309" s="554">
        <v>0.35</v>
      </c>
      <c r="O309" s="580">
        <v>75.42</v>
      </c>
      <c r="P309" s="577"/>
      <c r="Q309" s="577">
        <v>1</v>
      </c>
      <c r="R309" s="577"/>
      <c r="S309" s="581">
        <f>+Q309*O309*N309*M309</f>
        <v>9.2389499999999991</v>
      </c>
    </row>
    <row r="310" spans="1:20" ht="15.6">
      <c r="A310" s="1814"/>
      <c r="B310" s="1815"/>
      <c r="C310" s="1815"/>
      <c r="D310" s="1815"/>
      <c r="E310" s="1815"/>
      <c r="F310" s="1815"/>
      <c r="G310" s="1815"/>
      <c r="H310" s="1815"/>
      <c r="I310" s="1815"/>
      <c r="J310" s="1815"/>
      <c r="K310" s="1816"/>
      <c r="L310" s="547" t="s">
        <v>1775</v>
      </c>
      <c r="M310" s="553">
        <v>0.35</v>
      </c>
      <c r="N310" s="554">
        <v>0.35</v>
      </c>
      <c r="O310" s="579">
        <f>41.8+2.1+18.3+16.45</f>
        <v>78.650000000000006</v>
      </c>
      <c r="P310" s="577"/>
      <c r="Q310" s="577"/>
      <c r="R310" s="577"/>
      <c r="S310" s="580">
        <f>+M310*N310*O310</f>
        <v>9.6346249999999998</v>
      </c>
    </row>
    <row r="311" spans="1:20" ht="31.2">
      <c r="A311" s="1814"/>
      <c r="B311" s="1815"/>
      <c r="C311" s="1815"/>
      <c r="D311" s="1815"/>
      <c r="E311" s="1815"/>
      <c r="F311" s="1815"/>
      <c r="G311" s="1815"/>
      <c r="H311" s="1815"/>
      <c r="I311" s="1815"/>
      <c r="J311" s="1815"/>
      <c r="K311" s="1816"/>
      <c r="L311" s="547" t="s">
        <v>2066</v>
      </c>
      <c r="M311" s="553">
        <v>0.35</v>
      </c>
      <c r="N311" s="554">
        <v>0.35</v>
      </c>
      <c r="O311" s="579">
        <f>16.18+10+5.2</f>
        <v>31.38</v>
      </c>
      <c r="P311" s="577"/>
      <c r="Q311" s="577"/>
      <c r="R311" s="577"/>
      <c r="S311" s="580">
        <f>+M311*N311*O311</f>
        <v>3.8440499999999993</v>
      </c>
      <c r="T311" s="582"/>
    </row>
    <row r="312" spans="1:20" ht="15.6">
      <c r="A312" s="1814"/>
      <c r="B312" s="1815"/>
      <c r="C312" s="1815"/>
      <c r="D312" s="1815"/>
      <c r="E312" s="1815"/>
      <c r="F312" s="1815"/>
      <c r="G312" s="1815"/>
      <c r="H312" s="1815"/>
      <c r="I312" s="1815"/>
      <c r="J312" s="1815"/>
      <c r="K312" s="1816"/>
      <c r="L312" s="547"/>
      <c r="M312" s="553"/>
      <c r="N312" s="554"/>
      <c r="O312" s="554"/>
      <c r="P312" s="549"/>
      <c r="Q312" s="549"/>
      <c r="R312" s="549"/>
      <c r="S312" s="555"/>
    </row>
    <row r="313" spans="1:20" ht="15.6">
      <c r="A313" s="1814"/>
      <c r="B313" s="1815"/>
      <c r="C313" s="1815"/>
      <c r="D313" s="1815"/>
      <c r="E313" s="1815"/>
      <c r="F313" s="1815"/>
      <c r="G313" s="1815"/>
      <c r="H313" s="1815"/>
      <c r="I313" s="1815"/>
      <c r="J313" s="1815"/>
      <c r="K313" s="1816"/>
      <c r="L313" s="547"/>
      <c r="M313" s="553"/>
      <c r="N313" s="554"/>
      <c r="O313" s="554"/>
      <c r="P313" s="549"/>
      <c r="Q313" s="549"/>
      <c r="R313" s="549"/>
      <c r="S313" s="555"/>
    </row>
    <row r="314" spans="1:20" ht="15.6">
      <c r="A314" s="1814"/>
      <c r="B314" s="1815"/>
      <c r="C314" s="1815"/>
      <c r="D314" s="1815"/>
      <c r="E314" s="1815"/>
      <c r="F314" s="1815"/>
      <c r="G314" s="1815"/>
      <c r="H314" s="1815"/>
      <c r="I314" s="1815"/>
      <c r="J314" s="1815"/>
      <c r="K314" s="1816"/>
      <c r="L314" s="547"/>
      <c r="M314" s="553"/>
      <c r="N314" s="554"/>
      <c r="O314" s="554"/>
      <c r="P314" s="549"/>
      <c r="Q314" s="549"/>
      <c r="R314" s="549"/>
      <c r="S314" s="555"/>
    </row>
    <row r="315" spans="1:20" ht="15.6">
      <c r="A315" s="1814"/>
      <c r="B315" s="1815"/>
      <c r="C315" s="1815"/>
      <c r="D315" s="1815"/>
      <c r="E315" s="1815"/>
      <c r="F315" s="1815"/>
      <c r="G315" s="1815"/>
      <c r="H315" s="1815"/>
      <c r="I315" s="1815"/>
      <c r="J315" s="1815"/>
      <c r="K315" s="1816"/>
      <c r="L315" s="547"/>
      <c r="M315" s="553"/>
      <c r="N315" s="554"/>
      <c r="O315" s="554"/>
      <c r="P315" s="549"/>
      <c r="Q315" s="549"/>
      <c r="R315" s="549"/>
      <c r="S315" s="555"/>
    </row>
    <row r="316" spans="1:20" ht="15.6">
      <c r="A316" s="1814"/>
      <c r="B316" s="1815"/>
      <c r="C316" s="1815"/>
      <c r="D316" s="1815"/>
      <c r="E316" s="1815"/>
      <c r="F316" s="1815"/>
      <c r="G316" s="1815"/>
      <c r="H316" s="1815"/>
      <c r="I316" s="1815"/>
      <c r="J316" s="1815"/>
      <c r="K316" s="1816"/>
      <c r="L316" s="547"/>
      <c r="M316" s="553"/>
      <c r="N316" s="554"/>
      <c r="O316" s="554"/>
      <c r="P316" s="549"/>
      <c r="Q316" s="549"/>
      <c r="R316" s="549"/>
      <c r="S316" s="555"/>
    </row>
    <row r="317" spans="1:20" ht="15.6">
      <c r="A317" s="1814"/>
      <c r="B317" s="1815"/>
      <c r="C317" s="1815"/>
      <c r="D317" s="1815"/>
      <c r="E317" s="1815"/>
      <c r="F317" s="1815"/>
      <c r="G317" s="1815"/>
      <c r="H317" s="1815"/>
      <c r="I317" s="1815"/>
      <c r="J317" s="1815"/>
      <c r="K317" s="1816"/>
      <c r="L317" s="547"/>
      <c r="M317" s="553"/>
      <c r="N317" s="554"/>
      <c r="O317" s="554"/>
      <c r="P317" s="549"/>
      <c r="Q317" s="549"/>
      <c r="R317" s="549"/>
      <c r="S317" s="555"/>
    </row>
    <row r="318" spans="1:20" ht="15.6">
      <c r="A318" s="1814"/>
      <c r="B318" s="1815"/>
      <c r="C318" s="1815"/>
      <c r="D318" s="1815"/>
      <c r="E318" s="1815"/>
      <c r="F318" s="1815"/>
      <c r="G318" s="1815"/>
      <c r="H318" s="1815"/>
      <c r="I318" s="1815"/>
      <c r="J318" s="1815"/>
      <c r="K318" s="1816"/>
      <c r="L318" s="547"/>
      <c r="M318" s="553"/>
      <c r="N318" s="554"/>
      <c r="O318" s="554"/>
      <c r="P318" s="549"/>
      <c r="Q318" s="549"/>
      <c r="R318" s="549"/>
      <c r="S318" s="555"/>
    </row>
    <row r="319" spans="1:20" ht="15.6">
      <c r="A319" s="1814"/>
      <c r="B319" s="1815"/>
      <c r="C319" s="1815"/>
      <c r="D319" s="1815"/>
      <c r="E319" s="1815"/>
      <c r="F319" s="1815"/>
      <c r="G319" s="1815"/>
      <c r="H319" s="1815"/>
      <c r="I319" s="1815"/>
      <c r="J319" s="1815"/>
      <c r="K319" s="1816"/>
      <c r="L319" s="547"/>
      <c r="M319" s="553"/>
      <c r="N319" s="554"/>
      <c r="O319" s="554"/>
      <c r="P319" s="549"/>
      <c r="Q319" s="549"/>
      <c r="R319" s="549"/>
      <c r="S319" s="555"/>
    </row>
    <row r="320" spans="1:20" ht="15.6">
      <c r="A320" s="1814"/>
      <c r="B320" s="1815"/>
      <c r="C320" s="1815"/>
      <c r="D320" s="1815"/>
      <c r="E320" s="1815"/>
      <c r="F320" s="1815"/>
      <c r="G320" s="1815"/>
      <c r="H320" s="1815"/>
      <c r="I320" s="1815"/>
      <c r="J320" s="1815"/>
      <c r="K320" s="1816"/>
      <c r="L320" s="547"/>
      <c r="M320" s="553"/>
      <c r="N320" s="554"/>
      <c r="O320" s="554"/>
      <c r="P320" s="549"/>
      <c r="Q320" s="549"/>
      <c r="R320" s="549"/>
      <c r="S320" s="555"/>
    </row>
    <row r="321" spans="1:19" ht="15.6">
      <c r="A321" s="1814"/>
      <c r="B321" s="1815"/>
      <c r="C321" s="1815"/>
      <c r="D321" s="1815"/>
      <c r="E321" s="1815"/>
      <c r="F321" s="1815"/>
      <c r="G321" s="1815"/>
      <c r="H321" s="1815"/>
      <c r="I321" s="1815"/>
      <c r="J321" s="1815"/>
      <c r="K321" s="1816"/>
      <c r="L321" s="547"/>
      <c r="M321" s="553"/>
      <c r="N321" s="554"/>
      <c r="O321" s="554"/>
      <c r="P321" s="549"/>
      <c r="Q321" s="549"/>
      <c r="R321" s="549"/>
      <c r="S321" s="555"/>
    </row>
    <row r="322" spans="1:19" ht="15.6">
      <c r="A322" s="1814"/>
      <c r="B322" s="1815"/>
      <c r="C322" s="1815"/>
      <c r="D322" s="1815"/>
      <c r="E322" s="1815"/>
      <c r="F322" s="1815"/>
      <c r="G322" s="1815"/>
      <c r="H322" s="1815"/>
      <c r="I322" s="1815"/>
      <c r="J322" s="1815"/>
      <c r="K322" s="1816"/>
      <c r="L322" s="547"/>
      <c r="M322" s="553"/>
      <c r="N322" s="554"/>
      <c r="O322" s="554"/>
      <c r="P322" s="549"/>
      <c r="Q322" s="549"/>
      <c r="R322" s="549"/>
      <c r="S322" s="555"/>
    </row>
    <row r="323" spans="1:19" ht="15.6">
      <c r="A323" s="1814"/>
      <c r="B323" s="1815"/>
      <c r="C323" s="1815"/>
      <c r="D323" s="1815"/>
      <c r="E323" s="1815"/>
      <c r="F323" s="1815"/>
      <c r="G323" s="1815"/>
      <c r="H323" s="1815"/>
      <c r="I323" s="1815"/>
      <c r="J323" s="1815"/>
      <c r="K323" s="1816"/>
      <c r="L323" s="547"/>
      <c r="M323" s="553"/>
      <c r="N323" s="554"/>
      <c r="O323" s="554"/>
      <c r="P323" s="549"/>
      <c r="Q323" s="549"/>
      <c r="R323" s="549"/>
      <c r="S323" s="555"/>
    </row>
    <row r="324" spans="1:19" ht="15.6">
      <c r="A324" s="1814"/>
      <c r="B324" s="1815"/>
      <c r="C324" s="1815"/>
      <c r="D324" s="1815"/>
      <c r="E324" s="1815"/>
      <c r="F324" s="1815"/>
      <c r="G324" s="1815"/>
      <c r="H324" s="1815"/>
      <c r="I324" s="1815"/>
      <c r="J324" s="1815"/>
      <c r="K324" s="1816"/>
      <c r="L324" s="547"/>
      <c r="M324" s="553"/>
      <c r="N324" s="554"/>
      <c r="O324" s="554"/>
      <c r="P324" s="549"/>
      <c r="Q324" s="549"/>
      <c r="R324" s="549"/>
      <c r="S324" s="555"/>
    </row>
    <row r="325" spans="1:19" ht="15.6">
      <c r="A325" s="1814"/>
      <c r="B325" s="1815"/>
      <c r="C325" s="1815"/>
      <c r="D325" s="1815"/>
      <c r="E325" s="1815"/>
      <c r="F325" s="1815"/>
      <c r="G325" s="1815"/>
      <c r="H325" s="1815"/>
      <c r="I325" s="1815"/>
      <c r="J325" s="1815"/>
      <c r="K325" s="1816"/>
      <c r="L325" s="547"/>
      <c r="M325" s="553"/>
      <c r="N325" s="554"/>
      <c r="O325" s="554"/>
      <c r="P325" s="549"/>
      <c r="Q325" s="549"/>
      <c r="R325" s="549"/>
      <c r="S325" s="555"/>
    </row>
    <row r="326" spans="1:19" ht="15.6">
      <c r="A326" s="1814"/>
      <c r="B326" s="1815"/>
      <c r="C326" s="1815"/>
      <c r="D326" s="1815"/>
      <c r="E326" s="1815"/>
      <c r="F326" s="1815"/>
      <c r="G326" s="1815"/>
      <c r="H326" s="1815"/>
      <c r="I326" s="1815"/>
      <c r="J326" s="1815"/>
      <c r="K326" s="1816"/>
      <c r="L326" s="547"/>
      <c r="M326" s="553"/>
      <c r="N326" s="554"/>
      <c r="O326" s="554"/>
      <c r="P326" s="549"/>
      <c r="Q326" s="549"/>
      <c r="R326" s="549"/>
      <c r="S326" s="555"/>
    </row>
    <row r="327" spans="1:19" ht="15.6">
      <c r="A327" s="1814"/>
      <c r="B327" s="1815"/>
      <c r="C327" s="1815"/>
      <c r="D327" s="1815"/>
      <c r="E327" s="1815"/>
      <c r="F327" s="1815"/>
      <c r="G327" s="1815"/>
      <c r="H327" s="1815"/>
      <c r="I327" s="1815"/>
      <c r="J327" s="1815"/>
      <c r="K327" s="1816"/>
      <c r="L327" s="547"/>
      <c r="M327" s="553"/>
      <c r="N327" s="554"/>
      <c r="O327" s="554"/>
      <c r="P327" s="554"/>
      <c r="Q327" s="554"/>
      <c r="R327" s="554"/>
      <c r="S327" s="555"/>
    </row>
    <row r="328" spans="1:19" ht="15.6">
      <c r="A328" s="1814"/>
      <c r="B328" s="1815"/>
      <c r="C328" s="1815"/>
      <c r="D328" s="1815"/>
      <c r="E328" s="1815"/>
      <c r="F328" s="1815"/>
      <c r="G328" s="1815"/>
      <c r="H328" s="1815"/>
      <c r="I328" s="1815"/>
      <c r="J328" s="1815"/>
      <c r="K328" s="1816"/>
      <c r="L328" s="547"/>
      <c r="M328" s="553"/>
      <c r="N328" s="554"/>
      <c r="O328" s="554"/>
      <c r="P328" s="554"/>
      <c r="Q328" s="554"/>
      <c r="R328" s="554"/>
      <c r="S328" s="555"/>
    </row>
    <row r="329" spans="1:19" ht="15.6">
      <c r="A329" s="1814"/>
      <c r="B329" s="1815"/>
      <c r="C329" s="1815"/>
      <c r="D329" s="1815"/>
      <c r="E329" s="1815"/>
      <c r="F329" s="1815"/>
      <c r="G329" s="1815"/>
      <c r="H329" s="1815"/>
      <c r="I329" s="1815"/>
      <c r="J329" s="1815"/>
      <c r="K329" s="1816"/>
      <c r="L329" s="547"/>
      <c r="M329" s="553"/>
      <c r="N329" s="554"/>
      <c r="O329" s="554"/>
      <c r="P329" s="554"/>
      <c r="Q329" s="554"/>
      <c r="R329" s="554"/>
      <c r="S329" s="555"/>
    </row>
    <row r="330" spans="1:19" ht="15.6">
      <c r="A330" s="1814"/>
      <c r="B330" s="1815"/>
      <c r="C330" s="1815"/>
      <c r="D330" s="1815"/>
      <c r="E330" s="1815"/>
      <c r="F330" s="1815"/>
      <c r="G330" s="1815"/>
      <c r="H330" s="1815"/>
      <c r="I330" s="1815"/>
      <c r="J330" s="1815"/>
      <c r="K330" s="1816"/>
      <c r="L330" s="547"/>
      <c r="M330" s="553"/>
      <c r="N330" s="554"/>
      <c r="O330" s="554"/>
      <c r="P330" s="554"/>
      <c r="Q330" s="554"/>
      <c r="R330" s="554"/>
      <c r="S330" s="555"/>
    </row>
    <row r="331" spans="1:19" ht="15.6">
      <c r="A331" s="1814"/>
      <c r="B331" s="1815"/>
      <c r="C331" s="1815"/>
      <c r="D331" s="1815"/>
      <c r="E331" s="1815"/>
      <c r="F331" s="1815"/>
      <c r="G331" s="1815"/>
      <c r="H331" s="1815"/>
      <c r="I331" s="1815"/>
      <c r="J331" s="1815"/>
      <c r="K331" s="1816"/>
      <c r="L331" s="547"/>
      <c r="M331" s="553"/>
      <c r="N331" s="554"/>
      <c r="O331" s="554"/>
      <c r="P331" s="554"/>
      <c r="Q331" s="554"/>
      <c r="R331" s="554"/>
      <c r="S331" s="555"/>
    </row>
    <row r="332" spans="1:19" ht="15.6">
      <c r="A332" s="1814"/>
      <c r="B332" s="1815"/>
      <c r="C332" s="1815"/>
      <c r="D332" s="1815"/>
      <c r="E332" s="1815"/>
      <c r="F332" s="1815"/>
      <c r="G332" s="1815"/>
      <c r="H332" s="1815"/>
      <c r="I332" s="1815"/>
      <c r="J332" s="1815"/>
      <c r="K332" s="1816"/>
      <c r="L332" s="547"/>
      <c r="M332" s="553"/>
      <c r="N332" s="554"/>
      <c r="O332" s="554"/>
      <c r="P332" s="554"/>
      <c r="Q332" s="554"/>
      <c r="R332" s="554"/>
      <c r="S332" s="555"/>
    </row>
    <row r="333" spans="1:19" ht="15.6">
      <c r="A333" s="1814"/>
      <c r="B333" s="1815"/>
      <c r="C333" s="1815"/>
      <c r="D333" s="1815"/>
      <c r="E333" s="1815"/>
      <c r="F333" s="1815"/>
      <c r="G333" s="1815"/>
      <c r="H333" s="1815"/>
      <c r="I333" s="1815"/>
      <c r="J333" s="1815"/>
      <c r="K333" s="1816"/>
      <c r="L333" s="547"/>
      <c r="M333" s="553"/>
      <c r="N333" s="554"/>
      <c r="O333" s="554"/>
      <c r="P333" s="554"/>
      <c r="Q333" s="554"/>
      <c r="R333" s="554"/>
      <c r="S333" s="555"/>
    </row>
    <row r="334" spans="1:19" ht="15.6">
      <c r="A334" s="1814"/>
      <c r="B334" s="1815"/>
      <c r="C334" s="1815"/>
      <c r="D334" s="1815"/>
      <c r="E334" s="1815"/>
      <c r="F334" s="1815"/>
      <c r="G334" s="1815"/>
      <c r="H334" s="1815"/>
      <c r="I334" s="1815"/>
      <c r="J334" s="1815"/>
      <c r="K334" s="1816"/>
      <c r="L334" s="547"/>
      <c r="M334" s="553"/>
      <c r="N334" s="554"/>
      <c r="O334" s="554"/>
      <c r="P334" s="554"/>
      <c r="Q334" s="554"/>
      <c r="R334" s="554"/>
      <c r="S334" s="555"/>
    </row>
    <row r="335" spans="1:19" ht="15.6">
      <c r="A335" s="1814"/>
      <c r="B335" s="1815"/>
      <c r="C335" s="1815"/>
      <c r="D335" s="1815"/>
      <c r="E335" s="1815"/>
      <c r="F335" s="1815"/>
      <c r="G335" s="1815"/>
      <c r="H335" s="1815"/>
      <c r="I335" s="1815"/>
      <c r="J335" s="1815"/>
      <c r="K335" s="1816"/>
      <c r="L335" s="547"/>
      <c r="M335" s="553"/>
      <c r="N335" s="554"/>
      <c r="O335" s="554"/>
      <c r="P335" s="554"/>
      <c r="Q335" s="554"/>
      <c r="R335" s="554"/>
      <c r="S335" s="555"/>
    </row>
    <row r="336" spans="1:19" ht="15.6">
      <c r="A336" s="1814"/>
      <c r="B336" s="1815"/>
      <c r="C336" s="1815"/>
      <c r="D336" s="1815"/>
      <c r="E336" s="1815"/>
      <c r="F336" s="1815"/>
      <c r="G336" s="1815"/>
      <c r="H336" s="1815"/>
      <c r="I336" s="1815"/>
      <c r="J336" s="1815"/>
      <c r="K336" s="1816"/>
      <c r="L336" s="547"/>
      <c r="M336" s="553"/>
      <c r="N336" s="554"/>
      <c r="O336" s="554"/>
      <c r="P336" s="554"/>
      <c r="Q336" s="554"/>
      <c r="R336" s="554"/>
      <c r="S336" s="555"/>
    </row>
    <row r="337" spans="1:19" ht="15.6">
      <c r="A337" s="1955"/>
      <c r="B337" s="1956"/>
      <c r="C337" s="1956"/>
      <c r="D337" s="1956"/>
      <c r="E337" s="1956"/>
      <c r="F337" s="1956"/>
      <c r="G337" s="1956"/>
      <c r="H337" s="1956"/>
      <c r="I337" s="1956"/>
      <c r="J337" s="1956"/>
      <c r="K337" s="1957"/>
      <c r="L337" s="547"/>
      <c r="M337" s="553"/>
      <c r="N337" s="554"/>
      <c r="O337" s="554"/>
      <c r="P337" s="554"/>
      <c r="Q337" s="554"/>
      <c r="R337" s="554"/>
      <c r="S337" s="555"/>
    </row>
    <row r="338" spans="1:19" ht="15.6">
      <c r="A338" s="1955"/>
      <c r="B338" s="1956"/>
      <c r="C338" s="1956"/>
      <c r="D338" s="1956"/>
      <c r="E338" s="1956"/>
      <c r="F338" s="1956"/>
      <c r="G338" s="1956"/>
      <c r="H338" s="1956"/>
      <c r="I338" s="1956"/>
      <c r="J338" s="1956"/>
      <c r="K338" s="1957"/>
      <c r="L338" s="547"/>
      <c r="M338" s="553"/>
      <c r="N338" s="554"/>
      <c r="O338" s="554"/>
      <c r="P338" s="554"/>
      <c r="Q338" s="554"/>
      <c r="R338" s="554"/>
      <c r="S338" s="555"/>
    </row>
    <row r="339" spans="1:19" ht="16.2" thickBot="1">
      <c r="A339" s="1902"/>
      <c r="B339" s="1903"/>
      <c r="C339" s="1903"/>
      <c r="D339" s="1903"/>
      <c r="E339" s="1903"/>
      <c r="F339" s="1903"/>
      <c r="G339" s="1903"/>
      <c r="H339" s="1903"/>
      <c r="I339" s="1903"/>
      <c r="J339" s="1903"/>
      <c r="K339" s="1904"/>
      <c r="L339" s="1834" t="s">
        <v>1209</v>
      </c>
      <c r="M339" s="1835"/>
      <c r="N339" s="1835"/>
      <c r="O339" s="1835"/>
      <c r="P339" s="1835"/>
      <c r="Q339" s="1835"/>
      <c r="R339" s="1836"/>
      <c r="S339" s="558">
        <f>SUM(S308:S338)</f>
        <v>58.367625000000004</v>
      </c>
    </row>
    <row r="340" spans="1:19" ht="15.6">
      <c r="A340" s="757"/>
      <c r="B340" s="758"/>
      <c r="C340" s="758"/>
      <c r="D340" s="759"/>
      <c r="E340" s="760"/>
      <c r="F340" s="760"/>
      <c r="G340" s="760"/>
      <c r="H340" s="761"/>
      <c r="I340" s="762"/>
      <c r="J340" s="763"/>
      <c r="K340" s="763"/>
      <c r="L340" s="565"/>
      <c r="M340" s="566"/>
      <c r="N340" s="561"/>
      <c r="O340" s="561"/>
      <c r="P340" s="561"/>
      <c r="Q340" s="561"/>
      <c r="R340" s="561"/>
      <c r="S340" s="567"/>
    </row>
    <row r="341" spans="1:19" ht="15.6">
      <c r="A341" s="289"/>
      <c r="B341" s="290"/>
      <c r="C341" s="290"/>
      <c r="D341" s="291"/>
      <c r="E341" s="292"/>
      <c r="F341" s="292"/>
      <c r="G341" s="292"/>
      <c r="H341" s="293"/>
      <c r="I341" s="294"/>
      <c r="J341" s="295"/>
      <c r="K341" s="295"/>
      <c r="L341" s="565"/>
      <c r="M341" s="566"/>
      <c r="N341" s="561"/>
      <c r="O341" s="561"/>
      <c r="P341" s="561"/>
      <c r="Q341" s="561"/>
      <c r="R341" s="561"/>
      <c r="S341" s="567"/>
    </row>
    <row r="342" spans="1:19" ht="62.4" customHeight="1">
      <c r="A342" s="1958" t="s">
        <v>1306</v>
      </c>
      <c r="B342" s="1758"/>
      <c r="C342" s="1757"/>
      <c r="D342" s="1757"/>
      <c r="E342" s="280"/>
      <c r="F342" s="756"/>
      <c r="G342" s="1758" t="s">
        <v>1306</v>
      </c>
      <c r="H342" s="1758"/>
      <c r="I342" s="299"/>
      <c r="J342" s="299"/>
      <c r="K342" s="756"/>
      <c r="L342" s="568"/>
      <c r="M342" s="568"/>
      <c r="N342" s="568"/>
      <c r="O342" s="568"/>
      <c r="P342" s="568"/>
      <c r="Q342" s="568"/>
      <c r="R342" s="568"/>
      <c r="S342" s="532"/>
    </row>
    <row r="343" spans="1:19" ht="15.6" customHeight="1">
      <c r="A343" s="765" t="s">
        <v>1939</v>
      </c>
      <c r="B343" s="755"/>
      <c r="C343" s="755"/>
      <c r="D343" s="238"/>
      <c r="E343" s="238"/>
      <c r="F343" s="238"/>
      <c r="G343" s="1759" t="s">
        <v>1942</v>
      </c>
      <c r="H343" s="1759"/>
      <c r="I343" s="1759"/>
      <c r="J343" s="1759"/>
      <c r="K343" s="756"/>
      <c r="L343" s="568"/>
      <c r="M343" s="568"/>
      <c r="N343" s="568"/>
      <c r="O343" s="568"/>
      <c r="P343" s="568"/>
      <c r="Q343" s="568"/>
      <c r="R343" s="568"/>
      <c r="S343" s="569"/>
    </row>
    <row r="344" spans="1:19" ht="15.6" customHeight="1">
      <c r="A344" s="765" t="s">
        <v>1940</v>
      </c>
      <c r="B344" s="755"/>
      <c r="C344" s="755"/>
      <c r="D344" s="238"/>
      <c r="E344" s="238"/>
      <c r="F344" s="238"/>
      <c r="G344" s="1759" t="s">
        <v>1943</v>
      </c>
      <c r="H344" s="1759"/>
      <c r="I344" s="1759"/>
      <c r="J344" s="1759"/>
      <c r="K344" s="756"/>
      <c r="L344" s="568"/>
      <c r="M344" s="568"/>
      <c r="N344" s="568"/>
      <c r="O344" s="568"/>
      <c r="P344" s="568"/>
      <c r="Q344" s="568"/>
      <c r="R344" s="568"/>
      <c r="S344" s="569"/>
    </row>
    <row r="345" spans="1:19" ht="16.2" thickBot="1">
      <c r="A345" s="766" t="s">
        <v>1941</v>
      </c>
      <c r="B345" s="767"/>
      <c r="C345" s="767"/>
      <c r="D345" s="727"/>
      <c r="E345" s="727"/>
      <c r="F345" s="727"/>
      <c r="G345" s="1760" t="s">
        <v>1944</v>
      </c>
      <c r="H345" s="1760"/>
      <c r="I345" s="1760"/>
      <c r="J345" s="1760"/>
      <c r="K345" s="301"/>
      <c r="L345" s="571"/>
      <c r="M345" s="571"/>
      <c r="N345" s="571"/>
      <c r="O345" s="571"/>
      <c r="P345" s="571"/>
      <c r="Q345" s="571"/>
      <c r="R345" s="571"/>
      <c r="S345" s="573"/>
    </row>
    <row r="346" spans="1:19" ht="21" thickBot="1">
      <c r="A346" s="1837"/>
      <c r="B346" s="1838"/>
      <c r="C346" s="1838"/>
      <c r="D346" s="1775" t="s">
        <v>1281</v>
      </c>
      <c r="E346" s="1776"/>
      <c r="F346" s="1776"/>
      <c r="G346" s="1776"/>
      <c r="H346" s="1776"/>
      <c r="I346" s="1776"/>
      <c r="J346" s="1776"/>
      <c r="K346" s="1776"/>
      <c r="L346" s="1776"/>
      <c r="M346" s="1776"/>
      <c r="N346" s="1776"/>
      <c r="O346" s="1776"/>
      <c r="P346" s="1776"/>
      <c r="Q346" s="1776"/>
      <c r="R346" s="1777"/>
      <c r="S346" s="528"/>
    </row>
    <row r="347" spans="1:19" ht="15.6">
      <c r="A347" s="530"/>
      <c r="B347" s="531"/>
      <c r="C347" s="531"/>
      <c r="D347" s="531"/>
      <c r="E347" s="531"/>
      <c r="F347" s="531"/>
      <c r="G347" s="531"/>
      <c r="H347" s="531"/>
      <c r="I347" s="531"/>
      <c r="J347" s="531"/>
      <c r="K347" s="531"/>
      <c r="L347" s="531"/>
      <c r="M347" s="531"/>
      <c r="N347" s="531"/>
      <c r="O347" s="531"/>
      <c r="P347" s="531"/>
      <c r="Q347" s="531"/>
      <c r="R347" s="531"/>
      <c r="S347" s="532"/>
    </row>
    <row r="348" spans="1:19" ht="15.6">
      <c r="A348" s="1839" t="s">
        <v>1204</v>
      </c>
      <c r="B348" s="1840"/>
      <c r="C348" s="1840"/>
      <c r="D348" s="1896" t="s">
        <v>1228</v>
      </c>
      <c r="E348" s="1897"/>
      <c r="F348" s="1897"/>
      <c r="G348" s="1897"/>
      <c r="H348" s="1897"/>
      <c r="I348" s="1897"/>
      <c r="J348" s="1897"/>
      <c r="K348" s="1897"/>
      <c r="L348" s="1897"/>
      <c r="M348" s="1897"/>
      <c r="N348" s="1897"/>
      <c r="O348" s="1897"/>
      <c r="P348" s="1897"/>
      <c r="Q348" s="1897"/>
      <c r="R348" s="1898"/>
      <c r="S348" s="534"/>
    </row>
    <row r="349" spans="1:19" ht="15.6">
      <c r="A349" s="535"/>
      <c r="B349" s="533"/>
      <c r="C349" s="536"/>
      <c r="D349" s="1899"/>
      <c r="E349" s="1900"/>
      <c r="F349" s="1900"/>
      <c r="G349" s="1900"/>
      <c r="H349" s="1900"/>
      <c r="I349" s="1900"/>
      <c r="J349" s="1900"/>
      <c r="K349" s="1900"/>
      <c r="L349" s="1900"/>
      <c r="M349" s="1900"/>
      <c r="N349" s="1900"/>
      <c r="O349" s="1900"/>
      <c r="P349" s="1900"/>
      <c r="Q349" s="1900"/>
      <c r="R349" s="1901"/>
      <c r="S349" s="534"/>
    </row>
    <row r="350" spans="1:19" ht="15.6">
      <c r="A350" s="537"/>
      <c r="B350" s="538"/>
      <c r="C350" s="538"/>
      <c r="D350" s="539"/>
      <c r="E350" s="540"/>
      <c r="F350" s="540"/>
      <c r="G350" s="539"/>
      <c r="H350" s="539"/>
      <c r="I350" s="539"/>
      <c r="J350" s="539"/>
      <c r="K350" s="539"/>
      <c r="L350" s="539"/>
      <c r="M350" s="539"/>
      <c r="N350" s="539"/>
      <c r="O350" s="539"/>
      <c r="P350" s="539"/>
      <c r="Q350" s="539"/>
      <c r="R350" s="540"/>
      <c r="S350" s="534"/>
    </row>
    <row r="351" spans="1:19" ht="15.6">
      <c r="A351" s="1762" t="s">
        <v>1282</v>
      </c>
      <c r="B351" s="1762"/>
      <c r="C351" s="1762"/>
      <c r="D351" s="1762"/>
      <c r="E351" s="541"/>
      <c r="F351" s="1763" t="s">
        <v>1283</v>
      </c>
      <c r="G351" s="1763"/>
      <c r="H351" s="1763"/>
      <c r="I351" s="1763"/>
      <c r="J351" s="1763"/>
      <c r="K351" s="1763"/>
      <c r="L351" s="540"/>
      <c r="M351" s="1763" t="s">
        <v>1205</v>
      </c>
      <c r="N351" s="1763"/>
      <c r="O351" s="1763"/>
      <c r="P351" s="540"/>
      <c r="Q351" s="1764" t="s">
        <v>1284</v>
      </c>
      <c r="R351" s="1765"/>
      <c r="S351" s="1858"/>
    </row>
    <row r="352" spans="1:19" ht="15.6">
      <c r="A352" s="1768" t="s">
        <v>933</v>
      </c>
      <c r="B352" s="1768"/>
      <c r="C352" s="1768"/>
      <c r="D352" s="1768"/>
      <c r="E352" s="541"/>
      <c r="F352" s="1769" t="s">
        <v>934</v>
      </c>
      <c r="G352" s="1769"/>
      <c r="H352" s="1769"/>
      <c r="I352" s="1769"/>
      <c r="J352" s="1769"/>
      <c r="K352" s="1769"/>
      <c r="L352" s="540"/>
      <c r="M352" s="1770" t="s">
        <v>108</v>
      </c>
      <c r="N352" s="1771"/>
      <c r="O352" s="1772"/>
      <c r="P352" s="539"/>
      <c r="Q352" s="1828"/>
      <c r="R352" s="1829"/>
      <c r="S352" s="1859"/>
    </row>
    <row r="353" spans="1:19" ht="15.6">
      <c r="A353" s="1768"/>
      <c r="B353" s="1768"/>
      <c r="C353" s="1768"/>
      <c r="D353" s="1768"/>
      <c r="E353" s="541"/>
      <c r="F353" s="1769"/>
      <c r="G353" s="1769"/>
      <c r="H353" s="1769"/>
      <c r="I353" s="1769"/>
      <c r="J353" s="1769"/>
      <c r="K353" s="1769"/>
      <c r="L353" s="539"/>
      <c r="M353" s="539"/>
      <c r="N353" s="542"/>
      <c r="O353" s="542"/>
      <c r="P353" s="542"/>
      <c r="Q353" s="542"/>
      <c r="R353" s="540"/>
      <c r="S353" s="534"/>
    </row>
    <row r="354" spans="1:19" ht="15.6">
      <c r="A354" s="537"/>
      <c r="B354" s="543"/>
      <c r="C354" s="539"/>
      <c r="D354" s="540"/>
      <c r="E354" s="540"/>
      <c r="F354" s="544"/>
      <c r="G354" s="539"/>
      <c r="H354" s="539"/>
      <c r="I354" s="539"/>
      <c r="J354" s="540"/>
      <c r="K354" s="539"/>
      <c r="L354" s="539"/>
      <c r="M354" s="539"/>
      <c r="N354" s="539"/>
      <c r="O354" s="539"/>
      <c r="P354" s="539"/>
      <c r="Q354" s="539"/>
      <c r="R354" s="545"/>
      <c r="S354" s="534"/>
    </row>
    <row r="355" spans="1:19" ht="15.6">
      <c r="A355" s="1820" t="s">
        <v>1285</v>
      </c>
      <c r="B355" s="1821"/>
      <c r="C355" s="1821"/>
      <c r="D355" s="1821"/>
      <c r="E355" s="1821"/>
      <c r="F355" s="1821"/>
      <c r="G355" s="1821"/>
      <c r="H355" s="1821"/>
      <c r="I355" s="1821"/>
      <c r="J355" s="1821"/>
      <c r="K355" s="1822"/>
      <c r="L355" s="1823" t="s">
        <v>428</v>
      </c>
      <c r="M355" s="1825" t="s">
        <v>1225</v>
      </c>
      <c r="N355" s="1826"/>
      <c r="O355" s="1827"/>
      <c r="P355" s="1823" t="s">
        <v>1286</v>
      </c>
      <c r="Q355" s="1823" t="s">
        <v>1287</v>
      </c>
      <c r="R355" s="1823" t="s">
        <v>1288</v>
      </c>
      <c r="S355" s="1809" t="s">
        <v>1206</v>
      </c>
    </row>
    <row r="356" spans="1:19" ht="15.6">
      <c r="A356" s="1804"/>
      <c r="B356" s="1805"/>
      <c r="C356" s="1805"/>
      <c r="D356" s="1805"/>
      <c r="E356" s="1805"/>
      <c r="F356" s="1805"/>
      <c r="G356" s="1805"/>
      <c r="H356" s="1805"/>
      <c r="I356" s="1805"/>
      <c r="J356" s="1805"/>
      <c r="K356" s="1806"/>
      <c r="L356" s="1824"/>
      <c r="M356" s="546" t="s">
        <v>1289</v>
      </c>
      <c r="N356" s="546" t="s">
        <v>1290</v>
      </c>
      <c r="O356" s="546" t="s">
        <v>1291</v>
      </c>
      <c r="P356" s="1824"/>
      <c r="Q356" s="1824"/>
      <c r="R356" s="1824"/>
      <c r="S356" s="1810"/>
    </row>
    <row r="357" spans="1:19" ht="15.6">
      <c r="A357" s="1811"/>
      <c r="B357" s="1812"/>
      <c r="C357" s="1812"/>
      <c r="D357" s="1812"/>
      <c r="E357" s="1812"/>
      <c r="F357" s="1812"/>
      <c r="G357" s="1812"/>
      <c r="H357" s="1812"/>
      <c r="I357" s="1812"/>
      <c r="J357" s="1812"/>
      <c r="K357" s="1813"/>
      <c r="L357" s="547"/>
      <c r="M357" s="548"/>
      <c r="N357" s="548"/>
      <c r="O357" s="548"/>
      <c r="P357" s="549"/>
      <c r="Q357" s="549"/>
      <c r="R357" s="549">
        <v>9377.92</v>
      </c>
      <c r="S357" s="581">
        <f>+R357</f>
        <v>9377.92</v>
      </c>
    </row>
    <row r="358" spans="1:19" ht="46.8">
      <c r="A358" s="1814"/>
      <c r="B358" s="1815"/>
      <c r="C358" s="1815"/>
      <c r="D358" s="1815"/>
      <c r="E358" s="1815"/>
      <c r="F358" s="1815"/>
      <c r="G358" s="1815"/>
      <c r="H358" s="1815"/>
      <c r="I358" s="1815"/>
      <c r="J358" s="1815"/>
      <c r="K358" s="1816"/>
      <c r="L358" s="547" t="s">
        <v>1776</v>
      </c>
      <c r="M358" s="553"/>
      <c r="N358" s="554"/>
      <c r="O358" s="579"/>
      <c r="P358" s="577"/>
      <c r="Q358" s="577"/>
      <c r="R358" s="577">
        <v>1078</v>
      </c>
      <c r="S358" s="580">
        <f>+R358</f>
        <v>1078</v>
      </c>
    </row>
    <row r="359" spans="1:19" ht="46.2" customHeight="1">
      <c r="A359" s="1814"/>
      <c r="B359" s="1815"/>
      <c r="C359" s="1815"/>
      <c r="D359" s="1815"/>
      <c r="E359" s="1815"/>
      <c r="F359" s="1815"/>
      <c r="G359" s="1815"/>
      <c r="H359" s="1815"/>
      <c r="I359" s="1815"/>
      <c r="J359" s="1815"/>
      <c r="K359" s="1816"/>
      <c r="L359" s="547" t="s">
        <v>1780</v>
      </c>
      <c r="M359" s="553"/>
      <c r="N359" s="554"/>
      <c r="O359" s="579"/>
      <c r="P359" s="577"/>
      <c r="Q359" s="577"/>
      <c r="R359" s="577">
        <v>182</v>
      </c>
      <c r="S359" s="580">
        <f>+R359</f>
        <v>182</v>
      </c>
    </row>
    <row r="360" spans="1:19" ht="46.8">
      <c r="A360" s="1814"/>
      <c r="B360" s="1815"/>
      <c r="C360" s="1815"/>
      <c r="D360" s="1815"/>
      <c r="E360" s="1815"/>
      <c r="F360" s="1815"/>
      <c r="G360" s="1815"/>
      <c r="H360" s="1815"/>
      <c r="I360" s="1815"/>
      <c r="J360" s="1815"/>
      <c r="K360" s="1816"/>
      <c r="L360" s="547" t="s">
        <v>2067</v>
      </c>
      <c r="M360" s="553"/>
      <c r="N360" s="554"/>
      <c r="O360" s="579"/>
      <c r="P360" s="577"/>
      <c r="Q360" s="577"/>
      <c r="R360" s="577">
        <v>126</v>
      </c>
      <c r="S360" s="580">
        <f>+R360</f>
        <v>126</v>
      </c>
    </row>
    <row r="361" spans="1:19" ht="15.6">
      <c r="A361" s="1814"/>
      <c r="B361" s="1815"/>
      <c r="C361" s="1815"/>
      <c r="D361" s="1815"/>
      <c r="E361" s="1815"/>
      <c r="F361" s="1815"/>
      <c r="G361" s="1815"/>
      <c r="H361" s="1815"/>
      <c r="I361" s="1815"/>
      <c r="J361" s="1815"/>
      <c r="K361" s="1816"/>
      <c r="L361" s="547"/>
      <c r="M361" s="553"/>
      <c r="N361" s="554"/>
      <c r="O361" s="554"/>
      <c r="P361" s="549"/>
      <c r="Q361" s="549"/>
      <c r="R361" s="549"/>
      <c r="S361" s="555"/>
    </row>
    <row r="362" spans="1:19" ht="15.6">
      <c r="A362" s="1814"/>
      <c r="B362" s="1815"/>
      <c r="C362" s="1815"/>
      <c r="D362" s="1815"/>
      <c r="E362" s="1815"/>
      <c r="F362" s="1815"/>
      <c r="G362" s="1815"/>
      <c r="H362" s="1815"/>
      <c r="I362" s="1815"/>
      <c r="J362" s="1815"/>
      <c r="K362" s="1816"/>
      <c r="L362" s="547"/>
      <c r="M362" s="553"/>
      <c r="N362" s="554"/>
      <c r="O362" s="554"/>
      <c r="P362" s="549"/>
      <c r="Q362" s="549"/>
      <c r="R362" s="549"/>
      <c r="S362" s="555"/>
    </row>
    <row r="363" spans="1:19" ht="15.6">
      <c r="A363" s="1814"/>
      <c r="B363" s="1815"/>
      <c r="C363" s="1815"/>
      <c r="D363" s="1815"/>
      <c r="E363" s="1815"/>
      <c r="F363" s="1815"/>
      <c r="G363" s="1815"/>
      <c r="H363" s="1815"/>
      <c r="I363" s="1815"/>
      <c r="J363" s="1815"/>
      <c r="K363" s="1816"/>
      <c r="L363" s="547"/>
      <c r="M363" s="553"/>
      <c r="N363" s="554"/>
      <c r="O363" s="554"/>
      <c r="P363" s="549"/>
      <c r="Q363" s="549"/>
      <c r="R363" s="549"/>
      <c r="S363" s="555"/>
    </row>
    <row r="364" spans="1:19" ht="15.6">
      <c r="A364" s="1814"/>
      <c r="B364" s="1815"/>
      <c r="C364" s="1815"/>
      <c r="D364" s="1815"/>
      <c r="E364" s="1815"/>
      <c r="F364" s="1815"/>
      <c r="G364" s="1815"/>
      <c r="H364" s="1815"/>
      <c r="I364" s="1815"/>
      <c r="J364" s="1815"/>
      <c r="K364" s="1816"/>
      <c r="L364" s="547"/>
      <c r="M364" s="553"/>
      <c r="N364" s="554"/>
      <c r="O364" s="554"/>
      <c r="P364" s="549"/>
      <c r="Q364" s="549"/>
      <c r="R364" s="549"/>
      <c r="S364" s="555"/>
    </row>
    <row r="365" spans="1:19" ht="15.6">
      <c r="A365" s="1814"/>
      <c r="B365" s="1815"/>
      <c r="C365" s="1815"/>
      <c r="D365" s="1815"/>
      <c r="E365" s="1815"/>
      <c r="F365" s="1815"/>
      <c r="G365" s="1815"/>
      <c r="H365" s="1815"/>
      <c r="I365" s="1815"/>
      <c r="J365" s="1815"/>
      <c r="K365" s="1816"/>
      <c r="L365" s="547"/>
      <c r="M365" s="553"/>
      <c r="N365" s="554"/>
      <c r="O365" s="554"/>
      <c r="P365" s="549"/>
      <c r="Q365" s="549"/>
      <c r="R365" s="549"/>
      <c r="S365" s="555"/>
    </row>
    <row r="366" spans="1:19" ht="15.6">
      <c r="A366" s="1814"/>
      <c r="B366" s="1815"/>
      <c r="C366" s="1815"/>
      <c r="D366" s="1815"/>
      <c r="E366" s="1815"/>
      <c r="F366" s="1815"/>
      <c r="G366" s="1815"/>
      <c r="H366" s="1815"/>
      <c r="I366" s="1815"/>
      <c r="J366" s="1815"/>
      <c r="K366" s="1816"/>
      <c r="L366" s="547"/>
      <c r="M366" s="553"/>
      <c r="N366" s="554"/>
      <c r="O366" s="554"/>
      <c r="P366" s="549"/>
      <c r="Q366" s="549"/>
      <c r="R366" s="549"/>
      <c r="S366" s="555"/>
    </row>
    <row r="367" spans="1:19" ht="15.6">
      <c r="A367" s="1814"/>
      <c r="B367" s="1815"/>
      <c r="C367" s="1815"/>
      <c r="D367" s="1815"/>
      <c r="E367" s="1815"/>
      <c r="F367" s="1815"/>
      <c r="G367" s="1815"/>
      <c r="H367" s="1815"/>
      <c r="I367" s="1815"/>
      <c r="J367" s="1815"/>
      <c r="K367" s="1816"/>
      <c r="L367" s="547"/>
      <c r="M367" s="553"/>
      <c r="N367" s="554"/>
      <c r="O367" s="554"/>
      <c r="P367" s="549"/>
      <c r="Q367" s="549"/>
      <c r="R367" s="549"/>
      <c r="S367" s="555"/>
    </row>
    <row r="368" spans="1:19" ht="15.6">
      <c r="A368" s="1814"/>
      <c r="B368" s="1815"/>
      <c r="C368" s="1815"/>
      <c r="D368" s="1815"/>
      <c r="E368" s="1815"/>
      <c r="F368" s="1815"/>
      <c r="G368" s="1815"/>
      <c r="H368" s="1815"/>
      <c r="I368" s="1815"/>
      <c r="J368" s="1815"/>
      <c r="K368" s="1816"/>
      <c r="L368" s="547"/>
      <c r="M368" s="553"/>
      <c r="N368" s="554"/>
      <c r="O368" s="554"/>
      <c r="P368" s="549"/>
      <c r="Q368" s="549"/>
      <c r="R368" s="549"/>
      <c r="S368" s="555"/>
    </row>
    <row r="369" spans="1:19" ht="15.6">
      <c r="A369" s="1814"/>
      <c r="B369" s="1815"/>
      <c r="C369" s="1815"/>
      <c r="D369" s="1815"/>
      <c r="E369" s="1815"/>
      <c r="F369" s="1815"/>
      <c r="G369" s="1815"/>
      <c r="H369" s="1815"/>
      <c r="I369" s="1815"/>
      <c r="J369" s="1815"/>
      <c r="K369" s="1816"/>
      <c r="L369" s="547"/>
      <c r="M369" s="553"/>
      <c r="N369" s="554"/>
      <c r="O369" s="554"/>
      <c r="P369" s="549"/>
      <c r="Q369" s="549"/>
      <c r="R369" s="549"/>
      <c r="S369" s="555"/>
    </row>
    <row r="370" spans="1:19" ht="15.6">
      <c r="A370" s="1814"/>
      <c r="B370" s="1815"/>
      <c r="C370" s="1815"/>
      <c r="D370" s="1815"/>
      <c r="E370" s="1815"/>
      <c r="F370" s="1815"/>
      <c r="G370" s="1815"/>
      <c r="H370" s="1815"/>
      <c r="I370" s="1815"/>
      <c r="J370" s="1815"/>
      <c r="K370" s="1816"/>
      <c r="L370" s="547"/>
      <c r="M370" s="553"/>
      <c r="N370" s="554"/>
      <c r="O370" s="554"/>
      <c r="P370" s="549"/>
      <c r="Q370" s="549"/>
      <c r="R370" s="549"/>
      <c r="S370" s="555"/>
    </row>
    <row r="371" spans="1:19" ht="15.6">
      <c r="A371" s="1814"/>
      <c r="B371" s="1815"/>
      <c r="C371" s="1815"/>
      <c r="D371" s="1815"/>
      <c r="E371" s="1815"/>
      <c r="F371" s="1815"/>
      <c r="G371" s="1815"/>
      <c r="H371" s="1815"/>
      <c r="I371" s="1815"/>
      <c r="J371" s="1815"/>
      <c r="K371" s="1816"/>
      <c r="L371" s="547"/>
      <c r="M371" s="553"/>
      <c r="N371" s="554"/>
      <c r="O371" s="554"/>
      <c r="P371" s="549"/>
      <c r="Q371" s="549"/>
      <c r="R371" s="549"/>
      <c r="S371" s="555"/>
    </row>
    <row r="372" spans="1:19" ht="15.6">
      <c r="A372" s="1814"/>
      <c r="B372" s="1815"/>
      <c r="C372" s="1815"/>
      <c r="D372" s="1815"/>
      <c r="E372" s="1815"/>
      <c r="F372" s="1815"/>
      <c r="G372" s="1815"/>
      <c r="H372" s="1815"/>
      <c r="I372" s="1815"/>
      <c r="J372" s="1815"/>
      <c r="K372" s="1816"/>
      <c r="L372" s="547"/>
      <c r="M372" s="553"/>
      <c r="N372" s="554"/>
      <c r="O372" s="554"/>
      <c r="P372" s="549"/>
      <c r="Q372" s="549"/>
      <c r="R372" s="549"/>
      <c r="S372" s="555"/>
    </row>
    <row r="373" spans="1:19" ht="15.6">
      <c r="A373" s="1814"/>
      <c r="B373" s="1815"/>
      <c r="C373" s="1815"/>
      <c r="D373" s="1815"/>
      <c r="E373" s="1815"/>
      <c r="F373" s="1815"/>
      <c r="G373" s="1815"/>
      <c r="H373" s="1815"/>
      <c r="I373" s="1815"/>
      <c r="J373" s="1815"/>
      <c r="K373" s="1816"/>
      <c r="L373" s="547"/>
      <c r="M373" s="553"/>
      <c r="N373" s="554"/>
      <c r="O373" s="554"/>
      <c r="P373" s="549"/>
      <c r="Q373" s="549"/>
      <c r="R373" s="549"/>
      <c r="S373" s="555"/>
    </row>
    <row r="374" spans="1:19" ht="15.6">
      <c r="A374" s="1814"/>
      <c r="B374" s="1815"/>
      <c r="C374" s="1815"/>
      <c r="D374" s="1815"/>
      <c r="E374" s="1815"/>
      <c r="F374" s="1815"/>
      <c r="G374" s="1815"/>
      <c r="H374" s="1815"/>
      <c r="I374" s="1815"/>
      <c r="J374" s="1815"/>
      <c r="K374" s="1816"/>
      <c r="L374" s="547"/>
      <c r="M374" s="553"/>
      <c r="N374" s="554"/>
      <c r="O374" s="554"/>
      <c r="P374" s="549"/>
      <c r="Q374" s="549"/>
      <c r="R374" s="549"/>
      <c r="S374" s="555"/>
    </row>
    <row r="375" spans="1:19" ht="15.6">
      <c r="A375" s="1814"/>
      <c r="B375" s="1815"/>
      <c r="C375" s="1815"/>
      <c r="D375" s="1815"/>
      <c r="E375" s="1815"/>
      <c r="F375" s="1815"/>
      <c r="G375" s="1815"/>
      <c r="H375" s="1815"/>
      <c r="I375" s="1815"/>
      <c r="J375" s="1815"/>
      <c r="K375" s="1816"/>
      <c r="L375" s="547"/>
      <c r="M375" s="553"/>
      <c r="N375" s="554"/>
      <c r="O375" s="554"/>
      <c r="P375" s="549"/>
      <c r="Q375" s="549"/>
      <c r="R375" s="549"/>
      <c r="S375" s="555"/>
    </row>
    <row r="376" spans="1:19" ht="15.6">
      <c r="A376" s="1814"/>
      <c r="B376" s="1815"/>
      <c r="C376" s="1815"/>
      <c r="D376" s="1815"/>
      <c r="E376" s="1815"/>
      <c r="F376" s="1815"/>
      <c r="G376" s="1815"/>
      <c r="H376" s="1815"/>
      <c r="I376" s="1815"/>
      <c r="J376" s="1815"/>
      <c r="K376" s="1816"/>
      <c r="L376" s="547"/>
      <c r="M376" s="553"/>
      <c r="N376" s="554"/>
      <c r="O376" s="554"/>
      <c r="P376" s="554"/>
      <c r="Q376" s="554"/>
      <c r="R376" s="554"/>
      <c r="S376" s="555"/>
    </row>
    <row r="377" spans="1:19" ht="15.6">
      <c r="A377" s="1814"/>
      <c r="B377" s="1815"/>
      <c r="C377" s="1815"/>
      <c r="D377" s="1815"/>
      <c r="E377" s="1815"/>
      <c r="F377" s="1815"/>
      <c r="G377" s="1815"/>
      <c r="H377" s="1815"/>
      <c r="I377" s="1815"/>
      <c r="J377" s="1815"/>
      <c r="K377" s="1816"/>
      <c r="L377" s="547"/>
      <c r="M377" s="553"/>
      <c r="N377" s="554"/>
      <c r="O377" s="554"/>
      <c r="P377" s="554"/>
      <c r="Q377" s="554"/>
      <c r="R377" s="554"/>
      <c r="S377" s="555"/>
    </row>
    <row r="378" spans="1:19" ht="15.6">
      <c r="A378" s="1814"/>
      <c r="B378" s="1815"/>
      <c r="C378" s="1815"/>
      <c r="D378" s="1815"/>
      <c r="E378" s="1815"/>
      <c r="F378" s="1815"/>
      <c r="G378" s="1815"/>
      <c r="H378" s="1815"/>
      <c r="I378" s="1815"/>
      <c r="J378" s="1815"/>
      <c r="K378" s="1816"/>
      <c r="L378" s="547"/>
      <c r="M378" s="553"/>
      <c r="N378" s="554"/>
      <c r="O378" s="554"/>
      <c r="P378" s="554"/>
      <c r="Q378" s="554"/>
      <c r="R378" s="554"/>
      <c r="S378" s="555"/>
    </row>
    <row r="379" spans="1:19" ht="15.6">
      <c r="A379" s="1814"/>
      <c r="B379" s="1815"/>
      <c r="C379" s="1815"/>
      <c r="D379" s="1815"/>
      <c r="E379" s="1815"/>
      <c r="F379" s="1815"/>
      <c r="G379" s="1815"/>
      <c r="H379" s="1815"/>
      <c r="I379" s="1815"/>
      <c r="J379" s="1815"/>
      <c r="K379" s="1816"/>
      <c r="L379" s="547"/>
      <c r="M379" s="553"/>
      <c r="N379" s="554"/>
      <c r="O379" s="554"/>
      <c r="P379" s="554"/>
      <c r="Q379" s="554"/>
      <c r="R379" s="554"/>
      <c r="S379" s="555"/>
    </row>
    <row r="380" spans="1:19" ht="15.6">
      <c r="A380" s="1814"/>
      <c r="B380" s="1815"/>
      <c r="C380" s="1815"/>
      <c r="D380" s="1815"/>
      <c r="E380" s="1815"/>
      <c r="F380" s="1815"/>
      <c r="G380" s="1815"/>
      <c r="H380" s="1815"/>
      <c r="I380" s="1815"/>
      <c r="J380" s="1815"/>
      <c r="K380" s="1816"/>
      <c r="L380" s="547"/>
      <c r="M380" s="553"/>
      <c r="N380" s="554"/>
      <c r="O380" s="554"/>
      <c r="P380" s="554"/>
      <c r="Q380" s="554"/>
      <c r="R380" s="554"/>
      <c r="S380" s="555"/>
    </row>
    <row r="381" spans="1:19" ht="15.6">
      <c r="A381" s="1814"/>
      <c r="B381" s="1815"/>
      <c r="C381" s="1815"/>
      <c r="D381" s="1815"/>
      <c r="E381" s="1815"/>
      <c r="F381" s="1815"/>
      <c r="G381" s="1815"/>
      <c r="H381" s="1815"/>
      <c r="I381" s="1815"/>
      <c r="J381" s="1815"/>
      <c r="K381" s="1816"/>
      <c r="L381" s="547"/>
      <c r="M381" s="553"/>
      <c r="N381" s="554"/>
      <c r="O381" s="554"/>
      <c r="P381" s="554"/>
      <c r="Q381" s="554"/>
      <c r="R381" s="554"/>
      <c r="S381" s="555"/>
    </row>
    <row r="382" spans="1:19" ht="15.6">
      <c r="A382" s="1814"/>
      <c r="B382" s="1815"/>
      <c r="C382" s="1815"/>
      <c r="D382" s="1815"/>
      <c r="E382" s="1815"/>
      <c r="F382" s="1815"/>
      <c r="G382" s="1815"/>
      <c r="H382" s="1815"/>
      <c r="I382" s="1815"/>
      <c r="J382" s="1815"/>
      <c r="K382" s="1816"/>
      <c r="L382" s="547"/>
      <c r="M382" s="553"/>
      <c r="N382" s="554"/>
      <c r="O382" s="554"/>
      <c r="P382" s="554"/>
      <c r="Q382" s="554"/>
      <c r="R382" s="554"/>
      <c r="S382" s="555"/>
    </row>
    <row r="383" spans="1:19" ht="15.6">
      <c r="A383" s="1814"/>
      <c r="B383" s="1815"/>
      <c r="C383" s="1815"/>
      <c r="D383" s="1815"/>
      <c r="E383" s="1815"/>
      <c r="F383" s="1815"/>
      <c r="G383" s="1815"/>
      <c r="H383" s="1815"/>
      <c r="I383" s="1815"/>
      <c r="J383" s="1815"/>
      <c r="K383" s="1816"/>
      <c r="L383" s="547"/>
      <c r="M383" s="553"/>
      <c r="N383" s="554"/>
      <c r="O383" s="554"/>
      <c r="P383" s="554"/>
      <c r="Q383" s="554"/>
      <c r="R383" s="554"/>
      <c r="S383" s="555"/>
    </row>
    <row r="384" spans="1:19" ht="15.6">
      <c r="A384" s="1814"/>
      <c r="B384" s="1815"/>
      <c r="C384" s="1815"/>
      <c r="D384" s="1815"/>
      <c r="E384" s="1815"/>
      <c r="F384" s="1815"/>
      <c r="G384" s="1815"/>
      <c r="H384" s="1815"/>
      <c r="I384" s="1815"/>
      <c r="J384" s="1815"/>
      <c r="K384" s="1816"/>
      <c r="L384" s="547"/>
      <c r="M384" s="553"/>
      <c r="N384" s="554"/>
      <c r="O384" s="554"/>
      <c r="P384" s="554"/>
      <c r="Q384" s="554"/>
      <c r="R384" s="554"/>
      <c r="S384" s="555"/>
    </row>
    <row r="385" spans="1:19" ht="15.6">
      <c r="A385" s="1814"/>
      <c r="B385" s="1815"/>
      <c r="C385" s="1815"/>
      <c r="D385" s="1815"/>
      <c r="E385" s="1815"/>
      <c r="F385" s="1815"/>
      <c r="G385" s="1815"/>
      <c r="H385" s="1815"/>
      <c r="I385" s="1815"/>
      <c r="J385" s="1815"/>
      <c r="K385" s="1816"/>
      <c r="L385" s="547"/>
      <c r="M385" s="553"/>
      <c r="N385" s="554"/>
      <c r="O385" s="554"/>
      <c r="P385" s="554"/>
      <c r="Q385" s="554"/>
      <c r="R385" s="554"/>
      <c r="S385" s="555"/>
    </row>
    <row r="386" spans="1:19" ht="15.6">
      <c r="A386" s="1955"/>
      <c r="B386" s="1956"/>
      <c r="C386" s="1956"/>
      <c r="D386" s="1956"/>
      <c r="E386" s="1956"/>
      <c r="F386" s="1956"/>
      <c r="G386" s="1956"/>
      <c r="H386" s="1956"/>
      <c r="I386" s="1956"/>
      <c r="J386" s="1956"/>
      <c r="K386" s="1957"/>
      <c r="L386" s="547"/>
      <c r="M386" s="553"/>
      <c r="N386" s="554"/>
      <c r="O386" s="554"/>
      <c r="P386" s="554"/>
      <c r="Q386" s="554"/>
      <c r="R386" s="554"/>
      <c r="S386" s="555"/>
    </row>
    <row r="387" spans="1:19" ht="15.6">
      <c r="A387" s="1955"/>
      <c r="B387" s="1956"/>
      <c r="C387" s="1956"/>
      <c r="D387" s="1956"/>
      <c r="E387" s="1956"/>
      <c r="F387" s="1956"/>
      <c r="G387" s="1956"/>
      <c r="H387" s="1956"/>
      <c r="I387" s="1956"/>
      <c r="J387" s="1956"/>
      <c r="K387" s="1957"/>
      <c r="L387" s="547"/>
      <c r="M387" s="553"/>
      <c r="N387" s="554"/>
      <c r="O387" s="554"/>
      <c r="P387" s="554"/>
      <c r="Q387" s="554"/>
      <c r="R387" s="554"/>
      <c r="S387" s="555"/>
    </row>
    <row r="388" spans="1:19" ht="16.2" thickBot="1">
      <c r="A388" s="1902"/>
      <c r="B388" s="1903"/>
      <c r="C388" s="1903"/>
      <c r="D388" s="1903"/>
      <c r="E388" s="1903"/>
      <c r="F388" s="1903"/>
      <c r="G388" s="1903"/>
      <c r="H388" s="1903"/>
      <c r="I388" s="1903"/>
      <c r="J388" s="1903"/>
      <c r="K388" s="1904"/>
      <c r="L388" s="1834" t="s">
        <v>1209</v>
      </c>
      <c r="M388" s="1835"/>
      <c r="N388" s="1835"/>
      <c r="O388" s="1835"/>
      <c r="P388" s="1835"/>
      <c r="Q388" s="1835"/>
      <c r="R388" s="1836"/>
      <c r="S388" s="558">
        <f>SUM(S357:S387)</f>
        <v>10763.92</v>
      </c>
    </row>
    <row r="389" spans="1:19" ht="15.6">
      <c r="A389" s="757"/>
      <c r="B389" s="758"/>
      <c r="C389" s="758"/>
      <c r="D389" s="759"/>
      <c r="E389" s="760"/>
      <c r="F389" s="760"/>
      <c r="G389" s="760"/>
      <c r="H389" s="761"/>
      <c r="I389" s="762"/>
      <c r="J389" s="763"/>
      <c r="K389" s="763"/>
      <c r="L389" s="565"/>
      <c r="M389" s="566"/>
      <c r="N389" s="561"/>
      <c r="O389" s="561"/>
      <c r="P389" s="561"/>
      <c r="Q389" s="561"/>
      <c r="R389" s="561"/>
      <c r="S389" s="567"/>
    </row>
    <row r="390" spans="1:19" ht="15.6">
      <c r="A390" s="289"/>
      <c r="B390" s="290"/>
      <c r="C390" s="290"/>
      <c r="D390" s="291"/>
      <c r="E390" s="292"/>
      <c r="F390" s="292"/>
      <c r="G390" s="292"/>
      <c r="H390" s="293"/>
      <c r="I390" s="294"/>
      <c r="J390" s="295"/>
      <c r="K390" s="295"/>
      <c r="L390" s="565"/>
      <c r="M390" s="566"/>
      <c r="N390" s="561"/>
      <c r="O390" s="561"/>
      <c r="P390" s="561"/>
      <c r="Q390" s="561"/>
      <c r="R390" s="561"/>
      <c r="S390" s="567"/>
    </row>
    <row r="391" spans="1:19" ht="66.599999999999994" customHeight="1">
      <c r="A391" s="1958" t="s">
        <v>1306</v>
      </c>
      <c r="B391" s="1758"/>
      <c r="C391" s="1757"/>
      <c r="D391" s="1757"/>
      <c r="E391" s="280"/>
      <c r="F391" s="756"/>
      <c r="G391" s="1758" t="s">
        <v>1306</v>
      </c>
      <c r="H391" s="1758"/>
      <c r="I391" s="299"/>
      <c r="J391" s="299"/>
      <c r="K391" s="756"/>
      <c r="L391" s="568"/>
      <c r="M391" s="568"/>
      <c r="N391" s="568"/>
      <c r="O391" s="568"/>
      <c r="P391" s="568"/>
      <c r="Q391" s="568"/>
      <c r="R391" s="568"/>
      <c r="S391" s="532"/>
    </row>
    <row r="392" spans="1:19" ht="15.6" customHeight="1">
      <c r="A392" s="765" t="s">
        <v>1939</v>
      </c>
      <c r="B392" s="755"/>
      <c r="C392" s="755"/>
      <c r="D392" s="238"/>
      <c r="E392" s="238"/>
      <c r="F392" s="238"/>
      <c r="G392" s="1759" t="s">
        <v>1942</v>
      </c>
      <c r="H392" s="1759"/>
      <c r="I392" s="1759"/>
      <c r="J392" s="1759"/>
      <c r="K392" s="756"/>
      <c r="L392" s="568"/>
      <c r="M392" s="568"/>
      <c r="N392" s="568"/>
      <c r="O392" s="568"/>
      <c r="P392" s="568"/>
      <c r="Q392" s="568"/>
      <c r="R392" s="568"/>
      <c r="S392" s="569"/>
    </row>
    <row r="393" spans="1:19" ht="15.6" customHeight="1">
      <c r="A393" s="765" t="s">
        <v>1940</v>
      </c>
      <c r="B393" s="755"/>
      <c r="C393" s="755"/>
      <c r="D393" s="238"/>
      <c r="E393" s="238"/>
      <c r="F393" s="238"/>
      <c r="G393" s="1759" t="s">
        <v>1943</v>
      </c>
      <c r="H393" s="1759"/>
      <c r="I393" s="1759"/>
      <c r="J393" s="1759"/>
      <c r="K393" s="756"/>
      <c r="L393" s="568"/>
      <c r="M393" s="568"/>
      <c r="N393" s="568"/>
      <c r="O393" s="568"/>
      <c r="P393" s="568"/>
      <c r="Q393" s="568"/>
      <c r="R393" s="568"/>
      <c r="S393" s="569"/>
    </row>
    <row r="394" spans="1:19" ht="16.2" thickBot="1">
      <c r="A394" s="766" t="s">
        <v>1941</v>
      </c>
      <c r="B394" s="767"/>
      <c r="C394" s="767"/>
      <c r="D394" s="727"/>
      <c r="E394" s="727"/>
      <c r="F394" s="727"/>
      <c r="G394" s="1760" t="s">
        <v>1944</v>
      </c>
      <c r="H394" s="1760"/>
      <c r="I394" s="1760"/>
      <c r="J394" s="1760"/>
      <c r="K394" s="301"/>
      <c r="L394" s="571"/>
      <c r="M394" s="571"/>
      <c r="N394" s="571"/>
      <c r="O394" s="571"/>
      <c r="P394" s="571"/>
      <c r="Q394" s="571"/>
      <c r="R394" s="571"/>
      <c r="S394" s="573"/>
    </row>
    <row r="395" spans="1:19" ht="21" thickBot="1">
      <c r="A395" s="1837"/>
      <c r="B395" s="1838"/>
      <c r="C395" s="1838"/>
      <c r="D395" s="1775" t="s">
        <v>1281</v>
      </c>
      <c r="E395" s="1776"/>
      <c r="F395" s="1776"/>
      <c r="G395" s="1776"/>
      <c r="H395" s="1776"/>
      <c r="I395" s="1776"/>
      <c r="J395" s="1776"/>
      <c r="K395" s="1776"/>
      <c r="L395" s="1776"/>
      <c r="M395" s="1776"/>
      <c r="N395" s="1776"/>
      <c r="O395" s="1776"/>
      <c r="P395" s="1776"/>
      <c r="Q395" s="1776"/>
      <c r="R395" s="1777"/>
      <c r="S395" s="528"/>
    </row>
    <row r="396" spans="1:19" ht="15.6">
      <c r="A396" s="530"/>
      <c r="B396" s="531"/>
      <c r="C396" s="531"/>
      <c r="D396" s="531"/>
      <c r="E396" s="531"/>
      <c r="F396" s="531"/>
      <c r="G396" s="531"/>
      <c r="H396" s="531"/>
      <c r="I396" s="531"/>
      <c r="J396" s="531"/>
      <c r="K396" s="531"/>
      <c r="L396" s="531"/>
      <c r="M396" s="531"/>
      <c r="N396" s="531"/>
      <c r="O396" s="531"/>
      <c r="P396" s="531"/>
      <c r="Q396" s="531"/>
      <c r="R396" s="531"/>
      <c r="S396" s="532"/>
    </row>
    <row r="397" spans="1:19" ht="15.6">
      <c r="A397" s="1839" t="s">
        <v>1204</v>
      </c>
      <c r="B397" s="1840"/>
      <c r="C397" s="1840"/>
      <c r="D397" s="1896" t="s">
        <v>1228</v>
      </c>
      <c r="E397" s="1897"/>
      <c r="F397" s="1897"/>
      <c r="G397" s="1897"/>
      <c r="H397" s="1897"/>
      <c r="I397" s="1897"/>
      <c r="J397" s="1897"/>
      <c r="K397" s="1897"/>
      <c r="L397" s="1897"/>
      <c r="M397" s="1897"/>
      <c r="N397" s="1897"/>
      <c r="O397" s="1897"/>
      <c r="P397" s="1897"/>
      <c r="Q397" s="1897"/>
      <c r="R397" s="1898"/>
      <c r="S397" s="534"/>
    </row>
    <row r="398" spans="1:19" ht="15.6">
      <c r="A398" s="535"/>
      <c r="B398" s="533"/>
      <c r="C398" s="536"/>
      <c r="D398" s="1899"/>
      <c r="E398" s="1900"/>
      <c r="F398" s="1900"/>
      <c r="G398" s="1900"/>
      <c r="H398" s="1900"/>
      <c r="I398" s="1900"/>
      <c r="J398" s="1900"/>
      <c r="K398" s="1900"/>
      <c r="L398" s="1900"/>
      <c r="M398" s="1900"/>
      <c r="N398" s="1900"/>
      <c r="O398" s="1900"/>
      <c r="P398" s="1900"/>
      <c r="Q398" s="1900"/>
      <c r="R398" s="1901"/>
      <c r="S398" s="534"/>
    </row>
    <row r="399" spans="1:19" ht="15.6">
      <c r="A399" s="537"/>
      <c r="B399" s="538"/>
      <c r="C399" s="538"/>
      <c r="D399" s="539"/>
      <c r="E399" s="540"/>
      <c r="F399" s="540"/>
      <c r="G399" s="539"/>
      <c r="H399" s="539"/>
      <c r="I399" s="539"/>
      <c r="J399" s="539"/>
      <c r="K399" s="539"/>
      <c r="L399" s="539"/>
      <c r="M399" s="539"/>
      <c r="N399" s="539"/>
      <c r="O399" s="539"/>
      <c r="P399" s="539"/>
      <c r="Q399" s="539"/>
      <c r="R399" s="540"/>
      <c r="S399" s="534"/>
    </row>
    <row r="400" spans="1:19" ht="15.6">
      <c r="A400" s="1762" t="s">
        <v>1282</v>
      </c>
      <c r="B400" s="1762"/>
      <c r="C400" s="1762"/>
      <c r="D400" s="1762"/>
      <c r="E400" s="541"/>
      <c r="F400" s="1763" t="s">
        <v>1283</v>
      </c>
      <c r="G400" s="1763"/>
      <c r="H400" s="1763"/>
      <c r="I400" s="1763"/>
      <c r="J400" s="1763"/>
      <c r="K400" s="1763"/>
      <c r="L400" s="540"/>
      <c r="M400" s="1763" t="s">
        <v>1205</v>
      </c>
      <c r="N400" s="1763"/>
      <c r="O400" s="1763"/>
      <c r="P400" s="540"/>
      <c r="Q400" s="1764" t="s">
        <v>1284</v>
      </c>
      <c r="R400" s="1765"/>
      <c r="S400" s="1858"/>
    </row>
    <row r="401" spans="1:19" ht="15.6">
      <c r="A401" s="1768" t="s">
        <v>1972</v>
      </c>
      <c r="B401" s="1768"/>
      <c r="C401" s="1768"/>
      <c r="D401" s="1768"/>
      <c r="E401" s="541"/>
      <c r="F401" s="1769" t="s">
        <v>935</v>
      </c>
      <c r="G401" s="1769"/>
      <c r="H401" s="1769"/>
      <c r="I401" s="1769"/>
      <c r="J401" s="1769"/>
      <c r="K401" s="1769"/>
      <c r="L401" s="540"/>
      <c r="M401" s="1770" t="s">
        <v>928</v>
      </c>
      <c r="N401" s="1771"/>
      <c r="O401" s="1772"/>
      <c r="P401" s="539"/>
      <c r="Q401" s="1828"/>
      <c r="R401" s="1829"/>
      <c r="S401" s="1859"/>
    </row>
    <row r="402" spans="1:19" ht="15.6">
      <c r="A402" s="1768"/>
      <c r="B402" s="1768"/>
      <c r="C402" s="1768"/>
      <c r="D402" s="1768"/>
      <c r="E402" s="541"/>
      <c r="F402" s="1769"/>
      <c r="G402" s="1769"/>
      <c r="H402" s="1769"/>
      <c r="I402" s="1769"/>
      <c r="J402" s="1769"/>
      <c r="K402" s="1769"/>
      <c r="L402" s="539"/>
      <c r="M402" s="539"/>
      <c r="N402" s="542"/>
      <c r="O402" s="542"/>
      <c r="P402" s="542"/>
      <c r="Q402" s="542"/>
      <c r="R402" s="540"/>
      <c r="S402" s="534"/>
    </row>
    <row r="403" spans="1:19" ht="15.6">
      <c r="A403" s="537"/>
      <c r="B403" s="543"/>
      <c r="C403" s="539"/>
      <c r="D403" s="540"/>
      <c r="E403" s="540"/>
      <c r="F403" s="544"/>
      <c r="G403" s="539"/>
      <c r="H403" s="539"/>
      <c r="I403" s="539"/>
      <c r="J403" s="540"/>
      <c r="K403" s="539"/>
      <c r="L403" s="539"/>
      <c r="M403" s="539"/>
      <c r="N403" s="539"/>
      <c r="O403" s="539"/>
      <c r="P403" s="539"/>
      <c r="Q403" s="539"/>
      <c r="R403" s="545"/>
      <c r="S403" s="534"/>
    </row>
    <row r="404" spans="1:19" ht="15.6">
      <c r="A404" s="1820" t="s">
        <v>1285</v>
      </c>
      <c r="B404" s="1821"/>
      <c r="C404" s="1821"/>
      <c r="D404" s="1821"/>
      <c r="E404" s="1821"/>
      <c r="F404" s="1821"/>
      <c r="G404" s="1821"/>
      <c r="H404" s="1821"/>
      <c r="I404" s="1821"/>
      <c r="J404" s="1821"/>
      <c r="K404" s="1822"/>
      <c r="L404" s="1823" t="s">
        <v>428</v>
      </c>
      <c r="M404" s="1825" t="s">
        <v>1225</v>
      </c>
      <c r="N404" s="1826"/>
      <c r="O404" s="1827"/>
      <c r="P404" s="1823" t="s">
        <v>1286</v>
      </c>
      <c r="Q404" s="1823" t="s">
        <v>1287</v>
      </c>
      <c r="R404" s="1823" t="s">
        <v>1288</v>
      </c>
      <c r="S404" s="1809" t="s">
        <v>1206</v>
      </c>
    </row>
    <row r="405" spans="1:19" ht="15.6">
      <c r="A405" s="1804"/>
      <c r="B405" s="1805"/>
      <c r="C405" s="1805"/>
      <c r="D405" s="1805"/>
      <c r="E405" s="1805"/>
      <c r="F405" s="1805"/>
      <c r="G405" s="1805"/>
      <c r="H405" s="1805"/>
      <c r="I405" s="1805"/>
      <c r="J405" s="1805"/>
      <c r="K405" s="1806"/>
      <c r="L405" s="1824"/>
      <c r="M405" s="546" t="s">
        <v>1289</v>
      </c>
      <c r="N405" s="546" t="s">
        <v>1290</v>
      </c>
      <c r="O405" s="546" t="s">
        <v>1291</v>
      </c>
      <c r="P405" s="1824"/>
      <c r="Q405" s="1824"/>
      <c r="R405" s="1824"/>
      <c r="S405" s="1810"/>
    </row>
    <row r="406" spans="1:19" ht="15.6">
      <c r="A406" s="1811"/>
      <c r="B406" s="1812"/>
      <c r="C406" s="1812"/>
      <c r="D406" s="1812"/>
      <c r="E406" s="1812"/>
      <c r="F406" s="1812"/>
      <c r="G406" s="1812"/>
      <c r="H406" s="1812"/>
      <c r="I406" s="1812"/>
      <c r="J406" s="1812"/>
      <c r="K406" s="1813"/>
      <c r="L406" s="547"/>
      <c r="M406" s="548">
        <v>0.5</v>
      </c>
      <c r="N406" s="548">
        <v>1</v>
      </c>
      <c r="O406" s="548">
        <v>0.5</v>
      </c>
      <c r="P406" s="549"/>
      <c r="Q406" s="549">
        <v>65</v>
      </c>
      <c r="R406" s="549">
        <f>+Q406*O406*N406*M406</f>
        <v>16.25</v>
      </c>
      <c r="S406" s="581">
        <f>+R406</f>
        <v>16.25</v>
      </c>
    </row>
    <row r="407" spans="1:19" ht="15.6">
      <c r="A407" s="1814"/>
      <c r="B407" s="1815"/>
      <c r="C407" s="1815"/>
      <c r="D407" s="1815"/>
      <c r="E407" s="1815"/>
      <c r="F407" s="1815"/>
      <c r="G407" s="1815"/>
      <c r="H407" s="1815"/>
      <c r="I407" s="1815"/>
      <c r="J407" s="1815"/>
      <c r="K407" s="1816"/>
      <c r="L407" s="547"/>
      <c r="M407" s="553">
        <v>0.5</v>
      </c>
      <c r="N407" s="554">
        <v>1</v>
      </c>
      <c r="O407" s="579">
        <v>0.5</v>
      </c>
      <c r="P407" s="577"/>
      <c r="Q407" s="577">
        <v>3</v>
      </c>
      <c r="R407" s="549">
        <f>+Q407*O407*N407*M407</f>
        <v>0.75</v>
      </c>
      <c r="S407" s="581">
        <f>+R407</f>
        <v>0.75</v>
      </c>
    </row>
    <row r="408" spans="1:19" ht="15.6">
      <c r="A408" s="1814"/>
      <c r="B408" s="1815"/>
      <c r="C408" s="1815"/>
      <c r="D408" s="1815"/>
      <c r="E408" s="1815"/>
      <c r="F408" s="1815"/>
      <c r="G408" s="1815"/>
      <c r="H408" s="1815"/>
      <c r="I408" s="1815"/>
      <c r="J408" s="1815"/>
      <c r="K408" s="1816"/>
      <c r="L408" s="547"/>
      <c r="M408" s="553"/>
      <c r="N408" s="554"/>
      <c r="O408" s="579"/>
      <c r="P408" s="577"/>
      <c r="Q408" s="577"/>
      <c r="R408" s="577"/>
      <c r="S408" s="580"/>
    </row>
    <row r="409" spans="1:19" ht="15.6">
      <c r="A409" s="1814"/>
      <c r="B409" s="1815"/>
      <c r="C409" s="1815"/>
      <c r="D409" s="1815"/>
      <c r="E409" s="1815"/>
      <c r="F409" s="1815"/>
      <c r="G409" s="1815"/>
      <c r="H409" s="1815"/>
      <c r="I409" s="1815"/>
      <c r="J409" s="1815"/>
      <c r="K409" s="1816"/>
      <c r="L409" s="547"/>
      <c r="M409" s="553"/>
      <c r="N409" s="554"/>
      <c r="O409" s="579"/>
      <c r="P409" s="577"/>
      <c r="Q409" s="577"/>
      <c r="R409" s="577"/>
      <c r="S409" s="580"/>
    </row>
    <row r="410" spans="1:19" ht="15.6">
      <c r="A410" s="1814"/>
      <c r="B410" s="1815"/>
      <c r="C410" s="1815"/>
      <c r="D410" s="1815"/>
      <c r="E410" s="1815"/>
      <c r="F410" s="1815"/>
      <c r="G410" s="1815"/>
      <c r="H410" s="1815"/>
      <c r="I410" s="1815"/>
      <c r="J410" s="1815"/>
      <c r="K410" s="1816"/>
      <c r="L410" s="547"/>
      <c r="M410" s="553"/>
      <c r="N410" s="554"/>
      <c r="O410" s="554"/>
      <c r="P410" s="549"/>
      <c r="Q410" s="549"/>
      <c r="R410" s="549"/>
      <c r="S410" s="555"/>
    </row>
    <row r="411" spans="1:19" ht="15.6">
      <c r="A411" s="1814"/>
      <c r="B411" s="1815"/>
      <c r="C411" s="1815"/>
      <c r="D411" s="1815"/>
      <c r="E411" s="1815"/>
      <c r="F411" s="1815"/>
      <c r="G411" s="1815"/>
      <c r="H411" s="1815"/>
      <c r="I411" s="1815"/>
      <c r="J411" s="1815"/>
      <c r="K411" s="1816"/>
      <c r="L411" s="547"/>
      <c r="M411" s="553"/>
      <c r="N411" s="554"/>
      <c r="O411" s="554"/>
      <c r="P411" s="549"/>
      <c r="Q411" s="549"/>
      <c r="R411" s="549"/>
      <c r="S411" s="555"/>
    </row>
    <row r="412" spans="1:19" ht="15.6">
      <c r="A412" s="1814"/>
      <c r="B412" s="1815"/>
      <c r="C412" s="1815"/>
      <c r="D412" s="1815"/>
      <c r="E412" s="1815"/>
      <c r="F412" s="1815"/>
      <c r="G412" s="1815"/>
      <c r="H412" s="1815"/>
      <c r="I412" s="1815"/>
      <c r="J412" s="1815"/>
      <c r="K412" s="1816"/>
      <c r="L412" s="547"/>
      <c r="M412" s="553"/>
      <c r="N412" s="554"/>
      <c r="O412" s="554"/>
      <c r="P412" s="549"/>
      <c r="Q412" s="549"/>
      <c r="R412" s="549"/>
      <c r="S412" s="555"/>
    </row>
    <row r="413" spans="1:19" ht="15.6">
      <c r="A413" s="1814"/>
      <c r="B413" s="1815"/>
      <c r="C413" s="1815"/>
      <c r="D413" s="1815"/>
      <c r="E413" s="1815"/>
      <c r="F413" s="1815"/>
      <c r="G413" s="1815"/>
      <c r="H413" s="1815"/>
      <c r="I413" s="1815"/>
      <c r="J413" s="1815"/>
      <c r="K413" s="1816"/>
      <c r="L413" s="547"/>
      <c r="M413" s="553"/>
      <c r="N413" s="554"/>
      <c r="O413" s="554"/>
      <c r="P413" s="549"/>
      <c r="Q413" s="549"/>
      <c r="R413" s="549"/>
      <c r="S413" s="555"/>
    </row>
    <row r="414" spans="1:19" ht="15.6">
      <c r="A414" s="1814"/>
      <c r="B414" s="1815"/>
      <c r="C414" s="1815"/>
      <c r="D414" s="1815"/>
      <c r="E414" s="1815"/>
      <c r="F414" s="1815"/>
      <c r="G414" s="1815"/>
      <c r="H414" s="1815"/>
      <c r="I414" s="1815"/>
      <c r="J414" s="1815"/>
      <c r="K414" s="1816"/>
      <c r="L414" s="547"/>
      <c r="M414" s="553"/>
      <c r="N414" s="554"/>
      <c r="O414" s="554"/>
      <c r="P414" s="549"/>
      <c r="Q414" s="549"/>
      <c r="R414" s="549"/>
      <c r="S414" s="555"/>
    </row>
    <row r="415" spans="1:19" ht="15.6">
      <c r="A415" s="1814"/>
      <c r="B415" s="1815"/>
      <c r="C415" s="1815"/>
      <c r="D415" s="1815"/>
      <c r="E415" s="1815"/>
      <c r="F415" s="1815"/>
      <c r="G415" s="1815"/>
      <c r="H415" s="1815"/>
      <c r="I415" s="1815"/>
      <c r="J415" s="1815"/>
      <c r="K415" s="1816"/>
      <c r="L415" s="547"/>
      <c r="M415" s="553"/>
      <c r="N415" s="554"/>
      <c r="O415" s="554"/>
      <c r="P415" s="549"/>
      <c r="Q415" s="549"/>
      <c r="R415" s="549"/>
      <c r="S415" s="555"/>
    </row>
    <row r="416" spans="1:19" ht="15.6">
      <c r="A416" s="1814"/>
      <c r="B416" s="1815"/>
      <c r="C416" s="1815"/>
      <c r="D416" s="1815"/>
      <c r="E416" s="1815"/>
      <c r="F416" s="1815"/>
      <c r="G416" s="1815"/>
      <c r="H416" s="1815"/>
      <c r="I416" s="1815"/>
      <c r="J416" s="1815"/>
      <c r="K416" s="1816"/>
      <c r="L416" s="547"/>
      <c r="M416" s="553"/>
      <c r="N416" s="554"/>
      <c r="O416" s="554"/>
      <c r="P416" s="549"/>
      <c r="Q416" s="549"/>
      <c r="R416" s="549"/>
      <c r="S416" s="555"/>
    </row>
    <row r="417" spans="1:19" ht="15.6">
      <c r="A417" s="1814"/>
      <c r="B417" s="1815"/>
      <c r="C417" s="1815"/>
      <c r="D417" s="1815"/>
      <c r="E417" s="1815"/>
      <c r="F417" s="1815"/>
      <c r="G417" s="1815"/>
      <c r="H417" s="1815"/>
      <c r="I417" s="1815"/>
      <c r="J417" s="1815"/>
      <c r="K417" s="1816"/>
      <c r="L417" s="547"/>
      <c r="M417" s="553"/>
      <c r="N417" s="554"/>
      <c r="O417" s="554"/>
      <c r="P417" s="549"/>
      <c r="Q417" s="549"/>
      <c r="R417" s="549"/>
      <c r="S417" s="555"/>
    </row>
    <row r="418" spans="1:19" ht="15.6">
      <c r="A418" s="1814"/>
      <c r="B418" s="1815"/>
      <c r="C418" s="1815"/>
      <c r="D418" s="1815"/>
      <c r="E418" s="1815"/>
      <c r="F418" s="1815"/>
      <c r="G418" s="1815"/>
      <c r="H418" s="1815"/>
      <c r="I418" s="1815"/>
      <c r="J418" s="1815"/>
      <c r="K418" s="1816"/>
      <c r="L418" s="547"/>
      <c r="M418" s="553"/>
      <c r="N418" s="554"/>
      <c r="O418" s="554"/>
      <c r="P418" s="549"/>
      <c r="Q418" s="549"/>
      <c r="R418" s="549"/>
      <c r="S418" s="555"/>
    </row>
    <row r="419" spans="1:19" ht="15.6">
      <c r="A419" s="1814"/>
      <c r="B419" s="1815"/>
      <c r="C419" s="1815"/>
      <c r="D419" s="1815"/>
      <c r="E419" s="1815"/>
      <c r="F419" s="1815"/>
      <c r="G419" s="1815"/>
      <c r="H419" s="1815"/>
      <c r="I419" s="1815"/>
      <c r="J419" s="1815"/>
      <c r="K419" s="1816"/>
      <c r="L419" s="547"/>
      <c r="M419" s="553"/>
      <c r="N419" s="554"/>
      <c r="O419" s="554"/>
      <c r="P419" s="549"/>
      <c r="Q419" s="549"/>
      <c r="R419" s="549"/>
      <c r="S419" s="555"/>
    </row>
    <row r="420" spans="1:19" ht="15.6">
      <c r="A420" s="1814"/>
      <c r="B420" s="1815"/>
      <c r="C420" s="1815"/>
      <c r="D420" s="1815"/>
      <c r="E420" s="1815"/>
      <c r="F420" s="1815"/>
      <c r="G420" s="1815"/>
      <c r="H420" s="1815"/>
      <c r="I420" s="1815"/>
      <c r="J420" s="1815"/>
      <c r="K420" s="1816"/>
      <c r="L420" s="547"/>
      <c r="M420" s="553"/>
      <c r="N420" s="554"/>
      <c r="O420" s="554"/>
      <c r="P420" s="549"/>
      <c r="Q420" s="549"/>
      <c r="R420" s="549"/>
      <c r="S420" s="555"/>
    </row>
    <row r="421" spans="1:19" ht="15.6">
      <c r="A421" s="1814"/>
      <c r="B421" s="1815"/>
      <c r="C421" s="1815"/>
      <c r="D421" s="1815"/>
      <c r="E421" s="1815"/>
      <c r="F421" s="1815"/>
      <c r="G421" s="1815"/>
      <c r="H421" s="1815"/>
      <c r="I421" s="1815"/>
      <c r="J421" s="1815"/>
      <c r="K421" s="1816"/>
      <c r="L421" s="547"/>
      <c r="M421" s="553"/>
      <c r="N421" s="554"/>
      <c r="O421" s="554"/>
      <c r="P421" s="549"/>
      <c r="Q421" s="549"/>
      <c r="R421" s="549"/>
      <c r="S421" s="555"/>
    </row>
    <row r="422" spans="1:19" ht="15.6">
      <c r="A422" s="1814"/>
      <c r="B422" s="1815"/>
      <c r="C422" s="1815"/>
      <c r="D422" s="1815"/>
      <c r="E422" s="1815"/>
      <c r="F422" s="1815"/>
      <c r="G422" s="1815"/>
      <c r="H422" s="1815"/>
      <c r="I422" s="1815"/>
      <c r="J422" s="1815"/>
      <c r="K422" s="1816"/>
      <c r="L422" s="547"/>
      <c r="M422" s="553"/>
      <c r="N422" s="554"/>
      <c r="O422" s="554"/>
      <c r="P422" s="549"/>
      <c r="Q422" s="549"/>
      <c r="R422" s="549"/>
      <c r="S422" s="555"/>
    </row>
    <row r="423" spans="1:19" ht="15.6">
      <c r="A423" s="1814"/>
      <c r="B423" s="1815"/>
      <c r="C423" s="1815"/>
      <c r="D423" s="1815"/>
      <c r="E423" s="1815"/>
      <c r="F423" s="1815"/>
      <c r="G423" s="1815"/>
      <c r="H423" s="1815"/>
      <c r="I423" s="1815"/>
      <c r="J423" s="1815"/>
      <c r="K423" s="1816"/>
      <c r="L423" s="547"/>
      <c r="M423" s="553"/>
      <c r="N423" s="554"/>
      <c r="O423" s="554"/>
      <c r="P423" s="549"/>
      <c r="Q423" s="549"/>
      <c r="R423" s="549"/>
      <c r="S423" s="555"/>
    </row>
    <row r="424" spans="1:19" ht="15.6">
      <c r="A424" s="1814"/>
      <c r="B424" s="1815"/>
      <c r="C424" s="1815"/>
      <c r="D424" s="1815"/>
      <c r="E424" s="1815"/>
      <c r="F424" s="1815"/>
      <c r="G424" s="1815"/>
      <c r="H424" s="1815"/>
      <c r="I424" s="1815"/>
      <c r="J424" s="1815"/>
      <c r="K424" s="1816"/>
      <c r="L424" s="547"/>
      <c r="M424" s="553"/>
      <c r="N424" s="554"/>
      <c r="O424" s="554"/>
      <c r="P424" s="549"/>
      <c r="Q424" s="549"/>
      <c r="R424" s="549"/>
      <c r="S424" s="555"/>
    </row>
    <row r="425" spans="1:19" ht="15.6">
      <c r="A425" s="1814"/>
      <c r="B425" s="1815"/>
      <c r="C425" s="1815"/>
      <c r="D425" s="1815"/>
      <c r="E425" s="1815"/>
      <c r="F425" s="1815"/>
      <c r="G425" s="1815"/>
      <c r="H425" s="1815"/>
      <c r="I425" s="1815"/>
      <c r="J425" s="1815"/>
      <c r="K425" s="1816"/>
      <c r="L425" s="547"/>
      <c r="M425" s="553"/>
      <c r="N425" s="554"/>
      <c r="O425" s="554"/>
      <c r="P425" s="554"/>
      <c r="Q425" s="554"/>
      <c r="R425" s="554"/>
      <c r="S425" s="555"/>
    </row>
    <row r="426" spans="1:19" ht="15.6">
      <c r="A426" s="1814"/>
      <c r="B426" s="1815"/>
      <c r="C426" s="1815"/>
      <c r="D426" s="1815"/>
      <c r="E426" s="1815"/>
      <c r="F426" s="1815"/>
      <c r="G426" s="1815"/>
      <c r="H426" s="1815"/>
      <c r="I426" s="1815"/>
      <c r="J426" s="1815"/>
      <c r="K426" s="1816"/>
      <c r="L426" s="547"/>
      <c r="M426" s="553"/>
      <c r="N426" s="554"/>
      <c r="O426" s="554"/>
      <c r="P426" s="554"/>
      <c r="Q426" s="554"/>
      <c r="R426" s="554"/>
      <c r="S426" s="555"/>
    </row>
    <row r="427" spans="1:19" ht="15.6">
      <c r="A427" s="1814"/>
      <c r="B427" s="1815"/>
      <c r="C427" s="1815"/>
      <c r="D427" s="1815"/>
      <c r="E427" s="1815"/>
      <c r="F427" s="1815"/>
      <c r="G427" s="1815"/>
      <c r="H427" s="1815"/>
      <c r="I427" s="1815"/>
      <c r="J427" s="1815"/>
      <c r="K427" s="1816"/>
      <c r="L427" s="547"/>
      <c r="M427" s="553"/>
      <c r="N427" s="554"/>
      <c r="O427" s="554"/>
      <c r="P427" s="554"/>
      <c r="Q427" s="554"/>
      <c r="R427" s="554"/>
      <c r="S427" s="555"/>
    </row>
    <row r="428" spans="1:19" ht="15.6">
      <c r="A428" s="1814"/>
      <c r="B428" s="1815"/>
      <c r="C428" s="1815"/>
      <c r="D428" s="1815"/>
      <c r="E428" s="1815"/>
      <c r="F428" s="1815"/>
      <c r="G428" s="1815"/>
      <c r="H428" s="1815"/>
      <c r="I428" s="1815"/>
      <c r="J428" s="1815"/>
      <c r="K428" s="1816"/>
      <c r="L428" s="547"/>
      <c r="M428" s="553"/>
      <c r="N428" s="554"/>
      <c r="O428" s="554"/>
      <c r="P428" s="554"/>
      <c r="Q428" s="554"/>
      <c r="R428" s="554"/>
      <c r="S428" s="555"/>
    </row>
    <row r="429" spans="1:19" ht="15.6">
      <c r="A429" s="1814"/>
      <c r="B429" s="1815"/>
      <c r="C429" s="1815"/>
      <c r="D429" s="1815"/>
      <c r="E429" s="1815"/>
      <c r="F429" s="1815"/>
      <c r="G429" s="1815"/>
      <c r="H429" s="1815"/>
      <c r="I429" s="1815"/>
      <c r="J429" s="1815"/>
      <c r="K429" s="1816"/>
      <c r="L429" s="547"/>
      <c r="M429" s="553"/>
      <c r="N429" s="554"/>
      <c r="O429" s="554"/>
      <c r="P429" s="554"/>
      <c r="Q429" s="554"/>
      <c r="R429" s="554"/>
      <c r="S429" s="555"/>
    </row>
    <row r="430" spans="1:19" ht="15.6">
      <c r="A430" s="1814"/>
      <c r="B430" s="1815"/>
      <c r="C430" s="1815"/>
      <c r="D430" s="1815"/>
      <c r="E430" s="1815"/>
      <c r="F430" s="1815"/>
      <c r="G430" s="1815"/>
      <c r="H430" s="1815"/>
      <c r="I430" s="1815"/>
      <c r="J430" s="1815"/>
      <c r="K430" s="1816"/>
      <c r="L430" s="547"/>
      <c r="M430" s="553"/>
      <c r="N430" s="554"/>
      <c r="O430" s="554"/>
      <c r="P430" s="554"/>
      <c r="Q430" s="554"/>
      <c r="R430" s="554"/>
      <c r="S430" s="555"/>
    </row>
    <row r="431" spans="1:19" ht="15.6">
      <c r="A431" s="1814"/>
      <c r="B431" s="1815"/>
      <c r="C431" s="1815"/>
      <c r="D431" s="1815"/>
      <c r="E431" s="1815"/>
      <c r="F431" s="1815"/>
      <c r="G431" s="1815"/>
      <c r="H431" s="1815"/>
      <c r="I431" s="1815"/>
      <c r="J431" s="1815"/>
      <c r="K431" s="1816"/>
      <c r="L431" s="547"/>
      <c r="M431" s="553"/>
      <c r="N431" s="554"/>
      <c r="O431" s="554"/>
      <c r="P431" s="554"/>
      <c r="Q431" s="554"/>
      <c r="R431" s="554"/>
      <c r="S431" s="555"/>
    </row>
    <row r="432" spans="1:19" ht="15.6">
      <c r="A432" s="1814"/>
      <c r="B432" s="1815"/>
      <c r="C432" s="1815"/>
      <c r="D432" s="1815"/>
      <c r="E432" s="1815"/>
      <c r="F432" s="1815"/>
      <c r="G432" s="1815"/>
      <c r="H432" s="1815"/>
      <c r="I432" s="1815"/>
      <c r="J432" s="1815"/>
      <c r="K432" s="1816"/>
      <c r="L432" s="547"/>
      <c r="M432" s="553"/>
      <c r="N432" s="554"/>
      <c r="O432" s="554"/>
      <c r="P432" s="554"/>
      <c r="Q432" s="554"/>
      <c r="R432" s="554"/>
      <c r="S432" s="555"/>
    </row>
    <row r="433" spans="1:19" ht="15.6">
      <c r="A433" s="1814"/>
      <c r="B433" s="1815"/>
      <c r="C433" s="1815"/>
      <c r="D433" s="1815"/>
      <c r="E433" s="1815"/>
      <c r="F433" s="1815"/>
      <c r="G433" s="1815"/>
      <c r="H433" s="1815"/>
      <c r="I433" s="1815"/>
      <c r="J433" s="1815"/>
      <c r="K433" s="1816"/>
      <c r="L433" s="547"/>
      <c r="M433" s="553"/>
      <c r="N433" s="554"/>
      <c r="O433" s="554"/>
      <c r="P433" s="554"/>
      <c r="Q433" s="554"/>
      <c r="R433" s="554"/>
      <c r="S433" s="555"/>
    </row>
    <row r="434" spans="1:19" ht="15.6">
      <c r="A434" s="1814"/>
      <c r="B434" s="1815"/>
      <c r="C434" s="1815"/>
      <c r="D434" s="1815"/>
      <c r="E434" s="1815"/>
      <c r="F434" s="1815"/>
      <c r="G434" s="1815"/>
      <c r="H434" s="1815"/>
      <c r="I434" s="1815"/>
      <c r="J434" s="1815"/>
      <c r="K434" s="1816"/>
      <c r="L434" s="547"/>
      <c r="M434" s="553"/>
      <c r="N434" s="554"/>
      <c r="O434" s="554"/>
      <c r="P434" s="554"/>
      <c r="Q434" s="554"/>
      <c r="R434" s="554"/>
      <c r="S434" s="555"/>
    </row>
    <row r="435" spans="1:19" ht="15.6">
      <c r="A435" s="1955"/>
      <c r="B435" s="1956"/>
      <c r="C435" s="1956"/>
      <c r="D435" s="1956"/>
      <c r="E435" s="1956"/>
      <c r="F435" s="1956"/>
      <c r="G435" s="1956"/>
      <c r="H435" s="1956"/>
      <c r="I435" s="1956"/>
      <c r="J435" s="1956"/>
      <c r="K435" s="1957"/>
      <c r="L435" s="547"/>
      <c r="M435" s="553"/>
      <c r="N435" s="554"/>
      <c r="O435" s="554"/>
      <c r="P435" s="554"/>
      <c r="Q435" s="554"/>
      <c r="R435" s="554"/>
      <c r="S435" s="555"/>
    </row>
    <row r="436" spans="1:19" ht="15.6">
      <c r="A436" s="1955"/>
      <c r="B436" s="1956"/>
      <c r="C436" s="1956"/>
      <c r="D436" s="1956"/>
      <c r="E436" s="1956"/>
      <c r="F436" s="1956"/>
      <c r="G436" s="1956"/>
      <c r="H436" s="1956"/>
      <c r="I436" s="1956"/>
      <c r="J436" s="1956"/>
      <c r="K436" s="1957"/>
      <c r="L436" s="547"/>
      <c r="M436" s="553"/>
      <c r="N436" s="554"/>
      <c r="O436" s="554"/>
      <c r="P436" s="554"/>
      <c r="Q436" s="554"/>
      <c r="R436" s="554"/>
      <c r="S436" s="555"/>
    </row>
    <row r="437" spans="1:19" ht="16.2" thickBot="1">
      <c r="A437" s="1902"/>
      <c r="B437" s="1903"/>
      <c r="C437" s="1903"/>
      <c r="D437" s="1903"/>
      <c r="E437" s="1903"/>
      <c r="F437" s="1903"/>
      <c r="G437" s="1903"/>
      <c r="H437" s="1903"/>
      <c r="I437" s="1903"/>
      <c r="J437" s="1903"/>
      <c r="K437" s="1904"/>
      <c r="L437" s="1834" t="s">
        <v>1209</v>
      </c>
      <c r="M437" s="1835"/>
      <c r="N437" s="1835"/>
      <c r="O437" s="1835"/>
      <c r="P437" s="1835"/>
      <c r="Q437" s="1835"/>
      <c r="R437" s="1836"/>
      <c r="S437" s="558">
        <f>SUM(S406:S436)</f>
        <v>17</v>
      </c>
    </row>
    <row r="438" spans="1:19" ht="15.6">
      <c r="A438" s="757"/>
      <c r="B438" s="758"/>
      <c r="C438" s="758"/>
      <c r="D438" s="759"/>
      <c r="E438" s="760"/>
      <c r="F438" s="760"/>
      <c r="G438" s="760"/>
      <c r="H438" s="761"/>
      <c r="I438" s="762"/>
      <c r="J438" s="763"/>
      <c r="K438" s="763"/>
      <c r="L438" s="565"/>
      <c r="M438" s="566"/>
      <c r="N438" s="561"/>
      <c r="O438" s="561"/>
      <c r="P438" s="561"/>
      <c r="Q438" s="561"/>
      <c r="R438" s="561"/>
      <c r="S438" s="567"/>
    </row>
    <row r="439" spans="1:19" ht="15.6">
      <c r="A439" s="289"/>
      <c r="B439" s="290"/>
      <c r="C439" s="290"/>
      <c r="D439" s="291"/>
      <c r="E439" s="292"/>
      <c r="F439" s="292"/>
      <c r="G439" s="292"/>
      <c r="H439" s="293"/>
      <c r="I439" s="294"/>
      <c r="J439" s="295"/>
      <c r="K439" s="295"/>
      <c r="L439" s="565"/>
      <c r="M439" s="566"/>
      <c r="N439" s="561"/>
      <c r="O439" s="561"/>
      <c r="P439" s="561"/>
      <c r="Q439" s="561"/>
      <c r="R439" s="561"/>
      <c r="S439" s="567"/>
    </row>
    <row r="440" spans="1:19" ht="73.2" customHeight="1">
      <c r="A440" s="1958" t="s">
        <v>1306</v>
      </c>
      <c r="B440" s="1758"/>
      <c r="C440" s="1757"/>
      <c r="D440" s="1757"/>
      <c r="E440" s="280"/>
      <c r="F440" s="756"/>
      <c r="G440" s="1758" t="s">
        <v>1306</v>
      </c>
      <c r="H440" s="1758"/>
      <c r="I440" s="299"/>
      <c r="J440" s="299"/>
      <c r="K440" s="756"/>
      <c r="L440" s="568"/>
      <c r="M440" s="568"/>
      <c r="N440" s="568"/>
      <c r="O440" s="568"/>
      <c r="P440" s="568"/>
      <c r="Q440" s="568"/>
      <c r="R440" s="568"/>
      <c r="S440" s="532"/>
    </row>
    <row r="441" spans="1:19" ht="15.6" customHeight="1">
      <c r="A441" s="765" t="s">
        <v>1939</v>
      </c>
      <c r="B441" s="755"/>
      <c r="C441" s="755"/>
      <c r="D441" s="238"/>
      <c r="E441" s="238"/>
      <c r="F441" s="238"/>
      <c r="G441" s="1759" t="s">
        <v>1942</v>
      </c>
      <c r="H441" s="1759"/>
      <c r="I441" s="1759"/>
      <c r="J441" s="1759"/>
      <c r="K441" s="756"/>
      <c r="L441" s="568"/>
      <c r="M441" s="568"/>
      <c r="N441" s="568"/>
      <c r="O441" s="568"/>
      <c r="P441" s="568"/>
      <c r="Q441" s="568"/>
      <c r="R441" s="568"/>
      <c r="S441" s="569"/>
    </row>
    <row r="442" spans="1:19" ht="15.6" customHeight="1">
      <c r="A442" s="765" t="s">
        <v>1940</v>
      </c>
      <c r="B442" s="755"/>
      <c r="C442" s="755"/>
      <c r="D442" s="238"/>
      <c r="E442" s="238"/>
      <c r="F442" s="238"/>
      <c r="G442" s="1759" t="s">
        <v>1943</v>
      </c>
      <c r="H442" s="1759"/>
      <c r="I442" s="1759"/>
      <c r="J442" s="1759"/>
      <c r="K442" s="756"/>
      <c r="L442" s="568"/>
      <c r="M442" s="568"/>
      <c r="N442" s="568"/>
      <c r="O442" s="568"/>
      <c r="P442" s="568"/>
      <c r="Q442" s="568"/>
      <c r="R442" s="568"/>
      <c r="S442" s="569"/>
    </row>
    <row r="443" spans="1:19" ht="16.2" thickBot="1">
      <c r="A443" s="766" t="s">
        <v>1941</v>
      </c>
      <c r="B443" s="767"/>
      <c r="C443" s="767"/>
      <c r="D443" s="727"/>
      <c r="E443" s="727"/>
      <c r="F443" s="727"/>
      <c r="G443" s="1760" t="s">
        <v>1944</v>
      </c>
      <c r="H443" s="1760"/>
      <c r="I443" s="1760"/>
      <c r="J443" s="1760"/>
      <c r="K443" s="301"/>
      <c r="L443" s="571"/>
      <c r="M443" s="571"/>
      <c r="N443" s="571"/>
      <c r="O443" s="571"/>
      <c r="P443" s="571"/>
      <c r="Q443" s="571"/>
      <c r="R443" s="571"/>
      <c r="S443" s="573"/>
    </row>
    <row r="444" spans="1:19" ht="21" thickBot="1">
      <c r="A444" s="1837"/>
      <c r="B444" s="1838"/>
      <c r="C444" s="1838"/>
      <c r="D444" s="1775" t="s">
        <v>1281</v>
      </c>
      <c r="E444" s="1776"/>
      <c r="F444" s="1776"/>
      <c r="G444" s="1776"/>
      <c r="H444" s="1776"/>
      <c r="I444" s="1776"/>
      <c r="J444" s="1776"/>
      <c r="K444" s="1776"/>
      <c r="L444" s="1776"/>
      <c r="M444" s="1776"/>
      <c r="N444" s="1776"/>
      <c r="O444" s="1776"/>
      <c r="P444" s="1776"/>
      <c r="Q444" s="1776"/>
      <c r="R444" s="1776"/>
      <c r="S444" s="1486"/>
    </row>
    <row r="445" spans="1:19" ht="15.6">
      <c r="A445" s="591"/>
      <c r="B445" s="592"/>
      <c r="C445" s="592"/>
      <c r="D445" s="592"/>
      <c r="E445" s="592"/>
      <c r="F445" s="592"/>
      <c r="G445" s="592"/>
      <c r="H445" s="592"/>
      <c r="I445" s="592"/>
      <c r="J445" s="592"/>
      <c r="K445" s="592"/>
      <c r="L445" s="592"/>
      <c r="M445" s="592"/>
      <c r="N445" s="592"/>
      <c r="O445" s="592"/>
      <c r="P445" s="592"/>
      <c r="Q445" s="592"/>
      <c r="R445" s="592"/>
      <c r="S445" s="593"/>
    </row>
    <row r="446" spans="1:19" ht="15.6">
      <c r="A446" s="1891" t="s">
        <v>1204</v>
      </c>
      <c r="B446" s="1892"/>
      <c r="C446" s="1892"/>
      <c r="D446" s="1922" t="s">
        <v>1228</v>
      </c>
      <c r="E446" s="1923"/>
      <c r="F446" s="1923"/>
      <c r="G446" s="1923"/>
      <c r="H446" s="1923"/>
      <c r="I446" s="1923"/>
      <c r="J446" s="1923"/>
      <c r="K446" s="1923"/>
      <c r="L446" s="1923"/>
      <c r="M446" s="1923"/>
      <c r="N446" s="1923"/>
      <c r="O446" s="1923"/>
      <c r="P446" s="1923"/>
      <c r="Q446" s="1923"/>
      <c r="R446" s="1924"/>
      <c r="S446" s="595"/>
    </row>
    <row r="447" spans="1:19" ht="15.6">
      <c r="A447" s="596"/>
      <c r="B447" s="594"/>
      <c r="C447" s="597"/>
      <c r="D447" s="1925"/>
      <c r="E447" s="1926"/>
      <c r="F447" s="1926"/>
      <c r="G447" s="1926"/>
      <c r="H447" s="1926"/>
      <c r="I447" s="1926"/>
      <c r="J447" s="1926"/>
      <c r="K447" s="1926"/>
      <c r="L447" s="1926"/>
      <c r="M447" s="1926"/>
      <c r="N447" s="1926"/>
      <c r="O447" s="1926"/>
      <c r="P447" s="1926"/>
      <c r="Q447" s="1926"/>
      <c r="R447" s="1927"/>
      <c r="S447" s="595"/>
    </row>
    <row r="448" spans="1:19" ht="15.6">
      <c r="A448" s="598"/>
      <c r="B448" s="599"/>
      <c r="C448" s="599"/>
      <c r="D448" s="600"/>
      <c r="E448" s="601"/>
      <c r="F448" s="601"/>
      <c r="G448" s="600"/>
      <c r="H448" s="600"/>
      <c r="I448" s="600"/>
      <c r="J448" s="600"/>
      <c r="K448" s="600"/>
      <c r="L448" s="600"/>
      <c r="M448" s="600"/>
      <c r="N448" s="600"/>
      <c r="O448" s="600"/>
      <c r="P448" s="600"/>
      <c r="Q448" s="600"/>
      <c r="R448" s="601"/>
      <c r="S448" s="595"/>
    </row>
    <row r="449" spans="1:21" ht="15.6">
      <c r="A449" s="1877" t="s">
        <v>1282</v>
      </c>
      <c r="B449" s="1877"/>
      <c r="C449" s="1877"/>
      <c r="D449" s="1877"/>
      <c r="E449" s="602"/>
      <c r="F449" s="1878" t="s">
        <v>1283</v>
      </c>
      <c r="G449" s="1878"/>
      <c r="H449" s="1878"/>
      <c r="I449" s="1878"/>
      <c r="J449" s="1878"/>
      <c r="K449" s="1878"/>
      <c r="L449" s="601"/>
      <c r="M449" s="1878" t="s">
        <v>1205</v>
      </c>
      <c r="N449" s="1878"/>
      <c r="O449" s="1878"/>
      <c r="P449" s="601"/>
      <c r="Q449" s="1879" t="s">
        <v>1284</v>
      </c>
      <c r="R449" s="1880"/>
      <c r="S449" s="1918"/>
    </row>
    <row r="450" spans="1:21" ht="15.6">
      <c r="A450" s="1883" t="s">
        <v>937</v>
      </c>
      <c r="B450" s="1883"/>
      <c r="C450" s="1883"/>
      <c r="D450" s="1883"/>
      <c r="E450" s="602"/>
      <c r="F450" s="1884" t="s">
        <v>938</v>
      </c>
      <c r="G450" s="1884"/>
      <c r="H450" s="1884"/>
      <c r="I450" s="1884"/>
      <c r="J450" s="1884"/>
      <c r="K450" s="1884"/>
      <c r="L450" s="601"/>
      <c r="M450" s="1885" t="s">
        <v>928</v>
      </c>
      <c r="N450" s="1886"/>
      <c r="O450" s="1887"/>
      <c r="P450" s="600"/>
      <c r="Q450" s="1888"/>
      <c r="R450" s="1889"/>
      <c r="S450" s="1917"/>
    </row>
    <row r="451" spans="1:21" ht="15.6">
      <c r="A451" s="1883"/>
      <c r="B451" s="1883"/>
      <c r="C451" s="1883"/>
      <c r="D451" s="1883"/>
      <c r="E451" s="602"/>
      <c r="F451" s="1884"/>
      <c r="G451" s="1884"/>
      <c r="H451" s="1884"/>
      <c r="I451" s="1884"/>
      <c r="J451" s="1884"/>
      <c r="K451" s="1884"/>
      <c r="L451" s="600"/>
      <c r="M451" s="600"/>
      <c r="N451" s="603"/>
      <c r="O451" s="603"/>
      <c r="P451" s="603"/>
      <c r="Q451" s="603"/>
      <c r="R451" s="601"/>
      <c r="S451" s="595"/>
    </row>
    <row r="452" spans="1:21" ht="15.6">
      <c r="A452" s="598"/>
      <c r="B452" s="654"/>
      <c r="C452" s="600"/>
      <c r="D452" s="601"/>
      <c r="E452" s="601"/>
      <c r="F452" s="655"/>
      <c r="G452" s="600"/>
      <c r="H452" s="600"/>
      <c r="I452" s="600"/>
      <c r="J452" s="601"/>
      <c r="K452" s="600"/>
      <c r="L452" s="600"/>
      <c r="M452" s="600"/>
      <c r="N452" s="600"/>
      <c r="O452" s="600"/>
      <c r="P452" s="600"/>
      <c r="Q452" s="600"/>
      <c r="R452" s="656"/>
      <c r="S452" s="595"/>
    </row>
    <row r="453" spans="1:21" ht="15.6">
      <c r="A453" s="1865" t="s">
        <v>1285</v>
      </c>
      <c r="B453" s="1866"/>
      <c r="C453" s="1866"/>
      <c r="D453" s="1866"/>
      <c r="E453" s="1866"/>
      <c r="F453" s="1866"/>
      <c r="G453" s="1866"/>
      <c r="H453" s="1866"/>
      <c r="I453" s="1866"/>
      <c r="J453" s="1866"/>
      <c r="K453" s="1867"/>
      <c r="L453" s="1871" t="s">
        <v>428</v>
      </c>
      <c r="M453" s="1873" t="s">
        <v>1225</v>
      </c>
      <c r="N453" s="1874"/>
      <c r="O453" s="1875"/>
      <c r="P453" s="1871" t="s">
        <v>1286</v>
      </c>
      <c r="Q453" s="1871" t="s">
        <v>1287</v>
      </c>
      <c r="R453" s="1871" t="s">
        <v>1288</v>
      </c>
      <c r="S453" s="1860" t="s">
        <v>1206</v>
      </c>
    </row>
    <row r="454" spans="1:21" ht="15.6">
      <c r="A454" s="1868"/>
      <c r="B454" s="1869"/>
      <c r="C454" s="1869"/>
      <c r="D454" s="1869"/>
      <c r="E454" s="1869"/>
      <c r="F454" s="1869"/>
      <c r="G454" s="1869"/>
      <c r="H454" s="1869"/>
      <c r="I454" s="1869"/>
      <c r="J454" s="1869"/>
      <c r="K454" s="1870"/>
      <c r="L454" s="1872"/>
      <c r="M454" s="604" t="s">
        <v>1289</v>
      </c>
      <c r="N454" s="604" t="s">
        <v>1290</v>
      </c>
      <c r="O454" s="604" t="s">
        <v>1291</v>
      </c>
      <c r="P454" s="1872"/>
      <c r="Q454" s="1872"/>
      <c r="R454" s="1872"/>
      <c r="S454" s="1861"/>
    </row>
    <row r="455" spans="1:21" ht="31.2">
      <c r="A455" s="1790"/>
      <c r="B455" s="1791"/>
      <c r="C455" s="1791"/>
      <c r="D455" s="1791"/>
      <c r="E455" s="1791"/>
      <c r="F455" s="1791"/>
      <c r="G455" s="1791"/>
      <c r="H455" s="1791"/>
      <c r="I455" s="1791"/>
      <c r="J455" s="1791"/>
      <c r="K455" s="1792"/>
      <c r="L455" s="611" t="s">
        <v>1778</v>
      </c>
      <c r="M455" s="804"/>
      <c r="N455" s="804"/>
      <c r="O455" s="804"/>
      <c r="P455" s="607"/>
      <c r="Q455" s="607"/>
      <c r="R455" s="607"/>
      <c r="S455" s="805">
        <v>72</v>
      </c>
    </row>
    <row r="456" spans="1:21" ht="31.2">
      <c r="A456" s="1793"/>
      <c r="B456" s="1794"/>
      <c r="C456" s="1794"/>
      <c r="D456" s="1794"/>
      <c r="E456" s="1794"/>
      <c r="F456" s="1794"/>
      <c r="G456" s="1794"/>
      <c r="H456" s="1794"/>
      <c r="I456" s="1794"/>
      <c r="J456" s="1794"/>
      <c r="K456" s="1795"/>
      <c r="L456" s="806" t="s">
        <v>1779</v>
      </c>
      <c r="M456" s="807">
        <v>0.35</v>
      </c>
      <c r="N456" s="808">
        <v>0.3</v>
      </c>
      <c r="O456" s="808">
        <v>42.93</v>
      </c>
      <c r="P456" s="808"/>
      <c r="Q456" s="808"/>
      <c r="R456" s="808"/>
      <c r="S456" s="809">
        <f>+M456*N456*O456</f>
        <v>4.5076499999999999</v>
      </c>
    </row>
    <row r="457" spans="1:21" ht="15.6">
      <c r="A457" s="1793"/>
      <c r="B457" s="1794"/>
      <c r="C457" s="1794"/>
      <c r="D457" s="1794"/>
      <c r="E457" s="1794"/>
      <c r="F457" s="1794"/>
      <c r="G457" s="1794"/>
      <c r="H457" s="1794"/>
      <c r="I457" s="1794"/>
      <c r="J457" s="1794"/>
      <c r="K457" s="1795"/>
      <c r="L457" s="806"/>
      <c r="M457" s="807"/>
      <c r="N457" s="808"/>
      <c r="O457" s="808"/>
      <c r="P457" s="808"/>
      <c r="Q457" s="808"/>
      <c r="R457" s="808"/>
      <c r="S457" s="809"/>
    </row>
    <row r="458" spans="1:21" ht="15.6">
      <c r="A458" s="1793"/>
      <c r="B458" s="1794"/>
      <c r="C458" s="1794"/>
      <c r="D458" s="1794"/>
      <c r="E458" s="1794"/>
      <c r="F458" s="1794"/>
      <c r="G458" s="1794"/>
      <c r="H458" s="1794"/>
      <c r="I458" s="1794"/>
      <c r="J458" s="1794"/>
      <c r="K458" s="1795"/>
      <c r="L458" s="611" t="s">
        <v>1777</v>
      </c>
      <c r="M458" s="636"/>
      <c r="N458" s="637"/>
      <c r="O458" s="810"/>
      <c r="P458" s="811"/>
      <c r="Q458" s="811"/>
      <c r="R458" s="811"/>
      <c r="S458" s="812">
        <v>-22.1</v>
      </c>
    </row>
    <row r="459" spans="1:21" ht="15.6">
      <c r="A459" s="1793"/>
      <c r="B459" s="1794"/>
      <c r="C459" s="1794"/>
      <c r="D459" s="1794"/>
      <c r="E459" s="1794"/>
      <c r="F459" s="1794"/>
      <c r="G459" s="1794"/>
      <c r="H459" s="1794"/>
      <c r="I459" s="1794"/>
      <c r="J459" s="1794"/>
      <c r="K459" s="1795"/>
      <c r="L459" s="611"/>
      <c r="M459" s="636"/>
      <c r="N459" s="637"/>
      <c r="O459" s="637"/>
      <c r="P459" s="607"/>
      <c r="Q459" s="607"/>
      <c r="R459" s="607"/>
      <c r="S459" s="638"/>
    </row>
    <row r="460" spans="1:21" ht="15.6">
      <c r="A460" s="1793"/>
      <c r="B460" s="1794"/>
      <c r="C460" s="1794"/>
      <c r="D460" s="1794"/>
      <c r="E460" s="1794"/>
      <c r="F460" s="1794"/>
      <c r="G460" s="1794"/>
      <c r="H460" s="1794"/>
      <c r="I460" s="1794"/>
      <c r="J460" s="1794"/>
      <c r="K460" s="1795"/>
      <c r="L460" s="611"/>
      <c r="M460" s="636"/>
      <c r="N460" s="637"/>
      <c r="O460" s="637"/>
      <c r="P460" s="607"/>
      <c r="Q460" s="607"/>
      <c r="R460" s="607"/>
      <c r="S460" s="638"/>
    </row>
    <row r="461" spans="1:21" ht="15.6">
      <c r="A461" s="1793"/>
      <c r="B461" s="1794"/>
      <c r="C461" s="1794"/>
      <c r="D461" s="1794"/>
      <c r="E461" s="1794"/>
      <c r="F461" s="1794"/>
      <c r="G461" s="1794"/>
      <c r="H461" s="1794"/>
      <c r="I461" s="1794"/>
      <c r="J461" s="1794"/>
      <c r="K461" s="1795"/>
      <c r="L461" s="611"/>
      <c r="M461" s="636"/>
      <c r="N461" s="637"/>
      <c r="O461" s="637"/>
      <c r="P461" s="607"/>
      <c r="Q461" s="607"/>
      <c r="R461" s="607"/>
      <c r="S461" s="638"/>
    </row>
    <row r="462" spans="1:21" ht="15.6">
      <c r="A462" s="1793"/>
      <c r="B462" s="1794"/>
      <c r="C462" s="1794"/>
      <c r="D462" s="1794"/>
      <c r="E462" s="1794"/>
      <c r="F462" s="1794"/>
      <c r="G462" s="1794"/>
      <c r="H462" s="1794"/>
      <c r="I462" s="1794"/>
      <c r="J462" s="1794"/>
      <c r="K462" s="1795"/>
      <c r="L462" s="611"/>
      <c r="M462" s="636"/>
      <c r="N462" s="637"/>
      <c r="O462" s="637"/>
      <c r="P462" s="607"/>
      <c r="Q462" s="607"/>
      <c r="R462" s="607"/>
      <c r="S462" s="638"/>
      <c r="U462" s="635"/>
    </row>
    <row r="463" spans="1:21" ht="15.6">
      <c r="A463" s="1793"/>
      <c r="B463" s="1794"/>
      <c r="C463" s="1794"/>
      <c r="D463" s="1794"/>
      <c r="E463" s="1794"/>
      <c r="F463" s="1794"/>
      <c r="G463" s="1794"/>
      <c r="H463" s="1794"/>
      <c r="I463" s="1794"/>
      <c r="J463" s="1794"/>
      <c r="K463" s="1795"/>
      <c r="L463" s="611"/>
      <c r="M463" s="636"/>
      <c r="N463" s="637"/>
      <c r="O463" s="637"/>
      <c r="P463" s="607"/>
      <c r="Q463" s="607"/>
      <c r="R463" s="607"/>
      <c r="S463" s="638"/>
    </row>
    <row r="464" spans="1:21" ht="15.6">
      <c r="A464" s="1793"/>
      <c r="B464" s="1794"/>
      <c r="C464" s="1794"/>
      <c r="D464" s="1794"/>
      <c r="E464" s="1794"/>
      <c r="F464" s="1794"/>
      <c r="G464" s="1794"/>
      <c r="H464" s="1794"/>
      <c r="I464" s="1794"/>
      <c r="J464" s="1794"/>
      <c r="K464" s="1795"/>
      <c r="L464" s="611"/>
      <c r="M464" s="636"/>
      <c r="N464" s="637"/>
      <c r="O464" s="637"/>
      <c r="P464" s="607"/>
      <c r="Q464" s="607"/>
      <c r="R464" s="607"/>
      <c r="S464" s="638"/>
      <c r="T464" s="585"/>
    </row>
    <row r="465" spans="1:19" ht="15.6">
      <c r="A465" s="1793"/>
      <c r="B465" s="1794"/>
      <c r="C465" s="1794"/>
      <c r="D465" s="1794"/>
      <c r="E465" s="1794"/>
      <c r="F465" s="1794"/>
      <c r="G465" s="1794"/>
      <c r="H465" s="1794"/>
      <c r="I465" s="1794"/>
      <c r="J465" s="1794"/>
      <c r="K465" s="1795"/>
      <c r="L465" s="611"/>
      <c r="M465" s="636"/>
      <c r="N465" s="637"/>
      <c r="O465" s="637"/>
      <c r="P465" s="607"/>
      <c r="Q465" s="607"/>
      <c r="R465" s="607"/>
      <c r="S465" s="638"/>
    </row>
    <row r="466" spans="1:19" ht="15.6">
      <c r="A466" s="1793"/>
      <c r="B466" s="1794"/>
      <c r="C466" s="1794"/>
      <c r="D466" s="1794"/>
      <c r="E466" s="1794"/>
      <c r="F466" s="1794"/>
      <c r="G466" s="1794"/>
      <c r="H466" s="1794"/>
      <c r="I466" s="1794"/>
      <c r="J466" s="1794"/>
      <c r="K466" s="1795"/>
      <c r="L466" s="611"/>
      <c r="M466" s="636"/>
      <c r="N466" s="637"/>
      <c r="O466" s="637"/>
      <c r="P466" s="607"/>
      <c r="Q466" s="607"/>
      <c r="R466" s="607"/>
      <c r="S466" s="638"/>
    </row>
    <row r="467" spans="1:19" ht="15.6">
      <c r="A467" s="1793"/>
      <c r="B467" s="1794"/>
      <c r="C467" s="1794"/>
      <c r="D467" s="1794"/>
      <c r="E467" s="1794"/>
      <c r="F467" s="1794"/>
      <c r="G467" s="1794"/>
      <c r="H467" s="1794"/>
      <c r="I467" s="1794"/>
      <c r="J467" s="1794"/>
      <c r="K467" s="1795"/>
      <c r="L467" s="611"/>
      <c r="M467" s="636"/>
      <c r="N467" s="637"/>
      <c r="O467" s="637"/>
      <c r="P467" s="607"/>
      <c r="Q467" s="607"/>
      <c r="R467" s="607"/>
      <c r="S467" s="638"/>
    </row>
    <row r="468" spans="1:19" ht="15.6">
      <c r="A468" s="1793"/>
      <c r="B468" s="1794"/>
      <c r="C468" s="1794"/>
      <c r="D468" s="1794"/>
      <c r="E468" s="1794"/>
      <c r="F468" s="1794"/>
      <c r="G468" s="1794"/>
      <c r="H468" s="1794"/>
      <c r="I468" s="1794"/>
      <c r="J468" s="1794"/>
      <c r="K468" s="1795"/>
      <c r="L468" s="611"/>
      <c r="M468" s="636"/>
      <c r="N468" s="637"/>
      <c r="O468" s="637"/>
      <c r="P468" s="607"/>
      <c r="Q468" s="607"/>
      <c r="R468" s="607"/>
      <c r="S468" s="638"/>
    </row>
    <row r="469" spans="1:19" ht="15.6">
      <c r="A469" s="1793"/>
      <c r="B469" s="1794"/>
      <c r="C469" s="1794"/>
      <c r="D469" s="1794"/>
      <c r="E469" s="1794"/>
      <c r="F469" s="1794"/>
      <c r="G469" s="1794"/>
      <c r="H469" s="1794"/>
      <c r="I469" s="1794"/>
      <c r="J469" s="1794"/>
      <c r="K469" s="1795"/>
      <c r="L469" s="611"/>
      <c r="M469" s="636"/>
      <c r="N469" s="637"/>
      <c r="O469" s="637"/>
      <c r="P469" s="607"/>
      <c r="Q469" s="607"/>
      <c r="R469" s="607"/>
      <c r="S469" s="638"/>
    </row>
    <row r="470" spans="1:19" ht="15.6">
      <c r="A470" s="1793"/>
      <c r="B470" s="1794"/>
      <c r="C470" s="1794"/>
      <c r="D470" s="1794"/>
      <c r="E470" s="1794"/>
      <c r="F470" s="1794"/>
      <c r="G470" s="1794"/>
      <c r="H470" s="1794"/>
      <c r="I470" s="1794"/>
      <c r="J470" s="1794"/>
      <c r="K470" s="1795"/>
      <c r="L470" s="611"/>
      <c r="M470" s="636"/>
      <c r="N470" s="637"/>
      <c r="O470" s="637"/>
      <c r="P470" s="607"/>
      <c r="Q470" s="607"/>
      <c r="R470" s="607"/>
      <c r="S470" s="638"/>
    </row>
    <row r="471" spans="1:19" ht="15.6">
      <c r="A471" s="1793"/>
      <c r="B471" s="1794"/>
      <c r="C471" s="1794"/>
      <c r="D471" s="1794"/>
      <c r="E471" s="1794"/>
      <c r="F471" s="1794"/>
      <c r="G471" s="1794"/>
      <c r="H471" s="1794"/>
      <c r="I471" s="1794"/>
      <c r="J471" s="1794"/>
      <c r="K471" s="1795"/>
      <c r="L471" s="611"/>
      <c r="M471" s="636"/>
      <c r="N471" s="637"/>
      <c r="O471" s="637"/>
      <c r="P471" s="607"/>
      <c r="Q471" s="607"/>
      <c r="R471" s="607"/>
      <c r="S471" s="638"/>
    </row>
    <row r="472" spans="1:19" ht="15.6">
      <c r="A472" s="1793"/>
      <c r="B472" s="1794"/>
      <c r="C472" s="1794"/>
      <c r="D472" s="1794"/>
      <c r="E472" s="1794"/>
      <c r="F472" s="1794"/>
      <c r="G472" s="1794"/>
      <c r="H472" s="1794"/>
      <c r="I472" s="1794"/>
      <c r="J472" s="1794"/>
      <c r="K472" s="1795"/>
      <c r="L472" s="611"/>
      <c r="M472" s="636"/>
      <c r="N472" s="637"/>
      <c r="O472" s="637"/>
      <c r="P472" s="607"/>
      <c r="Q472" s="607"/>
      <c r="R472" s="607"/>
      <c r="S472" s="638"/>
    </row>
    <row r="473" spans="1:19" ht="15.6">
      <c r="A473" s="1793"/>
      <c r="B473" s="1794"/>
      <c r="C473" s="1794"/>
      <c r="D473" s="1794"/>
      <c r="E473" s="1794"/>
      <c r="F473" s="1794"/>
      <c r="G473" s="1794"/>
      <c r="H473" s="1794"/>
      <c r="I473" s="1794"/>
      <c r="J473" s="1794"/>
      <c r="K473" s="1795"/>
      <c r="L473" s="611"/>
      <c r="M473" s="636"/>
      <c r="N473" s="637"/>
      <c r="O473" s="637"/>
      <c r="P473" s="607"/>
      <c r="Q473" s="607"/>
      <c r="R473" s="607"/>
      <c r="S473" s="638"/>
    </row>
    <row r="474" spans="1:19" ht="15.6">
      <c r="A474" s="1793"/>
      <c r="B474" s="1794"/>
      <c r="C474" s="1794"/>
      <c r="D474" s="1794"/>
      <c r="E474" s="1794"/>
      <c r="F474" s="1794"/>
      <c r="G474" s="1794"/>
      <c r="H474" s="1794"/>
      <c r="I474" s="1794"/>
      <c r="J474" s="1794"/>
      <c r="K474" s="1795"/>
      <c r="L474" s="611"/>
      <c r="M474" s="636"/>
      <c r="N474" s="637"/>
      <c r="O474" s="637"/>
      <c r="P474" s="637"/>
      <c r="Q474" s="637"/>
      <c r="R474" s="637"/>
      <c r="S474" s="638"/>
    </row>
    <row r="475" spans="1:19" ht="15.6">
      <c r="A475" s="1793"/>
      <c r="B475" s="1794"/>
      <c r="C475" s="1794"/>
      <c r="D475" s="1794"/>
      <c r="E475" s="1794"/>
      <c r="F475" s="1794"/>
      <c r="G475" s="1794"/>
      <c r="H475" s="1794"/>
      <c r="I475" s="1794"/>
      <c r="J475" s="1794"/>
      <c r="K475" s="1795"/>
      <c r="L475" s="611"/>
      <c r="M475" s="636"/>
      <c r="N475" s="637"/>
      <c r="O475" s="637"/>
      <c r="P475" s="637"/>
      <c r="Q475" s="637"/>
      <c r="R475" s="637"/>
      <c r="S475" s="638"/>
    </row>
    <row r="476" spans="1:19" ht="15.6">
      <c r="A476" s="1793"/>
      <c r="B476" s="1794"/>
      <c r="C476" s="1794"/>
      <c r="D476" s="1794"/>
      <c r="E476" s="1794"/>
      <c r="F476" s="1794"/>
      <c r="G476" s="1794"/>
      <c r="H476" s="1794"/>
      <c r="I476" s="1794"/>
      <c r="J476" s="1794"/>
      <c r="K476" s="1795"/>
      <c r="L476" s="611"/>
      <c r="M476" s="636"/>
      <c r="N476" s="637"/>
      <c r="O476" s="637"/>
      <c r="P476" s="637"/>
      <c r="Q476" s="637"/>
      <c r="R476" s="637"/>
      <c r="S476" s="638"/>
    </row>
    <row r="477" spans="1:19" ht="15.6">
      <c r="A477" s="1793"/>
      <c r="B477" s="1794"/>
      <c r="C477" s="1794"/>
      <c r="D477" s="1794"/>
      <c r="E477" s="1794"/>
      <c r="F477" s="1794"/>
      <c r="G477" s="1794"/>
      <c r="H477" s="1794"/>
      <c r="I477" s="1794"/>
      <c r="J477" s="1794"/>
      <c r="K477" s="1795"/>
      <c r="L477" s="611"/>
      <c r="M477" s="636"/>
      <c r="N477" s="637"/>
      <c r="O477" s="637"/>
      <c r="P477" s="637"/>
      <c r="Q477" s="637"/>
      <c r="R477" s="637"/>
      <c r="S477" s="638"/>
    </row>
    <row r="478" spans="1:19" ht="15.6">
      <c r="A478" s="1793"/>
      <c r="B478" s="1794"/>
      <c r="C478" s="1794"/>
      <c r="D478" s="1794"/>
      <c r="E478" s="1794"/>
      <c r="F478" s="1794"/>
      <c r="G478" s="1794"/>
      <c r="H478" s="1794"/>
      <c r="I478" s="1794"/>
      <c r="J478" s="1794"/>
      <c r="K478" s="1795"/>
      <c r="L478" s="611"/>
      <c r="M478" s="636"/>
      <c r="N478" s="637"/>
      <c r="O478" s="637"/>
      <c r="P478" s="637"/>
      <c r="Q478" s="637"/>
      <c r="R478" s="637"/>
      <c r="S478" s="638"/>
    </row>
    <row r="479" spans="1:19" ht="15.6">
      <c r="A479" s="1793"/>
      <c r="B479" s="1794"/>
      <c r="C479" s="1794"/>
      <c r="D479" s="1794"/>
      <c r="E479" s="1794"/>
      <c r="F479" s="1794"/>
      <c r="G479" s="1794"/>
      <c r="H479" s="1794"/>
      <c r="I479" s="1794"/>
      <c r="J479" s="1794"/>
      <c r="K479" s="1795"/>
      <c r="L479" s="611"/>
      <c r="M479" s="636"/>
      <c r="N479" s="637"/>
      <c r="O479" s="637"/>
      <c r="P479" s="637"/>
      <c r="Q479" s="637"/>
      <c r="R479" s="637"/>
      <c r="S479" s="638"/>
    </row>
    <row r="480" spans="1:19" ht="15.6">
      <c r="A480" s="1793"/>
      <c r="B480" s="1794"/>
      <c r="C480" s="1794"/>
      <c r="D480" s="1794"/>
      <c r="E480" s="1794"/>
      <c r="F480" s="1794"/>
      <c r="G480" s="1794"/>
      <c r="H480" s="1794"/>
      <c r="I480" s="1794"/>
      <c r="J480" s="1794"/>
      <c r="K480" s="1795"/>
      <c r="L480" s="611"/>
      <c r="M480" s="636"/>
      <c r="N480" s="637"/>
      <c r="O480" s="637"/>
      <c r="P480" s="637"/>
      <c r="Q480" s="637"/>
      <c r="R480" s="637"/>
      <c r="S480" s="638"/>
    </row>
    <row r="481" spans="1:19" ht="15.6">
      <c r="A481" s="1793"/>
      <c r="B481" s="1794"/>
      <c r="C481" s="1794"/>
      <c r="D481" s="1794"/>
      <c r="E481" s="1794"/>
      <c r="F481" s="1794"/>
      <c r="G481" s="1794"/>
      <c r="H481" s="1794"/>
      <c r="I481" s="1794"/>
      <c r="J481" s="1794"/>
      <c r="K481" s="1795"/>
      <c r="L481" s="611"/>
      <c r="M481" s="636"/>
      <c r="N481" s="637"/>
      <c r="O481" s="637"/>
      <c r="P481" s="637"/>
      <c r="Q481" s="637"/>
      <c r="R481" s="637"/>
      <c r="S481" s="638"/>
    </row>
    <row r="482" spans="1:19" ht="15.6">
      <c r="A482" s="1793"/>
      <c r="B482" s="1794"/>
      <c r="C482" s="1794"/>
      <c r="D482" s="1794"/>
      <c r="E482" s="1794"/>
      <c r="F482" s="1794"/>
      <c r="G482" s="1794"/>
      <c r="H482" s="1794"/>
      <c r="I482" s="1794"/>
      <c r="J482" s="1794"/>
      <c r="K482" s="1795"/>
      <c r="L482" s="611"/>
      <c r="M482" s="636"/>
      <c r="N482" s="637"/>
      <c r="O482" s="637"/>
      <c r="P482" s="637"/>
      <c r="Q482" s="637"/>
      <c r="R482" s="637"/>
      <c r="S482" s="638"/>
    </row>
    <row r="483" spans="1:19" ht="15.6">
      <c r="A483" s="1793"/>
      <c r="B483" s="1794"/>
      <c r="C483" s="1794"/>
      <c r="D483" s="1794"/>
      <c r="E483" s="1794"/>
      <c r="F483" s="1794"/>
      <c r="G483" s="1794"/>
      <c r="H483" s="1794"/>
      <c r="I483" s="1794"/>
      <c r="J483" s="1794"/>
      <c r="K483" s="1795"/>
      <c r="L483" s="611"/>
      <c r="M483" s="636"/>
      <c r="N483" s="637"/>
      <c r="O483" s="637"/>
      <c r="P483" s="637"/>
      <c r="Q483" s="637"/>
      <c r="R483" s="637"/>
      <c r="S483" s="638"/>
    </row>
    <row r="484" spans="1:19" ht="15.6">
      <c r="A484" s="1905"/>
      <c r="B484" s="1906"/>
      <c r="C484" s="1906"/>
      <c r="D484" s="1906"/>
      <c r="E484" s="1906"/>
      <c r="F484" s="1906"/>
      <c r="G484" s="1906"/>
      <c r="H484" s="1906"/>
      <c r="I484" s="1906"/>
      <c r="J484" s="1906"/>
      <c r="K484" s="1907"/>
      <c r="L484" s="611"/>
      <c r="M484" s="636"/>
      <c r="N484" s="637"/>
      <c r="O484" s="637"/>
      <c r="P484" s="637"/>
      <c r="Q484" s="637"/>
      <c r="R484" s="637"/>
      <c r="S484" s="638"/>
    </row>
    <row r="485" spans="1:19" ht="15.6">
      <c r="A485" s="1905"/>
      <c r="B485" s="1906"/>
      <c r="C485" s="1906"/>
      <c r="D485" s="1906"/>
      <c r="E485" s="1906"/>
      <c r="F485" s="1906"/>
      <c r="G485" s="1906"/>
      <c r="H485" s="1906"/>
      <c r="I485" s="1906"/>
      <c r="J485" s="1906"/>
      <c r="K485" s="1907"/>
      <c r="L485" s="611"/>
      <c r="M485" s="636"/>
      <c r="N485" s="637"/>
      <c r="O485" s="637"/>
      <c r="P485" s="637"/>
      <c r="Q485" s="637"/>
      <c r="R485" s="637"/>
      <c r="S485" s="638"/>
    </row>
    <row r="486" spans="1:19" ht="16.2" thickBot="1">
      <c r="A486" s="1914"/>
      <c r="B486" s="1915"/>
      <c r="C486" s="1915"/>
      <c r="D486" s="1915"/>
      <c r="E486" s="1915"/>
      <c r="F486" s="1915"/>
      <c r="G486" s="1915"/>
      <c r="H486" s="1915"/>
      <c r="I486" s="1915"/>
      <c r="J486" s="1915"/>
      <c r="K486" s="1916"/>
      <c r="L486" s="1862" t="s">
        <v>1209</v>
      </c>
      <c r="M486" s="1863"/>
      <c r="N486" s="1863"/>
      <c r="O486" s="1863"/>
      <c r="P486" s="1863"/>
      <c r="Q486" s="1863"/>
      <c r="R486" s="1864"/>
      <c r="S486" s="615">
        <f>SUM(S455:S485)</f>
        <v>54.407649999999997</v>
      </c>
    </row>
    <row r="487" spans="1:19" ht="13.2" customHeight="1">
      <c r="A487" s="813"/>
      <c r="B487" s="814"/>
      <c r="C487" s="814"/>
      <c r="D487" s="815"/>
      <c r="E487" s="816"/>
      <c r="F487" s="816"/>
      <c r="G487" s="816"/>
      <c r="H487" s="817"/>
      <c r="I487" s="818"/>
      <c r="J487" s="819"/>
      <c r="K487" s="819"/>
      <c r="L487" s="645"/>
      <c r="M487" s="646"/>
      <c r="N487" s="641"/>
      <c r="O487" s="641"/>
      <c r="P487" s="641"/>
      <c r="Q487" s="641"/>
      <c r="R487" s="641"/>
      <c r="S487" s="647"/>
    </row>
    <row r="488" spans="1:19" ht="15.6" hidden="1">
      <c r="A488" s="820"/>
      <c r="B488" s="821"/>
      <c r="C488" s="821"/>
      <c r="D488" s="822"/>
      <c r="E488" s="823"/>
      <c r="F488" s="823"/>
      <c r="G488" s="823"/>
      <c r="H488" s="824"/>
      <c r="I488" s="825"/>
      <c r="J488" s="826"/>
      <c r="K488" s="826"/>
      <c r="L488" s="645"/>
      <c r="M488" s="646"/>
      <c r="N488" s="641"/>
      <c r="O488" s="641"/>
      <c r="P488" s="641"/>
      <c r="Q488" s="641"/>
      <c r="R488" s="641"/>
      <c r="S488" s="647"/>
    </row>
    <row r="489" spans="1:19" ht="67.2" customHeight="1">
      <c r="A489" s="1990" t="s">
        <v>1306</v>
      </c>
      <c r="B489" s="1991"/>
      <c r="C489" s="1992"/>
      <c r="D489" s="1992"/>
      <c r="E489" s="828"/>
      <c r="F489" s="829"/>
      <c r="G489" s="1991" t="s">
        <v>1306</v>
      </c>
      <c r="H489" s="1991"/>
      <c r="I489" s="827"/>
      <c r="J489" s="827"/>
      <c r="K489" s="829"/>
      <c r="L489" s="648"/>
      <c r="M489" s="648"/>
      <c r="N489" s="648"/>
      <c r="O489" s="648"/>
      <c r="P489" s="648"/>
      <c r="Q489" s="648"/>
      <c r="R489" s="648"/>
      <c r="S489" s="593"/>
    </row>
    <row r="490" spans="1:19" ht="15.6" customHeight="1">
      <c r="A490" s="765" t="s">
        <v>1939</v>
      </c>
      <c r="B490" s="755"/>
      <c r="C490" s="755"/>
      <c r="D490" s="830"/>
      <c r="E490" s="830"/>
      <c r="F490" s="830"/>
      <c r="G490" s="1759" t="s">
        <v>1942</v>
      </c>
      <c r="H490" s="1759"/>
      <c r="I490" s="1759"/>
      <c r="J490" s="1759"/>
      <c r="K490" s="829"/>
      <c r="L490" s="648"/>
      <c r="M490" s="648"/>
      <c r="N490" s="648"/>
      <c r="O490" s="648"/>
      <c r="P490" s="648"/>
      <c r="Q490" s="648"/>
      <c r="R490" s="648"/>
      <c r="S490" s="649"/>
    </row>
    <row r="491" spans="1:19" ht="15.6" customHeight="1">
      <c r="A491" s="765" t="s">
        <v>1940</v>
      </c>
      <c r="B491" s="755"/>
      <c r="C491" s="755"/>
      <c r="D491" s="830"/>
      <c r="E491" s="830"/>
      <c r="F491" s="830"/>
      <c r="G491" s="1759" t="s">
        <v>1943</v>
      </c>
      <c r="H491" s="1759"/>
      <c r="I491" s="1759"/>
      <c r="J491" s="1759"/>
      <c r="K491" s="829"/>
      <c r="L491" s="648"/>
      <c r="M491" s="648"/>
      <c r="N491" s="648"/>
      <c r="O491" s="648"/>
      <c r="P491" s="648"/>
      <c r="Q491" s="648"/>
      <c r="R491" s="648"/>
      <c r="S491" s="649"/>
    </row>
    <row r="492" spans="1:19" ht="16.2" thickBot="1">
      <c r="A492" s="766" t="s">
        <v>1941</v>
      </c>
      <c r="B492" s="767"/>
      <c r="C492" s="767"/>
      <c r="D492" s="831"/>
      <c r="E492" s="831"/>
      <c r="F492" s="831"/>
      <c r="G492" s="1760" t="s">
        <v>1944</v>
      </c>
      <c r="H492" s="1760"/>
      <c r="I492" s="1760"/>
      <c r="J492" s="1760"/>
      <c r="K492" s="832"/>
      <c r="L492" s="651"/>
      <c r="M492" s="651"/>
      <c r="N492" s="651"/>
      <c r="O492" s="651"/>
      <c r="P492" s="651"/>
      <c r="Q492" s="651"/>
      <c r="R492" s="651"/>
      <c r="S492" s="653"/>
    </row>
    <row r="493" spans="1:19" ht="21" thickBot="1">
      <c r="A493" s="1837"/>
      <c r="B493" s="1838"/>
      <c r="C493" s="1838"/>
      <c r="D493" s="1775" t="s">
        <v>1281</v>
      </c>
      <c r="E493" s="1776"/>
      <c r="F493" s="1776"/>
      <c r="G493" s="1776"/>
      <c r="H493" s="1776"/>
      <c r="I493" s="1776"/>
      <c r="J493" s="1776"/>
      <c r="K493" s="1776"/>
      <c r="L493" s="1776"/>
      <c r="M493" s="1776"/>
      <c r="N493" s="1776"/>
      <c r="O493" s="1776"/>
      <c r="P493" s="1776"/>
      <c r="Q493" s="1776"/>
      <c r="R493" s="1776"/>
      <c r="S493" s="1486"/>
    </row>
    <row r="494" spans="1:19" ht="15.6">
      <c r="A494" s="530"/>
      <c r="B494" s="531"/>
      <c r="C494" s="531"/>
      <c r="D494" s="531"/>
      <c r="E494" s="531"/>
      <c r="F494" s="531"/>
      <c r="G494" s="531"/>
      <c r="H494" s="531"/>
      <c r="I494" s="531"/>
      <c r="J494" s="531"/>
      <c r="K494" s="531"/>
      <c r="L494" s="531"/>
      <c r="M494" s="531"/>
      <c r="N494" s="531"/>
      <c r="O494" s="531"/>
      <c r="P494" s="531"/>
      <c r="Q494" s="531"/>
      <c r="R494" s="531"/>
      <c r="S494" s="532"/>
    </row>
    <row r="495" spans="1:19" ht="15.6">
      <c r="A495" s="1839" t="s">
        <v>1204</v>
      </c>
      <c r="B495" s="1840"/>
      <c r="C495" s="1840"/>
      <c r="D495" s="1896" t="s">
        <v>1228</v>
      </c>
      <c r="E495" s="1897"/>
      <c r="F495" s="1897"/>
      <c r="G495" s="1897"/>
      <c r="H495" s="1897"/>
      <c r="I495" s="1897"/>
      <c r="J495" s="1897"/>
      <c r="K495" s="1897"/>
      <c r="L495" s="1897"/>
      <c r="M495" s="1897"/>
      <c r="N495" s="1897"/>
      <c r="O495" s="1897"/>
      <c r="P495" s="1897"/>
      <c r="Q495" s="1897"/>
      <c r="R495" s="1898"/>
      <c r="S495" s="534"/>
    </row>
    <row r="496" spans="1:19" ht="15.6">
      <c r="A496" s="535"/>
      <c r="B496" s="533"/>
      <c r="C496" s="536"/>
      <c r="D496" s="1899"/>
      <c r="E496" s="1900"/>
      <c r="F496" s="1900"/>
      <c r="G496" s="1900"/>
      <c r="H496" s="1900"/>
      <c r="I496" s="1900"/>
      <c r="J496" s="1900"/>
      <c r="K496" s="1900"/>
      <c r="L496" s="1900"/>
      <c r="M496" s="1900"/>
      <c r="N496" s="1900"/>
      <c r="O496" s="1900"/>
      <c r="P496" s="1900"/>
      <c r="Q496" s="1900"/>
      <c r="R496" s="1901"/>
      <c r="S496" s="534"/>
    </row>
    <row r="497" spans="1:19" ht="15.6">
      <c r="A497" s="537"/>
      <c r="B497" s="538"/>
      <c r="C497" s="538"/>
      <c r="D497" s="539"/>
      <c r="E497" s="540"/>
      <c r="F497" s="540"/>
      <c r="G497" s="539"/>
      <c r="H497" s="539"/>
      <c r="I497" s="539"/>
      <c r="J497" s="539"/>
      <c r="K497" s="539"/>
      <c r="L497" s="539"/>
      <c r="M497" s="539"/>
      <c r="N497" s="539"/>
      <c r="O497" s="539"/>
      <c r="P497" s="539"/>
      <c r="Q497" s="539"/>
      <c r="R497" s="540"/>
      <c r="S497" s="534"/>
    </row>
    <row r="498" spans="1:19" ht="15.6">
      <c r="A498" s="1762" t="s">
        <v>1282</v>
      </c>
      <c r="B498" s="1762"/>
      <c r="C498" s="1762"/>
      <c r="D498" s="1762"/>
      <c r="E498" s="541"/>
      <c r="F498" s="1763" t="s">
        <v>1283</v>
      </c>
      <c r="G498" s="1763"/>
      <c r="H498" s="1763"/>
      <c r="I498" s="1763"/>
      <c r="J498" s="1763"/>
      <c r="K498" s="1763"/>
      <c r="L498" s="540"/>
      <c r="M498" s="1763" t="s">
        <v>1205</v>
      </c>
      <c r="N498" s="1763"/>
      <c r="O498" s="1763"/>
      <c r="P498" s="540"/>
      <c r="Q498" s="1764" t="s">
        <v>1284</v>
      </c>
      <c r="R498" s="1765"/>
      <c r="S498" s="1858"/>
    </row>
    <row r="499" spans="1:19" ht="15.6">
      <c r="A499" s="1768" t="s">
        <v>939</v>
      </c>
      <c r="B499" s="1768"/>
      <c r="C499" s="1768"/>
      <c r="D499" s="1768"/>
      <c r="E499" s="541"/>
      <c r="F499" s="1769" t="s">
        <v>1973</v>
      </c>
      <c r="G499" s="1769"/>
      <c r="H499" s="1769"/>
      <c r="I499" s="1769"/>
      <c r="J499" s="1769"/>
      <c r="K499" s="1769"/>
      <c r="L499" s="540"/>
      <c r="M499" s="1770" t="s">
        <v>928</v>
      </c>
      <c r="N499" s="1771"/>
      <c r="O499" s="1772"/>
      <c r="P499" s="539"/>
      <c r="Q499" s="1828"/>
      <c r="R499" s="1829"/>
      <c r="S499" s="1859"/>
    </row>
    <row r="500" spans="1:19" ht="15.6">
      <c r="A500" s="1768"/>
      <c r="B500" s="1768"/>
      <c r="C500" s="1768"/>
      <c r="D500" s="1768"/>
      <c r="E500" s="541"/>
      <c r="F500" s="1769"/>
      <c r="G500" s="1769"/>
      <c r="H500" s="1769"/>
      <c r="I500" s="1769"/>
      <c r="J500" s="1769"/>
      <c r="K500" s="1769"/>
      <c r="L500" s="539"/>
      <c r="M500" s="539"/>
      <c r="N500" s="542"/>
      <c r="O500" s="542"/>
      <c r="P500" s="542"/>
      <c r="Q500" s="542"/>
      <c r="R500" s="540"/>
      <c r="S500" s="534"/>
    </row>
    <row r="501" spans="1:19" ht="15.6">
      <c r="A501" s="537"/>
      <c r="B501" s="543"/>
      <c r="C501" s="539"/>
      <c r="D501" s="540"/>
      <c r="E501" s="540"/>
      <c r="F501" s="544"/>
      <c r="G501" s="539"/>
      <c r="H501" s="539"/>
      <c r="I501" s="539"/>
      <c r="J501" s="540"/>
      <c r="K501" s="539"/>
      <c r="L501" s="539"/>
      <c r="M501" s="539"/>
      <c r="N501" s="539"/>
      <c r="O501" s="539"/>
      <c r="P501" s="539"/>
      <c r="Q501" s="539"/>
      <c r="R501" s="545"/>
      <c r="S501" s="534"/>
    </row>
    <row r="502" spans="1:19" ht="15.6">
      <c r="A502" s="1820" t="s">
        <v>1285</v>
      </c>
      <c r="B502" s="1821"/>
      <c r="C502" s="1821"/>
      <c r="D502" s="1821"/>
      <c r="E502" s="1821"/>
      <c r="F502" s="1821"/>
      <c r="G502" s="1821"/>
      <c r="H502" s="1821"/>
      <c r="I502" s="1821"/>
      <c r="J502" s="1821"/>
      <c r="K502" s="1822"/>
      <c r="L502" s="1823" t="s">
        <v>428</v>
      </c>
      <c r="M502" s="1825" t="s">
        <v>1225</v>
      </c>
      <c r="N502" s="1826"/>
      <c r="O502" s="1827"/>
      <c r="P502" s="1823" t="s">
        <v>1286</v>
      </c>
      <c r="Q502" s="1823" t="s">
        <v>1287</v>
      </c>
      <c r="R502" s="1823" t="s">
        <v>1288</v>
      </c>
      <c r="S502" s="1809" t="s">
        <v>1206</v>
      </c>
    </row>
    <row r="503" spans="1:19" ht="15.6">
      <c r="A503" s="1804"/>
      <c r="B503" s="1805"/>
      <c r="C503" s="1805"/>
      <c r="D503" s="1805"/>
      <c r="E503" s="1805"/>
      <c r="F503" s="1805"/>
      <c r="G503" s="1805"/>
      <c r="H503" s="1805"/>
      <c r="I503" s="1805"/>
      <c r="J503" s="1805"/>
      <c r="K503" s="1806"/>
      <c r="L503" s="1824"/>
      <c r="M503" s="546" t="s">
        <v>1289</v>
      </c>
      <c r="N503" s="546" t="s">
        <v>1290</v>
      </c>
      <c r="O503" s="546" t="s">
        <v>1291</v>
      </c>
      <c r="P503" s="1824"/>
      <c r="Q503" s="1824"/>
      <c r="R503" s="1824"/>
      <c r="S503" s="1810"/>
    </row>
    <row r="504" spans="1:19" ht="46.8">
      <c r="A504" s="1811"/>
      <c r="B504" s="1812"/>
      <c r="C504" s="1812"/>
      <c r="D504" s="1812"/>
      <c r="E504" s="1812"/>
      <c r="F504" s="1812"/>
      <c r="G504" s="1812"/>
      <c r="H504" s="1812"/>
      <c r="I504" s="1812"/>
      <c r="J504" s="1812"/>
      <c r="K504" s="1813"/>
      <c r="L504" s="547" t="s">
        <v>1774</v>
      </c>
      <c r="M504" s="548">
        <v>0.4</v>
      </c>
      <c r="N504" s="548">
        <v>0.3</v>
      </c>
      <c r="O504" s="548">
        <v>7</v>
      </c>
      <c r="P504" s="549"/>
      <c r="Q504" s="549">
        <v>68.000000000000028</v>
      </c>
      <c r="R504" s="549"/>
      <c r="S504" s="581">
        <f>+Q504*O504*N504*M504</f>
        <v>57.120000000000033</v>
      </c>
    </row>
    <row r="505" spans="1:19" ht="15.6">
      <c r="A505" s="1814"/>
      <c r="B505" s="1815"/>
      <c r="C505" s="1815"/>
      <c r="D505" s="1815"/>
      <c r="E505" s="1815"/>
      <c r="F505" s="1815"/>
      <c r="G505" s="1815"/>
      <c r="H505" s="1815"/>
      <c r="I505" s="1815"/>
      <c r="J505" s="1815"/>
      <c r="K505" s="1816"/>
      <c r="L505" s="547"/>
      <c r="M505" s="548">
        <v>0.4</v>
      </c>
      <c r="N505" s="548">
        <v>0.3</v>
      </c>
      <c r="O505" s="548">
        <f>+O504-4.2</f>
        <v>2.8</v>
      </c>
      <c r="P505" s="549"/>
      <c r="Q505" s="549">
        <v>68</v>
      </c>
      <c r="R505" s="549"/>
      <c r="S505" s="581">
        <f>-M505*N505*O505*Q505</f>
        <v>-22.847999999999999</v>
      </c>
    </row>
    <row r="506" spans="1:19" ht="15.6">
      <c r="A506" s="1814"/>
      <c r="B506" s="1815"/>
      <c r="C506" s="1815"/>
      <c r="D506" s="1815"/>
      <c r="E506" s="1815"/>
      <c r="F506" s="1815"/>
      <c r="G506" s="1815"/>
      <c r="H506" s="1815"/>
      <c r="I506" s="1815"/>
      <c r="J506" s="1815"/>
      <c r="K506" s="1816"/>
      <c r="L506" s="547"/>
      <c r="M506" s="553"/>
      <c r="N506" s="554"/>
      <c r="P506" s="577"/>
      <c r="Q506" s="577"/>
      <c r="R506" s="577"/>
      <c r="S506" s="580"/>
    </row>
    <row r="507" spans="1:19" ht="31.2">
      <c r="A507" s="1814"/>
      <c r="B507" s="1815"/>
      <c r="C507" s="1815"/>
      <c r="D507" s="1815"/>
      <c r="E507" s="1815"/>
      <c r="F507" s="1815"/>
      <c r="G507" s="1815"/>
      <c r="H507" s="1815"/>
      <c r="I507" s="1815"/>
      <c r="J507" s="1815"/>
      <c r="K507" s="1816"/>
      <c r="L507" s="547" t="s">
        <v>1773</v>
      </c>
      <c r="M507" s="553">
        <v>0.25</v>
      </c>
      <c r="N507" s="554">
        <v>0.25</v>
      </c>
      <c r="O507" s="548">
        <v>4</v>
      </c>
      <c r="P507" s="577"/>
      <c r="Q507" s="577">
        <v>29</v>
      </c>
      <c r="R507" s="577"/>
      <c r="S507" s="581">
        <f>+Q507*O507*N507*M507</f>
        <v>7.25</v>
      </c>
    </row>
    <row r="508" spans="1:19" ht="15.6">
      <c r="A508" s="1814"/>
      <c r="B508" s="1815"/>
      <c r="C508" s="1815"/>
      <c r="D508" s="1815"/>
      <c r="E508" s="1815"/>
      <c r="F508" s="1815"/>
      <c r="G508" s="1815"/>
      <c r="H508" s="1815"/>
      <c r="I508" s="1815"/>
      <c r="J508" s="1815"/>
      <c r="K508" s="1816"/>
      <c r="L508" s="547"/>
      <c r="M508" s="553"/>
      <c r="N508" s="554"/>
      <c r="O508" s="554"/>
      <c r="P508" s="549"/>
      <c r="Q508" s="549"/>
      <c r="R508" s="549"/>
      <c r="S508" s="555"/>
    </row>
    <row r="509" spans="1:19" ht="15.6">
      <c r="A509" s="1814"/>
      <c r="B509" s="1815"/>
      <c r="C509" s="1815"/>
      <c r="D509" s="1815"/>
      <c r="E509" s="1815"/>
      <c r="F509" s="1815"/>
      <c r="G509" s="1815"/>
      <c r="H509" s="1815"/>
      <c r="I509" s="1815"/>
      <c r="J509" s="1815"/>
      <c r="K509" s="1816"/>
      <c r="L509" s="547"/>
      <c r="M509" s="553"/>
      <c r="N509" s="554"/>
      <c r="O509" s="554"/>
      <c r="P509" s="549"/>
      <c r="Q509" s="549"/>
      <c r="R509" s="549"/>
      <c r="S509" s="555"/>
    </row>
    <row r="510" spans="1:19" ht="15.6">
      <c r="A510" s="1814"/>
      <c r="B510" s="1815"/>
      <c r="C510" s="1815"/>
      <c r="D510" s="1815"/>
      <c r="E510" s="1815"/>
      <c r="F510" s="1815"/>
      <c r="G510" s="1815"/>
      <c r="H510" s="1815"/>
      <c r="I510" s="1815"/>
      <c r="J510" s="1815"/>
      <c r="K510" s="1816"/>
      <c r="L510" s="547"/>
      <c r="M510" s="553"/>
      <c r="N510" s="554"/>
      <c r="O510" s="554"/>
      <c r="P510" s="549"/>
      <c r="Q510" s="549"/>
      <c r="R510" s="549"/>
      <c r="S510" s="555"/>
    </row>
    <row r="511" spans="1:19" ht="15.6">
      <c r="A511" s="1814"/>
      <c r="B511" s="1815"/>
      <c r="C511" s="1815"/>
      <c r="D511" s="1815"/>
      <c r="E511" s="1815"/>
      <c r="F511" s="1815"/>
      <c r="G511" s="1815"/>
      <c r="H511" s="1815"/>
      <c r="I511" s="1815"/>
      <c r="J511" s="1815"/>
      <c r="K511" s="1816"/>
      <c r="L511" s="547"/>
      <c r="M511" s="553"/>
      <c r="N511" s="554"/>
      <c r="O511" s="554"/>
      <c r="P511" s="549"/>
      <c r="Q511" s="549"/>
      <c r="R511" s="549"/>
      <c r="S511" s="555"/>
    </row>
    <row r="512" spans="1:19" ht="15.6">
      <c r="A512" s="1814"/>
      <c r="B512" s="1815"/>
      <c r="C512" s="1815"/>
      <c r="D512" s="1815"/>
      <c r="E512" s="1815"/>
      <c r="F512" s="1815"/>
      <c r="G512" s="1815"/>
      <c r="H512" s="1815"/>
      <c r="I512" s="1815"/>
      <c r="J512" s="1815"/>
      <c r="K512" s="1816"/>
      <c r="L512" s="547"/>
      <c r="M512" s="553"/>
      <c r="N512" s="554"/>
      <c r="O512" s="554"/>
      <c r="P512" s="549"/>
      <c r="Q512" s="549"/>
      <c r="R512" s="549"/>
      <c r="S512" s="555"/>
    </row>
    <row r="513" spans="1:19" ht="15.6">
      <c r="A513" s="1814"/>
      <c r="B513" s="1815"/>
      <c r="C513" s="1815"/>
      <c r="D513" s="1815"/>
      <c r="E513" s="1815"/>
      <c r="F513" s="1815"/>
      <c r="G513" s="1815"/>
      <c r="H513" s="1815"/>
      <c r="I513" s="1815"/>
      <c r="J513" s="1815"/>
      <c r="K513" s="1816"/>
      <c r="L513" s="547"/>
      <c r="M513" s="553"/>
      <c r="N513" s="554"/>
      <c r="O513" s="554"/>
      <c r="P513" s="549"/>
      <c r="Q513" s="549"/>
      <c r="R513" s="549"/>
      <c r="S513" s="555"/>
    </row>
    <row r="514" spans="1:19" ht="15.6">
      <c r="A514" s="1814"/>
      <c r="B514" s="1815"/>
      <c r="C514" s="1815"/>
      <c r="D514" s="1815"/>
      <c r="E514" s="1815"/>
      <c r="F514" s="1815"/>
      <c r="G514" s="1815"/>
      <c r="H514" s="1815"/>
      <c r="I514" s="1815"/>
      <c r="J514" s="1815"/>
      <c r="K514" s="1816"/>
      <c r="L514" s="547"/>
      <c r="M514" s="553"/>
      <c r="N514" s="554"/>
      <c r="O514" s="554"/>
      <c r="P514" s="549"/>
      <c r="Q514" s="549"/>
      <c r="R514" s="549"/>
      <c r="S514" s="555"/>
    </row>
    <row r="515" spans="1:19" ht="15.6">
      <c r="A515" s="1814"/>
      <c r="B515" s="1815"/>
      <c r="C515" s="1815"/>
      <c r="D515" s="1815"/>
      <c r="E515" s="1815"/>
      <c r="F515" s="1815"/>
      <c r="G515" s="1815"/>
      <c r="H515" s="1815"/>
      <c r="I515" s="1815"/>
      <c r="J515" s="1815"/>
      <c r="K515" s="1816"/>
      <c r="L515" s="547"/>
      <c r="M515" s="553"/>
      <c r="N515" s="554"/>
      <c r="O515" s="554"/>
      <c r="P515" s="549"/>
      <c r="Q515" s="549"/>
      <c r="R515" s="549"/>
      <c r="S515" s="555"/>
    </row>
    <row r="516" spans="1:19" ht="15.6">
      <c r="A516" s="1814"/>
      <c r="B516" s="1815"/>
      <c r="C516" s="1815"/>
      <c r="D516" s="1815"/>
      <c r="E516" s="1815"/>
      <c r="F516" s="1815"/>
      <c r="G516" s="1815"/>
      <c r="H516" s="1815"/>
      <c r="I516" s="1815"/>
      <c r="J516" s="1815"/>
      <c r="K516" s="1816"/>
      <c r="L516" s="547"/>
      <c r="M516" s="553"/>
      <c r="N516" s="554"/>
      <c r="O516" s="554"/>
      <c r="P516" s="549"/>
      <c r="Q516" s="549"/>
      <c r="R516" s="549"/>
      <c r="S516" s="555"/>
    </row>
    <row r="517" spans="1:19" ht="15.6">
      <c r="A517" s="1814"/>
      <c r="B517" s="1815"/>
      <c r="C517" s="1815"/>
      <c r="D517" s="1815"/>
      <c r="E517" s="1815"/>
      <c r="F517" s="1815"/>
      <c r="G517" s="1815"/>
      <c r="H517" s="1815"/>
      <c r="I517" s="1815"/>
      <c r="J517" s="1815"/>
      <c r="K517" s="1816"/>
      <c r="L517" s="547"/>
      <c r="M517" s="553"/>
      <c r="N517" s="554"/>
      <c r="O517" s="554"/>
      <c r="P517" s="549"/>
      <c r="Q517" s="549"/>
      <c r="R517" s="549"/>
      <c r="S517" s="555"/>
    </row>
    <row r="518" spans="1:19" ht="15.6">
      <c r="A518" s="1814"/>
      <c r="B518" s="1815"/>
      <c r="C518" s="1815"/>
      <c r="D518" s="1815"/>
      <c r="E518" s="1815"/>
      <c r="F518" s="1815"/>
      <c r="G518" s="1815"/>
      <c r="H518" s="1815"/>
      <c r="I518" s="1815"/>
      <c r="J518" s="1815"/>
      <c r="K518" s="1816"/>
      <c r="L518" s="547"/>
      <c r="M518" s="553"/>
      <c r="N518" s="554"/>
      <c r="O518" s="554"/>
      <c r="P518" s="549"/>
      <c r="Q518" s="549"/>
      <c r="R518" s="549"/>
      <c r="S518" s="555"/>
    </row>
    <row r="519" spans="1:19" ht="15.6">
      <c r="A519" s="1814"/>
      <c r="B519" s="1815"/>
      <c r="C519" s="1815"/>
      <c r="D519" s="1815"/>
      <c r="E519" s="1815"/>
      <c r="F519" s="1815"/>
      <c r="G519" s="1815"/>
      <c r="H519" s="1815"/>
      <c r="I519" s="1815"/>
      <c r="J519" s="1815"/>
      <c r="K519" s="1816"/>
      <c r="L519" s="547"/>
      <c r="M519" s="553"/>
      <c r="N519" s="554"/>
      <c r="O519" s="554"/>
      <c r="P519" s="549"/>
      <c r="Q519" s="549"/>
      <c r="R519" s="549"/>
      <c r="S519" s="555"/>
    </row>
    <row r="520" spans="1:19" ht="15.6">
      <c r="A520" s="1814"/>
      <c r="B520" s="1815"/>
      <c r="C520" s="1815"/>
      <c r="D520" s="1815"/>
      <c r="E520" s="1815"/>
      <c r="F520" s="1815"/>
      <c r="G520" s="1815"/>
      <c r="H520" s="1815"/>
      <c r="I520" s="1815"/>
      <c r="J520" s="1815"/>
      <c r="K520" s="1816"/>
      <c r="L520" s="547"/>
      <c r="M520" s="553"/>
      <c r="N520" s="554"/>
      <c r="O520" s="554"/>
      <c r="P520" s="549"/>
      <c r="Q520" s="549"/>
      <c r="R520" s="549"/>
      <c r="S520" s="555"/>
    </row>
    <row r="521" spans="1:19" ht="15.6">
      <c r="A521" s="1814"/>
      <c r="B521" s="1815"/>
      <c r="C521" s="1815"/>
      <c r="D521" s="1815"/>
      <c r="E521" s="1815"/>
      <c r="F521" s="1815"/>
      <c r="G521" s="1815"/>
      <c r="H521" s="1815"/>
      <c r="I521" s="1815"/>
      <c r="J521" s="1815"/>
      <c r="K521" s="1816"/>
      <c r="L521" s="547"/>
      <c r="M521" s="553"/>
      <c r="N521" s="554"/>
      <c r="O521" s="554"/>
      <c r="P521" s="549"/>
      <c r="Q521" s="549"/>
      <c r="R521" s="549"/>
      <c r="S521" s="555"/>
    </row>
    <row r="522" spans="1:19" ht="15.6">
      <c r="A522" s="1814"/>
      <c r="B522" s="1815"/>
      <c r="C522" s="1815"/>
      <c r="D522" s="1815"/>
      <c r="E522" s="1815"/>
      <c r="F522" s="1815"/>
      <c r="G522" s="1815"/>
      <c r="H522" s="1815"/>
      <c r="I522" s="1815"/>
      <c r="J522" s="1815"/>
      <c r="K522" s="1816"/>
      <c r="L522" s="547"/>
      <c r="M522" s="553"/>
      <c r="N522" s="554"/>
      <c r="O522" s="554"/>
      <c r="P522" s="549"/>
      <c r="Q522" s="549"/>
      <c r="R522" s="549"/>
      <c r="S522" s="555"/>
    </row>
    <row r="523" spans="1:19" ht="15.6">
      <c r="A523" s="1814"/>
      <c r="B523" s="1815"/>
      <c r="C523" s="1815"/>
      <c r="D523" s="1815"/>
      <c r="E523" s="1815"/>
      <c r="F523" s="1815"/>
      <c r="G523" s="1815"/>
      <c r="H523" s="1815"/>
      <c r="I523" s="1815"/>
      <c r="J523" s="1815"/>
      <c r="K523" s="1816"/>
      <c r="L523" s="547"/>
      <c r="M523" s="553"/>
      <c r="N523" s="554"/>
      <c r="O523" s="554"/>
      <c r="P523" s="554"/>
      <c r="Q523" s="554"/>
      <c r="R523" s="554"/>
      <c r="S523" s="555"/>
    </row>
    <row r="524" spans="1:19" ht="15.6">
      <c r="A524" s="1814"/>
      <c r="B524" s="1815"/>
      <c r="C524" s="1815"/>
      <c r="D524" s="1815"/>
      <c r="E524" s="1815"/>
      <c r="F524" s="1815"/>
      <c r="G524" s="1815"/>
      <c r="H524" s="1815"/>
      <c r="I524" s="1815"/>
      <c r="J524" s="1815"/>
      <c r="K524" s="1816"/>
      <c r="L524" s="547"/>
      <c r="M524" s="553"/>
      <c r="N524" s="554"/>
      <c r="O524" s="554"/>
      <c r="P524" s="554"/>
      <c r="Q524" s="554"/>
      <c r="R524" s="554"/>
      <c r="S524" s="555"/>
    </row>
    <row r="525" spans="1:19" ht="15.6">
      <c r="A525" s="1814"/>
      <c r="B525" s="1815"/>
      <c r="C525" s="1815"/>
      <c r="D525" s="1815"/>
      <c r="E525" s="1815"/>
      <c r="F525" s="1815"/>
      <c r="G525" s="1815"/>
      <c r="H525" s="1815"/>
      <c r="I525" s="1815"/>
      <c r="J525" s="1815"/>
      <c r="K525" s="1816"/>
      <c r="L525" s="547"/>
      <c r="M525" s="553"/>
      <c r="N525" s="554"/>
      <c r="O525" s="554"/>
      <c r="P525" s="554"/>
      <c r="Q525" s="554"/>
      <c r="R525" s="554"/>
      <c r="S525" s="555"/>
    </row>
    <row r="526" spans="1:19" ht="15.6">
      <c r="A526" s="1814"/>
      <c r="B526" s="1815"/>
      <c r="C526" s="1815"/>
      <c r="D526" s="1815"/>
      <c r="E526" s="1815"/>
      <c r="F526" s="1815"/>
      <c r="G526" s="1815"/>
      <c r="H526" s="1815"/>
      <c r="I526" s="1815"/>
      <c r="J526" s="1815"/>
      <c r="K526" s="1816"/>
      <c r="L526" s="547"/>
      <c r="M526" s="553"/>
      <c r="N526" s="554"/>
      <c r="O526" s="554"/>
      <c r="P526" s="554"/>
      <c r="Q526" s="554"/>
      <c r="R526" s="554"/>
      <c r="S526" s="555"/>
    </row>
    <row r="527" spans="1:19" ht="15.6">
      <c r="A527" s="1814"/>
      <c r="B527" s="1815"/>
      <c r="C527" s="1815"/>
      <c r="D527" s="1815"/>
      <c r="E527" s="1815"/>
      <c r="F527" s="1815"/>
      <c r="G527" s="1815"/>
      <c r="H527" s="1815"/>
      <c r="I527" s="1815"/>
      <c r="J527" s="1815"/>
      <c r="K527" s="1816"/>
      <c r="L527" s="547"/>
      <c r="M527" s="553"/>
      <c r="N527" s="554"/>
      <c r="O527" s="554"/>
      <c r="P527" s="554"/>
      <c r="Q527" s="554"/>
      <c r="R527" s="554"/>
      <c r="S527" s="555"/>
    </row>
    <row r="528" spans="1:19" ht="15.6">
      <c r="A528" s="1814"/>
      <c r="B528" s="1815"/>
      <c r="C528" s="1815"/>
      <c r="D528" s="1815"/>
      <c r="E528" s="1815"/>
      <c r="F528" s="1815"/>
      <c r="G528" s="1815"/>
      <c r="H528" s="1815"/>
      <c r="I528" s="1815"/>
      <c r="J528" s="1815"/>
      <c r="K528" s="1816"/>
      <c r="L528" s="547"/>
      <c r="M528" s="553"/>
      <c r="N528" s="554"/>
      <c r="O528" s="554"/>
      <c r="P528" s="554"/>
      <c r="Q528" s="554"/>
      <c r="R528" s="554"/>
      <c r="S528" s="555"/>
    </row>
    <row r="529" spans="1:19" ht="15.6">
      <c r="A529" s="1814"/>
      <c r="B529" s="1815"/>
      <c r="C529" s="1815"/>
      <c r="D529" s="1815"/>
      <c r="E529" s="1815"/>
      <c r="F529" s="1815"/>
      <c r="G529" s="1815"/>
      <c r="H529" s="1815"/>
      <c r="I529" s="1815"/>
      <c r="J529" s="1815"/>
      <c r="K529" s="1816"/>
      <c r="L529" s="547"/>
      <c r="M529" s="553"/>
      <c r="N529" s="554"/>
      <c r="O529" s="554"/>
      <c r="P529" s="554"/>
      <c r="Q529" s="554"/>
      <c r="R529" s="554"/>
      <c r="S529" s="555"/>
    </row>
    <row r="530" spans="1:19" ht="15.6">
      <c r="A530" s="1814"/>
      <c r="B530" s="1815"/>
      <c r="C530" s="1815"/>
      <c r="D530" s="1815"/>
      <c r="E530" s="1815"/>
      <c r="F530" s="1815"/>
      <c r="G530" s="1815"/>
      <c r="H530" s="1815"/>
      <c r="I530" s="1815"/>
      <c r="J530" s="1815"/>
      <c r="K530" s="1816"/>
      <c r="L530" s="547"/>
      <c r="M530" s="553"/>
      <c r="N530" s="554"/>
      <c r="O530" s="554"/>
      <c r="P530" s="554"/>
      <c r="Q530" s="554"/>
      <c r="R530" s="554"/>
      <c r="S530" s="555"/>
    </row>
    <row r="531" spans="1:19" ht="15.6">
      <c r="A531" s="1814"/>
      <c r="B531" s="1815"/>
      <c r="C531" s="1815"/>
      <c r="D531" s="1815"/>
      <c r="E531" s="1815"/>
      <c r="F531" s="1815"/>
      <c r="G531" s="1815"/>
      <c r="H531" s="1815"/>
      <c r="I531" s="1815"/>
      <c r="J531" s="1815"/>
      <c r="K531" s="1816"/>
      <c r="L531" s="547"/>
      <c r="M531" s="553"/>
      <c r="N531" s="554"/>
      <c r="O531" s="554"/>
      <c r="P531" s="554"/>
      <c r="Q531" s="554"/>
      <c r="R531" s="554"/>
      <c r="S531" s="555"/>
    </row>
    <row r="532" spans="1:19" ht="15.6">
      <c r="A532" s="1814"/>
      <c r="B532" s="1815"/>
      <c r="C532" s="1815"/>
      <c r="D532" s="1815"/>
      <c r="E532" s="1815"/>
      <c r="F532" s="1815"/>
      <c r="G532" s="1815"/>
      <c r="H532" s="1815"/>
      <c r="I532" s="1815"/>
      <c r="J532" s="1815"/>
      <c r="K532" s="1816"/>
      <c r="L532" s="547"/>
      <c r="M532" s="553"/>
      <c r="N532" s="554"/>
      <c r="O532" s="554"/>
      <c r="P532" s="554"/>
      <c r="Q532" s="554"/>
      <c r="R532" s="554"/>
      <c r="S532" s="555"/>
    </row>
    <row r="533" spans="1:19" ht="15.6">
      <c r="A533" s="1955"/>
      <c r="B533" s="1956"/>
      <c r="C533" s="1956"/>
      <c r="D533" s="1956"/>
      <c r="E533" s="1956"/>
      <c r="F533" s="1956"/>
      <c r="G533" s="1956"/>
      <c r="H533" s="1956"/>
      <c r="I533" s="1956"/>
      <c r="J533" s="1956"/>
      <c r="K533" s="1957"/>
      <c r="L533" s="547"/>
      <c r="M533" s="553"/>
      <c r="N533" s="554"/>
      <c r="O533" s="554"/>
      <c r="P533" s="554"/>
      <c r="Q533" s="554"/>
      <c r="R533" s="554"/>
      <c r="S533" s="555"/>
    </row>
    <row r="534" spans="1:19" ht="15.6">
      <c r="A534" s="1955"/>
      <c r="B534" s="1956"/>
      <c r="C534" s="1956"/>
      <c r="D534" s="1956"/>
      <c r="E534" s="1956"/>
      <c r="F534" s="1956"/>
      <c r="G534" s="1956"/>
      <c r="H534" s="1956"/>
      <c r="I534" s="1956"/>
      <c r="J534" s="1956"/>
      <c r="K534" s="1957"/>
      <c r="L534" s="547"/>
      <c r="M534" s="553"/>
      <c r="N534" s="554"/>
      <c r="O534" s="554"/>
      <c r="P534" s="554"/>
      <c r="Q534" s="554"/>
      <c r="R534" s="554"/>
      <c r="S534" s="555"/>
    </row>
    <row r="535" spans="1:19" ht="16.2" thickBot="1">
      <c r="A535" s="1902"/>
      <c r="B535" s="1903"/>
      <c r="C535" s="1903"/>
      <c r="D535" s="1903"/>
      <c r="E535" s="1903"/>
      <c r="F535" s="1903"/>
      <c r="G535" s="1903"/>
      <c r="H535" s="1903"/>
      <c r="I535" s="1903"/>
      <c r="J535" s="1903"/>
      <c r="K535" s="1904"/>
      <c r="L535" s="1834" t="s">
        <v>1209</v>
      </c>
      <c r="M535" s="1835"/>
      <c r="N535" s="1835"/>
      <c r="O535" s="1835"/>
      <c r="P535" s="1835"/>
      <c r="Q535" s="1835"/>
      <c r="R535" s="1836"/>
      <c r="S535" s="558">
        <f>+S504+S505+S507</f>
        <v>41.522000000000034</v>
      </c>
    </row>
    <row r="536" spans="1:19" ht="15.6">
      <c r="A536" s="813"/>
      <c r="B536" s="814"/>
      <c r="C536" s="814"/>
      <c r="D536" s="815"/>
      <c r="E536" s="816"/>
      <c r="F536" s="816"/>
      <c r="G536" s="816"/>
      <c r="H536" s="817"/>
      <c r="I536" s="818"/>
      <c r="J536" s="819"/>
      <c r="K536" s="819"/>
      <c r="L536" s="645"/>
      <c r="M536" s="646"/>
      <c r="N536" s="641"/>
      <c r="O536" s="641"/>
      <c r="P536" s="641"/>
      <c r="Q536" s="641"/>
      <c r="R536" s="641"/>
      <c r="S536" s="647"/>
    </row>
    <row r="537" spans="1:19" ht="15.6">
      <c r="A537" s="820"/>
      <c r="B537" s="821"/>
      <c r="C537" s="821"/>
      <c r="D537" s="822"/>
      <c r="E537" s="823"/>
      <c r="F537" s="823"/>
      <c r="G537" s="823"/>
      <c r="H537" s="824"/>
      <c r="I537" s="825"/>
      <c r="J537" s="826"/>
      <c r="K537" s="826"/>
      <c r="L537" s="645"/>
      <c r="M537" s="646"/>
      <c r="N537" s="641"/>
      <c r="O537" s="641"/>
      <c r="P537" s="641"/>
      <c r="Q537" s="641"/>
      <c r="R537" s="641"/>
      <c r="S537" s="647"/>
    </row>
    <row r="538" spans="1:19" ht="62.4" customHeight="1">
      <c r="A538" s="1990" t="s">
        <v>1306</v>
      </c>
      <c r="B538" s="1991"/>
      <c r="C538" s="1992"/>
      <c r="D538" s="1992"/>
      <c r="E538" s="828"/>
      <c r="F538" s="829"/>
      <c r="G538" s="1991" t="s">
        <v>1306</v>
      </c>
      <c r="H538" s="1991"/>
      <c r="I538" s="827"/>
      <c r="J538" s="827"/>
      <c r="K538" s="829"/>
      <c r="L538" s="648"/>
      <c r="M538" s="648"/>
      <c r="N538" s="648"/>
      <c r="O538" s="648"/>
      <c r="P538" s="648"/>
      <c r="Q538" s="648"/>
      <c r="R538" s="648"/>
      <c r="S538" s="593"/>
    </row>
    <row r="539" spans="1:19" ht="15.6" customHeight="1">
      <c r="A539" s="765" t="s">
        <v>1939</v>
      </c>
      <c r="B539" s="755"/>
      <c r="C539" s="755"/>
      <c r="D539" s="830"/>
      <c r="E539" s="830"/>
      <c r="F539" s="830"/>
      <c r="G539" s="1759" t="s">
        <v>1942</v>
      </c>
      <c r="H539" s="1759"/>
      <c r="I539" s="1759"/>
      <c r="J539" s="1759"/>
      <c r="K539" s="829"/>
      <c r="L539" s="648"/>
      <c r="M539" s="648"/>
      <c r="N539" s="648"/>
      <c r="O539" s="648"/>
      <c r="P539" s="648"/>
      <c r="Q539" s="648"/>
      <c r="R539" s="648"/>
      <c r="S539" s="649"/>
    </row>
    <row r="540" spans="1:19" ht="15.6" customHeight="1">
      <c r="A540" s="765" t="s">
        <v>1940</v>
      </c>
      <c r="B540" s="755"/>
      <c r="C540" s="755"/>
      <c r="D540" s="830"/>
      <c r="E540" s="830"/>
      <c r="F540" s="830"/>
      <c r="G540" s="1759" t="s">
        <v>1943</v>
      </c>
      <c r="H540" s="1759"/>
      <c r="I540" s="1759"/>
      <c r="J540" s="1759"/>
      <c r="K540" s="829"/>
      <c r="L540" s="648"/>
      <c r="M540" s="648"/>
      <c r="N540" s="648"/>
      <c r="O540" s="648"/>
      <c r="P540" s="648"/>
      <c r="Q540" s="648"/>
      <c r="R540" s="648"/>
      <c r="S540" s="649"/>
    </row>
    <row r="541" spans="1:19" ht="16.2" thickBot="1">
      <c r="A541" s="766" t="s">
        <v>1941</v>
      </c>
      <c r="B541" s="767"/>
      <c r="C541" s="767"/>
      <c r="D541" s="831"/>
      <c r="E541" s="831"/>
      <c r="F541" s="831"/>
      <c r="G541" s="1760" t="s">
        <v>1944</v>
      </c>
      <c r="H541" s="1760"/>
      <c r="I541" s="1760"/>
      <c r="J541" s="1760"/>
      <c r="K541" s="832"/>
      <c r="L541" s="651"/>
      <c r="M541" s="651"/>
      <c r="N541" s="651"/>
      <c r="O541" s="651"/>
      <c r="P541" s="651"/>
      <c r="Q541" s="651"/>
      <c r="R541" s="651"/>
      <c r="S541" s="653"/>
    </row>
    <row r="542" spans="1:19" ht="21" thickBot="1">
      <c r="A542" s="1837"/>
      <c r="B542" s="1838"/>
      <c r="C542" s="1838"/>
      <c r="D542" s="1775" t="s">
        <v>1281</v>
      </c>
      <c r="E542" s="1776"/>
      <c r="F542" s="1776"/>
      <c r="G542" s="1776"/>
      <c r="H542" s="1776"/>
      <c r="I542" s="1776"/>
      <c r="J542" s="1776"/>
      <c r="K542" s="1776"/>
      <c r="L542" s="1776"/>
      <c r="M542" s="1776"/>
      <c r="N542" s="1776"/>
      <c r="O542" s="1776"/>
      <c r="P542" s="1776"/>
      <c r="Q542" s="1776"/>
      <c r="R542" s="1776"/>
      <c r="S542" s="1486"/>
    </row>
    <row r="543" spans="1:19" ht="15.6">
      <c r="A543" s="591"/>
      <c r="B543" s="592"/>
      <c r="C543" s="592"/>
      <c r="D543" s="592"/>
      <c r="E543" s="592"/>
      <c r="F543" s="592"/>
      <c r="G543" s="592"/>
      <c r="H543" s="592"/>
      <c r="I543" s="592"/>
      <c r="J543" s="592"/>
      <c r="K543" s="592"/>
      <c r="L543" s="592"/>
      <c r="M543" s="592"/>
      <c r="N543" s="592"/>
      <c r="O543" s="592"/>
      <c r="P543" s="592"/>
      <c r="Q543" s="592"/>
      <c r="R543" s="592"/>
      <c r="S543" s="593"/>
    </row>
    <row r="544" spans="1:19" ht="15.6">
      <c r="A544" s="1891" t="s">
        <v>1204</v>
      </c>
      <c r="B544" s="1892"/>
      <c r="C544" s="1892"/>
      <c r="D544" s="1922" t="s">
        <v>1228</v>
      </c>
      <c r="E544" s="1923"/>
      <c r="F544" s="1923"/>
      <c r="G544" s="1923"/>
      <c r="H544" s="1923"/>
      <c r="I544" s="1923"/>
      <c r="J544" s="1923"/>
      <c r="K544" s="1923"/>
      <c r="L544" s="1923"/>
      <c r="M544" s="1923"/>
      <c r="N544" s="1923"/>
      <c r="O544" s="1923"/>
      <c r="P544" s="1923"/>
      <c r="Q544" s="1923"/>
      <c r="R544" s="1924"/>
      <c r="S544" s="595"/>
    </row>
    <row r="545" spans="1:19" ht="15.6">
      <c r="A545" s="596"/>
      <c r="B545" s="594"/>
      <c r="C545" s="597"/>
      <c r="D545" s="1925"/>
      <c r="E545" s="1926"/>
      <c r="F545" s="1926"/>
      <c r="G545" s="1926"/>
      <c r="H545" s="1926"/>
      <c r="I545" s="1926"/>
      <c r="J545" s="1926"/>
      <c r="K545" s="1926"/>
      <c r="L545" s="1926"/>
      <c r="M545" s="1926"/>
      <c r="N545" s="1926"/>
      <c r="O545" s="1926"/>
      <c r="P545" s="1926"/>
      <c r="Q545" s="1926"/>
      <c r="R545" s="1927"/>
      <c r="S545" s="595"/>
    </row>
    <row r="546" spans="1:19" ht="15.6">
      <c r="A546" s="598"/>
      <c r="B546" s="599"/>
      <c r="C546" s="599"/>
      <c r="D546" s="600"/>
      <c r="E546" s="601"/>
      <c r="F546" s="601"/>
      <c r="G546" s="600"/>
      <c r="H546" s="600"/>
      <c r="I546" s="600"/>
      <c r="J546" s="600"/>
      <c r="K546" s="600"/>
      <c r="L546" s="600"/>
      <c r="M546" s="600"/>
      <c r="N546" s="600"/>
      <c r="O546" s="600"/>
      <c r="P546" s="600"/>
      <c r="Q546" s="600"/>
      <c r="R546" s="601"/>
      <c r="S546" s="595"/>
    </row>
    <row r="547" spans="1:19" ht="15.6">
      <c r="A547" s="1877" t="s">
        <v>1282</v>
      </c>
      <c r="B547" s="1877"/>
      <c r="C547" s="1877"/>
      <c r="D547" s="1877"/>
      <c r="E547" s="602"/>
      <c r="F547" s="1878" t="s">
        <v>1283</v>
      </c>
      <c r="G547" s="1878"/>
      <c r="H547" s="1878"/>
      <c r="I547" s="1878"/>
      <c r="J547" s="1878"/>
      <c r="K547" s="1878"/>
      <c r="L547" s="601"/>
      <c r="M547" s="1878" t="s">
        <v>1205</v>
      </c>
      <c r="N547" s="1878"/>
      <c r="O547" s="1878"/>
      <c r="P547" s="601"/>
      <c r="Q547" s="1879" t="s">
        <v>1284</v>
      </c>
      <c r="R547" s="1880"/>
      <c r="S547" s="1918"/>
    </row>
    <row r="548" spans="1:19" ht="15.6">
      <c r="A548" s="1883" t="s">
        <v>940</v>
      </c>
      <c r="B548" s="1883"/>
      <c r="C548" s="1883"/>
      <c r="D548" s="1883"/>
      <c r="E548" s="602"/>
      <c r="F548" s="1884" t="s">
        <v>941</v>
      </c>
      <c r="G548" s="1884"/>
      <c r="H548" s="1884"/>
      <c r="I548" s="1884"/>
      <c r="J548" s="1884"/>
      <c r="K548" s="1884"/>
      <c r="L548" s="601"/>
      <c r="M548" s="1885" t="s">
        <v>108</v>
      </c>
      <c r="N548" s="1886"/>
      <c r="O548" s="1887"/>
      <c r="P548" s="600"/>
      <c r="Q548" s="1888"/>
      <c r="R548" s="1889"/>
      <c r="S548" s="1917"/>
    </row>
    <row r="549" spans="1:19" ht="15.6">
      <c r="A549" s="1883"/>
      <c r="B549" s="1883"/>
      <c r="C549" s="1883"/>
      <c r="D549" s="1883"/>
      <c r="E549" s="602"/>
      <c r="F549" s="1884"/>
      <c r="G549" s="1884"/>
      <c r="H549" s="1884"/>
      <c r="I549" s="1884"/>
      <c r="J549" s="1884"/>
      <c r="K549" s="1884"/>
      <c r="L549" s="600"/>
      <c r="M549" s="600"/>
      <c r="N549" s="603"/>
      <c r="O549" s="603"/>
      <c r="P549" s="603"/>
      <c r="Q549" s="603"/>
      <c r="R549" s="601"/>
      <c r="S549" s="595"/>
    </row>
    <row r="550" spans="1:19" ht="15.6">
      <c r="A550" s="598"/>
      <c r="B550" s="654"/>
      <c r="C550" s="600"/>
      <c r="D550" s="601"/>
      <c r="E550" s="601"/>
      <c r="F550" s="655"/>
      <c r="G550" s="600"/>
      <c r="H550" s="600"/>
      <c r="I550" s="600"/>
      <c r="J550" s="601"/>
      <c r="K550" s="600"/>
      <c r="L550" s="600"/>
      <c r="M550" s="600"/>
      <c r="N550" s="600"/>
      <c r="O550" s="600"/>
      <c r="P550" s="600"/>
      <c r="Q550" s="600"/>
      <c r="R550" s="656"/>
      <c r="S550" s="595"/>
    </row>
    <row r="551" spans="1:19" ht="15.6">
      <c r="A551" s="1865" t="s">
        <v>1285</v>
      </c>
      <c r="B551" s="1866"/>
      <c r="C551" s="1866"/>
      <c r="D551" s="1866"/>
      <c r="E551" s="1866"/>
      <c r="F551" s="1866"/>
      <c r="G551" s="1866"/>
      <c r="H551" s="1866"/>
      <c r="I551" s="1866"/>
      <c r="J551" s="1866"/>
      <c r="K551" s="1867"/>
      <c r="L551" s="1871" t="s">
        <v>428</v>
      </c>
      <c r="M551" s="1873" t="s">
        <v>1225</v>
      </c>
      <c r="N551" s="1874"/>
      <c r="O551" s="1875"/>
      <c r="P551" s="1871" t="s">
        <v>1286</v>
      </c>
      <c r="Q551" s="1871" t="s">
        <v>1287</v>
      </c>
      <c r="R551" s="1871" t="s">
        <v>1288</v>
      </c>
      <c r="S551" s="1860" t="s">
        <v>1206</v>
      </c>
    </row>
    <row r="552" spans="1:19" ht="15.6">
      <c r="A552" s="1868"/>
      <c r="B552" s="1869"/>
      <c r="C552" s="1869"/>
      <c r="D552" s="1869"/>
      <c r="E552" s="1869"/>
      <c r="F552" s="1869"/>
      <c r="G552" s="1869"/>
      <c r="H552" s="1869"/>
      <c r="I552" s="1869"/>
      <c r="J552" s="1869"/>
      <c r="K552" s="1870"/>
      <c r="L552" s="1872"/>
      <c r="M552" s="604" t="s">
        <v>1289</v>
      </c>
      <c r="N552" s="604" t="s">
        <v>1290</v>
      </c>
      <c r="O552" s="604" t="s">
        <v>1291</v>
      </c>
      <c r="P552" s="1872"/>
      <c r="Q552" s="1872"/>
      <c r="R552" s="1872"/>
      <c r="S552" s="1861"/>
    </row>
    <row r="553" spans="1:19" ht="15.6">
      <c r="A553" s="1790"/>
      <c r="B553" s="1791"/>
      <c r="C553" s="1791"/>
      <c r="D553" s="1791"/>
      <c r="E553" s="1791"/>
      <c r="F553" s="1791"/>
      <c r="G553" s="1791"/>
      <c r="H553" s="1791"/>
      <c r="I553" s="1791"/>
      <c r="J553" s="1791"/>
      <c r="K553" s="1792"/>
      <c r="L553" s="611"/>
      <c r="M553" s="804"/>
      <c r="N553" s="804"/>
      <c r="O553" s="804"/>
      <c r="P553" s="607"/>
      <c r="Q553" s="607"/>
      <c r="R553" s="607">
        <v>25351.34</v>
      </c>
      <c r="S553" s="833">
        <f>+R553</f>
        <v>25351.34</v>
      </c>
    </row>
    <row r="554" spans="1:19" ht="15.6">
      <c r="A554" s="1793"/>
      <c r="B554" s="1794"/>
      <c r="C554" s="1794"/>
      <c r="D554" s="1794"/>
      <c r="E554" s="1794"/>
      <c r="F554" s="1794"/>
      <c r="G554" s="1794"/>
      <c r="H554" s="1794"/>
      <c r="I554" s="1794"/>
      <c r="J554" s="1794"/>
      <c r="K554" s="1795"/>
      <c r="L554" s="611" t="s">
        <v>1419</v>
      </c>
      <c r="M554" s="636"/>
      <c r="N554" s="637"/>
      <c r="O554" s="810"/>
      <c r="P554" s="811"/>
      <c r="Q554" s="811"/>
      <c r="R554" s="811">
        <f>2*213.71</f>
        <v>427.42</v>
      </c>
      <c r="S554" s="812">
        <f>+R554</f>
        <v>427.42</v>
      </c>
    </row>
    <row r="555" spans="1:19" ht="46.8">
      <c r="A555" s="1793"/>
      <c r="B555" s="1794"/>
      <c r="C555" s="1794"/>
      <c r="D555" s="1794"/>
      <c r="E555" s="1794"/>
      <c r="F555" s="1794"/>
      <c r="G555" s="1794"/>
      <c r="H555" s="1794"/>
      <c r="I555" s="1794"/>
      <c r="J555" s="1794"/>
      <c r="K555" s="1795"/>
      <c r="L555" s="611" t="s">
        <v>1817</v>
      </c>
      <c r="M555" s="636"/>
      <c r="N555" s="637"/>
      <c r="O555" s="810"/>
      <c r="P555" s="811"/>
      <c r="Q555" s="811"/>
      <c r="R555" s="811">
        <v>1334.36</v>
      </c>
      <c r="S555" s="812">
        <f>+R555</f>
        <v>1334.36</v>
      </c>
    </row>
    <row r="556" spans="1:19" ht="15.6">
      <c r="A556" s="1793"/>
      <c r="B556" s="1794"/>
      <c r="C556" s="1794"/>
      <c r="D556" s="1794"/>
      <c r="E556" s="1794"/>
      <c r="F556" s="1794"/>
      <c r="G556" s="1794"/>
      <c r="H556" s="1794"/>
      <c r="I556" s="1794"/>
      <c r="J556" s="1794"/>
      <c r="K556" s="1795"/>
      <c r="L556" s="611"/>
      <c r="M556" s="636"/>
      <c r="N556" s="637"/>
      <c r="O556" s="810"/>
      <c r="P556" s="811"/>
      <c r="Q556" s="811"/>
      <c r="R556" s="811"/>
      <c r="S556" s="812"/>
    </row>
    <row r="557" spans="1:19" ht="15.6">
      <c r="A557" s="1793"/>
      <c r="B557" s="1794"/>
      <c r="C557" s="1794"/>
      <c r="D557" s="1794"/>
      <c r="E557" s="1794"/>
      <c r="F557" s="1794"/>
      <c r="G557" s="1794"/>
      <c r="H557" s="1794"/>
      <c r="I557" s="1794"/>
      <c r="J557" s="1794"/>
      <c r="K557" s="1795"/>
      <c r="L557" s="611"/>
      <c r="M557" s="636"/>
      <c r="N557" s="637"/>
      <c r="O557" s="637"/>
      <c r="P557" s="607"/>
      <c r="Q557" s="607"/>
      <c r="R557" s="607"/>
      <c r="S557" s="638"/>
    </row>
    <row r="558" spans="1:19" ht="15.6">
      <c r="A558" s="1793"/>
      <c r="B558" s="1794"/>
      <c r="C558" s="1794"/>
      <c r="D558" s="1794"/>
      <c r="E558" s="1794"/>
      <c r="F558" s="1794"/>
      <c r="G558" s="1794"/>
      <c r="H558" s="1794"/>
      <c r="I558" s="1794"/>
      <c r="J558" s="1794"/>
      <c r="K558" s="1795"/>
      <c r="L558" s="611"/>
      <c r="M558" s="636"/>
      <c r="N558" s="637"/>
      <c r="O558" s="637"/>
      <c r="P558" s="607"/>
      <c r="Q558" s="607"/>
      <c r="R558" s="607"/>
      <c r="S558" s="638"/>
    </row>
    <row r="559" spans="1:19" ht="15.6">
      <c r="A559" s="1793"/>
      <c r="B559" s="1794"/>
      <c r="C559" s="1794"/>
      <c r="D559" s="1794"/>
      <c r="E559" s="1794"/>
      <c r="F559" s="1794"/>
      <c r="G559" s="1794"/>
      <c r="H559" s="1794"/>
      <c r="I559" s="1794"/>
      <c r="J559" s="1794"/>
      <c r="K559" s="1795"/>
      <c r="L559" s="611"/>
      <c r="M559" s="636"/>
      <c r="N559" s="637"/>
      <c r="O559" s="637"/>
      <c r="P559" s="607"/>
      <c r="Q559" s="607"/>
      <c r="R559" s="607"/>
      <c r="S559" s="638"/>
    </row>
    <row r="560" spans="1:19" ht="15.6">
      <c r="A560" s="1793"/>
      <c r="B560" s="1794"/>
      <c r="C560" s="1794"/>
      <c r="D560" s="1794"/>
      <c r="E560" s="1794"/>
      <c r="F560" s="1794"/>
      <c r="G560" s="1794"/>
      <c r="H560" s="1794"/>
      <c r="I560" s="1794"/>
      <c r="J560" s="1794"/>
      <c r="K560" s="1795"/>
      <c r="L560" s="611"/>
      <c r="M560" s="636"/>
      <c r="N560" s="637"/>
      <c r="O560" s="637"/>
      <c r="P560" s="607"/>
      <c r="Q560" s="607"/>
      <c r="R560" s="607"/>
      <c r="S560" s="638"/>
    </row>
    <row r="561" spans="1:19" ht="15.6">
      <c r="A561" s="1793"/>
      <c r="B561" s="1794"/>
      <c r="C561" s="1794"/>
      <c r="D561" s="1794"/>
      <c r="E561" s="1794"/>
      <c r="F561" s="1794"/>
      <c r="G561" s="1794"/>
      <c r="H561" s="1794"/>
      <c r="I561" s="1794"/>
      <c r="J561" s="1794"/>
      <c r="K561" s="1795"/>
      <c r="L561" s="611"/>
      <c r="M561" s="636"/>
      <c r="N561" s="637"/>
      <c r="O561" s="637"/>
      <c r="P561" s="607"/>
      <c r="Q561" s="607"/>
      <c r="R561" s="607"/>
      <c r="S561" s="638"/>
    </row>
    <row r="562" spans="1:19" ht="15.6">
      <c r="A562" s="1793"/>
      <c r="B562" s="1794"/>
      <c r="C562" s="1794"/>
      <c r="D562" s="1794"/>
      <c r="E562" s="1794"/>
      <c r="F562" s="1794"/>
      <c r="G562" s="1794"/>
      <c r="H562" s="1794"/>
      <c r="I562" s="1794"/>
      <c r="J562" s="1794"/>
      <c r="K562" s="1795"/>
      <c r="L562" s="611"/>
      <c r="M562" s="636"/>
      <c r="N562" s="637"/>
      <c r="O562" s="637"/>
      <c r="P562" s="607"/>
      <c r="Q562" s="607"/>
      <c r="R562" s="607"/>
      <c r="S562" s="638"/>
    </row>
    <row r="563" spans="1:19" ht="15.6">
      <c r="A563" s="1793"/>
      <c r="B563" s="1794"/>
      <c r="C563" s="1794"/>
      <c r="D563" s="1794"/>
      <c r="E563" s="1794"/>
      <c r="F563" s="1794"/>
      <c r="G563" s="1794"/>
      <c r="H563" s="1794"/>
      <c r="I563" s="1794"/>
      <c r="J563" s="1794"/>
      <c r="K563" s="1795"/>
      <c r="L563" s="611"/>
      <c r="M563" s="636"/>
      <c r="N563" s="637"/>
      <c r="O563" s="637"/>
      <c r="P563" s="607"/>
      <c r="Q563" s="607"/>
      <c r="R563" s="607"/>
      <c r="S563" s="638"/>
    </row>
    <row r="564" spans="1:19" ht="15.6">
      <c r="A564" s="1793"/>
      <c r="B564" s="1794"/>
      <c r="C564" s="1794"/>
      <c r="D564" s="1794"/>
      <c r="E564" s="1794"/>
      <c r="F564" s="1794"/>
      <c r="G564" s="1794"/>
      <c r="H564" s="1794"/>
      <c r="I564" s="1794"/>
      <c r="J564" s="1794"/>
      <c r="K564" s="1795"/>
      <c r="L564" s="611"/>
      <c r="M564" s="636"/>
      <c r="N564" s="637"/>
      <c r="O564" s="637"/>
      <c r="P564" s="607"/>
      <c r="Q564" s="607"/>
      <c r="R564" s="607"/>
      <c r="S564" s="638"/>
    </row>
    <row r="565" spans="1:19" ht="15.6">
      <c r="A565" s="1793"/>
      <c r="B565" s="1794"/>
      <c r="C565" s="1794"/>
      <c r="D565" s="1794"/>
      <c r="E565" s="1794"/>
      <c r="F565" s="1794"/>
      <c r="G565" s="1794"/>
      <c r="H565" s="1794"/>
      <c r="I565" s="1794"/>
      <c r="J565" s="1794"/>
      <c r="K565" s="1795"/>
      <c r="L565" s="611"/>
      <c r="M565" s="636"/>
      <c r="N565" s="637"/>
      <c r="O565" s="637"/>
      <c r="P565" s="607"/>
      <c r="Q565" s="607"/>
      <c r="R565" s="607"/>
      <c r="S565" s="638"/>
    </row>
    <row r="566" spans="1:19" ht="15.6">
      <c r="A566" s="1793"/>
      <c r="B566" s="1794"/>
      <c r="C566" s="1794"/>
      <c r="D566" s="1794"/>
      <c r="E566" s="1794"/>
      <c r="F566" s="1794"/>
      <c r="G566" s="1794"/>
      <c r="H566" s="1794"/>
      <c r="I566" s="1794"/>
      <c r="J566" s="1794"/>
      <c r="K566" s="1795"/>
      <c r="L566" s="611"/>
      <c r="M566" s="636"/>
      <c r="N566" s="637"/>
      <c r="O566" s="637"/>
      <c r="P566" s="607"/>
      <c r="Q566" s="607"/>
      <c r="R566" s="607"/>
      <c r="S566" s="638"/>
    </row>
    <row r="567" spans="1:19" ht="15.6">
      <c r="A567" s="1793"/>
      <c r="B567" s="1794"/>
      <c r="C567" s="1794"/>
      <c r="D567" s="1794"/>
      <c r="E567" s="1794"/>
      <c r="F567" s="1794"/>
      <c r="G567" s="1794"/>
      <c r="H567" s="1794"/>
      <c r="I567" s="1794"/>
      <c r="J567" s="1794"/>
      <c r="K567" s="1795"/>
      <c r="L567" s="611"/>
      <c r="M567" s="636"/>
      <c r="N567" s="637"/>
      <c r="O567" s="637"/>
      <c r="P567" s="607"/>
      <c r="Q567" s="607"/>
      <c r="R567" s="607"/>
      <c r="S567" s="638"/>
    </row>
    <row r="568" spans="1:19" ht="15.6">
      <c r="A568" s="1793"/>
      <c r="B568" s="1794"/>
      <c r="C568" s="1794"/>
      <c r="D568" s="1794"/>
      <c r="E568" s="1794"/>
      <c r="F568" s="1794"/>
      <c r="G568" s="1794"/>
      <c r="H568" s="1794"/>
      <c r="I568" s="1794"/>
      <c r="J568" s="1794"/>
      <c r="K568" s="1795"/>
      <c r="L568" s="611"/>
      <c r="M568" s="636"/>
      <c r="N568" s="637"/>
      <c r="O568" s="637"/>
      <c r="P568" s="607"/>
      <c r="Q568" s="607"/>
      <c r="R568" s="607"/>
      <c r="S568" s="638"/>
    </row>
    <row r="569" spans="1:19" ht="15.6">
      <c r="A569" s="1793"/>
      <c r="B569" s="1794"/>
      <c r="C569" s="1794"/>
      <c r="D569" s="1794"/>
      <c r="E569" s="1794"/>
      <c r="F569" s="1794"/>
      <c r="G569" s="1794"/>
      <c r="H569" s="1794"/>
      <c r="I569" s="1794"/>
      <c r="J569" s="1794"/>
      <c r="K569" s="1795"/>
      <c r="L569" s="611"/>
      <c r="M569" s="636"/>
      <c r="N569" s="637"/>
      <c r="O569" s="637"/>
      <c r="P569" s="607"/>
      <c r="Q569" s="607"/>
      <c r="R569" s="607"/>
      <c r="S569" s="638"/>
    </row>
    <row r="570" spans="1:19" ht="15.6">
      <c r="A570" s="1793"/>
      <c r="B570" s="1794"/>
      <c r="C570" s="1794"/>
      <c r="D570" s="1794"/>
      <c r="E570" s="1794"/>
      <c r="F570" s="1794"/>
      <c r="G570" s="1794"/>
      <c r="H570" s="1794"/>
      <c r="I570" s="1794"/>
      <c r="J570" s="1794"/>
      <c r="K570" s="1795"/>
      <c r="L570" s="611"/>
      <c r="M570" s="636"/>
      <c r="N570" s="637"/>
      <c r="O570" s="637"/>
      <c r="P570" s="607"/>
      <c r="Q570" s="607"/>
      <c r="R570" s="607"/>
      <c r="S570" s="638"/>
    </row>
    <row r="571" spans="1:19" ht="15.6">
      <c r="A571" s="1793"/>
      <c r="B571" s="1794"/>
      <c r="C571" s="1794"/>
      <c r="D571" s="1794"/>
      <c r="E571" s="1794"/>
      <c r="F571" s="1794"/>
      <c r="G571" s="1794"/>
      <c r="H571" s="1794"/>
      <c r="I571" s="1794"/>
      <c r="J571" s="1794"/>
      <c r="K571" s="1795"/>
      <c r="L571" s="611"/>
      <c r="M571" s="636"/>
      <c r="N571" s="637"/>
      <c r="O571" s="637"/>
      <c r="P571" s="607"/>
      <c r="Q571" s="607"/>
      <c r="R571" s="607"/>
      <c r="S571" s="638"/>
    </row>
    <row r="572" spans="1:19" ht="15.6">
      <c r="A572" s="1793"/>
      <c r="B572" s="1794"/>
      <c r="C572" s="1794"/>
      <c r="D572" s="1794"/>
      <c r="E572" s="1794"/>
      <c r="F572" s="1794"/>
      <c r="G572" s="1794"/>
      <c r="H572" s="1794"/>
      <c r="I572" s="1794"/>
      <c r="J572" s="1794"/>
      <c r="K572" s="1795"/>
      <c r="L572" s="611"/>
      <c r="M572" s="636"/>
      <c r="N572" s="637"/>
      <c r="O572" s="637"/>
      <c r="P572" s="637"/>
      <c r="Q572" s="637"/>
      <c r="R572" s="637"/>
      <c r="S572" s="638"/>
    </row>
    <row r="573" spans="1:19" ht="15.6">
      <c r="A573" s="1793"/>
      <c r="B573" s="1794"/>
      <c r="C573" s="1794"/>
      <c r="D573" s="1794"/>
      <c r="E573" s="1794"/>
      <c r="F573" s="1794"/>
      <c r="G573" s="1794"/>
      <c r="H573" s="1794"/>
      <c r="I573" s="1794"/>
      <c r="J573" s="1794"/>
      <c r="K573" s="1795"/>
      <c r="L573" s="611"/>
      <c r="M573" s="636"/>
      <c r="N573" s="637"/>
      <c r="O573" s="637"/>
      <c r="P573" s="637"/>
      <c r="Q573" s="637"/>
      <c r="R573" s="637"/>
      <c r="S573" s="638"/>
    </row>
    <row r="574" spans="1:19" ht="15.6">
      <c r="A574" s="1793"/>
      <c r="B574" s="1794"/>
      <c r="C574" s="1794"/>
      <c r="D574" s="1794"/>
      <c r="E574" s="1794"/>
      <c r="F574" s="1794"/>
      <c r="G574" s="1794"/>
      <c r="H574" s="1794"/>
      <c r="I574" s="1794"/>
      <c r="J574" s="1794"/>
      <c r="K574" s="1795"/>
      <c r="L574" s="611"/>
      <c r="M574" s="636"/>
      <c r="N574" s="637"/>
      <c r="O574" s="637"/>
      <c r="P574" s="637"/>
      <c r="Q574" s="637"/>
      <c r="R574" s="637"/>
      <c r="S574" s="638"/>
    </row>
    <row r="575" spans="1:19" ht="15.6">
      <c r="A575" s="1793"/>
      <c r="B575" s="1794"/>
      <c r="C575" s="1794"/>
      <c r="D575" s="1794"/>
      <c r="E575" s="1794"/>
      <c r="F575" s="1794"/>
      <c r="G575" s="1794"/>
      <c r="H575" s="1794"/>
      <c r="I575" s="1794"/>
      <c r="J575" s="1794"/>
      <c r="K575" s="1795"/>
      <c r="L575" s="611"/>
      <c r="M575" s="636"/>
      <c r="N575" s="637"/>
      <c r="O575" s="637"/>
      <c r="P575" s="637"/>
      <c r="Q575" s="637"/>
      <c r="R575" s="637"/>
      <c r="S575" s="638"/>
    </row>
    <row r="576" spans="1:19" ht="15.6">
      <c r="A576" s="1793"/>
      <c r="B576" s="1794"/>
      <c r="C576" s="1794"/>
      <c r="D576" s="1794"/>
      <c r="E576" s="1794"/>
      <c r="F576" s="1794"/>
      <c r="G576" s="1794"/>
      <c r="H576" s="1794"/>
      <c r="I576" s="1794"/>
      <c r="J576" s="1794"/>
      <c r="K576" s="1795"/>
      <c r="L576" s="611"/>
      <c r="M576" s="636"/>
      <c r="N576" s="637"/>
      <c r="O576" s="637"/>
      <c r="P576" s="637"/>
      <c r="Q576" s="637"/>
      <c r="R576" s="637"/>
      <c r="S576" s="638"/>
    </row>
    <row r="577" spans="1:19" ht="15.6">
      <c r="A577" s="1793"/>
      <c r="B577" s="1794"/>
      <c r="C577" s="1794"/>
      <c r="D577" s="1794"/>
      <c r="E577" s="1794"/>
      <c r="F577" s="1794"/>
      <c r="G577" s="1794"/>
      <c r="H577" s="1794"/>
      <c r="I577" s="1794"/>
      <c r="J577" s="1794"/>
      <c r="K577" s="1795"/>
      <c r="L577" s="611"/>
      <c r="M577" s="636"/>
      <c r="N577" s="637"/>
      <c r="O577" s="637"/>
      <c r="P577" s="637"/>
      <c r="Q577" s="637"/>
      <c r="R577" s="637"/>
      <c r="S577" s="638"/>
    </row>
    <row r="578" spans="1:19" ht="15.6">
      <c r="A578" s="1793"/>
      <c r="B578" s="1794"/>
      <c r="C578" s="1794"/>
      <c r="D578" s="1794"/>
      <c r="E578" s="1794"/>
      <c r="F578" s="1794"/>
      <c r="G578" s="1794"/>
      <c r="H578" s="1794"/>
      <c r="I578" s="1794"/>
      <c r="J578" s="1794"/>
      <c r="K578" s="1795"/>
      <c r="L578" s="611"/>
      <c r="M578" s="636"/>
      <c r="N578" s="637"/>
      <c r="O578" s="637"/>
      <c r="P578" s="637"/>
      <c r="Q578" s="637"/>
      <c r="R578" s="637"/>
      <c r="S578" s="638"/>
    </row>
    <row r="579" spans="1:19" ht="15.6">
      <c r="A579" s="1793"/>
      <c r="B579" s="1794"/>
      <c r="C579" s="1794"/>
      <c r="D579" s="1794"/>
      <c r="E579" s="1794"/>
      <c r="F579" s="1794"/>
      <c r="G579" s="1794"/>
      <c r="H579" s="1794"/>
      <c r="I579" s="1794"/>
      <c r="J579" s="1794"/>
      <c r="K579" s="1795"/>
      <c r="L579" s="611"/>
      <c r="M579" s="636"/>
      <c r="N579" s="637"/>
      <c r="O579" s="637"/>
      <c r="P579" s="637"/>
      <c r="Q579" s="637"/>
      <c r="R579" s="637"/>
      <c r="S579" s="638"/>
    </row>
    <row r="580" spans="1:19" ht="15.6">
      <c r="A580" s="1793"/>
      <c r="B580" s="1794"/>
      <c r="C580" s="1794"/>
      <c r="D580" s="1794"/>
      <c r="E580" s="1794"/>
      <c r="F580" s="1794"/>
      <c r="G580" s="1794"/>
      <c r="H580" s="1794"/>
      <c r="I580" s="1794"/>
      <c r="J580" s="1794"/>
      <c r="K580" s="1795"/>
      <c r="L580" s="611"/>
      <c r="M580" s="636"/>
      <c r="N580" s="637"/>
      <c r="O580" s="637"/>
      <c r="P580" s="637"/>
      <c r="Q580" s="637"/>
      <c r="R580" s="637"/>
      <c r="S580" s="638"/>
    </row>
    <row r="581" spans="1:19" ht="15.6">
      <c r="A581" s="1793"/>
      <c r="B581" s="1794"/>
      <c r="C581" s="1794"/>
      <c r="D581" s="1794"/>
      <c r="E581" s="1794"/>
      <c r="F581" s="1794"/>
      <c r="G581" s="1794"/>
      <c r="H581" s="1794"/>
      <c r="I581" s="1794"/>
      <c r="J581" s="1794"/>
      <c r="K581" s="1795"/>
      <c r="L581" s="611"/>
      <c r="M581" s="636"/>
      <c r="N581" s="637"/>
      <c r="O581" s="637"/>
      <c r="P581" s="637"/>
      <c r="Q581" s="637"/>
      <c r="R581" s="637"/>
      <c r="S581" s="638"/>
    </row>
    <row r="582" spans="1:19" ht="15.6">
      <c r="A582" s="1905"/>
      <c r="B582" s="1906"/>
      <c r="C582" s="1906"/>
      <c r="D582" s="1906"/>
      <c r="E582" s="1906"/>
      <c r="F582" s="1906"/>
      <c r="G582" s="1906"/>
      <c r="H582" s="1906"/>
      <c r="I582" s="1906"/>
      <c r="J582" s="1906"/>
      <c r="K582" s="1907"/>
      <c r="L582" s="611"/>
      <c r="M582" s="636"/>
      <c r="N582" s="637"/>
      <c r="O582" s="637"/>
      <c r="P582" s="637"/>
      <c r="Q582" s="637"/>
      <c r="R582" s="637"/>
      <c r="S582" s="638"/>
    </row>
    <row r="583" spans="1:19" ht="15.6">
      <c r="A583" s="1905"/>
      <c r="B583" s="1906"/>
      <c r="C583" s="1906"/>
      <c r="D583" s="1906"/>
      <c r="E583" s="1906"/>
      <c r="F583" s="1906"/>
      <c r="G583" s="1906"/>
      <c r="H583" s="1906"/>
      <c r="I583" s="1906"/>
      <c r="J583" s="1906"/>
      <c r="K583" s="1907"/>
      <c r="L583" s="611"/>
      <c r="M583" s="636"/>
      <c r="N583" s="637"/>
      <c r="O583" s="637"/>
      <c r="P583" s="637"/>
      <c r="Q583" s="637"/>
      <c r="R583" s="637"/>
      <c r="S583" s="638"/>
    </row>
    <row r="584" spans="1:19" ht="16.2" thickBot="1">
      <c r="A584" s="1914"/>
      <c r="B584" s="1915"/>
      <c r="C584" s="1915"/>
      <c r="D584" s="1915"/>
      <c r="E584" s="1915"/>
      <c r="F584" s="1915"/>
      <c r="G584" s="1915"/>
      <c r="H584" s="1915"/>
      <c r="I584" s="1915"/>
      <c r="J584" s="1915"/>
      <c r="K584" s="1916"/>
      <c r="L584" s="1862" t="s">
        <v>1209</v>
      </c>
      <c r="M584" s="1863"/>
      <c r="N584" s="1863"/>
      <c r="O584" s="1863"/>
      <c r="P584" s="1863"/>
      <c r="Q584" s="1863"/>
      <c r="R584" s="1864"/>
      <c r="S584" s="615">
        <f>SUM(S553:S583)</f>
        <v>27113.119999999999</v>
      </c>
    </row>
    <row r="585" spans="1:19" ht="15.6">
      <c r="A585" s="813"/>
      <c r="B585" s="814"/>
      <c r="C585" s="814"/>
      <c r="D585" s="815"/>
      <c r="E585" s="816"/>
      <c r="F585" s="816"/>
      <c r="G585" s="816"/>
      <c r="H585" s="817"/>
      <c r="I585" s="818"/>
      <c r="J585" s="819"/>
      <c r="K585" s="819"/>
      <c r="L585" s="645"/>
      <c r="M585" s="646"/>
      <c r="N585" s="641"/>
      <c r="O585" s="641"/>
      <c r="P585" s="641"/>
      <c r="Q585" s="641"/>
      <c r="R585" s="641"/>
      <c r="S585" s="647"/>
    </row>
    <row r="586" spans="1:19" ht="15.6">
      <c r="A586" s="820"/>
      <c r="B586" s="821"/>
      <c r="C586" s="821"/>
      <c r="D586" s="822"/>
      <c r="E586" s="823"/>
      <c r="F586" s="823"/>
      <c r="G586" s="823"/>
      <c r="H586" s="824"/>
      <c r="I586" s="825"/>
      <c r="J586" s="826"/>
      <c r="K586" s="826"/>
      <c r="L586" s="645"/>
      <c r="M586" s="646"/>
      <c r="N586" s="641"/>
      <c r="O586" s="641"/>
      <c r="P586" s="641"/>
      <c r="Q586" s="641"/>
      <c r="R586" s="641"/>
      <c r="S586" s="647"/>
    </row>
    <row r="587" spans="1:19" ht="80.400000000000006" customHeight="1">
      <c r="A587" s="1990" t="s">
        <v>1306</v>
      </c>
      <c r="B587" s="1991"/>
      <c r="C587" s="1992"/>
      <c r="D587" s="1992"/>
      <c r="E587" s="828"/>
      <c r="F587" s="829"/>
      <c r="G587" s="1991" t="s">
        <v>1306</v>
      </c>
      <c r="H587" s="1991"/>
      <c r="I587" s="827"/>
      <c r="J587" s="827"/>
      <c r="K587" s="829"/>
      <c r="L587" s="648"/>
      <c r="M587" s="648"/>
      <c r="N587" s="648"/>
      <c r="O587" s="648"/>
      <c r="P587" s="648"/>
      <c r="Q587" s="648"/>
      <c r="R587" s="648"/>
      <c r="S587" s="593"/>
    </row>
    <row r="588" spans="1:19" ht="15.6" customHeight="1">
      <c r="A588" s="765" t="s">
        <v>1939</v>
      </c>
      <c r="B588" s="755"/>
      <c r="C588" s="755"/>
      <c r="D588" s="830"/>
      <c r="E588" s="830"/>
      <c r="F588" s="830"/>
      <c r="G588" s="1759" t="s">
        <v>1942</v>
      </c>
      <c r="H588" s="1759"/>
      <c r="I588" s="1759"/>
      <c r="J588" s="1759"/>
      <c r="K588" s="829"/>
      <c r="L588" s="648"/>
      <c r="M588" s="648"/>
      <c r="N588" s="648"/>
      <c r="O588" s="648"/>
      <c r="P588" s="648"/>
      <c r="Q588" s="648"/>
      <c r="R588" s="648"/>
      <c r="S588" s="649"/>
    </row>
    <row r="589" spans="1:19" ht="15.6" customHeight="1">
      <c r="A589" s="765" t="s">
        <v>1940</v>
      </c>
      <c r="B589" s="755"/>
      <c r="C589" s="755"/>
      <c r="D589" s="830"/>
      <c r="E589" s="830"/>
      <c r="F589" s="830"/>
      <c r="G589" s="1759" t="s">
        <v>1943</v>
      </c>
      <c r="H589" s="1759"/>
      <c r="I589" s="1759"/>
      <c r="J589" s="1759"/>
      <c r="K589" s="829"/>
      <c r="L589" s="648"/>
      <c r="M589" s="648"/>
      <c r="N589" s="648"/>
      <c r="O589" s="648"/>
      <c r="P589" s="648"/>
      <c r="Q589" s="648"/>
      <c r="R589" s="648"/>
      <c r="S589" s="649"/>
    </row>
    <row r="590" spans="1:19" ht="16.2" thickBot="1">
      <c r="A590" s="766" t="s">
        <v>1941</v>
      </c>
      <c r="B590" s="767"/>
      <c r="C590" s="767"/>
      <c r="D590" s="831"/>
      <c r="E590" s="831"/>
      <c r="F590" s="831"/>
      <c r="G590" s="1760" t="s">
        <v>1944</v>
      </c>
      <c r="H590" s="1760"/>
      <c r="I590" s="1760"/>
      <c r="J590" s="1760"/>
      <c r="K590" s="832"/>
      <c r="L590" s="651"/>
      <c r="M590" s="651"/>
      <c r="N590" s="651"/>
      <c r="O590" s="651"/>
      <c r="P590" s="651"/>
      <c r="Q590" s="651"/>
      <c r="R590" s="651"/>
      <c r="S590" s="653"/>
    </row>
    <row r="591" spans="1:19" ht="21" thickBot="1">
      <c r="A591" s="1837"/>
      <c r="B591" s="1838"/>
      <c r="C591" s="1838"/>
      <c r="D591" s="1775" t="s">
        <v>1281</v>
      </c>
      <c r="E591" s="1776"/>
      <c r="F591" s="1776"/>
      <c r="G591" s="1776"/>
      <c r="H591" s="1776"/>
      <c r="I591" s="1776"/>
      <c r="J591" s="1776"/>
      <c r="K591" s="1776"/>
      <c r="L591" s="1776"/>
      <c r="M591" s="1776"/>
      <c r="N591" s="1776"/>
      <c r="O591" s="1776"/>
      <c r="P591" s="1776"/>
      <c r="Q591" s="1776"/>
      <c r="R591" s="1776"/>
      <c r="S591" s="1486"/>
    </row>
    <row r="592" spans="1:19" ht="15.6">
      <c r="A592" s="530"/>
      <c r="B592" s="531"/>
      <c r="C592" s="531"/>
      <c r="D592" s="531"/>
      <c r="E592" s="531"/>
      <c r="F592" s="531"/>
      <c r="G592" s="531"/>
      <c r="H592" s="531"/>
      <c r="I592" s="531"/>
      <c r="J592" s="531"/>
      <c r="K592" s="531"/>
      <c r="L592" s="531"/>
      <c r="M592" s="531"/>
      <c r="N592" s="531"/>
      <c r="O592" s="531"/>
      <c r="P592" s="531"/>
      <c r="Q592" s="531"/>
      <c r="R592" s="531"/>
      <c r="S592" s="532"/>
    </row>
    <row r="593" spans="1:19" ht="15.6">
      <c r="A593" s="1839" t="s">
        <v>1204</v>
      </c>
      <c r="B593" s="1840"/>
      <c r="C593" s="1840"/>
      <c r="D593" s="1896" t="s">
        <v>1228</v>
      </c>
      <c r="E593" s="1897"/>
      <c r="F593" s="1897"/>
      <c r="G593" s="1897"/>
      <c r="H593" s="1897"/>
      <c r="I593" s="1897"/>
      <c r="J593" s="1897"/>
      <c r="K593" s="1897"/>
      <c r="L593" s="1897"/>
      <c r="M593" s="1897"/>
      <c r="N593" s="1897"/>
      <c r="O593" s="1897"/>
      <c r="P593" s="1897"/>
      <c r="Q593" s="1897"/>
      <c r="R593" s="1898"/>
      <c r="S593" s="534"/>
    </row>
    <row r="594" spans="1:19" ht="15.6">
      <c r="A594" s="535"/>
      <c r="B594" s="533"/>
      <c r="C594" s="536"/>
      <c r="D594" s="1899"/>
      <c r="E594" s="1900"/>
      <c r="F594" s="1900"/>
      <c r="G594" s="1900"/>
      <c r="H594" s="1900"/>
      <c r="I594" s="1900"/>
      <c r="J594" s="1900"/>
      <c r="K594" s="1900"/>
      <c r="L594" s="1900"/>
      <c r="M594" s="1900"/>
      <c r="N594" s="1900"/>
      <c r="O594" s="1900"/>
      <c r="P594" s="1900"/>
      <c r="Q594" s="1900"/>
      <c r="R594" s="1901"/>
      <c r="S594" s="534"/>
    </row>
    <row r="595" spans="1:19" ht="15.6">
      <c r="A595" s="537"/>
      <c r="B595" s="538"/>
      <c r="C595" s="538"/>
      <c r="D595" s="539"/>
      <c r="E595" s="540"/>
      <c r="F595" s="540"/>
      <c r="G595" s="539"/>
      <c r="H595" s="539"/>
      <c r="I595" s="539"/>
      <c r="J595" s="539"/>
      <c r="K595" s="539"/>
      <c r="L595" s="539"/>
      <c r="M595" s="539"/>
      <c r="N595" s="539"/>
      <c r="O595" s="539"/>
      <c r="P595" s="539"/>
      <c r="Q595" s="539"/>
      <c r="R595" s="540"/>
      <c r="S595" s="534"/>
    </row>
    <row r="596" spans="1:19" ht="15.6">
      <c r="A596" s="1762" t="s">
        <v>1282</v>
      </c>
      <c r="B596" s="1762"/>
      <c r="C596" s="1762"/>
      <c r="D596" s="1762"/>
      <c r="E596" s="541"/>
      <c r="F596" s="1763" t="s">
        <v>1283</v>
      </c>
      <c r="G596" s="1763"/>
      <c r="H596" s="1763"/>
      <c r="I596" s="1763"/>
      <c r="J596" s="1763"/>
      <c r="K596" s="1763"/>
      <c r="L596" s="540"/>
      <c r="M596" s="1763" t="s">
        <v>1205</v>
      </c>
      <c r="N596" s="1763"/>
      <c r="O596" s="1763"/>
      <c r="P596" s="540"/>
      <c r="Q596" s="1764" t="s">
        <v>1284</v>
      </c>
      <c r="R596" s="1765"/>
      <c r="S596" s="1858"/>
    </row>
    <row r="597" spans="1:19" ht="15.6">
      <c r="A597" s="1768" t="s">
        <v>943</v>
      </c>
      <c r="B597" s="1768"/>
      <c r="C597" s="1768"/>
      <c r="D597" s="1768"/>
      <c r="E597" s="541"/>
      <c r="F597" s="1769" t="s">
        <v>944</v>
      </c>
      <c r="G597" s="1769"/>
      <c r="H597" s="1769"/>
      <c r="I597" s="1769"/>
      <c r="J597" s="1769"/>
      <c r="K597" s="1769"/>
      <c r="L597" s="540"/>
      <c r="M597" s="1770" t="s">
        <v>105</v>
      </c>
      <c r="N597" s="1771"/>
      <c r="O597" s="1772"/>
      <c r="P597" s="539"/>
      <c r="Q597" s="1828"/>
      <c r="R597" s="1829"/>
      <c r="S597" s="1859"/>
    </row>
    <row r="598" spans="1:19" ht="15.6">
      <c r="A598" s="1768"/>
      <c r="B598" s="1768"/>
      <c r="C598" s="1768"/>
      <c r="D598" s="1768"/>
      <c r="E598" s="541"/>
      <c r="F598" s="1769"/>
      <c r="G598" s="1769"/>
      <c r="H598" s="1769"/>
      <c r="I598" s="1769"/>
      <c r="J598" s="1769"/>
      <c r="K598" s="1769"/>
      <c r="L598" s="539"/>
      <c r="M598" s="539"/>
      <c r="N598" s="542"/>
      <c r="O598" s="542"/>
      <c r="P598" s="542"/>
      <c r="Q598" s="542"/>
      <c r="R598" s="540"/>
      <c r="S598" s="534"/>
    </row>
    <row r="599" spans="1:19" ht="15.6">
      <c r="A599" s="537"/>
      <c r="B599" s="543"/>
      <c r="C599" s="539"/>
      <c r="D599" s="540"/>
      <c r="E599" s="540"/>
      <c r="F599" s="544"/>
      <c r="G599" s="539"/>
      <c r="H599" s="539"/>
      <c r="I599" s="539"/>
      <c r="J599" s="540"/>
      <c r="K599" s="539"/>
      <c r="L599" s="539"/>
      <c r="M599" s="539"/>
      <c r="N599" s="539"/>
      <c r="O599" s="539"/>
      <c r="P599" s="539"/>
      <c r="Q599" s="539"/>
      <c r="R599" s="545"/>
      <c r="S599" s="534"/>
    </row>
    <row r="600" spans="1:19" ht="15.6">
      <c r="A600" s="1820" t="s">
        <v>1285</v>
      </c>
      <c r="B600" s="1821"/>
      <c r="C600" s="1821"/>
      <c r="D600" s="1821"/>
      <c r="E600" s="1821"/>
      <c r="F600" s="1821"/>
      <c r="G600" s="1821"/>
      <c r="H600" s="1821"/>
      <c r="I600" s="1821"/>
      <c r="J600" s="1821"/>
      <c r="K600" s="1822"/>
      <c r="L600" s="1823" t="s">
        <v>428</v>
      </c>
      <c r="M600" s="1825" t="s">
        <v>1225</v>
      </c>
      <c r="N600" s="1826"/>
      <c r="O600" s="1827"/>
      <c r="P600" s="1823" t="s">
        <v>1286</v>
      </c>
      <c r="Q600" s="1823" t="s">
        <v>1287</v>
      </c>
      <c r="R600" s="1823" t="s">
        <v>1288</v>
      </c>
      <c r="S600" s="1809" t="s">
        <v>1206</v>
      </c>
    </row>
    <row r="601" spans="1:19" ht="15.6">
      <c r="A601" s="1804"/>
      <c r="B601" s="1805"/>
      <c r="C601" s="1805"/>
      <c r="D601" s="1805"/>
      <c r="E601" s="1805"/>
      <c r="F601" s="1805"/>
      <c r="G601" s="1805"/>
      <c r="H601" s="1805"/>
      <c r="I601" s="1805"/>
      <c r="J601" s="1805"/>
      <c r="K601" s="1806"/>
      <c r="L601" s="1824"/>
      <c r="M601" s="546" t="s">
        <v>1289</v>
      </c>
      <c r="N601" s="546" t="s">
        <v>1290</v>
      </c>
      <c r="O601" s="546" t="s">
        <v>1291</v>
      </c>
      <c r="P601" s="1824"/>
      <c r="Q601" s="1824"/>
      <c r="R601" s="1824"/>
      <c r="S601" s="1810"/>
    </row>
    <row r="602" spans="1:19" ht="15.6">
      <c r="A602" s="1811"/>
      <c r="B602" s="1812"/>
      <c r="C602" s="1812"/>
      <c r="D602" s="1812"/>
      <c r="E602" s="1812"/>
      <c r="F602" s="1812"/>
      <c r="G602" s="1812"/>
      <c r="H602" s="1812"/>
      <c r="I602" s="1812"/>
      <c r="J602" s="1812"/>
      <c r="K602" s="1813"/>
      <c r="L602" s="547"/>
      <c r="M602" s="548"/>
      <c r="N602" s="548"/>
      <c r="O602" s="548"/>
      <c r="P602" s="549"/>
      <c r="Q602" s="549"/>
      <c r="R602" s="549">
        <v>8424.9</v>
      </c>
      <c r="S602" s="581">
        <f>+R602</f>
        <v>8424.9</v>
      </c>
    </row>
    <row r="603" spans="1:19" ht="15.6">
      <c r="A603" s="1814"/>
      <c r="B603" s="1815"/>
      <c r="C603" s="1815"/>
      <c r="D603" s="1815"/>
      <c r="E603" s="1815"/>
      <c r="F603" s="1815"/>
      <c r="G603" s="1815"/>
      <c r="H603" s="1815"/>
      <c r="I603" s="1815"/>
      <c r="J603" s="1815"/>
      <c r="K603" s="1816"/>
      <c r="L603" s="547"/>
      <c r="M603" s="553"/>
      <c r="N603" s="554"/>
      <c r="O603" s="579"/>
      <c r="P603" s="577"/>
      <c r="Q603" s="577"/>
      <c r="R603" s="577"/>
      <c r="S603" s="580"/>
    </row>
    <row r="604" spans="1:19" ht="15.6">
      <c r="A604" s="1814"/>
      <c r="B604" s="1815"/>
      <c r="C604" s="1815"/>
      <c r="D604" s="1815"/>
      <c r="E604" s="1815"/>
      <c r="F604" s="1815"/>
      <c r="G604" s="1815"/>
      <c r="H604" s="1815"/>
      <c r="I604" s="1815"/>
      <c r="J604" s="1815"/>
      <c r="K604" s="1816"/>
      <c r="L604" s="547"/>
      <c r="M604" s="553"/>
      <c r="N604" s="554"/>
      <c r="O604" s="579"/>
      <c r="P604" s="577"/>
      <c r="Q604" s="577"/>
      <c r="R604" s="577"/>
      <c r="S604" s="580"/>
    </row>
    <row r="605" spans="1:19" ht="15.6">
      <c r="A605" s="1814"/>
      <c r="B605" s="1815"/>
      <c r="C605" s="1815"/>
      <c r="D605" s="1815"/>
      <c r="E605" s="1815"/>
      <c r="F605" s="1815"/>
      <c r="G605" s="1815"/>
      <c r="H605" s="1815"/>
      <c r="I605" s="1815"/>
      <c r="J605" s="1815"/>
      <c r="K605" s="1816"/>
      <c r="L605" s="547"/>
      <c r="M605" s="553"/>
      <c r="N605" s="554"/>
      <c r="O605" s="579"/>
      <c r="P605" s="577"/>
      <c r="Q605" s="577"/>
      <c r="R605" s="577"/>
      <c r="S605" s="580"/>
    </row>
    <row r="606" spans="1:19" ht="15.6">
      <c r="A606" s="1814"/>
      <c r="B606" s="1815"/>
      <c r="C606" s="1815"/>
      <c r="D606" s="1815"/>
      <c r="E606" s="1815"/>
      <c r="F606" s="1815"/>
      <c r="G606" s="1815"/>
      <c r="H606" s="1815"/>
      <c r="I606" s="1815"/>
      <c r="J606" s="1815"/>
      <c r="K606" s="1816"/>
      <c r="L606" s="547"/>
      <c r="M606" s="553"/>
      <c r="N606" s="554"/>
      <c r="O606" s="554"/>
      <c r="P606" s="549"/>
      <c r="Q606" s="549"/>
      <c r="R606" s="549"/>
      <c r="S606" s="555"/>
    </row>
    <row r="607" spans="1:19" ht="15.6">
      <c r="A607" s="1814"/>
      <c r="B607" s="1815"/>
      <c r="C607" s="1815"/>
      <c r="D607" s="1815"/>
      <c r="E607" s="1815"/>
      <c r="F607" s="1815"/>
      <c r="G607" s="1815"/>
      <c r="H607" s="1815"/>
      <c r="I607" s="1815"/>
      <c r="J607" s="1815"/>
      <c r="K607" s="1816"/>
      <c r="L607" s="547"/>
      <c r="M607" s="553"/>
      <c r="N607" s="554"/>
      <c r="O607" s="554"/>
      <c r="P607" s="549"/>
      <c r="Q607" s="549"/>
      <c r="R607" s="549"/>
      <c r="S607" s="555"/>
    </row>
    <row r="608" spans="1:19" ht="15.6">
      <c r="A608" s="1814"/>
      <c r="B608" s="1815"/>
      <c r="C608" s="1815"/>
      <c r="D608" s="1815"/>
      <c r="E608" s="1815"/>
      <c r="F608" s="1815"/>
      <c r="G608" s="1815"/>
      <c r="H608" s="1815"/>
      <c r="I608" s="1815"/>
      <c r="J608" s="1815"/>
      <c r="K608" s="1816"/>
      <c r="L608" s="547"/>
      <c r="M608" s="553"/>
      <c r="N608" s="554"/>
      <c r="O608" s="554"/>
      <c r="P608" s="549"/>
      <c r="Q608" s="549"/>
      <c r="R608" s="549"/>
      <c r="S608" s="555"/>
    </row>
    <row r="609" spans="1:19" ht="15.6">
      <c r="A609" s="1814"/>
      <c r="B609" s="1815"/>
      <c r="C609" s="1815"/>
      <c r="D609" s="1815"/>
      <c r="E609" s="1815"/>
      <c r="F609" s="1815"/>
      <c r="G609" s="1815"/>
      <c r="H609" s="1815"/>
      <c r="I609" s="1815"/>
      <c r="J609" s="1815"/>
      <c r="K609" s="1816"/>
      <c r="L609" s="547"/>
      <c r="M609" s="553"/>
      <c r="N609" s="554"/>
      <c r="O609" s="554"/>
      <c r="P609" s="549"/>
      <c r="Q609" s="549"/>
      <c r="R609" s="549"/>
      <c r="S609" s="555"/>
    </row>
    <row r="610" spans="1:19" ht="15.6">
      <c r="A610" s="1814"/>
      <c r="B610" s="1815"/>
      <c r="C610" s="1815"/>
      <c r="D610" s="1815"/>
      <c r="E610" s="1815"/>
      <c r="F610" s="1815"/>
      <c r="G610" s="1815"/>
      <c r="H610" s="1815"/>
      <c r="I610" s="1815"/>
      <c r="J610" s="1815"/>
      <c r="K610" s="1816"/>
      <c r="L610" s="547"/>
      <c r="M610" s="553"/>
      <c r="N610" s="554"/>
      <c r="O610" s="554"/>
      <c r="P610" s="549"/>
      <c r="Q610" s="549"/>
      <c r="R610" s="549"/>
      <c r="S610" s="555"/>
    </row>
    <row r="611" spans="1:19" ht="15.6">
      <c r="A611" s="1814"/>
      <c r="B611" s="1815"/>
      <c r="C611" s="1815"/>
      <c r="D611" s="1815"/>
      <c r="E611" s="1815"/>
      <c r="F611" s="1815"/>
      <c r="G611" s="1815"/>
      <c r="H611" s="1815"/>
      <c r="I611" s="1815"/>
      <c r="J611" s="1815"/>
      <c r="K611" s="1816"/>
      <c r="L611" s="547"/>
      <c r="M611" s="553"/>
      <c r="N611" s="554"/>
      <c r="O611" s="554"/>
      <c r="P611" s="549"/>
      <c r="Q611" s="549"/>
      <c r="R611" s="549"/>
      <c r="S611" s="555"/>
    </row>
    <row r="612" spans="1:19" ht="15.6">
      <c r="A612" s="1814"/>
      <c r="B612" s="1815"/>
      <c r="C612" s="1815"/>
      <c r="D612" s="1815"/>
      <c r="E612" s="1815"/>
      <c r="F612" s="1815"/>
      <c r="G612" s="1815"/>
      <c r="H612" s="1815"/>
      <c r="I612" s="1815"/>
      <c r="J612" s="1815"/>
      <c r="K612" s="1816"/>
      <c r="L612" s="547"/>
      <c r="M612" s="553"/>
      <c r="N612" s="554"/>
      <c r="O612" s="554"/>
      <c r="P612" s="549"/>
      <c r="Q612" s="549"/>
      <c r="R612" s="549"/>
      <c r="S612" s="555"/>
    </row>
    <row r="613" spans="1:19" ht="15.6">
      <c r="A613" s="1814"/>
      <c r="B613" s="1815"/>
      <c r="C613" s="1815"/>
      <c r="D613" s="1815"/>
      <c r="E613" s="1815"/>
      <c r="F613" s="1815"/>
      <c r="G613" s="1815"/>
      <c r="H613" s="1815"/>
      <c r="I613" s="1815"/>
      <c r="J613" s="1815"/>
      <c r="K613" s="1816"/>
      <c r="L613" s="547"/>
      <c r="M613" s="553"/>
      <c r="N613" s="554"/>
      <c r="O613" s="554"/>
      <c r="P613" s="549"/>
      <c r="Q613" s="549"/>
      <c r="R613" s="549"/>
      <c r="S613" s="555"/>
    </row>
    <row r="614" spans="1:19" ht="15.6">
      <c r="A614" s="1814"/>
      <c r="B614" s="1815"/>
      <c r="C614" s="1815"/>
      <c r="D614" s="1815"/>
      <c r="E614" s="1815"/>
      <c r="F614" s="1815"/>
      <c r="G614" s="1815"/>
      <c r="H614" s="1815"/>
      <c r="I614" s="1815"/>
      <c r="J614" s="1815"/>
      <c r="K614" s="1816"/>
      <c r="L614" s="547"/>
      <c r="M614" s="553"/>
      <c r="N614" s="554"/>
      <c r="O614" s="554"/>
      <c r="P614" s="549"/>
      <c r="Q614" s="549"/>
      <c r="R614" s="549"/>
      <c r="S614" s="555"/>
    </row>
    <row r="615" spans="1:19" ht="15.6">
      <c r="A615" s="1814"/>
      <c r="B615" s="1815"/>
      <c r="C615" s="1815"/>
      <c r="D615" s="1815"/>
      <c r="E615" s="1815"/>
      <c r="F615" s="1815"/>
      <c r="G615" s="1815"/>
      <c r="H615" s="1815"/>
      <c r="I615" s="1815"/>
      <c r="J615" s="1815"/>
      <c r="K615" s="1816"/>
      <c r="L615" s="547"/>
      <c r="M615" s="553"/>
      <c r="N615" s="554"/>
      <c r="O615" s="554"/>
      <c r="P615" s="549"/>
      <c r="Q615" s="549"/>
      <c r="R615" s="549"/>
      <c r="S615" s="555"/>
    </row>
    <row r="616" spans="1:19" ht="15.6">
      <c r="A616" s="1814"/>
      <c r="B616" s="1815"/>
      <c r="C616" s="1815"/>
      <c r="D616" s="1815"/>
      <c r="E616" s="1815"/>
      <c r="F616" s="1815"/>
      <c r="G616" s="1815"/>
      <c r="H616" s="1815"/>
      <c r="I616" s="1815"/>
      <c r="J616" s="1815"/>
      <c r="K616" s="1816"/>
      <c r="L616" s="547"/>
      <c r="M616" s="553"/>
      <c r="N616" s="554"/>
      <c r="O616" s="554"/>
      <c r="P616" s="549"/>
      <c r="Q616" s="549"/>
      <c r="R616" s="549"/>
      <c r="S616" s="555"/>
    </row>
    <row r="617" spans="1:19" ht="15.6">
      <c r="A617" s="1814"/>
      <c r="B617" s="1815"/>
      <c r="C617" s="1815"/>
      <c r="D617" s="1815"/>
      <c r="E617" s="1815"/>
      <c r="F617" s="1815"/>
      <c r="G617" s="1815"/>
      <c r="H617" s="1815"/>
      <c r="I617" s="1815"/>
      <c r="J617" s="1815"/>
      <c r="K617" s="1816"/>
      <c r="L617" s="547"/>
      <c r="M617" s="553"/>
      <c r="N617" s="554"/>
      <c r="O617" s="554"/>
      <c r="P617" s="549"/>
      <c r="Q617" s="549"/>
      <c r="R617" s="549"/>
      <c r="S617" s="555"/>
    </row>
    <row r="618" spans="1:19" ht="15.6">
      <c r="A618" s="1814"/>
      <c r="B618" s="1815"/>
      <c r="C618" s="1815"/>
      <c r="D618" s="1815"/>
      <c r="E618" s="1815"/>
      <c r="F618" s="1815"/>
      <c r="G618" s="1815"/>
      <c r="H618" s="1815"/>
      <c r="I618" s="1815"/>
      <c r="J618" s="1815"/>
      <c r="K618" s="1816"/>
      <c r="L618" s="547"/>
      <c r="M618" s="553"/>
      <c r="N618" s="554"/>
      <c r="O618" s="554"/>
      <c r="P618" s="549"/>
      <c r="Q618" s="549"/>
      <c r="R618" s="549"/>
      <c r="S618" s="555"/>
    </row>
    <row r="619" spans="1:19" ht="15.6">
      <c r="A619" s="1814"/>
      <c r="B619" s="1815"/>
      <c r="C619" s="1815"/>
      <c r="D619" s="1815"/>
      <c r="E619" s="1815"/>
      <c r="F619" s="1815"/>
      <c r="G619" s="1815"/>
      <c r="H619" s="1815"/>
      <c r="I619" s="1815"/>
      <c r="J619" s="1815"/>
      <c r="K619" s="1816"/>
      <c r="L619" s="547"/>
      <c r="M619" s="553"/>
      <c r="N619" s="554"/>
      <c r="O619" s="554"/>
      <c r="P619" s="549"/>
      <c r="Q619" s="549"/>
      <c r="R619" s="549"/>
      <c r="S619" s="555"/>
    </row>
    <row r="620" spans="1:19" ht="15.6">
      <c r="A620" s="1814"/>
      <c r="B620" s="1815"/>
      <c r="C620" s="1815"/>
      <c r="D620" s="1815"/>
      <c r="E620" s="1815"/>
      <c r="F620" s="1815"/>
      <c r="G620" s="1815"/>
      <c r="H620" s="1815"/>
      <c r="I620" s="1815"/>
      <c r="J620" s="1815"/>
      <c r="K620" s="1816"/>
      <c r="L620" s="547"/>
      <c r="M620" s="553"/>
      <c r="N620" s="554"/>
      <c r="O620" s="554"/>
      <c r="P620" s="549"/>
      <c r="Q620" s="549"/>
      <c r="R620" s="549"/>
      <c r="S620" s="555"/>
    </row>
    <row r="621" spans="1:19" ht="15.6">
      <c r="A621" s="1814"/>
      <c r="B621" s="1815"/>
      <c r="C621" s="1815"/>
      <c r="D621" s="1815"/>
      <c r="E621" s="1815"/>
      <c r="F621" s="1815"/>
      <c r="G621" s="1815"/>
      <c r="H621" s="1815"/>
      <c r="I621" s="1815"/>
      <c r="J621" s="1815"/>
      <c r="K621" s="1816"/>
      <c r="L621" s="547"/>
      <c r="M621" s="553"/>
      <c r="N621" s="554"/>
      <c r="O621" s="554"/>
      <c r="P621" s="554"/>
      <c r="Q621" s="554"/>
      <c r="R621" s="554"/>
      <c r="S621" s="555"/>
    </row>
    <row r="622" spans="1:19" ht="15.6">
      <c r="A622" s="1814"/>
      <c r="B622" s="1815"/>
      <c r="C622" s="1815"/>
      <c r="D622" s="1815"/>
      <c r="E622" s="1815"/>
      <c r="F622" s="1815"/>
      <c r="G622" s="1815"/>
      <c r="H622" s="1815"/>
      <c r="I622" s="1815"/>
      <c r="J622" s="1815"/>
      <c r="K622" s="1816"/>
      <c r="L622" s="547"/>
      <c r="M622" s="553"/>
      <c r="N622" s="554"/>
      <c r="O622" s="554"/>
      <c r="P622" s="554"/>
      <c r="Q622" s="554"/>
      <c r="R622" s="554"/>
      <c r="S622" s="555"/>
    </row>
    <row r="623" spans="1:19" ht="15.6">
      <c r="A623" s="1814"/>
      <c r="B623" s="1815"/>
      <c r="C623" s="1815"/>
      <c r="D623" s="1815"/>
      <c r="E623" s="1815"/>
      <c r="F623" s="1815"/>
      <c r="G623" s="1815"/>
      <c r="H623" s="1815"/>
      <c r="I623" s="1815"/>
      <c r="J623" s="1815"/>
      <c r="K623" s="1816"/>
      <c r="L623" s="547"/>
      <c r="M623" s="553"/>
      <c r="N623" s="554"/>
      <c r="O623" s="554"/>
      <c r="P623" s="554"/>
      <c r="Q623" s="554"/>
      <c r="R623" s="554"/>
      <c r="S623" s="555"/>
    </row>
    <row r="624" spans="1:19" ht="15.6">
      <c r="A624" s="1814"/>
      <c r="B624" s="1815"/>
      <c r="C624" s="1815"/>
      <c r="D624" s="1815"/>
      <c r="E624" s="1815"/>
      <c r="F624" s="1815"/>
      <c r="G624" s="1815"/>
      <c r="H624" s="1815"/>
      <c r="I624" s="1815"/>
      <c r="J624" s="1815"/>
      <c r="K624" s="1816"/>
      <c r="L624" s="547"/>
      <c r="M624" s="553"/>
      <c r="N624" s="554"/>
      <c r="O624" s="554"/>
      <c r="P624" s="554"/>
      <c r="Q624" s="554"/>
      <c r="R624" s="554"/>
      <c r="S624" s="555"/>
    </row>
    <row r="625" spans="1:19" ht="15.6">
      <c r="A625" s="1814"/>
      <c r="B625" s="1815"/>
      <c r="C625" s="1815"/>
      <c r="D625" s="1815"/>
      <c r="E625" s="1815"/>
      <c r="F625" s="1815"/>
      <c r="G625" s="1815"/>
      <c r="H625" s="1815"/>
      <c r="I625" s="1815"/>
      <c r="J625" s="1815"/>
      <c r="K625" s="1816"/>
      <c r="L625" s="547"/>
      <c r="M625" s="553"/>
      <c r="N625" s="554"/>
      <c r="O625" s="554"/>
      <c r="P625" s="554"/>
      <c r="Q625" s="554"/>
      <c r="R625" s="554"/>
      <c r="S625" s="555"/>
    </row>
    <row r="626" spans="1:19" ht="15.6">
      <c r="A626" s="1814"/>
      <c r="B626" s="1815"/>
      <c r="C626" s="1815"/>
      <c r="D626" s="1815"/>
      <c r="E626" s="1815"/>
      <c r="F626" s="1815"/>
      <c r="G626" s="1815"/>
      <c r="H626" s="1815"/>
      <c r="I626" s="1815"/>
      <c r="J626" s="1815"/>
      <c r="K626" s="1816"/>
      <c r="L626" s="547"/>
      <c r="M626" s="553"/>
      <c r="N626" s="554"/>
      <c r="O626" s="554"/>
      <c r="P626" s="554"/>
      <c r="Q626" s="554"/>
      <c r="R626" s="554"/>
      <c r="S626" s="555"/>
    </row>
    <row r="627" spans="1:19" ht="15.6">
      <c r="A627" s="1814"/>
      <c r="B627" s="1815"/>
      <c r="C627" s="1815"/>
      <c r="D627" s="1815"/>
      <c r="E627" s="1815"/>
      <c r="F627" s="1815"/>
      <c r="G627" s="1815"/>
      <c r="H627" s="1815"/>
      <c r="I627" s="1815"/>
      <c r="J627" s="1815"/>
      <c r="K627" s="1816"/>
      <c r="L627" s="547"/>
      <c r="M627" s="553"/>
      <c r="N627" s="554"/>
      <c r="O627" s="554"/>
      <c r="P627" s="554"/>
      <c r="Q627" s="554"/>
      <c r="R627" s="554"/>
      <c r="S627" s="555"/>
    </row>
    <row r="628" spans="1:19" ht="15.6">
      <c r="A628" s="1814"/>
      <c r="B628" s="1815"/>
      <c r="C628" s="1815"/>
      <c r="D628" s="1815"/>
      <c r="E628" s="1815"/>
      <c r="F628" s="1815"/>
      <c r="G628" s="1815"/>
      <c r="H628" s="1815"/>
      <c r="I628" s="1815"/>
      <c r="J628" s="1815"/>
      <c r="K628" s="1816"/>
      <c r="L628" s="547"/>
      <c r="M628" s="553"/>
      <c r="N628" s="554"/>
      <c r="O628" s="554"/>
      <c r="P628" s="554"/>
      <c r="Q628" s="554"/>
      <c r="R628" s="554"/>
      <c r="S628" s="555"/>
    </row>
    <row r="629" spans="1:19" ht="15.6">
      <c r="A629" s="1814"/>
      <c r="B629" s="1815"/>
      <c r="C629" s="1815"/>
      <c r="D629" s="1815"/>
      <c r="E629" s="1815"/>
      <c r="F629" s="1815"/>
      <c r="G629" s="1815"/>
      <c r="H629" s="1815"/>
      <c r="I629" s="1815"/>
      <c r="J629" s="1815"/>
      <c r="K629" s="1816"/>
      <c r="L629" s="547"/>
      <c r="M629" s="553"/>
      <c r="N629" s="554"/>
      <c r="O629" s="554"/>
      <c r="P629" s="554"/>
      <c r="Q629" s="554"/>
      <c r="R629" s="554"/>
      <c r="S629" s="555"/>
    </row>
    <row r="630" spans="1:19" ht="15.6">
      <c r="A630" s="1814"/>
      <c r="B630" s="1815"/>
      <c r="C630" s="1815"/>
      <c r="D630" s="1815"/>
      <c r="E630" s="1815"/>
      <c r="F630" s="1815"/>
      <c r="G630" s="1815"/>
      <c r="H630" s="1815"/>
      <c r="I630" s="1815"/>
      <c r="J630" s="1815"/>
      <c r="K630" s="1816"/>
      <c r="L630" s="547"/>
      <c r="M630" s="553"/>
      <c r="N630" s="554"/>
      <c r="O630" s="554"/>
      <c r="P630" s="554"/>
      <c r="Q630" s="554"/>
      <c r="R630" s="554"/>
      <c r="S630" s="555"/>
    </row>
    <row r="631" spans="1:19" ht="15.6">
      <c r="A631" s="1955"/>
      <c r="B631" s="1956"/>
      <c r="C631" s="1956"/>
      <c r="D631" s="1956"/>
      <c r="E631" s="1956"/>
      <c r="F631" s="1956"/>
      <c r="G631" s="1956"/>
      <c r="H631" s="1956"/>
      <c r="I631" s="1956"/>
      <c r="J631" s="1956"/>
      <c r="K631" s="1957"/>
      <c r="L631" s="547"/>
      <c r="M631" s="553"/>
      <c r="N631" s="554"/>
      <c r="O631" s="554"/>
      <c r="P631" s="554"/>
      <c r="Q631" s="554"/>
      <c r="R631" s="554"/>
      <c r="S631" s="555"/>
    </row>
    <row r="632" spans="1:19" ht="15.6">
      <c r="A632" s="1955"/>
      <c r="B632" s="1956"/>
      <c r="C632" s="1956"/>
      <c r="D632" s="1956"/>
      <c r="E632" s="1956"/>
      <c r="F632" s="1956"/>
      <c r="G632" s="1956"/>
      <c r="H632" s="1956"/>
      <c r="I632" s="1956"/>
      <c r="J632" s="1956"/>
      <c r="K632" s="1957"/>
      <c r="L632" s="547"/>
      <c r="M632" s="553"/>
      <c r="N632" s="554"/>
      <c r="O632" s="554"/>
      <c r="P632" s="554"/>
      <c r="Q632" s="554"/>
      <c r="R632" s="554"/>
      <c r="S632" s="555"/>
    </row>
    <row r="633" spans="1:19" ht="15.6">
      <c r="A633" s="1902"/>
      <c r="B633" s="1903"/>
      <c r="C633" s="1903"/>
      <c r="D633" s="1903"/>
      <c r="E633" s="1903"/>
      <c r="F633" s="1903"/>
      <c r="G633" s="1903"/>
      <c r="H633" s="1903"/>
      <c r="I633" s="1903"/>
      <c r="J633" s="1903"/>
      <c r="K633" s="1904"/>
      <c r="L633" s="1834" t="s">
        <v>1209</v>
      </c>
      <c r="M633" s="1835"/>
      <c r="N633" s="1835"/>
      <c r="O633" s="1835"/>
      <c r="P633" s="1835"/>
      <c r="Q633" s="1835"/>
      <c r="R633" s="1836"/>
      <c r="S633" s="558">
        <f>SUM(S602:S632)</f>
        <v>8424.9</v>
      </c>
    </row>
    <row r="634" spans="1:19" ht="15.6">
      <c r="A634" s="820"/>
      <c r="B634" s="821"/>
      <c r="C634" s="821"/>
      <c r="D634" s="822"/>
      <c r="E634" s="823"/>
      <c r="F634" s="823"/>
      <c r="G634" s="823"/>
      <c r="H634" s="824"/>
      <c r="I634" s="825"/>
      <c r="J634" s="826"/>
      <c r="K634" s="826"/>
      <c r="L634" s="645"/>
      <c r="M634" s="646"/>
      <c r="N634" s="641"/>
      <c r="O634" s="641"/>
      <c r="P634" s="641"/>
      <c r="Q634" s="641"/>
      <c r="R634" s="641"/>
      <c r="S634" s="647"/>
    </row>
    <row r="635" spans="1:19" ht="77.400000000000006" customHeight="1">
      <c r="A635" s="1990" t="s">
        <v>1306</v>
      </c>
      <c r="B635" s="1991"/>
      <c r="C635" s="1992"/>
      <c r="D635" s="1992"/>
      <c r="E635" s="828"/>
      <c r="F635" s="829"/>
      <c r="G635" s="1991" t="s">
        <v>1306</v>
      </c>
      <c r="H635" s="1991"/>
      <c r="I635" s="827"/>
      <c r="J635" s="827"/>
      <c r="K635" s="829"/>
      <c r="L635" s="648"/>
      <c r="M635" s="648"/>
      <c r="N635" s="648"/>
      <c r="O635" s="648"/>
      <c r="P635" s="648"/>
      <c r="Q635" s="648"/>
      <c r="R635" s="648"/>
      <c r="S635" s="593"/>
    </row>
    <row r="636" spans="1:19" ht="15.6">
      <c r="A636" s="765" t="s">
        <v>1939</v>
      </c>
      <c r="B636" s="755"/>
      <c r="C636" s="755"/>
      <c r="D636" s="830"/>
      <c r="E636" s="830"/>
      <c r="F636" s="830"/>
      <c r="G636" s="1759" t="s">
        <v>1942</v>
      </c>
      <c r="H636" s="1759"/>
      <c r="I636" s="1759"/>
      <c r="J636" s="1759"/>
      <c r="K636" s="829"/>
      <c r="L636" s="648"/>
      <c r="M636" s="648"/>
      <c r="N636" s="648"/>
      <c r="O636" s="648"/>
      <c r="P636" s="648"/>
      <c r="Q636" s="648"/>
      <c r="R636" s="648"/>
      <c r="S636" s="649"/>
    </row>
    <row r="637" spans="1:19" ht="15.6" customHeight="1">
      <c r="A637" s="765" t="s">
        <v>1940</v>
      </c>
      <c r="B637" s="755"/>
      <c r="C637" s="755"/>
      <c r="D637" s="830"/>
      <c r="E637" s="830"/>
      <c r="F637" s="830"/>
      <c r="G637" s="1759" t="s">
        <v>1943</v>
      </c>
      <c r="H637" s="1759"/>
      <c r="I637" s="1759"/>
      <c r="J637" s="1759"/>
      <c r="K637" s="829"/>
      <c r="L637" s="648"/>
      <c r="M637" s="648"/>
      <c r="N637" s="648"/>
      <c r="O637" s="648"/>
      <c r="P637" s="648"/>
      <c r="Q637" s="648"/>
      <c r="R637" s="648"/>
      <c r="S637" s="649"/>
    </row>
    <row r="638" spans="1:19" ht="15.6" customHeight="1" thickBot="1">
      <c r="A638" s="766" t="s">
        <v>1941</v>
      </c>
      <c r="B638" s="767"/>
      <c r="C638" s="767"/>
      <c r="D638" s="831"/>
      <c r="E638" s="831"/>
      <c r="F638" s="831"/>
      <c r="G638" s="1760" t="s">
        <v>1944</v>
      </c>
      <c r="H638" s="1760"/>
      <c r="I638" s="1760"/>
      <c r="J638" s="1760"/>
      <c r="K638" s="832"/>
      <c r="L638" s="651"/>
      <c r="M638" s="651"/>
      <c r="N638" s="651"/>
      <c r="O638" s="651"/>
      <c r="P638" s="651"/>
      <c r="Q638" s="651"/>
      <c r="R638" s="651"/>
      <c r="S638" s="653"/>
    </row>
    <row r="639" spans="1:19" ht="21" thickBot="1">
      <c r="A639" s="1837"/>
      <c r="B639" s="1838"/>
      <c r="C639" s="1838"/>
      <c r="D639" s="1775" t="s">
        <v>1281</v>
      </c>
      <c r="E639" s="1776"/>
      <c r="F639" s="1776"/>
      <c r="G639" s="1776"/>
      <c r="H639" s="1776"/>
      <c r="I639" s="1776"/>
      <c r="J639" s="1776"/>
      <c r="K639" s="1776"/>
      <c r="L639" s="1776"/>
      <c r="M639" s="1776"/>
      <c r="N639" s="1776"/>
      <c r="O639" s="1776"/>
      <c r="P639" s="1776"/>
      <c r="Q639" s="1776"/>
      <c r="R639" s="1776"/>
      <c r="S639" s="1486"/>
    </row>
    <row r="640" spans="1:19" ht="15.6">
      <c r="A640" s="530"/>
      <c r="B640" s="531"/>
      <c r="C640" s="531"/>
      <c r="D640" s="531"/>
      <c r="E640" s="531"/>
      <c r="F640" s="531"/>
      <c r="G640" s="531"/>
      <c r="H640" s="531"/>
      <c r="I640" s="531"/>
      <c r="J640" s="531"/>
      <c r="K640" s="531"/>
      <c r="L640" s="531"/>
      <c r="M640" s="531"/>
      <c r="N640" s="531"/>
      <c r="O640" s="531"/>
      <c r="P640" s="531"/>
      <c r="Q640" s="531"/>
      <c r="R640" s="531"/>
      <c r="S640" s="532"/>
    </row>
    <row r="641" spans="1:19" ht="15.6">
      <c r="A641" s="1839" t="s">
        <v>1204</v>
      </c>
      <c r="B641" s="1840"/>
      <c r="C641" s="1840"/>
      <c r="D641" s="1896" t="s">
        <v>1228</v>
      </c>
      <c r="E641" s="1897"/>
      <c r="F641" s="1897"/>
      <c r="G641" s="1897"/>
      <c r="H641" s="1897"/>
      <c r="I641" s="1897"/>
      <c r="J641" s="1897"/>
      <c r="K641" s="1897"/>
      <c r="L641" s="1897"/>
      <c r="M641" s="1897"/>
      <c r="N641" s="1897"/>
      <c r="O641" s="1897"/>
      <c r="P641" s="1897"/>
      <c r="Q641" s="1897"/>
      <c r="R641" s="1898"/>
      <c r="S641" s="534"/>
    </row>
    <row r="642" spans="1:19" ht="15.6">
      <c r="A642" s="535"/>
      <c r="B642" s="533"/>
      <c r="C642" s="536"/>
      <c r="D642" s="1899"/>
      <c r="E642" s="1900"/>
      <c r="F642" s="1900"/>
      <c r="G642" s="1900"/>
      <c r="H642" s="1900"/>
      <c r="I642" s="1900"/>
      <c r="J642" s="1900"/>
      <c r="K642" s="1900"/>
      <c r="L642" s="1900"/>
      <c r="M642" s="1900"/>
      <c r="N642" s="1900"/>
      <c r="O642" s="1900"/>
      <c r="P642" s="1900"/>
      <c r="Q642" s="1900"/>
      <c r="R642" s="1901"/>
      <c r="S642" s="534"/>
    </row>
    <row r="643" spans="1:19" ht="15.6">
      <c r="A643" s="537"/>
      <c r="B643" s="538"/>
      <c r="C643" s="538"/>
      <c r="D643" s="539"/>
      <c r="E643" s="540"/>
      <c r="F643" s="540"/>
      <c r="G643" s="539"/>
      <c r="H643" s="539"/>
      <c r="I643" s="539"/>
      <c r="J643" s="539"/>
      <c r="K643" s="539"/>
      <c r="L643" s="539"/>
      <c r="M643" s="539"/>
      <c r="N643" s="539"/>
      <c r="O643" s="539"/>
      <c r="P643" s="539"/>
      <c r="Q643" s="539"/>
      <c r="R643" s="540"/>
      <c r="S643" s="534"/>
    </row>
    <row r="644" spans="1:19" ht="15.6">
      <c r="A644" s="1762" t="s">
        <v>1282</v>
      </c>
      <c r="B644" s="1762"/>
      <c r="C644" s="1762"/>
      <c r="D644" s="1762"/>
      <c r="E644" s="541"/>
      <c r="F644" s="1763" t="s">
        <v>1283</v>
      </c>
      <c r="G644" s="1763"/>
      <c r="H644" s="1763"/>
      <c r="I644" s="1763"/>
      <c r="J644" s="1763"/>
      <c r="K644" s="1763"/>
      <c r="L644" s="540"/>
      <c r="M644" s="1763" t="s">
        <v>1205</v>
      </c>
      <c r="N644" s="1763"/>
      <c r="O644" s="1763"/>
      <c r="P644" s="540"/>
      <c r="Q644" s="1764" t="s">
        <v>1284</v>
      </c>
      <c r="R644" s="1765"/>
      <c r="S644" s="1858"/>
    </row>
    <row r="645" spans="1:19" ht="15.6">
      <c r="A645" s="1768" t="s">
        <v>945</v>
      </c>
      <c r="B645" s="1768"/>
      <c r="C645" s="1768"/>
      <c r="D645" s="1768"/>
      <c r="E645" s="541"/>
      <c r="F645" s="1769" t="s">
        <v>946</v>
      </c>
      <c r="G645" s="1769"/>
      <c r="H645" s="1769"/>
      <c r="I645" s="1769"/>
      <c r="J645" s="1769"/>
      <c r="K645" s="1769"/>
      <c r="L645" s="540"/>
      <c r="M645" s="1770" t="s">
        <v>105</v>
      </c>
      <c r="N645" s="1771"/>
      <c r="O645" s="1772"/>
      <c r="P645" s="539"/>
      <c r="Q645" s="1828"/>
      <c r="R645" s="1829"/>
      <c r="S645" s="1859"/>
    </row>
    <row r="646" spans="1:19" ht="15.6">
      <c r="A646" s="1768"/>
      <c r="B646" s="1768"/>
      <c r="C646" s="1768"/>
      <c r="D646" s="1768"/>
      <c r="E646" s="541"/>
      <c r="F646" s="1769"/>
      <c r="G646" s="1769"/>
      <c r="H646" s="1769"/>
      <c r="I646" s="1769"/>
      <c r="J646" s="1769"/>
      <c r="K646" s="1769"/>
      <c r="L646" s="539"/>
      <c r="M646" s="539"/>
      <c r="N646" s="542"/>
      <c r="O646" s="542"/>
      <c r="P646" s="542"/>
      <c r="Q646" s="542"/>
      <c r="R646" s="540"/>
      <c r="S646" s="534"/>
    </row>
    <row r="647" spans="1:19" ht="15.6">
      <c r="A647" s="537"/>
      <c r="B647" s="543"/>
      <c r="C647" s="539"/>
      <c r="D647" s="540"/>
      <c r="E647" s="540"/>
      <c r="F647" s="544"/>
      <c r="G647" s="539"/>
      <c r="H647" s="539"/>
      <c r="I647" s="539"/>
      <c r="J647" s="540"/>
      <c r="K647" s="539"/>
      <c r="L647" s="539"/>
      <c r="M647" s="539"/>
      <c r="N647" s="539"/>
      <c r="O647" s="539"/>
      <c r="P647" s="539"/>
      <c r="Q647" s="539"/>
      <c r="R647" s="545"/>
      <c r="S647" s="534"/>
    </row>
    <row r="648" spans="1:19" ht="15.6">
      <c r="A648" s="1820" t="s">
        <v>1285</v>
      </c>
      <c r="B648" s="1821"/>
      <c r="C648" s="1821"/>
      <c r="D648" s="1821"/>
      <c r="E648" s="1821"/>
      <c r="F648" s="1821"/>
      <c r="G648" s="1821"/>
      <c r="H648" s="1821"/>
      <c r="I648" s="1821"/>
      <c r="J648" s="1821"/>
      <c r="K648" s="1822"/>
      <c r="L648" s="1823" t="s">
        <v>428</v>
      </c>
      <c r="M648" s="1825" t="s">
        <v>1225</v>
      </c>
      <c r="N648" s="1826"/>
      <c r="O648" s="1827"/>
      <c r="P648" s="1823" t="s">
        <v>1286</v>
      </c>
      <c r="Q648" s="1823" t="s">
        <v>1287</v>
      </c>
      <c r="R648" s="1823" t="s">
        <v>1288</v>
      </c>
      <c r="S648" s="1809" t="s">
        <v>1206</v>
      </c>
    </row>
    <row r="649" spans="1:19" ht="15.6">
      <c r="A649" s="1804"/>
      <c r="B649" s="1805"/>
      <c r="C649" s="1805"/>
      <c r="D649" s="1805"/>
      <c r="E649" s="1805"/>
      <c r="F649" s="1805"/>
      <c r="G649" s="1805"/>
      <c r="H649" s="1805"/>
      <c r="I649" s="1805"/>
      <c r="J649" s="1805"/>
      <c r="K649" s="1806"/>
      <c r="L649" s="1824"/>
      <c r="M649" s="546" t="s">
        <v>1289</v>
      </c>
      <c r="N649" s="546" t="s">
        <v>1290</v>
      </c>
      <c r="O649" s="546" t="s">
        <v>1291</v>
      </c>
      <c r="P649" s="1824"/>
      <c r="Q649" s="1824"/>
      <c r="R649" s="1824"/>
      <c r="S649" s="1810"/>
    </row>
    <row r="650" spans="1:19" ht="15.6">
      <c r="A650" s="1811"/>
      <c r="B650" s="1812"/>
      <c r="C650" s="1812"/>
      <c r="D650" s="1812"/>
      <c r="E650" s="1812"/>
      <c r="F650" s="1812"/>
      <c r="G650" s="1812"/>
      <c r="H650" s="1812"/>
      <c r="I650" s="1812"/>
      <c r="J650" s="1812"/>
      <c r="K650" s="1813"/>
      <c r="L650" s="547"/>
      <c r="M650" s="548"/>
      <c r="N650" s="548"/>
      <c r="O650" s="548"/>
      <c r="P650" s="549"/>
      <c r="Q650" s="549"/>
      <c r="R650" s="549">
        <v>13249.5</v>
      </c>
      <c r="S650" s="581">
        <f>+R650</f>
        <v>13249.5</v>
      </c>
    </row>
    <row r="651" spans="1:19" ht="15.6">
      <c r="A651" s="1814"/>
      <c r="B651" s="1815"/>
      <c r="C651" s="1815"/>
      <c r="D651" s="1815"/>
      <c r="E651" s="1815"/>
      <c r="F651" s="1815"/>
      <c r="G651" s="1815"/>
      <c r="H651" s="1815"/>
      <c r="I651" s="1815"/>
      <c r="J651" s="1815"/>
      <c r="K651" s="1816"/>
      <c r="L651" s="547"/>
      <c r="M651" s="553"/>
      <c r="N651" s="554"/>
      <c r="O651" s="579"/>
      <c r="P651" s="577"/>
      <c r="Q651" s="577"/>
      <c r="R651" s="577"/>
      <c r="S651" s="580"/>
    </row>
    <row r="652" spans="1:19" ht="15.6">
      <c r="A652" s="1814"/>
      <c r="B652" s="1815"/>
      <c r="C652" s="1815"/>
      <c r="D652" s="1815"/>
      <c r="E652" s="1815"/>
      <c r="F652" s="1815"/>
      <c r="G652" s="1815"/>
      <c r="H652" s="1815"/>
      <c r="I652" s="1815"/>
      <c r="J652" s="1815"/>
      <c r="K652" s="1816"/>
      <c r="L652" s="547"/>
      <c r="M652" s="553"/>
      <c r="N652" s="554"/>
      <c r="O652" s="579"/>
      <c r="P652" s="577"/>
      <c r="Q652" s="577"/>
      <c r="R652" s="577"/>
      <c r="S652" s="580"/>
    </row>
    <row r="653" spans="1:19" ht="15.6">
      <c r="A653" s="1814"/>
      <c r="B653" s="1815"/>
      <c r="C653" s="1815"/>
      <c r="D653" s="1815"/>
      <c r="E653" s="1815"/>
      <c r="F653" s="1815"/>
      <c r="G653" s="1815"/>
      <c r="H653" s="1815"/>
      <c r="I653" s="1815"/>
      <c r="J653" s="1815"/>
      <c r="K653" s="1816"/>
      <c r="L653" s="547"/>
      <c r="M653" s="553"/>
      <c r="N653" s="554"/>
      <c r="O653" s="579"/>
      <c r="P653" s="577"/>
      <c r="Q653" s="577"/>
      <c r="R653" s="577"/>
      <c r="S653" s="580"/>
    </row>
    <row r="654" spans="1:19" ht="15.6">
      <c r="A654" s="1814"/>
      <c r="B654" s="1815"/>
      <c r="C654" s="1815"/>
      <c r="D654" s="1815"/>
      <c r="E654" s="1815"/>
      <c r="F654" s="1815"/>
      <c r="G654" s="1815"/>
      <c r="H654" s="1815"/>
      <c r="I654" s="1815"/>
      <c r="J654" s="1815"/>
      <c r="K654" s="1816"/>
      <c r="L654" s="547"/>
      <c r="M654" s="553"/>
      <c r="N654" s="554"/>
      <c r="O654" s="554"/>
      <c r="P654" s="549"/>
      <c r="Q654" s="549"/>
      <c r="R654" s="549"/>
      <c r="S654" s="555"/>
    </row>
    <row r="655" spans="1:19" ht="15.6">
      <c r="A655" s="1814"/>
      <c r="B655" s="1815"/>
      <c r="C655" s="1815"/>
      <c r="D655" s="1815"/>
      <c r="E655" s="1815"/>
      <c r="F655" s="1815"/>
      <c r="G655" s="1815"/>
      <c r="H655" s="1815"/>
      <c r="I655" s="1815"/>
      <c r="J655" s="1815"/>
      <c r="K655" s="1816"/>
      <c r="L655" s="547"/>
      <c r="M655" s="553"/>
      <c r="N655" s="554"/>
      <c r="O655" s="554"/>
      <c r="P655" s="549"/>
      <c r="Q655" s="549"/>
      <c r="R655" s="549"/>
      <c r="S655" s="555"/>
    </row>
    <row r="656" spans="1:19" ht="15.6">
      <c r="A656" s="1814"/>
      <c r="B656" s="1815"/>
      <c r="C656" s="1815"/>
      <c r="D656" s="1815"/>
      <c r="E656" s="1815"/>
      <c r="F656" s="1815"/>
      <c r="G656" s="1815"/>
      <c r="H656" s="1815"/>
      <c r="I656" s="1815"/>
      <c r="J656" s="1815"/>
      <c r="K656" s="1816"/>
      <c r="L656" s="547"/>
      <c r="M656" s="553"/>
      <c r="N656" s="554"/>
      <c r="O656" s="554"/>
      <c r="P656" s="549"/>
      <c r="Q656" s="549"/>
      <c r="R656" s="549"/>
      <c r="S656" s="555"/>
    </row>
    <row r="657" spans="1:19" ht="15.6">
      <c r="A657" s="1814"/>
      <c r="B657" s="1815"/>
      <c r="C657" s="1815"/>
      <c r="D657" s="1815"/>
      <c r="E657" s="1815"/>
      <c r="F657" s="1815"/>
      <c r="G657" s="1815"/>
      <c r="H657" s="1815"/>
      <c r="I657" s="1815"/>
      <c r="J657" s="1815"/>
      <c r="K657" s="1816"/>
      <c r="L657" s="547"/>
      <c r="M657" s="553"/>
      <c r="N657" s="554"/>
      <c r="O657" s="554"/>
      <c r="P657" s="549"/>
      <c r="Q657" s="549"/>
      <c r="R657" s="549"/>
      <c r="S657" s="555"/>
    </row>
    <row r="658" spans="1:19" ht="15.6">
      <c r="A658" s="1814"/>
      <c r="B658" s="1815"/>
      <c r="C658" s="1815"/>
      <c r="D658" s="1815"/>
      <c r="E658" s="1815"/>
      <c r="F658" s="1815"/>
      <c r="G658" s="1815"/>
      <c r="H658" s="1815"/>
      <c r="I658" s="1815"/>
      <c r="J658" s="1815"/>
      <c r="K658" s="1816"/>
      <c r="L658" s="547"/>
      <c r="M658" s="553"/>
      <c r="N658" s="554"/>
      <c r="O658" s="554"/>
      <c r="P658" s="549"/>
      <c r="Q658" s="549"/>
      <c r="R658" s="549"/>
      <c r="S658" s="555"/>
    </row>
    <row r="659" spans="1:19" ht="15.6">
      <c r="A659" s="1814"/>
      <c r="B659" s="1815"/>
      <c r="C659" s="1815"/>
      <c r="D659" s="1815"/>
      <c r="E659" s="1815"/>
      <c r="F659" s="1815"/>
      <c r="G659" s="1815"/>
      <c r="H659" s="1815"/>
      <c r="I659" s="1815"/>
      <c r="J659" s="1815"/>
      <c r="K659" s="1816"/>
      <c r="L659" s="547"/>
      <c r="M659" s="553"/>
      <c r="N659" s="554"/>
      <c r="O659" s="554"/>
      <c r="P659" s="549"/>
      <c r="Q659" s="549"/>
      <c r="R659" s="549"/>
      <c r="S659" s="555"/>
    </row>
    <row r="660" spans="1:19" ht="15.6">
      <c r="A660" s="1814"/>
      <c r="B660" s="1815"/>
      <c r="C660" s="1815"/>
      <c r="D660" s="1815"/>
      <c r="E660" s="1815"/>
      <c r="F660" s="1815"/>
      <c r="G660" s="1815"/>
      <c r="H660" s="1815"/>
      <c r="I660" s="1815"/>
      <c r="J660" s="1815"/>
      <c r="K660" s="1816"/>
      <c r="L660" s="547"/>
      <c r="M660" s="553"/>
      <c r="N660" s="554"/>
      <c r="O660" s="554"/>
      <c r="P660" s="549"/>
      <c r="Q660" s="549"/>
      <c r="R660" s="549"/>
      <c r="S660" s="555"/>
    </row>
    <row r="661" spans="1:19" ht="15.6">
      <c r="A661" s="1814"/>
      <c r="B661" s="1815"/>
      <c r="C661" s="1815"/>
      <c r="D661" s="1815"/>
      <c r="E661" s="1815"/>
      <c r="F661" s="1815"/>
      <c r="G661" s="1815"/>
      <c r="H661" s="1815"/>
      <c r="I661" s="1815"/>
      <c r="J661" s="1815"/>
      <c r="K661" s="1816"/>
      <c r="L661" s="547"/>
      <c r="M661" s="553"/>
      <c r="N661" s="554"/>
      <c r="O661" s="554"/>
      <c r="P661" s="549"/>
      <c r="Q661" s="549"/>
      <c r="R661" s="549"/>
      <c r="S661" s="555"/>
    </row>
    <row r="662" spans="1:19" ht="15.6">
      <c r="A662" s="1814"/>
      <c r="B662" s="1815"/>
      <c r="C662" s="1815"/>
      <c r="D662" s="1815"/>
      <c r="E662" s="1815"/>
      <c r="F662" s="1815"/>
      <c r="G662" s="1815"/>
      <c r="H662" s="1815"/>
      <c r="I662" s="1815"/>
      <c r="J662" s="1815"/>
      <c r="K662" s="1816"/>
      <c r="L662" s="547"/>
      <c r="M662" s="553"/>
      <c r="N662" s="554"/>
      <c r="O662" s="554"/>
      <c r="P662" s="549"/>
      <c r="Q662" s="549"/>
      <c r="R662" s="549"/>
      <c r="S662" s="555"/>
    </row>
    <row r="663" spans="1:19" ht="15.6">
      <c r="A663" s="1814"/>
      <c r="B663" s="1815"/>
      <c r="C663" s="1815"/>
      <c r="D663" s="1815"/>
      <c r="E663" s="1815"/>
      <c r="F663" s="1815"/>
      <c r="G663" s="1815"/>
      <c r="H663" s="1815"/>
      <c r="I663" s="1815"/>
      <c r="J663" s="1815"/>
      <c r="K663" s="1816"/>
      <c r="L663" s="547"/>
      <c r="M663" s="553"/>
      <c r="N663" s="554"/>
      <c r="O663" s="554"/>
      <c r="P663" s="549"/>
      <c r="Q663" s="549"/>
      <c r="R663" s="549"/>
      <c r="S663" s="555"/>
    </row>
    <row r="664" spans="1:19" ht="15.6">
      <c r="A664" s="1814"/>
      <c r="B664" s="1815"/>
      <c r="C664" s="1815"/>
      <c r="D664" s="1815"/>
      <c r="E664" s="1815"/>
      <c r="F664" s="1815"/>
      <c r="G664" s="1815"/>
      <c r="H664" s="1815"/>
      <c r="I664" s="1815"/>
      <c r="J664" s="1815"/>
      <c r="K664" s="1816"/>
      <c r="L664" s="547"/>
      <c r="M664" s="553"/>
      <c r="N664" s="554"/>
      <c r="O664" s="554"/>
      <c r="P664" s="549"/>
      <c r="Q664" s="549"/>
      <c r="R664" s="549"/>
      <c r="S664" s="555"/>
    </row>
    <row r="665" spans="1:19" ht="15.6">
      <c r="A665" s="1814"/>
      <c r="B665" s="1815"/>
      <c r="C665" s="1815"/>
      <c r="D665" s="1815"/>
      <c r="E665" s="1815"/>
      <c r="F665" s="1815"/>
      <c r="G665" s="1815"/>
      <c r="H665" s="1815"/>
      <c r="I665" s="1815"/>
      <c r="J665" s="1815"/>
      <c r="K665" s="1816"/>
      <c r="L665" s="547"/>
      <c r="M665" s="553"/>
      <c r="N665" s="554"/>
      <c r="O665" s="554"/>
      <c r="P665" s="549"/>
      <c r="Q665" s="549"/>
      <c r="R665" s="549"/>
      <c r="S665" s="555"/>
    </row>
    <row r="666" spans="1:19" ht="15.6">
      <c r="A666" s="1814"/>
      <c r="B666" s="1815"/>
      <c r="C666" s="1815"/>
      <c r="D666" s="1815"/>
      <c r="E666" s="1815"/>
      <c r="F666" s="1815"/>
      <c r="G666" s="1815"/>
      <c r="H666" s="1815"/>
      <c r="I666" s="1815"/>
      <c r="J666" s="1815"/>
      <c r="K666" s="1816"/>
      <c r="L666" s="547"/>
      <c r="M666" s="553"/>
      <c r="N666" s="554"/>
      <c r="O666" s="554"/>
      <c r="P666" s="549"/>
      <c r="Q666" s="549"/>
      <c r="R666" s="549"/>
      <c r="S666" s="555"/>
    </row>
    <row r="667" spans="1:19" ht="15.6">
      <c r="A667" s="1814"/>
      <c r="B667" s="1815"/>
      <c r="C667" s="1815"/>
      <c r="D667" s="1815"/>
      <c r="E667" s="1815"/>
      <c r="F667" s="1815"/>
      <c r="G667" s="1815"/>
      <c r="H667" s="1815"/>
      <c r="I667" s="1815"/>
      <c r="J667" s="1815"/>
      <c r="K667" s="1816"/>
      <c r="L667" s="547"/>
      <c r="M667" s="553"/>
      <c r="N667" s="554"/>
      <c r="O667" s="554"/>
      <c r="P667" s="549"/>
      <c r="Q667" s="549"/>
      <c r="R667" s="549"/>
      <c r="S667" s="555"/>
    </row>
    <row r="668" spans="1:19" ht="15.6">
      <c r="A668" s="1814"/>
      <c r="B668" s="1815"/>
      <c r="C668" s="1815"/>
      <c r="D668" s="1815"/>
      <c r="E668" s="1815"/>
      <c r="F668" s="1815"/>
      <c r="G668" s="1815"/>
      <c r="H668" s="1815"/>
      <c r="I668" s="1815"/>
      <c r="J668" s="1815"/>
      <c r="K668" s="1816"/>
      <c r="L668" s="547"/>
      <c r="M668" s="553"/>
      <c r="N668" s="554"/>
      <c r="O668" s="554"/>
      <c r="P668" s="549"/>
      <c r="Q668" s="549"/>
      <c r="R668" s="549"/>
      <c r="S668" s="555"/>
    </row>
    <row r="669" spans="1:19" ht="15.6">
      <c r="A669" s="1814"/>
      <c r="B669" s="1815"/>
      <c r="C669" s="1815"/>
      <c r="D669" s="1815"/>
      <c r="E669" s="1815"/>
      <c r="F669" s="1815"/>
      <c r="G669" s="1815"/>
      <c r="H669" s="1815"/>
      <c r="I669" s="1815"/>
      <c r="J669" s="1815"/>
      <c r="K669" s="1816"/>
      <c r="L669" s="547"/>
      <c r="M669" s="553"/>
      <c r="N669" s="554"/>
      <c r="O669" s="554"/>
      <c r="P669" s="554"/>
      <c r="Q669" s="554"/>
      <c r="R669" s="554"/>
      <c r="S669" s="555"/>
    </row>
    <row r="670" spans="1:19" ht="15.6">
      <c r="A670" s="1814"/>
      <c r="B670" s="1815"/>
      <c r="C670" s="1815"/>
      <c r="D670" s="1815"/>
      <c r="E670" s="1815"/>
      <c r="F670" s="1815"/>
      <c r="G670" s="1815"/>
      <c r="H670" s="1815"/>
      <c r="I670" s="1815"/>
      <c r="J670" s="1815"/>
      <c r="K670" s="1816"/>
      <c r="L670" s="547"/>
      <c r="M670" s="553"/>
      <c r="N670" s="554"/>
      <c r="O670" s="554"/>
      <c r="P670" s="554"/>
      <c r="Q670" s="554"/>
      <c r="R670" s="554"/>
      <c r="S670" s="555"/>
    </row>
    <row r="671" spans="1:19" ht="15.6">
      <c r="A671" s="1814"/>
      <c r="B671" s="1815"/>
      <c r="C671" s="1815"/>
      <c r="D671" s="1815"/>
      <c r="E671" s="1815"/>
      <c r="F671" s="1815"/>
      <c r="G671" s="1815"/>
      <c r="H671" s="1815"/>
      <c r="I671" s="1815"/>
      <c r="J671" s="1815"/>
      <c r="K671" s="1816"/>
      <c r="L671" s="547"/>
      <c r="M671" s="553"/>
      <c r="N671" s="554"/>
      <c r="O671" s="554"/>
      <c r="P671" s="554"/>
      <c r="Q671" s="554"/>
      <c r="R671" s="554"/>
      <c r="S671" s="555"/>
    </row>
    <row r="672" spans="1:19" ht="15.6">
      <c r="A672" s="1814"/>
      <c r="B672" s="1815"/>
      <c r="C672" s="1815"/>
      <c r="D672" s="1815"/>
      <c r="E672" s="1815"/>
      <c r="F672" s="1815"/>
      <c r="G672" s="1815"/>
      <c r="H672" s="1815"/>
      <c r="I672" s="1815"/>
      <c r="J672" s="1815"/>
      <c r="K672" s="1816"/>
      <c r="L672" s="547"/>
      <c r="M672" s="553"/>
      <c r="N672" s="554"/>
      <c r="O672" s="554"/>
      <c r="P672" s="554"/>
      <c r="Q672" s="554"/>
      <c r="R672" s="554"/>
      <c r="S672" s="555"/>
    </row>
    <row r="673" spans="1:19" ht="15.6">
      <c r="A673" s="1814"/>
      <c r="B673" s="1815"/>
      <c r="C673" s="1815"/>
      <c r="D673" s="1815"/>
      <c r="E673" s="1815"/>
      <c r="F673" s="1815"/>
      <c r="G673" s="1815"/>
      <c r="H673" s="1815"/>
      <c r="I673" s="1815"/>
      <c r="J673" s="1815"/>
      <c r="K673" s="1816"/>
      <c r="L673" s="547"/>
      <c r="M673" s="553"/>
      <c r="N673" s="554"/>
      <c r="O673" s="554"/>
      <c r="P673" s="554"/>
      <c r="Q673" s="554"/>
      <c r="R673" s="554"/>
      <c r="S673" s="555"/>
    </row>
    <row r="674" spans="1:19" ht="15.6">
      <c r="A674" s="1814"/>
      <c r="B674" s="1815"/>
      <c r="C674" s="1815"/>
      <c r="D674" s="1815"/>
      <c r="E674" s="1815"/>
      <c r="F674" s="1815"/>
      <c r="G674" s="1815"/>
      <c r="H674" s="1815"/>
      <c r="I674" s="1815"/>
      <c r="J674" s="1815"/>
      <c r="K674" s="1816"/>
      <c r="L674" s="547"/>
      <c r="M674" s="553"/>
      <c r="N674" s="554"/>
      <c r="O674" s="554"/>
      <c r="P674" s="554"/>
      <c r="Q674" s="554"/>
      <c r="R674" s="554"/>
      <c r="S674" s="555"/>
    </row>
    <row r="675" spans="1:19" ht="15.6">
      <c r="A675" s="1814"/>
      <c r="B675" s="1815"/>
      <c r="C675" s="1815"/>
      <c r="D675" s="1815"/>
      <c r="E675" s="1815"/>
      <c r="F675" s="1815"/>
      <c r="G675" s="1815"/>
      <c r="H675" s="1815"/>
      <c r="I675" s="1815"/>
      <c r="J675" s="1815"/>
      <c r="K675" s="1816"/>
      <c r="L675" s="547"/>
      <c r="M675" s="553"/>
      <c r="N675" s="554"/>
      <c r="O675" s="554"/>
      <c r="P675" s="554"/>
      <c r="Q675" s="554"/>
      <c r="R675" s="554"/>
      <c r="S675" s="555"/>
    </row>
    <row r="676" spans="1:19" ht="15.6">
      <c r="A676" s="1814"/>
      <c r="B676" s="1815"/>
      <c r="C676" s="1815"/>
      <c r="D676" s="1815"/>
      <c r="E676" s="1815"/>
      <c r="F676" s="1815"/>
      <c r="G676" s="1815"/>
      <c r="H676" s="1815"/>
      <c r="I676" s="1815"/>
      <c r="J676" s="1815"/>
      <c r="K676" s="1816"/>
      <c r="L676" s="547"/>
      <c r="M676" s="553"/>
      <c r="N676" s="554"/>
      <c r="O676" s="554"/>
      <c r="P676" s="554"/>
      <c r="Q676" s="554"/>
      <c r="R676" s="554"/>
      <c r="S676" s="555"/>
    </row>
    <row r="677" spans="1:19" ht="15.6">
      <c r="A677" s="1814"/>
      <c r="B677" s="1815"/>
      <c r="C677" s="1815"/>
      <c r="D677" s="1815"/>
      <c r="E677" s="1815"/>
      <c r="F677" s="1815"/>
      <c r="G677" s="1815"/>
      <c r="H677" s="1815"/>
      <c r="I677" s="1815"/>
      <c r="J677" s="1815"/>
      <c r="K677" s="1816"/>
      <c r="L677" s="547"/>
      <c r="M677" s="553"/>
      <c r="N677" s="554"/>
      <c r="O677" s="554"/>
      <c r="P677" s="554"/>
      <c r="Q677" s="554"/>
      <c r="R677" s="554"/>
      <c r="S677" s="555"/>
    </row>
    <row r="678" spans="1:19" ht="15.6">
      <c r="A678" s="1814"/>
      <c r="B678" s="1815"/>
      <c r="C678" s="1815"/>
      <c r="D678" s="1815"/>
      <c r="E678" s="1815"/>
      <c r="F678" s="1815"/>
      <c r="G678" s="1815"/>
      <c r="H678" s="1815"/>
      <c r="I678" s="1815"/>
      <c r="J678" s="1815"/>
      <c r="K678" s="1816"/>
      <c r="L678" s="547"/>
      <c r="M678" s="553"/>
      <c r="N678" s="554"/>
      <c r="O678" s="554"/>
      <c r="P678" s="554"/>
      <c r="Q678" s="554"/>
      <c r="R678" s="554"/>
      <c r="S678" s="555"/>
    </row>
    <row r="679" spans="1:19" ht="15.6">
      <c r="A679" s="1955"/>
      <c r="B679" s="1956"/>
      <c r="C679" s="1956"/>
      <c r="D679" s="1956"/>
      <c r="E679" s="1956"/>
      <c r="F679" s="1956"/>
      <c r="G679" s="1956"/>
      <c r="H679" s="1956"/>
      <c r="I679" s="1956"/>
      <c r="J679" s="1956"/>
      <c r="K679" s="1957"/>
      <c r="L679" s="547"/>
      <c r="M679" s="553"/>
      <c r="N679" s="554"/>
      <c r="O679" s="554"/>
      <c r="P679" s="554"/>
      <c r="Q679" s="554"/>
      <c r="R679" s="554"/>
      <c r="S679" s="555"/>
    </row>
    <row r="680" spans="1:19" ht="15.6">
      <c r="A680" s="1955"/>
      <c r="B680" s="1956"/>
      <c r="C680" s="1956"/>
      <c r="D680" s="1956"/>
      <c r="E680" s="1956"/>
      <c r="F680" s="1956"/>
      <c r="G680" s="1956"/>
      <c r="H680" s="1956"/>
      <c r="I680" s="1956"/>
      <c r="J680" s="1956"/>
      <c r="K680" s="1957"/>
      <c r="L680" s="547"/>
      <c r="M680" s="553"/>
      <c r="N680" s="554"/>
      <c r="O680" s="554"/>
      <c r="P680" s="554"/>
      <c r="Q680" s="554"/>
      <c r="R680" s="554"/>
      <c r="S680" s="555"/>
    </row>
    <row r="681" spans="1:19" ht="15.6">
      <c r="A681" s="1902"/>
      <c r="B681" s="1903"/>
      <c r="C681" s="1903"/>
      <c r="D681" s="1903"/>
      <c r="E681" s="1903"/>
      <c r="F681" s="1903"/>
      <c r="G681" s="1903"/>
      <c r="H681" s="1903"/>
      <c r="I681" s="1903"/>
      <c r="J681" s="1903"/>
      <c r="K681" s="1904"/>
      <c r="L681" s="1834" t="s">
        <v>1209</v>
      </c>
      <c r="M681" s="1835"/>
      <c r="N681" s="1835"/>
      <c r="O681" s="1835"/>
      <c r="P681" s="1835"/>
      <c r="Q681" s="1835"/>
      <c r="R681" s="1836"/>
      <c r="S681" s="558">
        <f>SUM(S650:S680)</f>
        <v>13249.5</v>
      </c>
    </row>
    <row r="682" spans="1:19" ht="15.6">
      <c r="A682" s="820"/>
      <c r="B682" s="821"/>
      <c r="C682" s="821"/>
      <c r="D682" s="822"/>
      <c r="E682" s="823"/>
      <c r="F682" s="823"/>
      <c r="G682" s="823"/>
      <c r="H682" s="824"/>
      <c r="I682" s="825"/>
      <c r="J682" s="826"/>
      <c r="K682" s="826"/>
      <c r="L682" s="645"/>
      <c r="M682" s="646"/>
      <c r="N682" s="641"/>
      <c r="O682" s="641"/>
      <c r="P682" s="641"/>
      <c r="Q682" s="641"/>
      <c r="R682" s="641"/>
      <c r="S682" s="647"/>
    </row>
    <row r="683" spans="1:19" ht="72" customHeight="1">
      <c r="A683" s="1990" t="s">
        <v>1306</v>
      </c>
      <c r="B683" s="1991"/>
      <c r="C683" s="1992"/>
      <c r="D683" s="1992"/>
      <c r="E683" s="828"/>
      <c r="F683" s="829"/>
      <c r="G683" s="1991" t="s">
        <v>1306</v>
      </c>
      <c r="H683" s="1991"/>
      <c r="I683" s="827"/>
      <c r="J683" s="827"/>
      <c r="K683" s="829"/>
      <c r="L683" s="648"/>
      <c r="M683" s="648"/>
      <c r="N683" s="648"/>
      <c r="O683" s="648"/>
      <c r="P683" s="648"/>
      <c r="Q683" s="648"/>
      <c r="R683" s="648"/>
      <c r="S683" s="593"/>
    </row>
    <row r="684" spans="1:19" ht="15.6">
      <c r="A684" s="765" t="s">
        <v>1939</v>
      </c>
      <c r="B684" s="755"/>
      <c r="C684" s="755"/>
      <c r="D684" s="830"/>
      <c r="E684" s="830"/>
      <c r="F684" s="830"/>
      <c r="G684" s="1759" t="s">
        <v>1942</v>
      </c>
      <c r="H684" s="1759"/>
      <c r="I684" s="1759"/>
      <c r="J684" s="1759"/>
      <c r="K684" s="829"/>
      <c r="L684" s="648"/>
      <c r="M684" s="648"/>
      <c r="N684" s="648"/>
      <c r="O684" s="648"/>
      <c r="P684" s="648"/>
      <c r="Q684" s="648"/>
      <c r="R684" s="648"/>
      <c r="S684" s="649"/>
    </row>
    <row r="685" spans="1:19" ht="15.6" customHeight="1">
      <c r="A685" s="765" t="s">
        <v>1940</v>
      </c>
      <c r="B685" s="755"/>
      <c r="C685" s="755"/>
      <c r="D685" s="830"/>
      <c r="E685" s="830"/>
      <c r="F685" s="830"/>
      <c r="G685" s="1759" t="s">
        <v>1943</v>
      </c>
      <c r="H685" s="1759"/>
      <c r="I685" s="1759"/>
      <c r="J685" s="1759"/>
      <c r="K685" s="829"/>
      <c r="L685" s="648"/>
      <c r="M685" s="648"/>
      <c r="N685" s="648"/>
      <c r="O685" s="648"/>
      <c r="P685" s="648"/>
      <c r="Q685" s="648"/>
      <c r="R685" s="648"/>
      <c r="S685" s="649"/>
    </row>
    <row r="686" spans="1:19" ht="15.6" customHeight="1" thickBot="1">
      <c r="A686" s="766" t="s">
        <v>1941</v>
      </c>
      <c r="B686" s="767"/>
      <c r="C686" s="767"/>
      <c r="D686" s="831"/>
      <c r="E686" s="831"/>
      <c r="F686" s="831"/>
      <c r="G686" s="1760" t="s">
        <v>1944</v>
      </c>
      <c r="H686" s="1760"/>
      <c r="I686" s="1760"/>
      <c r="J686" s="1760"/>
      <c r="K686" s="832"/>
      <c r="L686" s="651"/>
      <c r="M686" s="651"/>
      <c r="N686" s="651"/>
      <c r="O686" s="651"/>
      <c r="P686" s="651"/>
      <c r="Q686" s="651"/>
      <c r="R686" s="651"/>
      <c r="S686" s="653"/>
    </row>
    <row r="687" spans="1:19" ht="21" thickBot="1">
      <c r="A687" s="1837"/>
      <c r="B687" s="1838"/>
      <c r="C687" s="1838"/>
      <c r="D687" s="1775" t="s">
        <v>1281</v>
      </c>
      <c r="E687" s="1776"/>
      <c r="F687" s="1776"/>
      <c r="G687" s="1776"/>
      <c r="H687" s="1776"/>
      <c r="I687" s="1776"/>
      <c r="J687" s="1776"/>
      <c r="K687" s="1776"/>
      <c r="L687" s="1776"/>
      <c r="M687" s="1776"/>
      <c r="N687" s="1776"/>
      <c r="O687" s="1776"/>
      <c r="P687" s="1776"/>
      <c r="Q687" s="1776"/>
      <c r="R687" s="1776"/>
      <c r="S687" s="1486"/>
    </row>
    <row r="688" spans="1:19" ht="15.6">
      <c r="A688" s="530"/>
      <c r="B688" s="531"/>
      <c r="C688" s="531"/>
      <c r="D688" s="531"/>
      <c r="E688" s="531"/>
      <c r="F688" s="531"/>
      <c r="G688" s="531"/>
      <c r="H688" s="531"/>
      <c r="I688" s="531"/>
      <c r="J688" s="531"/>
      <c r="K688" s="531"/>
      <c r="L688" s="531"/>
      <c r="M688" s="531"/>
      <c r="N688" s="531"/>
      <c r="O688" s="531"/>
      <c r="P688" s="531"/>
      <c r="Q688" s="531"/>
      <c r="R688" s="531"/>
      <c r="S688" s="532"/>
    </row>
    <row r="689" spans="1:19" ht="15.6">
      <c r="A689" s="1839" t="s">
        <v>1204</v>
      </c>
      <c r="B689" s="1840"/>
      <c r="C689" s="1840"/>
      <c r="D689" s="1896" t="s">
        <v>1228</v>
      </c>
      <c r="E689" s="1897"/>
      <c r="F689" s="1897"/>
      <c r="G689" s="1897"/>
      <c r="H689" s="1897"/>
      <c r="I689" s="1897"/>
      <c r="J689" s="1897"/>
      <c r="K689" s="1897"/>
      <c r="L689" s="1897"/>
      <c r="M689" s="1897"/>
      <c r="N689" s="1897"/>
      <c r="O689" s="1897"/>
      <c r="P689" s="1897"/>
      <c r="Q689" s="1897"/>
      <c r="R689" s="1898"/>
      <c r="S689" s="534"/>
    </row>
    <row r="690" spans="1:19" ht="15.6">
      <c r="A690" s="535"/>
      <c r="B690" s="533"/>
      <c r="C690" s="536"/>
      <c r="D690" s="1899"/>
      <c r="E690" s="1900"/>
      <c r="F690" s="1900"/>
      <c r="G690" s="1900"/>
      <c r="H690" s="1900"/>
      <c r="I690" s="1900"/>
      <c r="J690" s="1900"/>
      <c r="K690" s="1900"/>
      <c r="L690" s="1900"/>
      <c r="M690" s="1900"/>
      <c r="N690" s="1900"/>
      <c r="O690" s="1900"/>
      <c r="P690" s="1900"/>
      <c r="Q690" s="1900"/>
      <c r="R690" s="1901"/>
      <c r="S690" s="534"/>
    </row>
    <row r="691" spans="1:19" ht="15.6">
      <c r="A691" s="537"/>
      <c r="B691" s="538"/>
      <c r="C691" s="538"/>
      <c r="D691" s="539"/>
      <c r="E691" s="540"/>
      <c r="F691" s="540"/>
      <c r="G691" s="539"/>
      <c r="H691" s="539"/>
      <c r="I691" s="539"/>
      <c r="J691" s="539"/>
      <c r="K691" s="539"/>
      <c r="L691" s="539"/>
      <c r="M691" s="539"/>
      <c r="N691" s="539"/>
      <c r="O691" s="539"/>
      <c r="P691" s="539"/>
      <c r="Q691" s="539"/>
      <c r="R691" s="540"/>
      <c r="S691" s="534"/>
    </row>
    <row r="692" spans="1:19" ht="15.6">
      <c r="A692" s="1762" t="s">
        <v>1282</v>
      </c>
      <c r="B692" s="1762"/>
      <c r="C692" s="1762"/>
      <c r="D692" s="1762"/>
      <c r="E692" s="541"/>
      <c r="F692" s="1763" t="s">
        <v>1283</v>
      </c>
      <c r="G692" s="1763"/>
      <c r="H692" s="1763"/>
      <c r="I692" s="1763"/>
      <c r="J692" s="1763"/>
      <c r="K692" s="1763"/>
      <c r="L692" s="540"/>
      <c r="M692" s="1763" t="s">
        <v>1205</v>
      </c>
      <c r="N692" s="1763"/>
      <c r="O692" s="1763"/>
      <c r="P692" s="540"/>
      <c r="Q692" s="1764" t="s">
        <v>1284</v>
      </c>
      <c r="R692" s="1765"/>
      <c r="S692" s="1858"/>
    </row>
    <row r="693" spans="1:19" ht="15.6">
      <c r="A693" s="1768" t="s">
        <v>947</v>
      </c>
      <c r="B693" s="1768"/>
      <c r="C693" s="1768"/>
      <c r="D693" s="1768"/>
      <c r="E693" s="541"/>
      <c r="F693" s="1769" t="s">
        <v>948</v>
      </c>
      <c r="G693" s="1769"/>
      <c r="H693" s="1769"/>
      <c r="I693" s="1769"/>
      <c r="J693" s="1769"/>
      <c r="K693" s="1769"/>
      <c r="L693" s="540"/>
      <c r="M693" s="1770" t="s">
        <v>105</v>
      </c>
      <c r="N693" s="1771"/>
      <c r="O693" s="1772"/>
      <c r="P693" s="539"/>
      <c r="Q693" s="1828"/>
      <c r="R693" s="1829"/>
      <c r="S693" s="1859"/>
    </row>
    <row r="694" spans="1:19" ht="15.6">
      <c r="A694" s="1768"/>
      <c r="B694" s="1768"/>
      <c r="C694" s="1768"/>
      <c r="D694" s="1768"/>
      <c r="E694" s="541"/>
      <c r="F694" s="1769"/>
      <c r="G694" s="1769"/>
      <c r="H694" s="1769"/>
      <c r="I694" s="1769"/>
      <c r="J694" s="1769"/>
      <c r="K694" s="1769"/>
      <c r="L694" s="539"/>
      <c r="M694" s="539"/>
      <c r="N694" s="542"/>
      <c r="O694" s="542"/>
      <c r="P694" s="542"/>
      <c r="Q694" s="542"/>
      <c r="R694" s="540"/>
      <c r="S694" s="534"/>
    </row>
    <row r="695" spans="1:19" ht="15.6">
      <c r="A695" s="537"/>
      <c r="B695" s="543"/>
      <c r="C695" s="539"/>
      <c r="D695" s="540"/>
      <c r="E695" s="540"/>
      <c r="F695" s="544"/>
      <c r="G695" s="539"/>
      <c r="H695" s="539"/>
      <c r="I695" s="539"/>
      <c r="J695" s="540"/>
      <c r="K695" s="539"/>
      <c r="L695" s="539"/>
      <c r="M695" s="539"/>
      <c r="N695" s="539"/>
      <c r="O695" s="539"/>
      <c r="P695" s="539"/>
      <c r="Q695" s="539"/>
      <c r="R695" s="545"/>
      <c r="S695" s="534"/>
    </row>
    <row r="696" spans="1:19" ht="15.6">
      <c r="A696" s="1820" t="s">
        <v>1285</v>
      </c>
      <c r="B696" s="1821"/>
      <c r="C696" s="1821"/>
      <c r="D696" s="1821"/>
      <c r="E696" s="1821"/>
      <c r="F696" s="1821"/>
      <c r="G696" s="1821"/>
      <c r="H696" s="1821"/>
      <c r="I696" s="1821"/>
      <c r="J696" s="1821"/>
      <c r="K696" s="1822"/>
      <c r="L696" s="1823" t="s">
        <v>428</v>
      </c>
      <c r="M696" s="1825" t="s">
        <v>1225</v>
      </c>
      <c r="N696" s="1826"/>
      <c r="O696" s="1827"/>
      <c r="P696" s="1823" t="s">
        <v>1286</v>
      </c>
      <c r="Q696" s="1823" t="s">
        <v>1287</v>
      </c>
      <c r="R696" s="1823" t="s">
        <v>1288</v>
      </c>
      <c r="S696" s="1809" t="s">
        <v>1206</v>
      </c>
    </row>
    <row r="697" spans="1:19" ht="15.6">
      <c r="A697" s="1804"/>
      <c r="B697" s="1805"/>
      <c r="C697" s="1805"/>
      <c r="D697" s="1805"/>
      <c r="E697" s="1805"/>
      <c r="F697" s="1805"/>
      <c r="G697" s="1805"/>
      <c r="H697" s="1805"/>
      <c r="I697" s="1805"/>
      <c r="J697" s="1805"/>
      <c r="K697" s="1806"/>
      <c r="L697" s="1824"/>
      <c r="M697" s="546" t="s">
        <v>1289</v>
      </c>
      <c r="N697" s="546" t="s">
        <v>1290</v>
      </c>
      <c r="O697" s="546" t="s">
        <v>1291</v>
      </c>
      <c r="P697" s="1824"/>
      <c r="Q697" s="1824"/>
      <c r="R697" s="1824"/>
      <c r="S697" s="1810"/>
    </row>
    <row r="698" spans="1:19" ht="15.6">
      <c r="A698" s="1811"/>
      <c r="B698" s="1812"/>
      <c r="C698" s="1812"/>
      <c r="D698" s="1812"/>
      <c r="E698" s="1812"/>
      <c r="F698" s="1812"/>
      <c r="G698" s="1812"/>
      <c r="H698" s="1812"/>
      <c r="I698" s="1812"/>
      <c r="J698" s="1812"/>
      <c r="K698" s="1813"/>
      <c r="L698" s="547"/>
      <c r="M698" s="548"/>
      <c r="N698" s="548"/>
      <c r="O698" s="548"/>
      <c r="P698" s="549"/>
      <c r="Q698" s="549"/>
      <c r="R698" s="549">
        <v>4696.8999999999996</v>
      </c>
      <c r="S698" s="581">
        <f>+R698</f>
        <v>4696.8999999999996</v>
      </c>
    </row>
    <row r="699" spans="1:19" ht="15.6">
      <c r="A699" s="1814"/>
      <c r="B699" s="1815"/>
      <c r="C699" s="1815"/>
      <c r="D699" s="1815"/>
      <c r="E699" s="1815"/>
      <c r="F699" s="1815"/>
      <c r="G699" s="1815"/>
      <c r="H699" s="1815"/>
      <c r="I699" s="1815"/>
      <c r="J699" s="1815"/>
      <c r="K699" s="1816"/>
      <c r="L699" s="547"/>
      <c r="M699" s="553"/>
      <c r="N699" s="554"/>
      <c r="O699" s="579"/>
      <c r="P699" s="577"/>
      <c r="Q699" s="577"/>
      <c r="R699" s="577"/>
      <c r="S699" s="580"/>
    </row>
    <row r="700" spans="1:19" ht="15.6">
      <c r="A700" s="1814"/>
      <c r="B700" s="1815"/>
      <c r="C700" s="1815"/>
      <c r="D700" s="1815"/>
      <c r="E700" s="1815"/>
      <c r="F700" s="1815"/>
      <c r="G700" s="1815"/>
      <c r="H700" s="1815"/>
      <c r="I700" s="1815"/>
      <c r="J700" s="1815"/>
      <c r="K700" s="1816"/>
      <c r="L700" s="547"/>
      <c r="M700" s="553"/>
      <c r="N700" s="554"/>
      <c r="O700" s="579"/>
      <c r="P700" s="577"/>
      <c r="Q700" s="577"/>
      <c r="R700" s="577"/>
      <c r="S700" s="580"/>
    </row>
    <row r="701" spans="1:19" ht="15.6">
      <c r="A701" s="1814"/>
      <c r="B701" s="1815"/>
      <c r="C701" s="1815"/>
      <c r="D701" s="1815"/>
      <c r="E701" s="1815"/>
      <c r="F701" s="1815"/>
      <c r="G701" s="1815"/>
      <c r="H701" s="1815"/>
      <c r="I701" s="1815"/>
      <c r="J701" s="1815"/>
      <c r="K701" s="1816"/>
      <c r="L701" s="547"/>
      <c r="M701" s="553"/>
      <c r="N701" s="554"/>
      <c r="O701" s="579"/>
      <c r="P701" s="577"/>
      <c r="Q701" s="577"/>
      <c r="R701" s="577"/>
      <c r="S701" s="580"/>
    </row>
    <row r="702" spans="1:19" ht="15.6">
      <c r="A702" s="1814"/>
      <c r="B702" s="1815"/>
      <c r="C702" s="1815"/>
      <c r="D702" s="1815"/>
      <c r="E702" s="1815"/>
      <c r="F702" s="1815"/>
      <c r="G702" s="1815"/>
      <c r="H702" s="1815"/>
      <c r="I702" s="1815"/>
      <c r="J702" s="1815"/>
      <c r="K702" s="1816"/>
      <c r="L702" s="547"/>
      <c r="M702" s="553"/>
      <c r="N702" s="554"/>
      <c r="O702" s="554"/>
      <c r="P702" s="549"/>
      <c r="Q702" s="549"/>
      <c r="R702" s="549"/>
      <c r="S702" s="555"/>
    </row>
    <row r="703" spans="1:19" ht="15.6">
      <c r="A703" s="1814"/>
      <c r="B703" s="1815"/>
      <c r="C703" s="1815"/>
      <c r="D703" s="1815"/>
      <c r="E703" s="1815"/>
      <c r="F703" s="1815"/>
      <c r="G703" s="1815"/>
      <c r="H703" s="1815"/>
      <c r="I703" s="1815"/>
      <c r="J703" s="1815"/>
      <c r="K703" s="1816"/>
      <c r="L703" s="547"/>
      <c r="M703" s="553"/>
      <c r="N703" s="554"/>
      <c r="O703" s="554"/>
      <c r="P703" s="549"/>
      <c r="Q703" s="549"/>
      <c r="R703" s="549"/>
      <c r="S703" s="555"/>
    </row>
    <row r="704" spans="1:19" ht="15.6">
      <c r="A704" s="1814"/>
      <c r="B704" s="1815"/>
      <c r="C704" s="1815"/>
      <c r="D704" s="1815"/>
      <c r="E704" s="1815"/>
      <c r="F704" s="1815"/>
      <c r="G704" s="1815"/>
      <c r="H704" s="1815"/>
      <c r="I704" s="1815"/>
      <c r="J704" s="1815"/>
      <c r="K704" s="1816"/>
      <c r="L704" s="547"/>
      <c r="M704" s="553"/>
      <c r="N704" s="554"/>
      <c r="O704" s="554"/>
      <c r="P704" s="549"/>
      <c r="Q704" s="549"/>
      <c r="R704" s="549"/>
      <c r="S704" s="555"/>
    </row>
    <row r="705" spans="1:19" ht="15.6">
      <c r="A705" s="1814"/>
      <c r="B705" s="1815"/>
      <c r="C705" s="1815"/>
      <c r="D705" s="1815"/>
      <c r="E705" s="1815"/>
      <c r="F705" s="1815"/>
      <c r="G705" s="1815"/>
      <c r="H705" s="1815"/>
      <c r="I705" s="1815"/>
      <c r="J705" s="1815"/>
      <c r="K705" s="1816"/>
      <c r="L705" s="547"/>
      <c r="M705" s="553"/>
      <c r="N705" s="554"/>
      <c r="O705" s="554"/>
      <c r="P705" s="549"/>
      <c r="Q705" s="549"/>
      <c r="R705" s="549"/>
      <c r="S705" s="555"/>
    </row>
    <row r="706" spans="1:19" ht="15.6">
      <c r="A706" s="1814"/>
      <c r="B706" s="1815"/>
      <c r="C706" s="1815"/>
      <c r="D706" s="1815"/>
      <c r="E706" s="1815"/>
      <c r="F706" s="1815"/>
      <c r="G706" s="1815"/>
      <c r="H706" s="1815"/>
      <c r="I706" s="1815"/>
      <c r="J706" s="1815"/>
      <c r="K706" s="1816"/>
      <c r="L706" s="547"/>
      <c r="M706" s="553"/>
      <c r="N706" s="554"/>
      <c r="O706" s="554"/>
      <c r="P706" s="549"/>
      <c r="Q706" s="549"/>
      <c r="R706" s="549"/>
      <c r="S706" s="555"/>
    </row>
    <row r="707" spans="1:19" ht="15.6">
      <c r="A707" s="1814"/>
      <c r="B707" s="1815"/>
      <c r="C707" s="1815"/>
      <c r="D707" s="1815"/>
      <c r="E707" s="1815"/>
      <c r="F707" s="1815"/>
      <c r="G707" s="1815"/>
      <c r="H707" s="1815"/>
      <c r="I707" s="1815"/>
      <c r="J707" s="1815"/>
      <c r="K707" s="1816"/>
      <c r="L707" s="547"/>
      <c r="M707" s="553"/>
      <c r="N707" s="554"/>
      <c r="O707" s="554"/>
      <c r="P707" s="549"/>
      <c r="Q707" s="549"/>
      <c r="R707" s="549"/>
      <c r="S707" s="555"/>
    </row>
    <row r="708" spans="1:19" ht="15.6">
      <c r="A708" s="1814"/>
      <c r="B708" s="1815"/>
      <c r="C708" s="1815"/>
      <c r="D708" s="1815"/>
      <c r="E708" s="1815"/>
      <c r="F708" s="1815"/>
      <c r="G708" s="1815"/>
      <c r="H708" s="1815"/>
      <c r="I708" s="1815"/>
      <c r="J708" s="1815"/>
      <c r="K708" s="1816"/>
      <c r="L708" s="547"/>
      <c r="M708" s="553"/>
      <c r="N708" s="554"/>
      <c r="O708" s="554"/>
      <c r="P708" s="549"/>
      <c r="Q708" s="549"/>
      <c r="R708" s="549"/>
      <c r="S708" s="555"/>
    </row>
    <row r="709" spans="1:19" ht="15.6">
      <c r="A709" s="1814"/>
      <c r="B709" s="1815"/>
      <c r="C709" s="1815"/>
      <c r="D709" s="1815"/>
      <c r="E709" s="1815"/>
      <c r="F709" s="1815"/>
      <c r="G709" s="1815"/>
      <c r="H709" s="1815"/>
      <c r="I709" s="1815"/>
      <c r="J709" s="1815"/>
      <c r="K709" s="1816"/>
      <c r="L709" s="547"/>
      <c r="M709" s="553"/>
      <c r="N709" s="554"/>
      <c r="O709" s="554"/>
      <c r="P709" s="549"/>
      <c r="Q709" s="549"/>
      <c r="R709" s="549"/>
      <c r="S709" s="555"/>
    </row>
    <row r="710" spans="1:19" ht="15.6">
      <c r="A710" s="1814"/>
      <c r="B710" s="1815"/>
      <c r="C710" s="1815"/>
      <c r="D710" s="1815"/>
      <c r="E710" s="1815"/>
      <c r="F710" s="1815"/>
      <c r="G710" s="1815"/>
      <c r="H710" s="1815"/>
      <c r="I710" s="1815"/>
      <c r="J710" s="1815"/>
      <c r="K710" s="1816"/>
      <c r="L710" s="547"/>
      <c r="M710" s="553"/>
      <c r="N710" s="554"/>
      <c r="O710" s="554"/>
      <c r="P710" s="549"/>
      <c r="Q710" s="549"/>
      <c r="R710" s="549"/>
      <c r="S710" s="555"/>
    </row>
    <row r="711" spans="1:19" ht="15.6">
      <c r="A711" s="1814"/>
      <c r="B711" s="1815"/>
      <c r="C711" s="1815"/>
      <c r="D711" s="1815"/>
      <c r="E711" s="1815"/>
      <c r="F711" s="1815"/>
      <c r="G711" s="1815"/>
      <c r="H711" s="1815"/>
      <c r="I711" s="1815"/>
      <c r="J711" s="1815"/>
      <c r="K711" s="1816"/>
      <c r="L711" s="547"/>
      <c r="M711" s="553"/>
      <c r="N711" s="554"/>
      <c r="O711" s="554"/>
      <c r="P711" s="549"/>
      <c r="Q711" s="549"/>
      <c r="R711" s="549"/>
      <c r="S711" s="555"/>
    </row>
    <row r="712" spans="1:19" ht="15.6">
      <c r="A712" s="1814"/>
      <c r="B712" s="1815"/>
      <c r="C712" s="1815"/>
      <c r="D712" s="1815"/>
      <c r="E712" s="1815"/>
      <c r="F712" s="1815"/>
      <c r="G712" s="1815"/>
      <c r="H712" s="1815"/>
      <c r="I712" s="1815"/>
      <c r="J712" s="1815"/>
      <c r="K712" s="1816"/>
      <c r="L712" s="547"/>
      <c r="M712" s="553"/>
      <c r="N712" s="554"/>
      <c r="O712" s="554"/>
      <c r="P712" s="549"/>
      <c r="Q712" s="549"/>
      <c r="R712" s="549"/>
      <c r="S712" s="555"/>
    </row>
    <row r="713" spans="1:19" ht="15.6">
      <c r="A713" s="1814"/>
      <c r="B713" s="1815"/>
      <c r="C713" s="1815"/>
      <c r="D713" s="1815"/>
      <c r="E713" s="1815"/>
      <c r="F713" s="1815"/>
      <c r="G713" s="1815"/>
      <c r="H713" s="1815"/>
      <c r="I713" s="1815"/>
      <c r="J713" s="1815"/>
      <c r="K713" s="1816"/>
      <c r="L713" s="547"/>
      <c r="M713" s="553"/>
      <c r="N713" s="554"/>
      <c r="O713" s="554"/>
      <c r="P713" s="549"/>
      <c r="Q713" s="549"/>
      <c r="R713" s="549"/>
      <c r="S713" s="555"/>
    </row>
    <row r="714" spans="1:19" ht="15.6">
      <c r="A714" s="1814"/>
      <c r="B714" s="1815"/>
      <c r="C714" s="1815"/>
      <c r="D714" s="1815"/>
      <c r="E714" s="1815"/>
      <c r="F714" s="1815"/>
      <c r="G714" s="1815"/>
      <c r="H714" s="1815"/>
      <c r="I714" s="1815"/>
      <c r="J714" s="1815"/>
      <c r="K714" s="1816"/>
      <c r="L714" s="547"/>
      <c r="M714" s="553"/>
      <c r="N714" s="554"/>
      <c r="O714" s="554"/>
      <c r="P714" s="549"/>
      <c r="Q714" s="549"/>
      <c r="R714" s="549"/>
      <c r="S714" s="555"/>
    </row>
    <row r="715" spans="1:19" ht="15.6">
      <c r="A715" s="1814"/>
      <c r="B715" s="1815"/>
      <c r="C715" s="1815"/>
      <c r="D715" s="1815"/>
      <c r="E715" s="1815"/>
      <c r="F715" s="1815"/>
      <c r="G715" s="1815"/>
      <c r="H715" s="1815"/>
      <c r="I715" s="1815"/>
      <c r="J715" s="1815"/>
      <c r="K715" s="1816"/>
      <c r="L715" s="547"/>
      <c r="M715" s="553"/>
      <c r="N715" s="554"/>
      <c r="O715" s="554"/>
      <c r="P715" s="549"/>
      <c r="Q715" s="549"/>
      <c r="R715" s="549"/>
      <c r="S715" s="555"/>
    </row>
    <row r="716" spans="1:19" ht="15.6">
      <c r="A716" s="1814"/>
      <c r="B716" s="1815"/>
      <c r="C716" s="1815"/>
      <c r="D716" s="1815"/>
      <c r="E716" s="1815"/>
      <c r="F716" s="1815"/>
      <c r="G716" s="1815"/>
      <c r="H716" s="1815"/>
      <c r="I716" s="1815"/>
      <c r="J716" s="1815"/>
      <c r="K716" s="1816"/>
      <c r="L716" s="547"/>
      <c r="M716" s="553"/>
      <c r="N716" s="554"/>
      <c r="O716" s="554"/>
      <c r="P716" s="549"/>
      <c r="Q716" s="549"/>
      <c r="R716" s="549"/>
      <c r="S716" s="555"/>
    </row>
    <row r="717" spans="1:19" ht="15.6">
      <c r="A717" s="1814"/>
      <c r="B717" s="1815"/>
      <c r="C717" s="1815"/>
      <c r="D717" s="1815"/>
      <c r="E717" s="1815"/>
      <c r="F717" s="1815"/>
      <c r="G717" s="1815"/>
      <c r="H717" s="1815"/>
      <c r="I717" s="1815"/>
      <c r="J717" s="1815"/>
      <c r="K717" s="1816"/>
      <c r="L717" s="547"/>
      <c r="M717" s="553"/>
      <c r="N717" s="554"/>
      <c r="O717" s="554"/>
      <c r="P717" s="554"/>
      <c r="Q717" s="554"/>
      <c r="R717" s="554"/>
      <c r="S717" s="555"/>
    </row>
    <row r="718" spans="1:19" ht="15.6">
      <c r="A718" s="1814"/>
      <c r="B718" s="1815"/>
      <c r="C718" s="1815"/>
      <c r="D718" s="1815"/>
      <c r="E718" s="1815"/>
      <c r="F718" s="1815"/>
      <c r="G718" s="1815"/>
      <c r="H718" s="1815"/>
      <c r="I718" s="1815"/>
      <c r="J718" s="1815"/>
      <c r="K718" s="1816"/>
      <c r="L718" s="547"/>
      <c r="M718" s="553"/>
      <c r="N718" s="554"/>
      <c r="O718" s="554"/>
      <c r="P718" s="554"/>
      <c r="Q718" s="554"/>
      <c r="R718" s="554"/>
      <c r="S718" s="555"/>
    </row>
    <row r="719" spans="1:19" ht="15.6">
      <c r="A719" s="1814"/>
      <c r="B719" s="1815"/>
      <c r="C719" s="1815"/>
      <c r="D719" s="1815"/>
      <c r="E719" s="1815"/>
      <c r="F719" s="1815"/>
      <c r="G719" s="1815"/>
      <c r="H719" s="1815"/>
      <c r="I719" s="1815"/>
      <c r="J719" s="1815"/>
      <c r="K719" s="1816"/>
      <c r="L719" s="547"/>
      <c r="M719" s="553"/>
      <c r="N719" s="554"/>
      <c r="O719" s="554"/>
      <c r="P719" s="554"/>
      <c r="Q719" s="554"/>
      <c r="R719" s="554"/>
      <c r="S719" s="555"/>
    </row>
    <row r="720" spans="1:19" ht="15.6">
      <c r="A720" s="1814"/>
      <c r="B720" s="1815"/>
      <c r="C720" s="1815"/>
      <c r="D720" s="1815"/>
      <c r="E720" s="1815"/>
      <c r="F720" s="1815"/>
      <c r="G720" s="1815"/>
      <c r="H720" s="1815"/>
      <c r="I720" s="1815"/>
      <c r="J720" s="1815"/>
      <c r="K720" s="1816"/>
      <c r="L720" s="547"/>
      <c r="M720" s="553"/>
      <c r="N720" s="554"/>
      <c r="O720" s="554"/>
      <c r="P720" s="554"/>
      <c r="Q720" s="554"/>
      <c r="R720" s="554"/>
      <c r="S720" s="555"/>
    </row>
    <row r="721" spans="1:19" ht="15.6">
      <c r="A721" s="1814"/>
      <c r="B721" s="1815"/>
      <c r="C721" s="1815"/>
      <c r="D721" s="1815"/>
      <c r="E721" s="1815"/>
      <c r="F721" s="1815"/>
      <c r="G721" s="1815"/>
      <c r="H721" s="1815"/>
      <c r="I721" s="1815"/>
      <c r="J721" s="1815"/>
      <c r="K721" s="1816"/>
      <c r="L721" s="547"/>
      <c r="M721" s="553"/>
      <c r="N721" s="554"/>
      <c r="O721" s="554"/>
      <c r="P721" s="554"/>
      <c r="Q721" s="554"/>
      <c r="R721" s="554"/>
      <c r="S721" s="555"/>
    </row>
    <row r="722" spans="1:19" ht="15.6">
      <c r="A722" s="1814"/>
      <c r="B722" s="1815"/>
      <c r="C722" s="1815"/>
      <c r="D722" s="1815"/>
      <c r="E722" s="1815"/>
      <c r="F722" s="1815"/>
      <c r="G722" s="1815"/>
      <c r="H722" s="1815"/>
      <c r="I722" s="1815"/>
      <c r="J722" s="1815"/>
      <c r="K722" s="1816"/>
      <c r="L722" s="547"/>
      <c r="M722" s="553"/>
      <c r="N722" s="554"/>
      <c r="O722" s="554"/>
      <c r="P722" s="554"/>
      <c r="Q722" s="554"/>
      <c r="R722" s="554"/>
      <c r="S722" s="555"/>
    </row>
    <row r="723" spans="1:19" ht="15.6">
      <c r="A723" s="1814"/>
      <c r="B723" s="1815"/>
      <c r="C723" s="1815"/>
      <c r="D723" s="1815"/>
      <c r="E723" s="1815"/>
      <c r="F723" s="1815"/>
      <c r="G723" s="1815"/>
      <c r="H723" s="1815"/>
      <c r="I723" s="1815"/>
      <c r="J723" s="1815"/>
      <c r="K723" s="1816"/>
      <c r="L723" s="547"/>
      <c r="M723" s="553"/>
      <c r="N723" s="554"/>
      <c r="O723" s="554"/>
      <c r="P723" s="554"/>
      <c r="Q723" s="554"/>
      <c r="R723" s="554"/>
      <c r="S723" s="555"/>
    </row>
    <row r="724" spans="1:19" ht="15.6">
      <c r="A724" s="1814"/>
      <c r="B724" s="1815"/>
      <c r="C724" s="1815"/>
      <c r="D724" s="1815"/>
      <c r="E724" s="1815"/>
      <c r="F724" s="1815"/>
      <c r="G724" s="1815"/>
      <c r="H724" s="1815"/>
      <c r="I724" s="1815"/>
      <c r="J724" s="1815"/>
      <c r="K724" s="1816"/>
      <c r="L724" s="547"/>
      <c r="M724" s="553"/>
      <c r="N724" s="554"/>
      <c r="O724" s="554"/>
      <c r="P724" s="554"/>
      <c r="Q724" s="554"/>
      <c r="R724" s="554"/>
      <c r="S724" s="555"/>
    </row>
    <row r="725" spans="1:19" ht="15.6">
      <c r="A725" s="1814"/>
      <c r="B725" s="1815"/>
      <c r="C725" s="1815"/>
      <c r="D725" s="1815"/>
      <c r="E725" s="1815"/>
      <c r="F725" s="1815"/>
      <c r="G725" s="1815"/>
      <c r="H725" s="1815"/>
      <c r="I725" s="1815"/>
      <c r="J725" s="1815"/>
      <c r="K725" s="1816"/>
      <c r="L725" s="547"/>
      <c r="M725" s="553"/>
      <c r="N725" s="554"/>
      <c r="O725" s="554"/>
      <c r="P725" s="554"/>
      <c r="Q725" s="554"/>
      <c r="R725" s="554"/>
      <c r="S725" s="555"/>
    </row>
    <row r="726" spans="1:19" ht="15.6">
      <c r="A726" s="1831"/>
      <c r="B726" s="1832"/>
      <c r="C726" s="1832"/>
      <c r="D726" s="1832"/>
      <c r="E726" s="1832"/>
      <c r="F726" s="1832"/>
      <c r="G726" s="1832"/>
      <c r="H726" s="1832"/>
      <c r="I726" s="1832"/>
      <c r="J726" s="1832"/>
      <c r="K726" s="1833"/>
      <c r="L726" s="547"/>
      <c r="M726" s="553"/>
      <c r="N726" s="554"/>
      <c r="O726" s="554"/>
      <c r="P726" s="554"/>
      <c r="Q726" s="554"/>
      <c r="R726" s="554"/>
      <c r="S726" s="555"/>
    </row>
    <row r="727" spans="1:19" ht="15.6">
      <c r="A727" s="1974"/>
      <c r="B727" s="1975"/>
      <c r="C727" s="1975"/>
      <c r="D727" s="1975"/>
      <c r="E727" s="1975"/>
      <c r="F727" s="1975"/>
      <c r="G727" s="1975"/>
      <c r="H727" s="1975"/>
      <c r="I727" s="1975"/>
      <c r="J727" s="1975"/>
      <c r="K727" s="1976"/>
      <c r="L727" s="547"/>
      <c r="M727" s="553"/>
      <c r="N727" s="554"/>
      <c r="O727" s="554"/>
      <c r="P727" s="554"/>
      <c r="Q727" s="554"/>
      <c r="R727" s="554"/>
      <c r="S727" s="555"/>
    </row>
    <row r="728" spans="1:19" ht="15.6">
      <c r="A728" s="1955"/>
      <c r="B728" s="1956"/>
      <c r="C728" s="1956"/>
      <c r="D728" s="1956"/>
      <c r="E728" s="1956"/>
      <c r="F728" s="1956"/>
      <c r="G728" s="1956"/>
      <c r="H728" s="1956"/>
      <c r="I728" s="1956"/>
      <c r="J728" s="1956"/>
      <c r="K728" s="1957"/>
      <c r="L728" s="547"/>
      <c r="M728" s="553"/>
      <c r="N728" s="554"/>
      <c r="O728" s="554"/>
      <c r="P728" s="554"/>
      <c r="Q728" s="554"/>
      <c r="R728" s="554"/>
      <c r="S728" s="555"/>
    </row>
    <row r="729" spans="1:19" ht="15.6">
      <c r="A729" s="1902"/>
      <c r="B729" s="1903"/>
      <c r="C729" s="1903"/>
      <c r="D729" s="1903"/>
      <c r="E729" s="1903"/>
      <c r="F729" s="1903"/>
      <c r="G729" s="1903"/>
      <c r="H729" s="1903"/>
      <c r="I729" s="1903"/>
      <c r="J729" s="1903"/>
      <c r="K729" s="1904"/>
      <c r="L729" s="1834" t="s">
        <v>1209</v>
      </c>
      <c r="M729" s="1835"/>
      <c r="N729" s="1835"/>
      <c r="O729" s="1835"/>
      <c r="P729" s="1835"/>
      <c r="Q729" s="1835"/>
      <c r="R729" s="1836"/>
      <c r="S729" s="558">
        <f>SUM(S698:S728)</f>
        <v>4696.8999999999996</v>
      </c>
    </row>
    <row r="730" spans="1:19" ht="15.6">
      <c r="A730" s="820"/>
      <c r="B730" s="821"/>
      <c r="C730" s="821"/>
      <c r="D730" s="822"/>
      <c r="E730" s="823"/>
      <c r="F730" s="823"/>
      <c r="G730" s="823"/>
      <c r="H730" s="824"/>
      <c r="I730" s="825"/>
      <c r="J730" s="826"/>
      <c r="K730" s="826"/>
      <c r="L730" s="645"/>
      <c r="M730" s="646"/>
      <c r="N730" s="641"/>
      <c r="O730" s="641"/>
      <c r="P730" s="641"/>
      <c r="Q730" s="641"/>
      <c r="R730" s="641"/>
      <c r="S730" s="647"/>
    </row>
    <row r="731" spans="1:19" ht="72" customHeight="1">
      <c r="A731" s="1990" t="s">
        <v>1306</v>
      </c>
      <c r="B731" s="1991"/>
      <c r="C731" s="1992"/>
      <c r="D731" s="1992"/>
      <c r="E731" s="828"/>
      <c r="F731" s="829"/>
      <c r="G731" s="1991" t="s">
        <v>1306</v>
      </c>
      <c r="H731" s="1991"/>
      <c r="I731" s="827"/>
      <c r="J731" s="827"/>
      <c r="K731" s="829"/>
      <c r="L731" s="648"/>
      <c r="M731" s="648"/>
      <c r="N731" s="648"/>
      <c r="O731" s="648"/>
      <c r="P731" s="648"/>
      <c r="Q731" s="648"/>
      <c r="R731" s="648"/>
      <c r="S731" s="593"/>
    </row>
    <row r="732" spans="1:19" ht="15.6">
      <c r="A732" s="765" t="s">
        <v>1939</v>
      </c>
      <c r="B732" s="755"/>
      <c r="C732" s="755"/>
      <c r="D732" s="830"/>
      <c r="E732" s="830"/>
      <c r="F732" s="830"/>
      <c r="G732" s="1759" t="s">
        <v>1942</v>
      </c>
      <c r="H732" s="1759"/>
      <c r="I732" s="1759"/>
      <c r="J732" s="1759"/>
      <c r="K732" s="829"/>
      <c r="L732" s="648"/>
      <c r="M732" s="648"/>
      <c r="N732" s="648"/>
      <c r="O732" s="648"/>
      <c r="P732" s="648"/>
      <c r="Q732" s="648"/>
      <c r="R732" s="648"/>
      <c r="S732" s="649"/>
    </row>
    <row r="733" spans="1:19" ht="15.6" customHeight="1">
      <c r="A733" s="765" t="s">
        <v>1940</v>
      </c>
      <c r="B733" s="755"/>
      <c r="C733" s="755"/>
      <c r="D733" s="830"/>
      <c r="E733" s="830"/>
      <c r="F733" s="830"/>
      <c r="G733" s="1759" t="s">
        <v>1943</v>
      </c>
      <c r="H733" s="1759"/>
      <c r="I733" s="1759"/>
      <c r="J733" s="1759"/>
      <c r="K733" s="829"/>
      <c r="L733" s="648"/>
      <c r="M733" s="648"/>
      <c r="N733" s="648"/>
      <c r="O733" s="648"/>
      <c r="P733" s="648"/>
      <c r="Q733" s="648"/>
      <c r="R733" s="648"/>
      <c r="S733" s="649"/>
    </row>
    <row r="734" spans="1:19" ht="15.6" customHeight="1" thickBot="1">
      <c r="A734" s="766" t="s">
        <v>1941</v>
      </c>
      <c r="B734" s="767"/>
      <c r="C734" s="767"/>
      <c r="D734" s="831"/>
      <c r="E734" s="831"/>
      <c r="F734" s="831"/>
      <c r="G734" s="1760" t="s">
        <v>1944</v>
      </c>
      <c r="H734" s="1760"/>
      <c r="I734" s="1760"/>
      <c r="J734" s="1760"/>
      <c r="K734" s="832"/>
      <c r="L734" s="651"/>
      <c r="M734" s="651"/>
      <c r="N734" s="651"/>
      <c r="O734" s="651"/>
      <c r="P734" s="651"/>
      <c r="Q734" s="651"/>
      <c r="R734" s="651"/>
      <c r="S734" s="653"/>
    </row>
    <row r="735" spans="1:19" ht="21" thickBot="1">
      <c r="A735" s="1837"/>
      <c r="B735" s="1838"/>
      <c r="C735" s="1838"/>
      <c r="D735" s="1775" t="s">
        <v>1281</v>
      </c>
      <c r="E735" s="1776"/>
      <c r="F735" s="1776"/>
      <c r="G735" s="1776"/>
      <c r="H735" s="1776"/>
      <c r="I735" s="1776"/>
      <c r="J735" s="1776"/>
      <c r="K735" s="1776"/>
      <c r="L735" s="1776"/>
      <c r="M735" s="1776"/>
      <c r="N735" s="1776"/>
      <c r="O735" s="1776"/>
      <c r="P735" s="1776"/>
      <c r="Q735" s="1776"/>
      <c r="R735" s="1776"/>
      <c r="S735" s="1486"/>
    </row>
    <row r="736" spans="1:19" ht="15.6">
      <c r="A736" s="530"/>
      <c r="B736" s="531"/>
      <c r="C736" s="531"/>
      <c r="D736" s="531"/>
      <c r="E736" s="531"/>
      <c r="F736" s="531"/>
      <c r="G736" s="531"/>
      <c r="H736" s="531"/>
      <c r="I736" s="531"/>
      <c r="J736" s="531"/>
      <c r="K736" s="531"/>
      <c r="L736" s="531"/>
      <c r="M736" s="531"/>
      <c r="N736" s="531"/>
      <c r="O736" s="531"/>
      <c r="P736" s="531"/>
      <c r="Q736" s="531"/>
      <c r="R736" s="531"/>
      <c r="S736" s="532"/>
    </row>
    <row r="737" spans="1:19" ht="15.6">
      <c r="A737" s="1839" t="s">
        <v>1204</v>
      </c>
      <c r="B737" s="1840"/>
      <c r="C737" s="1840"/>
      <c r="D737" s="1896" t="s">
        <v>1228</v>
      </c>
      <c r="E737" s="1897"/>
      <c r="F737" s="1897"/>
      <c r="G737" s="1897"/>
      <c r="H737" s="1897"/>
      <c r="I737" s="1897"/>
      <c r="J737" s="1897"/>
      <c r="K737" s="1897"/>
      <c r="L737" s="1897"/>
      <c r="M737" s="1897"/>
      <c r="N737" s="1897"/>
      <c r="O737" s="1897"/>
      <c r="P737" s="1897"/>
      <c r="Q737" s="1897"/>
      <c r="R737" s="1898"/>
      <c r="S737" s="534"/>
    </row>
    <row r="738" spans="1:19" ht="15.6">
      <c r="A738" s="535"/>
      <c r="B738" s="533"/>
      <c r="C738" s="536"/>
      <c r="D738" s="1899"/>
      <c r="E738" s="1900"/>
      <c r="F738" s="1900"/>
      <c r="G738" s="1900"/>
      <c r="H738" s="1900"/>
      <c r="I738" s="1900"/>
      <c r="J738" s="1900"/>
      <c r="K738" s="1900"/>
      <c r="L738" s="1900"/>
      <c r="M738" s="1900"/>
      <c r="N738" s="1900"/>
      <c r="O738" s="1900"/>
      <c r="P738" s="1900"/>
      <c r="Q738" s="1900"/>
      <c r="R738" s="1901"/>
      <c r="S738" s="534"/>
    </row>
    <row r="739" spans="1:19" ht="15.6">
      <c r="A739" s="537"/>
      <c r="B739" s="538"/>
      <c r="C739" s="538"/>
      <c r="D739" s="539"/>
      <c r="E739" s="540"/>
      <c r="F739" s="540"/>
      <c r="G739" s="539"/>
      <c r="H739" s="539"/>
      <c r="I739" s="539"/>
      <c r="J739" s="539"/>
      <c r="K739" s="539"/>
      <c r="L739" s="539"/>
      <c r="M739" s="539"/>
      <c r="N739" s="539"/>
      <c r="O739" s="539"/>
      <c r="P739" s="539"/>
      <c r="Q739" s="539"/>
      <c r="R739" s="540"/>
      <c r="S739" s="534"/>
    </row>
    <row r="740" spans="1:19" ht="15.6">
      <c r="A740" s="1762" t="s">
        <v>1282</v>
      </c>
      <c r="B740" s="1762"/>
      <c r="C740" s="1762"/>
      <c r="D740" s="1762"/>
      <c r="E740" s="541"/>
      <c r="F740" s="1763" t="s">
        <v>1283</v>
      </c>
      <c r="G740" s="1763"/>
      <c r="H740" s="1763"/>
      <c r="I740" s="1763"/>
      <c r="J740" s="1763"/>
      <c r="K740" s="1763"/>
      <c r="L740" s="540"/>
      <c r="M740" s="1763" t="s">
        <v>1205</v>
      </c>
      <c r="N740" s="1763"/>
      <c r="O740" s="1763"/>
      <c r="P740" s="540"/>
      <c r="Q740" s="1764" t="s">
        <v>1284</v>
      </c>
      <c r="R740" s="1765"/>
      <c r="S740" s="1858"/>
    </row>
    <row r="741" spans="1:19" ht="15.6">
      <c r="A741" s="1768" t="s">
        <v>950</v>
      </c>
      <c r="B741" s="1768"/>
      <c r="C741" s="1768"/>
      <c r="D741" s="1768"/>
      <c r="E741" s="541"/>
      <c r="F741" s="1769" t="s">
        <v>951</v>
      </c>
      <c r="G741" s="1769"/>
      <c r="H741" s="1769"/>
      <c r="I741" s="1769"/>
      <c r="J741" s="1769"/>
      <c r="K741" s="1769"/>
      <c r="L741" s="540"/>
      <c r="M741" s="1770" t="s">
        <v>952</v>
      </c>
      <c r="N741" s="1771"/>
      <c r="O741" s="1772"/>
      <c r="P741" s="539"/>
      <c r="Q741" s="1828"/>
      <c r="R741" s="1829"/>
      <c r="S741" s="1859"/>
    </row>
    <row r="742" spans="1:19" ht="15.6">
      <c r="A742" s="1768"/>
      <c r="B742" s="1768"/>
      <c r="C742" s="1768"/>
      <c r="D742" s="1768"/>
      <c r="E742" s="541"/>
      <c r="F742" s="1769"/>
      <c r="G742" s="1769"/>
      <c r="H742" s="1769"/>
      <c r="I742" s="1769"/>
      <c r="J742" s="1769"/>
      <c r="K742" s="1769"/>
      <c r="L742" s="539"/>
      <c r="M742" s="539"/>
      <c r="N742" s="542"/>
      <c r="O742" s="542"/>
      <c r="P742" s="542"/>
      <c r="Q742" s="542"/>
      <c r="R742" s="540"/>
      <c r="S742" s="534"/>
    </row>
    <row r="743" spans="1:19" ht="15.6">
      <c r="A743" s="537"/>
      <c r="B743" s="543"/>
      <c r="C743" s="539"/>
      <c r="D743" s="540"/>
      <c r="E743" s="540"/>
      <c r="F743" s="544"/>
      <c r="G743" s="539"/>
      <c r="H743" s="539"/>
      <c r="I743" s="539"/>
      <c r="J743" s="540"/>
      <c r="K743" s="539"/>
      <c r="L743" s="539"/>
      <c r="M743" s="539"/>
      <c r="N743" s="539"/>
      <c r="O743" s="539"/>
      <c r="P743" s="539"/>
      <c r="Q743" s="539"/>
      <c r="R743" s="545"/>
      <c r="S743" s="534"/>
    </row>
    <row r="744" spans="1:19" ht="15.6">
      <c r="A744" s="1820" t="s">
        <v>1285</v>
      </c>
      <c r="B744" s="1821"/>
      <c r="C744" s="1821"/>
      <c r="D744" s="1821"/>
      <c r="E744" s="1821"/>
      <c r="F744" s="1821"/>
      <c r="G744" s="1821"/>
      <c r="H744" s="1821"/>
      <c r="I744" s="1821"/>
      <c r="J744" s="1821"/>
      <c r="K744" s="1822"/>
      <c r="L744" s="1823" t="s">
        <v>428</v>
      </c>
      <c r="M744" s="1825" t="s">
        <v>1225</v>
      </c>
      <c r="N744" s="1826"/>
      <c r="O744" s="1827"/>
      <c r="P744" s="1823" t="s">
        <v>1286</v>
      </c>
      <c r="Q744" s="1823" t="s">
        <v>1287</v>
      </c>
      <c r="R744" s="1823" t="s">
        <v>1288</v>
      </c>
      <c r="S744" s="1809" t="s">
        <v>1206</v>
      </c>
    </row>
    <row r="745" spans="1:19" ht="15.6">
      <c r="A745" s="1804"/>
      <c r="B745" s="1805"/>
      <c r="C745" s="1805"/>
      <c r="D745" s="1805"/>
      <c r="E745" s="1805"/>
      <c r="F745" s="1805"/>
      <c r="G745" s="1805"/>
      <c r="H745" s="1805"/>
      <c r="I745" s="1805"/>
      <c r="J745" s="1805"/>
      <c r="K745" s="1806"/>
      <c r="L745" s="1824"/>
      <c r="M745" s="546" t="s">
        <v>1289</v>
      </c>
      <c r="N745" s="546" t="s">
        <v>1290</v>
      </c>
      <c r="O745" s="546" t="s">
        <v>1291</v>
      </c>
      <c r="P745" s="1824"/>
      <c r="Q745" s="1824"/>
      <c r="R745" s="1824"/>
      <c r="S745" s="1810"/>
    </row>
    <row r="746" spans="1:19" ht="15.6">
      <c r="A746" s="1811"/>
      <c r="B746" s="1812"/>
      <c r="C746" s="1812"/>
      <c r="D746" s="1812"/>
      <c r="E746" s="1812"/>
      <c r="F746" s="1812"/>
      <c r="G746" s="1812"/>
      <c r="H746" s="1812"/>
      <c r="I746" s="1812"/>
      <c r="J746" s="1812"/>
      <c r="K746" s="1813"/>
      <c r="L746" s="547"/>
      <c r="M746" s="548">
        <v>2.5</v>
      </c>
      <c r="N746" s="548">
        <v>1.7</v>
      </c>
      <c r="O746" s="548">
        <v>2</v>
      </c>
      <c r="P746" s="549"/>
      <c r="Q746" s="549"/>
      <c r="R746" s="549">
        <v>1</v>
      </c>
      <c r="S746" s="581">
        <v>1</v>
      </c>
    </row>
    <row r="747" spans="1:19" ht="15.6">
      <c r="A747" s="1814"/>
      <c r="B747" s="1815"/>
      <c r="C747" s="1815"/>
      <c r="D747" s="1815"/>
      <c r="E747" s="1815"/>
      <c r="F747" s="1815"/>
      <c r="G747" s="1815"/>
      <c r="H747" s="1815"/>
      <c r="I747" s="1815"/>
      <c r="J747" s="1815"/>
      <c r="K747" s="1816"/>
      <c r="L747" s="547"/>
      <c r="M747" s="553"/>
      <c r="N747" s="554"/>
      <c r="O747" s="579"/>
      <c r="P747" s="577"/>
      <c r="Q747" s="577"/>
      <c r="R747" s="577"/>
      <c r="S747" s="580"/>
    </row>
    <row r="748" spans="1:19" ht="15.6">
      <c r="A748" s="1814"/>
      <c r="B748" s="1815"/>
      <c r="C748" s="1815"/>
      <c r="D748" s="1815"/>
      <c r="E748" s="1815"/>
      <c r="F748" s="1815"/>
      <c r="G748" s="1815"/>
      <c r="H748" s="1815"/>
      <c r="I748" s="1815"/>
      <c r="J748" s="1815"/>
      <c r="K748" s="1816"/>
      <c r="L748" s="547"/>
      <c r="M748" s="553"/>
      <c r="N748" s="554"/>
      <c r="O748" s="579"/>
      <c r="P748" s="577"/>
      <c r="Q748" s="577"/>
      <c r="R748" s="577"/>
      <c r="S748" s="580"/>
    </row>
    <row r="749" spans="1:19" ht="15.6">
      <c r="A749" s="1814"/>
      <c r="B749" s="1815"/>
      <c r="C749" s="1815"/>
      <c r="D749" s="1815"/>
      <c r="E749" s="1815"/>
      <c r="F749" s="1815"/>
      <c r="G749" s="1815"/>
      <c r="H749" s="1815"/>
      <c r="I749" s="1815"/>
      <c r="J749" s="1815"/>
      <c r="K749" s="1816"/>
      <c r="L749" s="547"/>
      <c r="M749" s="553"/>
      <c r="N749" s="554"/>
      <c r="O749" s="579"/>
      <c r="P749" s="577"/>
      <c r="Q749" s="577"/>
      <c r="R749" s="577"/>
      <c r="S749" s="580"/>
    </row>
    <row r="750" spans="1:19" ht="15.6">
      <c r="A750" s="1814"/>
      <c r="B750" s="1815"/>
      <c r="C750" s="1815"/>
      <c r="D750" s="1815"/>
      <c r="E750" s="1815"/>
      <c r="F750" s="1815"/>
      <c r="G750" s="1815"/>
      <c r="H750" s="1815"/>
      <c r="I750" s="1815"/>
      <c r="J750" s="1815"/>
      <c r="K750" s="1816"/>
      <c r="L750" s="547"/>
      <c r="M750" s="553"/>
      <c r="N750" s="554"/>
      <c r="O750" s="554"/>
      <c r="P750" s="549"/>
      <c r="Q750" s="549"/>
      <c r="R750" s="549"/>
      <c r="S750" s="555"/>
    </row>
    <row r="751" spans="1:19" ht="15.6">
      <c r="A751" s="1814"/>
      <c r="B751" s="1815"/>
      <c r="C751" s="1815"/>
      <c r="D751" s="1815"/>
      <c r="E751" s="1815"/>
      <c r="F751" s="1815"/>
      <c r="G751" s="1815"/>
      <c r="H751" s="1815"/>
      <c r="I751" s="1815"/>
      <c r="J751" s="1815"/>
      <c r="K751" s="1816"/>
      <c r="L751" s="547"/>
      <c r="M751" s="553"/>
      <c r="N751" s="554"/>
      <c r="O751" s="554"/>
      <c r="P751" s="549"/>
      <c r="Q751" s="549"/>
      <c r="R751" s="549"/>
      <c r="S751" s="555"/>
    </row>
    <row r="752" spans="1:19" ht="15.6">
      <c r="A752" s="1814"/>
      <c r="B752" s="1815"/>
      <c r="C752" s="1815"/>
      <c r="D752" s="1815"/>
      <c r="E752" s="1815"/>
      <c r="F752" s="1815"/>
      <c r="G752" s="1815"/>
      <c r="H752" s="1815"/>
      <c r="I752" s="1815"/>
      <c r="J752" s="1815"/>
      <c r="K752" s="1816"/>
      <c r="L752" s="547"/>
      <c r="M752" s="553"/>
      <c r="N752" s="554"/>
      <c r="O752" s="554"/>
      <c r="P752" s="549"/>
      <c r="Q752" s="549"/>
      <c r="R752" s="549"/>
      <c r="S752" s="555"/>
    </row>
    <row r="753" spans="1:19" ht="15.6">
      <c r="A753" s="1814"/>
      <c r="B753" s="1815"/>
      <c r="C753" s="1815"/>
      <c r="D753" s="1815"/>
      <c r="E753" s="1815"/>
      <c r="F753" s="1815"/>
      <c r="G753" s="1815"/>
      <c r="H753" s="1815"/>
      <c r="I753" s="1815"/>
      <c r="J753" s="1815"/>
      <c r="K753" s="1816"/>
      <c r="L753" s="547"/>
      <c r="M753" s="553"/>
      <c r="N753" s="554"/>
      <c r="O753" s="554"/>
      <c r="P753" s="549"/>
      <c r="Q753" s="549"/>
      <c r="R753" s="549"/>
      <c r="S753" s="555"/>
    </row>
    <row r="754" spans="1:19" ht="15.6">
      <c r="A754" s="1814"/>
      <c r="B754" s="1815"/>
      <c r="C754" s="1815"/>
      <c r="D754" s="1815"/>
      <c r="E754" s="1815"/>
      <c r="F754" s="1815"/>
      <c r="G754" s="1815"/>
      <c r="H754" s="1815"/>
      <c r="I754" s="1815"/>
      <c r="J754" s="1815"/>
      <c r="K754" s="1816"/>
      <c r="L754" s="547"/>
      <c r="M754" s="553"/>
      <c r="N754" s="554"/>
      <c r="O754" s="554"/>
      <c r="P754" s="549"/>
      <c r="Q754" s="549"/>
      <c r="R754" s="549"/>
      <c r="S754" s="555"/>
    </row>
    <row r="755" spans="1:19" ht="15.6">
      <c r="A755" s="1814"/>
      <c r="B755" s="1815"/>
      <c r="C755" s="1815"/>
      <c r="D755" s="1815"/>
      <c r="E755" s="1815"/>
      <c r="F755" s="1815"/>
      <c r="G755" s="1815"/>
      <c r="H755" s="1815"/>
      <c r="I755" s="1815"/>
      <c r="J755" s="1815"/>
      <c r="K755" s="1816"/>
      <c r="L755" s="547"/>
      <c r="M755" s="553"/>
      <c r="N755" s="554"/>
      <c r="O755" s="554"/>
      <c r="P755" s="549"/>
      <c r="Q755" s="549"/>
      <c r="R755" s="549"/>
      <c r="S755" s="555"/>
    </row>
    <row r="756" spans="1:19" ht="15.6">
      <c r="A756" s="1814"/>
      <c r="B756" s="1815"/>
      <c r="C756" s="1815"/>
      <c r="D756" s="1815"/>
      <c r="E756" s="1815"/>
      <c r="F756" s="1815"/>
      <c r="G756" s="1815"/>
      <c r="H756" s="1815"/>
      <c r="I756" s="1815"/>
      <c r="J756" s="1815"/>
      <c r="K756" s="1816"/>
      <c r="L756" s="547"/>
      <c r="M756" s="553"/>
      <c r="N756" s="554"/>
      <c r="O756" s="554"/>
      <c r="P756" s="549"/>
      <c r="Q756" s="549"/>
      <c r="R756" s="549"/>
      <c r="S756" s="555"/>
    </row>
    <row r="757" spans="1:19" ht="15.6">
      <c r="A757" s="1814"/>
      <c r="B757" s="1815"/>
      <c r="C757" s="1815"/>
      <c r="D757" s="1815"/>
      <c r="E757" s="1815"/>
      <c r="F757" s="1815"/>
      <c r="G757" s="1815"/>
      <c r="H757" s="1815"/>
      <c r="I757" s="1815"/>
      <c r="J757" s="1815"/>
      <c r="K757" s="1816"/>
      <c r="L757" s="547"/>
      <c r="M757" s="553"/>
      <c r="N757" s="554"/>
      <c r="O757" s="554"/>
      <c r="P757" s="549"/>
      <c r="Q757" s="549"/>
      <c r="R757" s="549"/>
      <c r="S757" s="555"/>
    </row>
    <row r="758" spans="1:19" ht="15.6">
      <c r="A758" s="1814"/>
      <c r="B758" s="1815"/>
      <c r="C758" s="1815"/>
      <c r="D758" s="1815"/>
      <c r="E758" s="1815"/>
      <c r="F758" s="1815"/>
      <c r="G758" s="1815"/>
      <c r="H758" s="1815"/>
      <c r="I758" s="1815"/>
      <c r="J758" s="1815"/>
      <c r="K758" s="1816"/>
      <c r="L758" s="547"/>
      <c r="M758" s="553"/>
      <c r="N758" s="554"/>
      <c r="O758" s="554"/>
      <c r="P758" s="549"/>
      <c r="Q758" s="549"/>
      <c r="R758" s="549"/>
      <c r="S758" s="555"/>
    </row>
    <row r="759" spans="1:19" ht="15.6">
      <c r="A759" s="1814"/>
      <c r="B759" s="1815"/>
      <c r="C759" s="1815"/>
      <c r="D759" s="1815"/>
      <c r="E759" s="1815"/>
      <c r="F759" s="1815"/>
      <c r="G759" s="1815"/>
      <c r="H759" s="1815"/>
      <c r="I759" s="1815"/>
      <c r="J759" s="1815"/>
      <c r="K759" s="1816"/>
      <c r="L759" s="547"/>
      <c r="M759" s="553"/>
      <c r="N759" s="554"/>
      <c r="O759" s="554"/>
      <c r="P759" s="549"/>
      <c r="Q759" s="549"/>
      <c r="R759" s="549"/>
      <c r="S759" s="555"/>
    </row>
    <row r="760" spans="1:19" ht="15.6">
      <c r="A760" s="1814"/>
      <c r="B760" s="1815"/>
      <c r="C760" s="1815"/>
      <c r="D760" s="1815"/>
      <c r="E760" s="1815"/>
      <c r="F760" s="1815"/>
      <c r="G760" s="1815"/>
      <c r="H760" s="1815"/>
      <c r="I760" s="1815"/>
      <c r="J760" s="1815"/>
      <c r="K760" s="1816"/>
      <c r="L760" s="547"/>
      <c r="M760" s="553"/>
      <c r="N760" s="554"/>
      <c r="O760" s="554"/>
      <c r="P760" s="549"/>
      <c r="Q760" s="549"/>
      <c r="R760" s="549"/>
      <c r="S760" s="555"/>
    </row>
    <row r="761" spans="1:19" ht="15.6">
      <c r="A761" s="1814"/>
      <c r="B761" s="1815"/>
      <c r="C761" s="1815"/>
      <c r="D761" s="1815"/>
      <c r="E761" s="1815"/>
      <c r="F761" s="1815"/>
      <c r="G761" s="1815"/>
      <c r="H761" s="1815"/>
      <c r="I761" s="1815"/>
      <c r="J761" s="1815"/>
      <c r="K761" s="1816"/>
      <c r="L761" s="547"/>
      <c r="M761" s="553"/>
      <c r="N761" s="554"/>
      <c r="O761" s="554"/>
      <c r="P761" s="549"/>
      <c r="Q761" s="549"/>
      <c r="R761" s="549"/>
      <c r="S761" s="555"/>
    </row>
    <row r="762" spans="1:19" ht="15.6">
      <c r="A762" s="1814"/>
      <c r="B762" s="1815"/>
      <c r="C762" s="1815"/>
      <c r="D762" s="1815"/>
      <c r="E762" s="1815"/>
      <c r="F762" s="1815"/>
      <c r="G762" s="1815"/>
      <c r="H762" s="1815"/>
      <c r="I762" s="1815"/>
      <c r="J762" s="1815"/>
      <c r="K762" s="1816"/>
      <c r="L762" s="547"/>
      <c r="M762" s="553"/>
      <c r="N762" s="554"/>
      <c r="O762" s="554"/>
      <c r="P762" s="549"/>
      <c r="Q762" s="549"/>
      <c r="R762" s="549"/>
      <c r="S762" s="555"/>
    </row>
    <row r="763" spans="1:19" ht="15.6">
      <c r="A763" s="1814"/>
      <c r="B763" s="1815"/>
      <c r="C763" s="1815"/>
      <c r="D763" s="1815"/>
      <c r="E763" s="1815"/>
      <c r="F763" s="1815"/>
      <c r="G763" s="1815"/>
      <c r="H763" s="1815"/>
      <c r="I763" s="1815"/>
      <c r="J763" s="1815"/>
      <c r="K763" s="1816"/>
      <c r="L763" s="547"/>
      <c r="M763" s="553"/>
      <c r="N763" s="554"/>
      <c r="O763" s="554"/>
      <c r="P763" s="549"/>
      <c r="Q763" s="549"/>
      <c r="R763" s="549"/>
      <c r="S763" s="555"/>
    </row>
    <row r="764" spans="1:19" ht="15.6">
      <c r="A764" s="1814"/>
      <c r="B764" s="1815"/>
      <c r="C764" s="1815"/>
      <c r="D764" s="1815"/>
      <c r="E764" s="1815"/>
      <c r="F764" s="1815"/>
      <c r="G764" s="1815"/>
      <c r="H764" s="1815"/>
      <c r="I764" s="1815"/>
      <c r="J764" s="1815"/>
      <c r="K764" s="1816"/>
      <c r="L764" s="547"/>
      <c r="M764" s="553"/>
      <c r="N764" s="554"/>
      <c r="O764" s="554"/>
      <c r="P764" s="549"/>
      <c r="Q764" s="549"/>
      <c r="R764" s="549"/>
      <c r="S764" s="555"/>
    </row>
    <row r="765" spans="1:19" ht="15.6">
      <c r="A765" s="1814"/>
      <c r="B765" s="1815"/>
      <c r="C765" s="1815"/>
      <c r="D765" s="1815"/>
      <c r="E765" s="1815"/>
      <c r="F765" s="1815"/>
      <c r="G765" s="1815"/>
      <c r="H765" s="1815"/>
      <c r="I765" s="1815"/>
      <c r="J765" s="1815"/>
      <c r="K765" s="1816"/>
      <c r="L765" s="547"/>
      <c r="M765" s="553"/>
      <c r="N765" s="554"/>
      <c r="O765" s="554"/>
      <c r="P765" s="554"/>
      <c r="Q765" s="554"/>
      <c r="R765" s="554"/>
      <c r="S765" s="555"/>
    </row>
    <row r="766" spans="1:19" ht="15.6">
      <c r="A766" s="1814"/>
      <c r="B766" s="1815"/>
      <c r="C766" s="1815"/>
      <c r="D766" s="1815"/>
      <c r="E766" s="1815"/>
      <c r="F766" s="1815"/>
      <c r="G766" s="1815"/>
      <c r="H766" s="1815"/>
      <c r="I766" s="1815"/>
      <c r="J766" s="1815"/>
      <c r="K766" s="1816"/>
      <c r="L766" s="547"/>
      <c r="M766" s="553"/>
      <c r="N766" s="554"/>
      <c r="O766" s="554"/>
      <c r="P766" s="554"/>
      <c r="Q766" s="554"/>
      <c r="R766" s="554"/>
      <c r="S766" s="555"/>
    </row>
    <row r="767" spans="1:19" ht="15.6">
      <c r="A767" s="1814"/>
      <c r="B767" s="1815"/>
      <c r="C767" s="1815"/>
      <c r="D767" s="1815"/>
      <c r="E767" s="1815"/>
      <c r="F767" s="1815"/>
      <c r="G767" s="1815"/>
      <c r="H767" s="1815"/>
      <c r="I767" s="1815"/>
      <c r="J767" s="1815"/>
      <c r="K767" s="1816"/>
      <c r="L767" s="547"/>
      <c r="M767" s="553"/>
      <c r="N767" s="554"/>
      <c r="O767" s="554"/>
      <c r="P767" s="554"/>
      <c r="Q767" s="554"/>
      <c r="R767" s="554"/>
      <c r="S767" s="555"/>
    </row>
    <row r="768" spans="1:19" ht="15.6">
      <c r="A768" s="1814"/>
      <c r="B768" s="1815"/>
      <c r="C768" s="1815"/>
      <c r="D768" s="1815"/>
      <c r="E768" s="1815"/>
      <c r="F768" s="1815"/>
      <c r="G768" s="1815"/>
      <c r="H768" s="1815"/>
      <c r="I768" s="1815"/>
      <c r="J768" s="1815"/>
      <c r="K768" s="1816"/>
      <c r="L768" s="547"/>
      <c r="M768" s="553"/>
      <c r="N768" s="554"/>
      <c r="O768" s="554"/>
      <c r="P768" s="554"/>
      <c r="Q768" s="554"/>
      <c r="R768" s="554"/>
      <c r="S768" s="555"/>
    </row>
    <row r="769" spans="1:19" ht="15.6">
      <c r="A769" s="1814"/>
      <c r="B769" s="1815"/>
      <c r="C769" s="1815"/>
      <c r="D769" s="1815"/>
      <c r="E769" s="1815"/>
      <c r="F769" s="1815"/>
      <c r="G769" s="1815"/>
      <c r="H769" s="1815"/>
      <c r="I769" s="1815"/>
      <c r="J769" s="1815"/>
      <c r="K769" s="1816"/>
      <c r="L769" s="547"/>
      <c r="M769" s="553"/>
      <c r="N769" s="554"/>
      <c r="O769" s="554"/>
      <c r="P769" s="554"/>
      <c r="Q769" s="554"/>
      <c r="R769" s="554"/>
      <c r="S769" s="555"/>
    </row>
    <row r="770" spans="1:19" ht="15.6">
      <c r="A770" s="1814"/>
      <c r="B770" s="1815"/>
      <c r="C770" s="1815"/>
      <c r="D770" s="1815"/>
      <c r="E770" s="1815"/>
      <c r="F770" s="1815"/>
      <c r="G770" s="1815"/>
      <c r="H770" s="1815"/>
      <c r="I770" s="1815"/>
      <c r="J770" s="1815"/>
      <c r="K770" s="1816"/>
      <c r="L770" s="547"/>
      <c r="M770" s="553"/>
      <c r="N770" s="554"/>
      <c r="O770" s="554"/>
      <c r="P770" s="554"/>
      <c r="Q770" s="554"/>
      <c r="R770" s="554"/>
      <c r="S770" s="555"/>
    </row>
    <row r="771" spans="1:19" ht="15.6">
      <c r="A771" s="1814"/>
      <c r="B771" s="1815"/>
      <c r="C771" s="1815"/>
      <c r="D771" s="1815"/>
      <c r="E771" s="1815"/>
      <c r="F771" s="1815"/>
      <c r="G771" s="1815"/>
      <c r="H771" s="1815"/>
      <c r="I771" s="1815"/>
      <c r="J771" s="1815"/>
      <c r="K771" s="1816"/>
      <c r="L771" s="547"/>
      <c r="M771" s="553"/>
      <c r="N771" s="554"/>
      <c r="O771" s="554"/>
      <c r="P771" s="554"/>
      <c r="Q771" s="554"/>
      <c r="R771" s="554"/>
      <c r="S771" s="555"/>
    </row>
    <row r="772" spans="1:19" ht="15.6">
      <c r="A772" s="1814"/>
      <c r="B772" s="1815"/>
      <c r="C772" s="1815"/>
      <c r="D772" s="1815"/>
      <c r="E772" s="1815"/>
      <c r="F772" s="1815"/>
      <c r="G772" s="1815"/>
      <c r="H772" s="1815"/>
      <c r="I772" s="1815"/>
      <c r="J772" s="1815"/>
      <c r="K772" s="1816"/>
      <c r="L772" s="547"/>
      <c r="M772" s="553"/>
      <c r="N772" s="554"/>
      <c r="O772" s="554"/>
      <c r="P772" s="554"/>
      <c r="Q772" s="554"/>
      <c r="R772" s="554"/>
      <c r="S772" s="555"/>
    </row>
    <row r="773" spans="1:19" ht="15.6">
      <c r="A773" s="1814"/>
      <c r="B773" s="1815"/>
      <c r="C773" s="1815"/>
      <c r="D773" s="1815"/>
      <c r="E773" s="1815"/>
      <c r="F773" s="1815"/>
      <c r="G773" s="1815"/>
      <c r="H773" s="1815"/>
      <c r="I773" s="1815"/>
      <c r="J773" s="1815"/>
      <c r="K773" s="1816"/>
      <c r="L773" s="547"/>
      <c r="M773" s="553"/>
      <c r="N773" s="554"/>
      <c r="O773" s="554"/>
      <c r="P773" s="554"/>
      <c r="Q773" s="554"/>
      <c r="R773" s="554"/>
      <c r="S773" s="555"/>
    </row>
    <row r="774" spans="1:19" ht="15.6">
      <c r="A774" s="1831"/>
      <c r="B774" s="1832"/>
      <c r="C774" s="1832"/>
      <c r="D774" s="1832"/>
      <c r="E774" s="1832"/>
      <c r="F774" s="1832"/>
      <c r="G774" s="1832"/>
      <c r="H774" s="1832"/>
      <c r="I774" s="1832"/>
      <c r="J774" s="1832"/>
      <c r="K774" s="1833"/>
      <c r="L774" s="547"/>
      <c r="M774" s="553"/>
      <c r="N774" s="554"/>
      <c r="O774" s="554"/>
      <c r="P774" s="554"/>
      <c r="Q774" s="554"/>
      <c r="R774" s="554"/>
      <c r="S774" s="555"/>
    </row>
    <row r="775" spans="1:19" ht="15.6">
      <c r="A775" s="1974"/>
      <c r="B775" s="1975"/>
      <c r="C775" s="1975"/>
      <c r="D775" s="1975"/>
      <c r="E775" s="1975"/>
      <c r="F775" s="1975"/>
      <c r="G775" s="1975"/>
      <c r="H775" s="1975"/>
      <c r="I775" s="1975"/>
      <c r="J775" s="1975"/>
      <c r="K775" s="1976"/>
      <c r="L775" s="547"/>
      <c r="M775" s="553"/>
      <c r="N775" s="554"/>
      <c r="O775" s="554"/>
      <c r="P775" s="554"/>
      <c r="Q775" s="554"/>
      <c r="R775" s="554"/>
      <c r="S775" s="555"/>
    </row>
    <row r="776" spans="1:19" ht="15.6">
      <c r="A776" s="1955"/>
      <c r="B776" s="1956"/>
      <c r="C776" s="1956"/>
      <c r="D776" s="1956"/>
      <c r="E776" s="1956"/>
      <c r="F776" s="1956"/>
      <c r="G776" s="1956"/>
      <c r="H776" s="1956"/>
      <c r="I776" s="1956"/>
      <c r="J776" s="1956"/>
      <c r="K776" s="1957"/>
      <c r="L776" s="547"/>
      <c r="M776" s="553"/>
      <c r="N776" s="554"/>
      <c r="O776" s="554"/>
      <c r="P776" s="554"/>
      <c r="Q776" s="554"/>
      <c r="R776" s="554"/>
      <c r="S776" s="555"/>
    </row>
    <row r="777" spans="1:19" ht="15.6">
      <c r="A777" s="1902"/>
      <c r="B777" s="1903"/>
      <c r="C777" s="1903"/>
      <c r="D777" s="1903"/>
      <c r="E777" s="1903"/>
      <c r="F777" s="1903"/>
      <c r="G777" s="1903"/>
      <c r="H777" s="1903"/>
      <c r="I777" s="1903"/>
      <c r="J777" s="1903"/>
      <c r="K777" s="1904"/>
      <c r="L777" s="1834" t="s">
        <v>1209</v>
      </c>
      <c r="M777" s="1835"/>
      <c r="N777" s="1835"/>
      <c r="O777" s="1835"/>
      <c r="P777" s="1835"/>
      <c r="Q777" s="1835"/>
      <c r="R777" s="1836"/>
      <c r="S777" s="558">
        <f>SUM(S746:S776)</f>
        <v>1</v>
      </c>
    </row>
    <row r="778" spans="1:19" ht="15.6">
      <c r="A778" s="820"/>
      <c r="B778" s="821"/>
      <c r="C778" s="821"/>
      <c r="D778" s="822"/>
      <c r="E778" s="823"/>
      <c r="F778" s="823"/>
      <c r="G778" s="823"/>
      <c r="H778" s="824"/>
      <c r="I778" s="825"/>
      <c r="J778" s="826"/>
      <c r="K778" s="826"/>
      <c r="L778" s="645"/>
      <c r="M778" s="646"/>
      <c r="N778" s="641"/>
      <c r="O778" s="641"/>
      <c r="P778" s="641"/>
      <c r="Q778" s="641"/>
      <c r="R778" s="641"/>
      <c r="S778" s="647"/>
    </row>
    <row r="779" spans="1:19" ht="72" customHeight="1">
      <c r="A779" s="1990" t="s">
        <v>1306</v>
      </c>
      <c r="B779" s="1991"/>
      <c r="C779" s="1992"/>
      <c r="D779" s="1992"/>
      <c r="E779" s="828"/>
      <c r="F779" s="829"/>
      <c r="G779" s="1991" t="s">
        <v>1306</v>
      </c>
      <c r="H779" s="1991"/>
      <c r="I779" s="827"/>
      <c r="J779" s="827"/>
      <c r="K779" s="829"/>
      <c r="L779" s="648"/>
      <c r="M779" s="648"/>
      <c r="N779" s="648"/>
      <c r="O779" s="648"/>
      <c r="P779" s="648"/>
      <c r="Q779" s="648"/>
      <c r="R779" s="648"/>
      <c r="S779" s="593"/>
    </row>
    <row r="780" spans="1:19" ht="15.6">
      <c r="A780" s="765" t="s">
        <v>1939</v>
      </c>
      <c r="B780" s="755"/>
      <c r="C780" s="755"/>
      <c r="D780" s="830"/>
      <c r="E780" s="830"/>
      <c r="F780" s="830"/>
      <c r="G780" s="1759" t="s">
        <v>1942</v>
      </c>
      <c r="H780" s="1759"/>
      <c r="I780" s="1759"/>
      <c r="J780" s="1759"/>
      <c r="K780" s="829"/>
      <c r="L780" s="648"/>
      <c r="M780" s="648"/>
      <c r="N780" s="648"/>
      <c r="O780" s="648"/>
      <c r="P780" s="648"/>
      <c r="Q780" s="648"/>
      <c r="R780" s="648"/>
      <c r="S780" s="649"/>
    </row>
    <row r="781" spans="1:19" ht="15.6" customHeight="1">
      <c r="A781" s="765" t="s">
        <v>1940</v>
      </c>
      <c r="B781" s="755"/>
      <c r="C781" s="755"/>
      <c r="D781" s="830"/>
      <c r="E781" s="830"/>
      <c r="F781" s="830"/>
      <c r="G781" s="1759" t="s">
        <v>1943</v>
      </c>
      <c r="H781" s="1759"/>
      <c r="I781" s="1759"/>
      <c r="J781" s="1759"/>
      <c r="K781" s="829"/>
      <c r="L781" s="648"/>
      <c r="M781" s="648"/>
      <c r="N781" s="648"/>
      <c r="O781" s="648"/>
      <c r="P781" s="648"/>
      <c r="Q781" s="648"/>
      <c r="R781" s="648"/>
      <c r="S781" s="649"/>
    </row>
    <row r="782" spans="1:19" ht="15.6" customHeight="1" thickBot="1">
      <c r="A782" s="766" t="s">
        <v>1941</v>
      </c>
      <c r="B782" s="767"/>
      <c r="C782" s="767"/>
      <c r="D782" s="831"/>
      <c r="E782" s="831"/>
      <c r="F782" s="831"/>
      <c r="G782" s="1760" t="s">
        <v>1944</v>
      </c>
      <c r="H782" s="1760"/>
      <c r="I782" s="1760"/>
      <c r="J782" s="1760"/>
      <c r="K782" s="832"/>
      <c r="L782" s="651"/>
      <c r="M782" s="651"/>
      <c r="N782" s="651"/>
      <c r="O782" s="651"/>
      <c r="P782" s="651"/>
      <c r="Q782" s="651"/>
      <c r="R782" s="651"/>
      <c r="S782" s="653"/>
    </row>
    <row r="783" spans="1:19" ht="21" thickBot="1">
      <c r="A783" s="1837"/>
      <c r="B783" s="1838"/>
      <c r="C783" s="1838"/>
      <c r="D783" s="1775" t="s">
        <v>1281</v>
      </c>
      <c r="E783" s="1776"/>
      <c r="F783" s="1776"/>
      <c r="G783" s="1776"/>
      <c r="H783" s="1776"/>
      <c r="I783" s="1776"/>
      <c r="J783" s="1776"/>
      <c r="K783" s="1776"/>
      <c r="L783" s="1776"/>
      <c r="M783" s="1776"/>
      <c r="N783" s="1776"/>
      <c r="O783" s="1776"/>
      <c r="P783" s="1776"/>
      <c r="Q783" s="1776"/>
      <c r="R783" s="1776"/>
      <c r="S783" s="1486"/>
    </row>
    <row r="784" spans="1:19" ht="15.6">
      <c r="A784" s="530"/>
      <c r="B784" s="531"/>
      <c r="C784" s="531"/>
      <c r="D784" s="531"/>
      <c r="E784" s="531"/>
      <c r="F784" s="531"/>
      <c r="G784" s="531"/>
      <c r="H784" s="531"/>
      <c r="I784" s="531"/>
      <c r="J784" s="531"/>
      <c r="K784" s="531"/>
      <c r="L784" s="531"/>
      <c r="M784" s="531"/>
      <c r="N784" s="531"/>
      <c r="O784" s="531"/>
      <c r="P784" s="531"/>
      <c r="Q784" s="531"/>
      <c r="R784" s="531"/>
      <c r="S784" s="532"/>
    </row>
    <row r="785" spans="1:19" ht="15.6">
      <c r="A785" s="1839" t="s">
        <v>1204</v>
      </c>
      <c r="B785" s="1840"/>
      <c r="C785" s="1840"/>
      <c r="D785" s="1896" t="s">
        <v>1228</v>
      </c>
      <c r="E785" s="1897"/>
      <c r="F785" s="1897"/>
      <c r="G785" s="1897"/>
      <c r="H785" s="1897"/>
      <c r="I785" s="1897"/>
      <c r="J785" s="1897"/>
      <c r="K785" s="1897"/>
      <c r="L785" s="1897"/>
      <c r="M785" s="1897"/>
      <c r="N785" s="1897"/>
      <c r="O785" s="1897"/>
      <c r="P785" s="1897"/>
      <c r="Q785" s="1897"/>
      <c r="R785" s="1898"/>
      <c r="S785" s="534"/>
    </row>
    <row r="786" spans="1:19" ht="15.6">
      <c r="A786" s="535"/>
      <c r="B786" s="533"/>
      <c r="C786" s="536"/>
      <c r="D786" s="1899"/>
      <c r="E786" s="1900"/>
      <c r="F786" s="1900"/>
      <c r="G786" s="1900"/>
      <c r="H786" s="1900"/>
      <c r="I786" s="1900"/>
      <c r="J786" s="1900"/>
      <c r="K786" s="1900"/>
      <c r="L786" s="1900"/>
      <c r="M786" s="1900"/>
      <c r="N786" s="1900"/>
      <c r="O786" s="1900"/>
      <c r="P786" s="1900"/>
      <c r="Q786" s="1900"/>
      <c r="R786" s="1901"/>
      <c r="S786" s="534"/>
    </row>
    <row r="787" spans="1:19" ht="15.6">
      <c r="A787" s="537"/>
      <c r="B787" s="538"/>
      <c r="C787" s="538"/>
      <c r="D787" s="539"/>
      <c r="E787" s="540"/>
      <c r="F787" s="540"/>
      <c r="G787" s="539"/>
      <c r="H787" s="539"/>
      <c r="I787" s="539"/>
      <c r="J787" s="539"/>
      <c r="K787" s="539"/>
      <c r="L787" s="539"/>
      <c r="M787" s="539"/>
      <c r="N787" s="539"/>
      <c r="O787" s="539"/>
      <c r="P787" s="539"/>
      <c r="Q787" s="539"/>
      <c r="R787" s="540"/>
      <c r="S787" s="534"/>
    </row>
    <row r="788" spans="1:19" ht="15.6">
      <c r="A788" s="1762" t="s">
        <v>1282</v>
      </c>
      <c r="B788" s="1762"/>
      <c r="C788" s="1762"/>
      <c r="D788" s="1762"/>
      <c r="E788" s="541"/>
      <c r="F788" s="1763" t="s">
        <v>1283</v>
      </c>
      <c r="G788" s="1763"/>
      <c r="H788" s="1763"/>
      <c r="I788" s="1763"/>
      <c r="J788" s="1763"/>
      <c r="K788" s="1763"/>
      <c r="L788" s="540"/>
      <c r="M788" s="1763" t="s">
        <v>1205</v>
      </c>
      <c r="N788" s="1763"/>
      <c r="O788" s="1763"/>
      <c r="P788" s="540"/>
      <c r="Q788" s="1764" t="s">
        <v>1284</v>
      </c>
      <c r="R788" s="1765"/>
      <c r="S788" s="1858"/>
    </row>
    <row r="789" spans="1:19" ht="15.6">
      <c r="A789" s="1768" t="s">
        <v>954</v>
      </c>
      <c r="B789" s="1768"/>
      <c r="C789" s="1768"/>
      <c r="D789" s="1768"/>
      <c r="E789" s="541"/>
      <c r="F789" s="1769" t="s">
        <v>918</v>
      </c>
      <c r="G789" s="1769"/>
      <c r="H789" s="1769"/>
      <c r="I789" s="1769"/>
      <c r="J789" s="1769"/>
      <c r="K789" s="1769"/>
      <c r="L789" s="540"/>
      <c r="M789" s="1770" t="s">
        <v>924</v>
      </c>
      <c r="N789" s="1771"/>
      <c r="O789" s="1772"/>
      <c r="P789" s="539"/>
      <c r="Q789" s="1828"/>
      <c r="R789" s="1829"/>
      <c r="S789" s="1859"/>
    </row>
    <row r="790" spans="1:19" ht="15.6">
      <c r="A790" s="1768"/>
      <c r="B790" s="1768"/>
      <c r="C790" s="1768"/>
      <c r="D790" s="1768"/>
      <c r="E790" s="541"/>
      <c r="F790" s="1769"/>
      <c r="G790" s="1769"/>
      <c r="H790" s="1769"/>
      <c r="I790" s="1769"/>
      <c r="J790" s="1769"/>
      <c r="K790" s="1769"/>
      <c r="L790" s="539"/>
      <c r="M790" s="539"/>
      <c r="N790" s="542"/>
      <c r="O790" s="542"/>
      <c r="P790" s="542"/>
      <c r="Q790" s="542"/>
      <c r="R790" s="540"/>
      <c r="S790" s="534"/>
    </row>
    <row r="791" spans="1:19" ht="15.6">
      <c r="A791" s="1820" t="s">
        <v>1285</v>
      </c>
      <c r="B791" s="1821"/>
      <c r="C791" s="1821"/>
      <c r="D791" s="1821"/>
      <c r="E791" s="1821"/>
      <c r="F791" s="1821"/>
      <c r="G791" s="1821"/>
      <c r="H791" s="1821"/>
      <c r="I791" s="1821"/>
      <c r="J791" s="1821"/>
      <c r="K791" s="1822"/>
      <c r="L791" s="1823" t="s">
        <v>1624</v>
      </c>
      <c r="M791" s="1825" t="s">
        <v>1225</v>
      </c>
      <c r="N791" s="1826"/>
      <c r="O791" s="1827"/>
      <c r="P791" s="1999" t="s">
        <v>1288</v>
      </c>
      <c r="Q791" s="1999" t="s">
        <v>1290</v>
      </c>
      <c r="R791" s="1999" t="s">
        <v>1289</v>
      </c>
      <c r="S791" s="1809" t="s">
        <v>1206</v>
      </c>
    </row>
    <row r="792" spans="1:19" ht="15.6">
      <c r="A792" s="1804"/>
      <c r="B792" s="1805"/>
      <c r="C792" s="1805"/>
      <c r="D792" s="1805"/>
      <c r="E792" s="1805"/>
      <c r="F792" s="1805"/>
      <c r="G792" s="1805"/>
      <c r="H792" s="1805"/>
      <c r="I792" s="1805"/>
      <c r="J792" s="1805"/>
      <c r="K792" s="1806"/>
      <c r="L792" s="1824"/>
      <c r="M792" s="546" t="s">
        <v>1624</v>
      </c>
      <c r="N792" s="546" t="s">
        <v>1291</v>
      </c>
      <c r="O792" s="546" t="s">
        <v>1624</v>
      </c>
      <c r="P792" s="2000"/>
      <c r="Q792" s="2000"/>
      <c r="R792" s="2000"/>
      <c r="S792" s="1810"/>
    </row>
    <row r="793" spans="1:19" ht="15.6">
      <c r="A793" s="1811" t="s">
        <v>1292</v>
      </c>
      <c r="B793" s="1812"/>
      <c r="C793" s="1812"/>
      <c r="D793" s="1812"/>
      <c r="E793" s="1812"/>
      <c r="F793" s="1812"/>
      <c r="G793" s="1812"/>
      <c r="H793" s="1812"/>
      <c r="I793" s="1812"/>
      <c r="J793" s="1812"/>
      <c r="K793" s="1813"/>
      <c r="L793" s="583">
        <v>1.5</v>
      </c>
      <c r="M793" s="583">
        <v>1.41</v>
      </c>
      <c r="N793" s="549">
        <v>2</v>
      </c>
      <c r="O793" s="549">
        <v>4.05</v>
      </c>
      <c r="P793" s="549">
        <f>L793+M793+N793+O793</f>
        <v>8.9600000000000009</v>
      </c>
      <c r="Q793" s="549"/>
      <c r="R793" s="549">
        <v>0.45</v>
      </c>
      <c r="S793" s="584">
        <f>P793*R793</f>
        <v>4.0320000000000009</v>
      </c>
    </row>
    <row r="794" spans="1:19" ht="15.6">
      <c r="A794" s="1814"/>
      <c r="B794" s="1815"/>
      <c r="C794" s="1815"/>
      <c r="D794" s="1815"/>
      <c r="E794" s="1815"/>
      <c r="F794" s="1815"/>
      <c r="G794" s="1815"/>
      <c r="H794" s="1815"/>
      <c r="I794" s="1815"/>
      <c r="J794" s="1815"/>
      <c r="K794" s="1816"/>
      <c r="L794" s="583">
        <v>3</v>
      </c>
      <c r="M794" s="583">
        <v>1.41</v>
      </c>
      <c r="N794" s="549">
        <v>5.3</v>
      </c>
      <c r="O794" s="549">
        <v>2.7</v>
      </c>
      <c r="P794" s="549">
        <f t="shared" ref="P794:P805" si="1">L794+M794+N794+O794</f>
        <v>12.41</v>
      </c>
      <c r="Q794" s="549"/>
      <c r="R794" s="549">
        <v>0.45</v>
      </c>
      <c r="S794" s="584">
        <f t="shared" ref="S794:S805" si="2">P794*R794</f>
        <v>5.5845000000000002</v>
      </c>
    </row>
    <row r="795" spans="1:19" ht="15.6">
      <c r="A795" s="1814"/>
      <c r="B795" s="1815"/>
      <c r="C795" s="1815"/>
      <c r="D795" s="1815"/>
      <c r="E795" s="1815"/>
      <c r="F795" s="1815"/>
      <c r="G795" s="1815"/>
      <c r="H795" s="1815"/>
      <c r="I795" s="1815"/>
      <c r="J795" s="1815"/>
      <c r="K795" s="1816"/>
      <c r="L795" s="583">
        <v>0.32</v>
      </c>
      <c r="M795" s="583">
        <v>1.8</v>
      </c>
      <c r="N795" s="549">
        <v>2.2000000000000002</v>
      </c>
      <c r="O795" s="549">
        <v>2.1</v>
      </c>
      <c r="P795" s="549">
        <f t="shared" si="1"/>
        <v>6.42</v>
      </c>
      <c r="Q795" s="549"/>
      <c r="R795" s="549">
        <v>0.45</v>
      </c>
      <c r="S795" s="584">
        <f t="shared" si="2"/>
        <v>2.8890000000000002</v>
      </c>
    </row>
    <row r="796" spans="1:19" ht="15.6">
      <c r="A796" s="1814"/>
      <c r="B796" s="1815"/>
      <c r="C796" s="1815"/>
      <c r="D796" s="1815"/>
      <c r="E796" s="1815"/>
      <c r="F796" s="1815"/>
      <c r="G796" s="1815"/>
      <c r="H796" s="1815"/>
      <c r="I796" s="1815"/>
      <c r="J796" s="1815"/>
      <c r="K796" s="1816"/>
      <c r="L796" s="583">
        <v>1.93</v>
      </c>
      <c r="M796" s="583">
        <v>1.1599999999999999</v>
      </c>
      <c r="N796" s="549">
        <v>4.2</v>
      </c>
      <c r="O796" s="549">
        <v>4.6500000000000004</v>
      </c>
      <c r="P796" s="549">
        <f t="shared" si="1"/>
        <v>11.940000000000001</v>
      </c>
      <c r="Q796" s="549"/>
      <c r="R796" s="549">
        <v>0.45</v>
      </c>
      <c r="S796" s="584">
        <f t="shared" si="2"/>
        <v>5.3730000000000011</v>
      </c>
    </row>
    <row r="797" spans="1:19" ht="15.6">
      <c r="A797" s="1814"/>
      <c r="B797" s="1815"/>
      <c r="C797" s="1815"/>
      <c r="D797" s="1815"/>
      <c r="E797" s="1815"/>
      <c r="F797" s="1815"/>
      <c r="G797" s="1815"/>
      <c r="H797" s="1815"/>
      <c r="I797" s="1815"/>
      <c r="J797" s="1815"/>
      <c r="K797" s="1816"/>
      <c r="L797" s="583">
        <v>1.76</v>
      </c>
      <c r="M797" s="583">
        <v>6</v>
      </c>
      <c r="N797" s="549">
        <v>5.3</v>
      </c>
      <c r="O797" s="549">
        <v>7.06</v>
      </c>
      <c r="P797" s="549">
        <f t="shared" si="1"/>
        <v>20.119999999999997</v>
      </c>
      <c r="Q797" s="549"/>
      <c r="R797" s="549">
        <v>0.45</v>
      </c>
      <c r="S797" s="584">
        <f t="shared" si="2"/>
        <v>9.0539999999999985</v>
      </c>
    </row>
    <row r="798" spans="1:19" ht="15.6">
      <c r="A798" s="1814"/>
      <c r="B798" s="1815"/>
      <c r="C798" s="1815"/>
      <c r="D798" s="1815"/>
      <c r="E798" s="1815"/>
      <c r="F798" s="1815"/>
      <c r="G798" s="1815"/>
      <c r="H798" s="1815"/>
      <c r="I798" s="1815"/>
      <c r="J798" s="1815"/>
      <c r="K798" s="1816"/>
      <c r="L798" s="583">
        <v>0.79</v>
      </c>
      <c r="M798" s="583">
        <v>1.5</v>
      </c>
      <c r="N798" s="549">
        <v>2.4</v>
      </c>
      <c r="O798" s="549">
        <v>9.9499999999999993</v>
      </c>
      <c r="P798" s="549">
        <f t="shared" si="1"/>
        <v>14.639999999999999</v>
      </c>
      <c r="Q798" s="549"/>
      <c r="R798" s="549">
        <v>0.45</v>
      </c>
      <c r="S798" s="584">
        <f t="shared" si="2"/>
        <v>6.5879999999999992</v>
      </c>
    </row>
    <row r="799" spans="1:19" ht="15.6">
      <c r="A799" s="1814"/>
      <c r="B799" s="1815"/>
      <c r="C799" s="1815"/>
      <c r="D799" s="1815"/>
      <c r="E799" s="1815"/>
      <c r="F799" s="1815"/>
      <c r="G799" s="1815"/>
      <c r="H799" s="1815"/>
      <c r="I799" s="1815"/>
      <c r="J799" s="1815"/>
      <c r="K799" s="1816"/>
      <c r="L799" s="583">
        <v>3.3</v>
      </c>
      <c r="M799" s="583">
        <v>0.9</v>
      </c>
      <c r="N799" s="549">
        <v>7.4</v>
      </c>
      <c r="O799" s="549">
        <v>9.5500000000000007</v>
      </c>
      <c r="P799" s="549">
        <f t="shared" si="1"/>
        <v>21.150000000000002</v>
      </c>
      <c r="Q799" s="549"/>
      <c r="R799" s="549">
        <v>0.45</v>
      </c>
      <c r="S799" s="584">
        <f t="shared" si="2"/>
        <v>9.5175000000000018</v>
      </c>
    </row>
    <row r="800" spans="1:19" ht="15.6">
      <c r="A800" s="1814"/>
      <c r="B800" s="1815"/>
      <c r="C800" s="1815"/>
      <c r="D800" s="1815"/>
      <c r="E800" s="1815"/>
      <c r="F800" s="1815"/>
      <c r="G800" s="1815"/>
      <c r="H800" s="1815"/>
      <c r="I800" s="1815"/>
      <c r="J800" s="1815"/>
      <c r="K800" s="1816"/>
      <c r="L800" s="583">
        <v>8</v>
      </c>
      <c r="M800" s="583">
        <v>2.2000000000000002</v>
      </c>
      <c r="N800" s="549">
        <v>3.6</v>
      </c>
      <c r="O800" s="549">
        <v>2.85</v>
      </c>
      <c r="P800" s="549">
        <f t="shared" si="1"/>
        <v>16.649999999999999</v>
      </c>
      <c r="Q800" s="549"/>
      <c r="R800" s="549">
        <v>0.45</v>
      </c>
      <c r="S800" s="584">
        <f t="shared" si="2"/>
        <v>7.4924999999999997</v>
      </c>
    </row>
    <row r="801" spans="1:19" ht="15.6">
      <c r="A801" s="1814"/>
      <c r="B801" s="1815"/>
      <c r="C801" s="1815"/>
      <c r="D801" s="1815"/>
      <c r="E801" s="1815"/>
      <c r="F801" s="1815"/>
      <c r="G801" s="1815"/>
      <c r="H801" s="1815"/>
      <c r="I801" s="1815"/>
      <c r="J801" s="1815"/>
      <c r="K801" s="1816"/>
      <c r="L801" s="583">
        <v>5</v>
      </c>
      <c r="M801" s="583">
        <v>4.8</v>
      </c>
      <c r="N801" s="549">
        <v>3.6</v>
      </c>
      <c r="O801" s="549">
        <v>2.5499999999999998</v>
      </c>
      <c r="P801" s="549">
        <f t="shared" si="1"/>
        <v>15.95</v>
      </c>
      <c r="Q801" s="549"/>
      <c r="R801" s="549">
        <v>0.45</v>
      </c>
      <c r="S801" s="584">
        <f t="shared" si="2"/>
        <v>7.1775000000000002</v>
      </c>
    </row>
    <row r="802" spans="1:19" ht="15.6">
      <c r="A802" s="1814"/>
      <c r="B802" s="1815"/>
      <c r="C802" s="1815"/>
      <c r="D802" s="1815"/>
      <c r="E802" s="1815"/>
      <c r="F802" s="1815"/>
      <c r="G802" s="1815"/>
      <c r="H802" s="1815"/>
      <c r="I802" s="1815"/>
      <c r="J802" s="1815"/>
      <c r="K802" s="1816"/>
      <c r="L802" s="583">
        <v>0.73</v>
      </c>
      <c r="M802" s="583">
        <v>4.8</v>
      </c>
      <c r="N802" s="549">
        <v>1.8</v>
      </c>
      <c r="O802" s="549">
        <v>3.8</v>
      </c>
      <c r="P802" s="549">
        <f t="shared" si="1"/>
        <v>11.129999999999999</v>
      </c>
      <c r="Q802" s="549"/>
      <c r="R802" s="549">
        <v>0.45</v>
      </c>
      <c r="S802" s="584">
        <f t="shared" si="2"/>
        <v>5.0084999999999997</v>
      </c>
    </row>
    <row r="803" spans="1:19" ht="15.6">
      <c r="A803" s="1814"/>
      <c r="B803" s="1815"/>
      <c r="C803" s="1815"/>
      <c r="D803" s="1815"/>
      <c r="E803" s="1815"/>
      <c r="F803" s="1815"/>
      <c r="G803" s="1815"/>
      <c r="H803" s="1815"/>
      <c r="I803" s="1815"/>
      <c r="J803" s="1815"/>
      <c r="K803" s="1816"/>
      <c r="L803" s="583">
        <v>0.73</v>
      </c>
      <c r="M803" s="583">
        <v>5</v>
      </c>
      <c r="N803" s="549">
        <v>3.2</v>
      </c>
      <c r="O803" s="549">
        <v>4.8499999999999996</v>
      </c>
      <c r="P803" s="549">
        <f t="shared" si="1"/>
        <v>13.78</v>
      </c>
      <c r="Q803" s="549"/>
      <c r="R803" s="549">
        <v>0.45</v>
      </c>
      <c r="S803" s="584">
        <f t="shared" si="2"/>
        <v>6.2009999999999996</v>
      </c>
    </row>
    <row r="804" spans="1:19" ht="15.6">
      <c r="A804" s="1814"/>
      <c r="B804" s="1815"/>
      <c r="C804" s="1815"/>
      <c r="D804" s="1815"/>
      <c r="E804" s="1815"/>
      <c r="F804" s="1815"/>
      <c r="G804" s="1815"/>
      <c r="H804" s="1815"/>
      <c r="I804" s="1815"/>
      <c r="J804" s="1815"/>
      <c r="K804" s="1816"/>
      <c r="L804" s="583">
        <v>0.73</v>
      </c>
      <c r="M804" s="583">
        <v>5</v>
      </c>
      <c r="N804" s="549">
        <v>2</v>
      </c>
      <c r="O804" s="549">
        <v>1.3</v>
      </c>
      <c r="P804" s="549">
        <f t="shared" si="1"/>
        <v>9.0300000000000011</v>
      </c>
      <c r="Q804" s="549"/>
      <c r="R804" s="549">
        <v>0.45</v>
      </c>
      <c r="S804" s="584">
        <f t="shared" si="2"/>
        <v>4.0635000000000003</v>
      </c>
    </row>
    <row r="805" spans="1:19" ht="15.6">
      <c r="A805" s="1814"/>
      <c r="B805" s="1815"/>
      <c r="C805" s="1815"/>
      <c r="D805" s="1815"/>
      <c r="E805" s="1815"/>
      <c r="F805" s="1815"/>
      <c r="G805" s="1815"/>
      <c r="H805" s="1815"/>
      <c r="I805" s="1815"/>
      <c r="J805" s="1815"/>
      <c r="K805" s="1816"/>
      <c r="L805" s="583">
        <v>0.73</v>
      </c>
      <c r="M805" s="583">
        <v>40</v>
      </c>
      <c r="N805" s="549">
        <v>4.1500000000000004</v>
      </c>
      <c r="O805" s="549">
        <v>3.5</v>
      </c>
      <c r="P805" s="549">
        <f t="shared" si="1"/>
        <v>48.379999999999995</v>
      </c>
      <c r="Q805" s="549"/>
      <c r="R805" s="549">
        <v>0.45</v>
      </c>
      <c r="S805" s="584">
        <f t="shared" si="2"/>
        <v>21.770999999999997</v>
      </c>
    </row>
    <row r="806" spans="1:19" ht="15.6">
      <c r="A806" s="1831"/>
      <c r="B806" s="1832"/>
      <c r="C806" s="1832"/>
      <c r="D806" s="1832"/>
      <c r="E806" s="1832"/>
      <c r="F806" s="1832"/>
      <c r="G806" s="1832"/>
      <c r="H806" s="1832"/>
      <c r="I806" s="1832"/>
      <c r="J806" s="1832"/>
      <c r="K806" s="1833"/>
      <c r="L806" s="1834" t="s">
        <v>1209</v>
      </c>
      <c r="M806" s="1835"/>
      <c r="N806" s="1835"/>
      <c r="O806" s="1835"/>
      <c r="P806" s="1835"/>
      <c r="Q806" s="1835"/>
      <c r="R806" s="1836"/>
      <c r="S806" s="558">
        <f>SUM(S793:S802)</f>
        <v>62.716499999999996</v>
      </c>
    </row>
    <row r="807" spans="1:19" ht="15.6">
      <c r="A807" s="820"/>
      <c r="B807" s="821"/>
      <c r="C807" s="821"/>
      <c r="D807" s="822"/>
      <c r="E807" s="823"/>
      <c r="F807" s="823"/>
      <c r="G807" s="823"/>
      <c r="H807" s="824"/>
      <c r="I807" s="825"/>
      <c r="J807" s="826"/>
      <c r="K807" s="826"/>
      <c r="L807" s="645"/>
      <c r="M807" s="646"/>
      <c r="N807" s="641"/>
      <c r="O807" s="641"/>
      <c r="P807" s="641"/>
      <c r="Q807" s="641"/>
      <c r="R807" s="641"/>
      <c r="S807" s="647"/>
    </row>
    <row r="808" spans="1:19" ht="88.8" customHeight="1">
      <c r="A808" s="1990" t="s">
        <v>1306</v>
      </c>
      <c r="B808" s="1991"/>
      <c r="C808" s="1992"/>
      <c r="D808" s="1992"/>
      <c r="E808" s="828"/>
      <c r="F808" s="829"/>
      <c r="G808" s="1991" t="s">
        <v>1306</v>
      </c>
      <c r="H808" s="1991"/>
      <c r="I808" s="827"/>
      <c r="J808" s="827"/>
      <c r="K808" s="829"/>
      <c r="L808" s="648"/>
      <c r="M808" s="648"/>
      <c r="N808" s="648"/>
      <c r="O808" s="648"/>
      <c r="P808" s="648"/>
      <c r="Q808" s="648"/>
      <c r="R808" s="648"/>
      <c r="S808" s="593"/>
    </row>
    <row r="809" spans="1:19" ht="18.600000000000001" customHeight="1">
      <c r="A809" s="765" t="s">
        <v>1939</v>
      </c>
      <c r="B809" s="755"/>
      <c r="C809" s="755"/>
      <c r="D809" s="830"/>
      <c r="E809" s="830"/>
      <c r="F809" s="830"/>
      <c r="G809" s="1759" t="s">
        <v>1942</v>
      </c>
      <c r="H809" s="1759"/>
      <c r="I809" s="1759"/>
      <c r="J809" s="1759"/>
      <c r="K809" s="829"/>
      <c r="L809" s="648"/>
      <c r="M809" s="648"/>
      <c r="N809" s="648"/>
      <c r="O809" s="648"/>
      <c r="P809" s="648"/>
      <c r="Q809" s="648"/>
      <c r="R809" s="648"/>
      <c r="S809" s="649"/>
    </row>
    <row r="810" spans="1:19" ht="18.600000000000001" customHeight="1">
      <c r="A810" s="765" t="s">
        <v>1940</v>
      </c>
      <c r="B810" s="755"/>
      <c r="C810" s="755"/>
      <c r="D810" s="830"/>
      <c r="E810" s="830"/>
      <c r="F810" s="830"/>
      <c r="G810" s="1759" t="s">
        <v>1943</v>
      </c>
      <c r="H810" s="1759"/>
      <c r="I810" s="1759"/>
      <c r="J810" s="1759"/>
      <c r="K810" s="829"/>
      <c r="L810" s="648"/>
      <c r="M810" s="648"/>
      <c r="N810" s="648"/>
      <c r="O810" s="648"/>
      <c r="P810" s="648"/>
      <c r="Q810" s="648"/>
      <c r="R810" s="648"/>
      <c r="S810" s="649"/>
    </row>
    <row r="811" spans="1:19" ht="18.600000000000001" customHeight="1" thickBot="1">
      <c r="A811" s="766" t="s">
        <v>1941</v>
      </c>
      <c r="B811" s="767"/>
      <c r="C811" s="767"/>
      <c r="D811" s="831"/>
      <c r="E811" s="831"/>
      <c r="F811" s="831"/>
      <c r="G811" s="1760" t="s">
        <v>1944</v>
      </c>
      <c r="H811" s="1760"/>
      <c r="I811" s="1760"/>
      <c r="J811" s="1760"/>
      <c r="K811" s="832"/>
      <c r="L811" s="651"/>
      <c r="M811" s="651"/>
      <c r="N811" s="651"/>
      <c r="O811" s="651"/>
      <c r="P811" s="651"/>
      <c r="Q811" s="651"/>
      <c r="R811" s="651"/>
      <c r="S811" s="653"/>
    </row>
    <row r="812" spans="1:19" ht="21" thickBot="1">
      <c r="A812" s="1837"/>
      <c r="B812" s="1838"/>
      <c r="C812" s="1838"/>
      <c r="D812" s="1775" t="s">
        <v>1281</v>
      </c>
      <c r="E812" s="1776"/>
      <c r="F812" s="1776"/>
      <c r="G812" s="1776"/>
      <c r="H812" s="1776"/>
      <c r="I812" s="1776"/>
      <c r="J812" s="1776"/>
      <c r="K812" s="1776"/>
      <c r="L812" s="1776"/>
      <c r="M812" s="1776"/>
      <c r="N812" s="1776"/>
      <c r="O812" s="1776"/>
      <c r="P812" s="1776"/>
      <c r="Q812" s="1776"/>
      <c r="R812" s="1776"/>
      <c r="S812" s="1486"/>
    </row>
    <row r="813" spans="1:19" ht="15.6">
      <c r="A813" s="530"/>
      <c r="B813" s="531"/>
      <c r="C813" s="531"/>
      <c r="D813" s="531"/>
      <c r="E813" s="531"/>
      <c r="F813" s="531"/>
      <c r="G813" s="531"/>
      <c r="H813" s="531"/>
      <c r="I813" s="531"/>
      <c r="J813" s="531"/>
      <c r="K813" s="531"/>
      <c r="L813" s="531"/>
      <c r="M813" s="531"/>
      <c r="N813" s="531"/>
      <c r="O813" s="531"/>
      <c r="P813" s="531"/>
      <c r="Q813" s="531"/>
      <c r="R813" s="531"/>
      <c r="S813" s="532"/>
    </row>
    <row r="814" spans="1:19" ht="15.6">
      <c r="A814" s="1839" t="s">
        <v>1204</v>
      </c>
      <c r="B814" s="1840"/>
      <c r="C814" s="1840"/>
      <c r="D814" s="1896" t="s">
        <v>1228</v>
      </c>
      <c r="E814" s="1897"/>
      <c r="F814" s="1897"/>
      <c r="G814" s="1897"/>
      <c r="H814" s="1897"/>
      <c r="I814" s="1897"/>
      <c r="J814" s="1897"/>
      <c r="K814" s="1897"/>
      <c r="L814" s="1897"/>
      <c r="M814" s="1897"/>
      <c r="N814" s="1897"/>
      <c r="O814" s="1897"/>
      <c r="P814" s="1897"/>
      <c r="Q814" s="1897"/>
      <c r="R814" s="1898"/>
      <c r="S814" s="534"/>
    </row>
    <row r="815" spans="1:19" ht="15.6">
      <c r="A815" s="535"/>
      <c r="B815" s="533"/>
      <c r="C815" s="536"/>
      <c r="D815" s="1899"/>
      <c r="E815" s="1900"/>
      <c r="F815" s="1900"/>
      <c r="G815" s="1900"/>
      <c r="H815" s="1900"/>
      <c r="I815" s="1900"/>
      <c r="J815" s="1900"/>
      <c r="K815" s="1900"/>
      <c r="L815" s="1900"/>
      <c r="M815" s="1900"/>
      <c r="N815" s="1900"/>
      <c r="O815" s="1900"/>
      <c r="P815" s="1900"/>
      <c r="Q815" s="1900"/>
      <c r="R815" s="1901"/>
      <c r="S815" s="534"/>
    </row>
    <row r="816" spans="1:19" ht="15.6">
      <c r="A816" s="537"/>
      <c r="B816" s="538"/>
      <c r="C816" s="538"/>
      <c r="D816" s="539"/>
      <c r="E816" s="540"/>
      <c r="F816" s="540"/>
      <c r="G816" s="539"/>
      <c r="H816" s="539"/>
      <c r="I816" s="539"/>
      <c r="J816" s="539"/>
      <c r="K816" s="539"/>
      <c r="L816" s="539"/>
      <c r="M816" s="539"/>
      <c r="N816" s="539"/>
      <c r="O816" s="539"/>
      <c r="P816" s="539"/>
      <c r="Q816" s="539"/>
      <c r="R816" s="540"/>
      <c r="S816" s="534"/>
    </row>
    <row r="817" spans="1:19" ht="15.6">
      <c r="A817" s="1762" t="s">
        <v>1282</v>
      </c>
      <c r="B817" s="1762"/>
      <c r="C817" s="1762"/>
      <c r="D817" s="1762"/>
      <c r="E817" s="541"/>
      <c r="F817" s="1763" t="s">
        <v>1283</v>
      </c>
      <c r="G817" s="1763"/>
      <c r="H817" s="1763"/>
      <c r="I817" s="1763"/>
      <c r="J817" s="1763"/>
      <c r="K817" s="1763"/>
      <c r="L817" s="540"/>
      <c r="M817" s="1763" t="s">
        <v>1205</v>
      </c>
      <c r="N817" s="1763"/>
      <c r="O817" s="1763"/>
      <c r="P817" s="540"/>
      <c r="Q817" s="1764" t="s">
        <v>1284</v>
      </c>
      <c r="R817" s="1765"/>
      <c r="S817" s="1858"/>
    </row>
    <row r="818" spans="1:19" ht="15.6">
      <c r="A818" s="1768" t="s">
        <v>955</v>
      </c>
      <c r="B818" s="1768"/>
      <c r="C818" s="1768"/>
      <c r="D818" s="1768"/>
      <c r="E818" s="541"/>
      <c r="F818" s="1769" t="s">
        <v>956</v>
      </c>
      <c r="G818" s="1769"/>
      <c r="H818" s="1769"/>
      <c r="I818" s="1769"/>
      <c r="J818" s="1769"/>
      <c r="K818" s="1769"/>
      <c r="L818" s="540"/>
      <c r="M818" s="1770" t="s">
        <v>102</v>
      </c>
      <c r="N818" s="1771"/>
      <c r="O818" s="1772"/>
      <c r="P818" s="539"/>
      <c r="Q818" s="1828"/>
      <c r="R818" s="1829"/>
      <c r="S818" s="1859"/>
    </row>
    <row r="819" spans="1:19" ht="15.6">
      <c r="A819" s="1768"/>
      <c r="B819" s="1768"/>
      <c r="C819" s="1768"/>
      <c r="D819" s="1768"/>
      <c r="E819" s="541"/>
      <c r="F819" s="1769"/>
      <c r="G819" s="1769"/>
      <c r="H819" s="1769"/>
      <c r="I819" s="1769"/>
      <c r="J819" s="1769"/>
      <c r="K819" s="1769"/>
      <c r="L819" s="539"/>
      <c r="M819" s="539"/>
      <c r="N819" s="542"/>
      <c r="O819" s="542"/>
      <c r="P819" s="542"/>
      <c r="Q819" s="542"/>
      <c r="R819" s="540"/>
      <c r="S819" s="534"/>
    </row>
    <row r="820" spans="1:19" ht="16.2" thickBot="1">
      <c r="A820" s="570"/>
      <c r="B820" s="571"/>
      <c r="C820" s="571"/>
      <c r="D820" s="571"/>
      <c r="E820" s="571"/>
      <c r="F820" s="571"/>
      <c r="G820" s="571"/>
      <c r="H820" s="572"/>
      <c r="I820" s="571"/>
      <c r="J820" s="571"/>
      <c r="K820" s="571"/>
      <c r="L820" s="571"/>
      <c r="M820" s="571"/>
      <c r="N820" s="571"/>
      <c r="O820" s="571"/>
      <c r="P820" s="571"/>
      <c r="Q820" s="571"/>
      <c r="R820" s="571"/>
      <c r="S820" s="573"/>
    </row>
    <row r="821" spans="1:19" ht="15.6">
      <c r="A821" s="1820" t="s">
        <v>1285</v>
      </c>
      <c r="B821" s="1821"/>
      <c r="C821" s="1821"/>
      <c r="D821" s="1821"/>
      <c r="E821" s="1821"/>
      <c r="F821" s="1821"/>
      <c r="G821" s="1821"/>
      <c r="H821" s="1821"/>
      <c r="I821" s="1821"/>
      <c r="J821" s="1821"/>
      <c r="K821" s="1822"/>
      <c r="L821" s="1823" t="s">
        <v>1624</v>
      </c>
      <c r="M821" s="1825" t="s">
        <v>1225</v>
      </c>
      <c r="N821" s="1826"/>
      <c r="O821" s="1827"/>
      <c r="P821" s="1999" t="s">
        <v>1288</v>
      </c>
      <c r="Q821" s="1999" t="s">
        <v>1290</v>
      </c>
      <c r="R821" s="1999" t="s">
        <v>1289</v>
      </c>
      <c r="S821" s="1809" t="s">
        <v>1206</v>
      </c>
    </row>
    <row r="822" spans="1:19" ht="15.6">
      <c r="A822" s="1804"/>
      <c r="B822" s="1805"/>
      <c r="C822" s="1805"/>
      <c r="D822" s="1805"/>
      <c r="E822" s="1805"/>
      <c r="F822" s="1805"/>
      <c r="G822" s="1805"/>
      <c r="H822" s="1805"/>
      <c r="I822" s="1805"/>
      <c r="J822" s="1805"/>
      <c r="K822" s="1806"/>
      <c r="L822" s="1824"/>
      <c r="M822" s="546" t="s">
        <v>1624</v>
      </c>
      <c r="N822" s="546" t="s">
        <v>1291</v>
      </c>
      <c r="O822" s="546" t="s">
        <v>1624</v>
      </c>
      <c r="P822" s="2000"/>
      <c r="Q822" s="2000"/>
      <c r="R822" s="2000"/>
      <c r="S822" s="1810"/>
    </row>
    <row r="823" spans="1:19" ht="15.6">
      <c r="A823" s="1811" t="s">
        <v>1292</v>
      </c>
      <c r="B823" s="1812"/>
      <c r="C823" s="1812"/>
      <c r="D823" s="1812"/>
      <c r="E823" s="1812"/>
      <c r="F823" s="1812"/>
      <c r="G823" s="1812"/>
      <c r="H823" s="1812"/>
      <c r="I823" s="1812"/>
      <c r="J823" s="1812"/>
      <c r="K823" s="1813"/>
      <c r="L823" s="583">
        <v>1.5</v>
      </c>
      <c r="M823" s="583">
        <v>1.41</v>
      </c>
      <c r="N823" s="549">
        <v>2</v>
      </c>
      <c r="O823" s="549">
        <v>4.05</v>
      </c>
      <c r="P823" s="549">
        <f>L823+M823+N823+O823</f>
        <v>8.9600000000000009</v>
      </c>
      <c r="Q823" s="549">
        <v>0.5</v>
      </c>
      <c r="R823" s="549">
        <v>0.3</v>
      </c>
      <c r="S823" s="584">
        <f>P823*Q823*R823</f>
        <v>1.3440000000000001</v>
      </c>
    </row>
    <row r="824" spans="1:19" ht="15.6">
      <c r="A824" s="1814"/>
      <c r="B824" s="1815"/>
      <c r="C824" s="1815"/>
      <c r="D824" s="1815"/>
      <c r="E824" s="1815"/>
      <c r="F824" s="1815"/>
      <c r="G824" s="1815"/>
      <c r="H824" s="1815"/>
      <c r="I824" s="1815"/>
      <c r="J824" s="1815"/>
      <c r="K824" s="1816"/>
      <c r="L824" s="583">
        <v>3</v>
      </c>
      <c r="M824" s="583">
        <v>1.41</v>
      </c>
      <c r="N824" s="549">
        <v>5.3</v>
      </c>
      <c r="O824" s="549">
        <v>2.7</v>
      </c>
      <c r="P824" s="549">
        <f t="shared" ref="P824:P835" si="3">L824+M824+N824+O824</f>
        <v>12.41</v>
      </c>
      <c r="Q824" s="549">
        <v>0.5</v>
      </c>
      <c r="R824" s="549">
        <v>0.3</v>
      </c>
      <c r="S824" s="584">
        <f t="shared" ref="S824:S835" si="4">P824*Q824*R824</f>
        <v>1.8614999999999999</v>
      </c>
    </row>
    <row r="825" spans="1:19" ht="15.6">
      <c r="A825" s="1814"/>
      <c r="B825" s="1815"/>
      <c r="C825" s="1815"/>
      <c r="D825" s="1815"/>
      <c r="E825" s="1815"/>
      <c r="F825" s="1815"/>
      <c r="G825" s="1815"/>
      <c r="H825" s="1815"/>
      <c r="I825" s="1815"/>
      <c r="J825" s="1815"/>
      <c r="K825" s="1816"/>
      <c r="L825" s="583">
        <v>0.32</v>
      </c>
      <c r="M825" s="583">
        <v>1.8</v>
      </c>
      <c r="N825" s="549">
        <v>2.2000000000000002</v>
      </c>
      <c r="O825" s="549">
        <v>2.1</v>
      </c>
      <c r="P825" s="549">
        <f t="shared" si="3"/>
        <v>6.42</v>
      </c>
      <c r="Q825" s="549">
        <v>0.5</v>
      </c>
      <c r="R825" s="549">
        <v>0.3</v>
      </c>
      <c r="S825" s="584">
        <f t="shared" si="4"/>
        <v>0.96299999999999997</v>
      </c>
    </row>
    <row r="826" spans="1:19" ht="15.6">
      <c r="A826" s="1814"/>
      <c r="B826" s="1815"/>
      <c r="C826" s="1815"/>
      <c r="D826" s="1815"/>
      <c r="E826" s="1815"/>
      <c r="F826" s="1815"/>
      <c r="G826" s="1815"/>
      <c r="H826" s="1815"/>
      <c r="I826" s="1815"/>
      <c r="J826" s="1815"/>
      <c r="K826" s="1816"/>
      <c r="L826" s="583">
        <v>1.93</v>
      </c>
      <c r="M826" s="583">
        <v>1.1399999999999999</v>
      </c>
      <c r="N826" s="549">
        <v>4.2</v>
      </c>
      <c r="O826" s="549">
        <v>4.1500000000000004</v>
      </c>
      <c r="P826" s="549">
        <f t="shared" si="3"/>
        <v>11.42</v>
      </c>
      <c r="Q826" s="549">
        <v>0.5</v>
      </c>
      <c r="R826" s="549">
        <v>0.3</v>
      </c>
      <c r="S826" s="584">
        <f t="shared" si="4"/>
        <v>1.7129999999999999</v>
      </c>
    </row>
    <row r="827" spans="1:19" ht="15.6">
      <c r="A827" s="1814"/>
      <c r="B827" s="1815"/>
      <c r="C827" s="1815"/>
      <c r="D827" s="1815"/>
      <c r="E827" s="1815"/>
      <c r="F827" s="1815"/>
      <c r="G827" s="1815"/>
      <c r="H827" s="1815"/>
      <c r="I827" s="1815"/>
      <c r="J827" s="1815"/>
      <c r="K827" s="1816"/>
      <c r="L827" s="583">
        <v>1.76</v>
      </c>
      <c r="M827" s="583">
        <v>6</v>
      </c>
      <c r="N827" s="549">
        <v>5.3</v>
      </c>
      <c r="O827" s="549">
        <v>7.06</v>
      </c>
      <c r="P827" s="549">
        <f t="shared" si="3"/>
        <v>20.119999999999997</v>
      </c>
      <c r="Q827" s="549">
        <v>0.5</v>
      </c>
      <c r="R827" s="549">
        <v>0.3</v>
      </c>
      <c r="S827" s="584">
        <f t="shared" si="4"/>
        <v>3.0179999999999993</v>
      </c>
    </row>
    <row r="828" spans="1:19" ht="15.6">
      <c r="A828" s="1814"/>
      <c r="B828" s="1815"/>
      <c r="C828" s="1815"/>
      <c r="D828" s="1815"/>
      <c r="E828" s="1815"/>
      <c r="F828" s="1815"/>
      <c r="G828" s="1815"/>
      <c r="H828" s="1815"/>
      <c r="I828" s="1815"/>
      <c r="J828" s="1815"/>
      <c r="K828" s="1816"/>
      <c r="L828" s="583">
        <v>0.79</v>
      </c>
      <c r="M828" s="583">
        <v>1.5</v>
      </c>
      <c r="N828" s="549">
        <v>2.35</v>
      </c>
      <c r="O828" s="549">
        <v>9.9499999999999993</v>
      </c>
      <c r="P828" s="549">
        <f t="shared" si="3"/>
        <v>14.59</v>
      </c>
      <c r="Q828" s="549">
        <v>0.5</v>
      </c>
      <c r="R828" s="549">
        <v>0.3</v>
      </c>
      <c r="S828" s="584">
        <f t="shared" si="4"/>
        <v>2.1884999999999999</v>
      </c>
    </row>
    <row r="829" spans="1:19" ht="15.6">
      <c r="A829" s="1814"/>
      <c r="B829" s="1815"/>
      <c r="C829" s="1815"/>
      <c r="D829" s="1815"/>
      <c r="E829" s="1815"/>
      <c r="F829" s="1815"/>
      <c r="G829" s="1815"/>
      <c r="H829" s="1815"/>
      <c r="I829" s="1815"/>
      <c r="J829" s="1815"/>
      <c r="K829" s="1816"/>
      <c r="L829" s="583">
        <v>3.3</v>
      </c>
      <c r="M829" s="583">
        <v>0.9</v>
      </c>
      <c r="N829" s="549">
        <v>7.4</v>
      </c>
      <c r="O829" s="549">
        <v>9.4499999999999993</v>
      </c>
      <c r="P829" s="549">
        <f t="shared" si="3"/>
        <v>21.05</v>
      </c>
      <c r="Q829" s="549">
        <v>0.5</v>
      </c>
      <c r="R829" s="549">
        <v>0.3</v>
      </c>
      <c r="S829" s="584">
        <f t="shared" si="4"/>
        <v>3.1575000000000002</v>
      </c>
    </row>
    <row r="830" spans="1:19" ht="15.6">
      <c r="A830" s="1814"/>
      <c r="B830" s="1815"/>
      <c r="C830" s="1815"/>
      <c r="D830" s="1815"/>
      <c r="E830" s="1815"/>
      <c r="F830" s="1815"/>
      <c r="G830" s="1815"/>
      <c r="H830" s="1815"/>
      <c r="I830" s="1815"/>
      <c r="J830" s="1815"/>
      <c r="K830" s="1816"/>
      <c r="L830" s="583">
        <v>8</v>
      </c>
      <c r="M830" s="583">
        <v>2.2000000000000002</v>
      </c>
      <c r="N830" s="549">
        <v>3.3</v>
      </c>
      <c r="O830" s="549">
        <v>2.85</v>
      </c>
      <c r="P830" s="549">
        <f t="shared" si="3"/>
        <v>16.350000000000001</v>
      </c>
      <c r="Q830" s="549">
        <v>0.5</v>
      </c>
      <c r="R830" s="549">
        <v>0.3</v>
      </c>
      <c r="S830" s="584">
        <f t="shared" si="4"/>
        <v>2.4525000000000001</v>
      </c>
    </row>
    <row r="831" spans="1:19" ht="15.6">
      <c r="A831" s="1814"/>
      <c r="B831" s="1815"/>
      <c r="C831" s="1815"/>
      <c r="D831" s="1815"/>
      <c r="E831" s="1815"/>
      <c r="F831" s="1815"/>
      <c r="G831" s="1815"/>
      <c r="H831" s="1815"/>
      <c r="I831" s="1815"/>
      <c r="J831" s="1815"/>
      <c r="K831" s="1816"/>
      <c r="L831" s="583">
        <v>5</v>
      </c>
      <c r="M831" s="583">
        <v>4.8</v>
      </c>
      <c r="N831" s="549">
        <v>3.5</v>
      </c>
      <c r="O831" s="549">
        <v>2.35</v>
      </c>
      <c r="P831" s="549">
        <f t="shared" si="3"/>
        <v>15.65</v>
      </c>
      <c r="Q831" s="549">
        <v>0.5</v>
      </c>
      <c r="R831" s="549">
        <v>0.3</v>
      </c>
      <c r="S831" s="584">
        <f t="shared" si="4"/>
        <v>2.3475000000000001</v>
      </c>
    </row>
    <row r="832" spans="1:19" ht="15.6">
      <c r="A832" s="1814"/>
      <c r="B832" s="1815"/>
      <c r="C832" s="1815"/>
      <c r="D832" s="1815"/>
      <c r="E832" s="1815"/>
      <c r="F832" s="1815"/>
      <c r="G832" s="1815"/>
      <c r="H832" s="1815"/>
      <c r="I832" s="1815"/>
      <c r="J832" s="1815"/>
      <c r="K832" s="1816"/>
      <c r="L832" s="583">
        <v>0.73</v>
      </c>
      <c r="M832" s="583">
        <v>4.8</v>
      </c>
      <c r="N832" s="549">
        <v>1.6</v>
      </c>
      <c r="O832" s="549">
        <v>3.8</v>
      </c>
      <c r="P832" s="549">
        <f t="shared" si="3"/>
        <v>10.93</v>
      </c>
      <c r="Q832" s="549">
        <v>0.5</v>
      </c>
      <c r="R832" s="549">
        <v>0.3</v>
      </c>
      <c r="S832" s="584">
        <f t="shared" si="4"/>
        <v>1.6395</v>
      </c>
    </row>
    <row r="833" spans="1:23" ht="15.6">
      <c r="A833" s="1814"/>
      <c r="B833" s="1815"/>
      <c r="C833" s="1815"/>
      <c r="D833" s="1815"/>
      <c r="E833" s="1815"/>
      <c r="F833" s="1815"/>
      <c r="G833" s="1815"/>
      <c r="H833" s="1815"/>
      <c r="I833" s="1815"/>
      <c r="J833" s="1815"/>
      <c r="K833" s="1816"/>
      <c r="L833" s="583">
        <v>0.73</v>
      </c>
      <c r="M833" s="583">
        <v>5</v>
      </c>
      <c r="N833" s="549">
        <v>3.2</v>
      </c>
      <c r="O833" s="549">
        <v>4.8499999999999996</v>
      </c>
      <c r="P833" s="549">
        <f t="shared" si="3"/>
        <v>13.78</v>
      </c>
      <c r="Q833" s="549">
        <v>0.5</v>
      </c>
      <c r="R833" s="549">
        <v>0.3</v>
      </c>
      <c r="S833" s="584">
        <f t="shared" si="4"/>
        <v>2.0669999999999997</v>
      </c>
    </row>
    <row r="834" spans="1:23" ht="15.6">
      <c r="A834" s="1814"/>
      <c r="B834" s="1815"/>
      <c r="C834" s="1815"/>
      <c r="D834" s="1815"/>
      <c r="E834" s="1815"/>
      <c r="F834" s="1815"/>
      <c r="G834" s="1815"/>
      <c r="H834" s="1815"/>
      <c r="I834" s="1815"/>
      <c r="J834" s="1815"/>
      <c r="K834" s="1816"/>
      <c r="L834" s="583">
        <v>0.73</v>
      </c>
      <c r="M834" s="583">
        <v>5</v>
      </c>
      <c r="N834" s="549">
        <v>2</v>
      </c>
      <c r="O834" s="549">
        <v>1.3</v>
      </c>
      <c r="P834" s="549">
        <f t="shared" si="3"/>
        <v>9.0300000000000011</v>
      </c>
      <c r="Q834" s="549">
        <v>0.5</v>
      </c>
      <c r="R834" s="549">
        <v>0.3</v>
      </c>
      <c r="S834" s="584">
        <f t="shared" si="4"/>
        <v>1.3545</v>
      </c>
    </row>
    <row r="835" spans="1:23" ht="15.6">
      <c r="A835" s="1814"/>
      <c r="B835" s="1815"/>
      <c r="C835" s="1815"/>
      <c r="D835" s="1815"/>
      <c r="E835" s="1815"/>
      <c r="F835" s="1815"/>
      <c r="G835" s="1815"/>
      <c r="H835" s="1815"/>
      <c r="I835" s="1815"/>
      <c r="J835" s="1815"/>
      <c r="K835" s="1816"/>
      <c r="L835" s="583">
        <v>0.73</v>
      </c>
      <c r="M835" s="583">
        <v>40</v>
      </c>
      <c r="N835" s="549">
        <v>4.1500000000000004</v>
      </c>
      <c r="O835" s="549">
        <v>3.5</v>
      </c>
      <c r="P835" s="549">
        <f t="shared" si="3"/>
        <v>48.379999999999995</v>
      </c>
      <c r="Q835" s="549">
        <v>0.5</v>
      </c>
      <c r="R835" s="549">
        <v>0.3</v>
      </c>
      <c r="S835" s="584">
        <f t="shared" si="4"/>
        <v>7.2569999999999988</v>
      </c>
    </row>
    <row r="836" spans="1:23" ht="15.6">
      <c r="A836" s="1831"/>
      <c r="B836" s="1832"/>
      <c r="C836" s="1832"/>
      <c r="D836" s="1832"/>
      <c r="E836" s="1832"/>
      <c r="F836" s="1832"/>
      <c r="G836" s="1832"/>
      <c r="H836" s="1832"/>
      <c r="I836" s="1832"/>
      <c r="J836" s="1832"/>
      <c r="K836" s="1833"/>
      <c r="L836" s="1834" t="s">
        <v>1209</v>
      </c>
      <c r="M836" s="1835"/>
      <c r="N836" s="1835"/>
      <c r="O836" s="1835"/>
      <c r="P836" s="1835"/>
      <c r="Q836" s="1835"/>
      <c r="R836" s="1836"/>
      <c r="S836" s="558">
        <f>SUM(S823:S835)</f>
        <v>31.363500000000002</v>
      </c>
    </row>
    <row r="837" spans="1:23" ht="15.6">
      <c r="A837" s="820"/>
      <c r="B837" s="821"/>
      <c r="C837" s="821"/>
      <c r="D837" s="822"/>
      <c r="E837" s="823"/>
      <c r="F837" s="823"/>
      <c r="G837" s="823"/>
      <c r="H837" s="824"/>
      <c r="I837" s="825"/>
      <c r="J837" s="826"/>
      <c r="K837" s="826"/>
      <c r="L837" s="645"/>
      <c r="M837" s="646"/>
      <c r="N837" s="641"/>
      <c r="O837" s="641"/>
      <c r="P837" s="641"/>
      <c r="Q837" s="641"/>
      <c r="R837" s="641"/>
      <c r="S837" s="647"/>
    </row>
    <row r="838" spans="1:23" ht="91.2" customHeight="1">
      <c r="A838" s="1990" t="s">
        <v>1306</v>
      </c>
      <c r="B838" s="1991"/>
      <c r="C838" s="1992"/>
      <c r="D838" s="1992"/>
      <c r="E838" s="828"/>
      <c r="F838" s="829"/>
      <c r="G838" s="1991" t="s">
        <v>1306</v>
      </c>
      <c r="H838" s="1991"/>
      <c r="I838" s="827"/>
      <c r="J838" s="827"/>
      <c r="K838" s="829"/>
      <c r="L838" s="648"/>
      <c r="M838" s="648"/>
      <c r="N838" s="648"/>
      <c r="O838" s="648"/>
      <c r="P838" s="648"/>
      <c r="Q838" s="648"/>
      <c r="R838" s="648"/>
      <c r="S838" s="593"/>
    </row>
    <row r="839" spans="1:23" ht="24" customHeight="1">
      <c r="A839" s="765" t="s">
        <v>1939</v>
      </c>
      <c r="B839" s="755"/>
      <c r="C839" s="755"/>
      <c r="D839" s="830"/>
      <c r="E839" s="830"/>
      <c r="F839" s="830"/>
      <c r="G839" s="1759" t="s">
        <v>1942</v>
      </c>
      <c r="H839" s="1759"/>
      <c r="I839" s="1759"/>
      <c r="J839" s="1759"/>
      <c r="K839" s="829"/>
      <c r="L839" s="648"/>
      <c r="M839" s="648"/>
      <c r="N839" s="648"/>
      <c r="O839" s="648"/>
      <c r="P839" s="648"/>
      <c r="Q839" s="648"/>
      <c r="R839" s="648"/>
      <c r="S839" s="649"/>
    </row>
    <row r="840" spans="1:23" ht="15.6">
      <c r="A840" s="765" t="s">
        <v>1940</v>
      </c>
      <c r="B840" s="755"/>
      <c r="C840" s="755"/>
      <c r="D840" s="830"/>
      <c r="E840" s="830"/>
      <c r="F840" s="830"/>
      <c r="G840" s="1759" t="s">
        <v>1943</v>
      </c>
      <c r="H840" s="1759"/>
      <c r="I840" s="1759"/>
      <c r="J840" s="1759"/>
      <c r="K840" s="829"/>
      <c r="L840" s="648"/>
      <c r="M840" s="648"/>
      <c r="N840" s="648"/>
      <c r="O840" s="648"/>
      <c r="P840" s="648"/>
      <c r="Q840" s="648"/>
      <c r="R840" s="648"/>
      <c r="S840" s="649"/>
    </row>
    <row r="841" spans="1:23" ht="16.2" thickBot="1">
      <c r="A841" s="766" t="s">
        <v>1941</v>
      </c>
      <c r="B841" s="767"/>
      <c r="C841" s="767"/>
      <c r="D841" s="831"/>
      <c r="E841" s="831"/>
      <c r="F841" s="831"/>
      <c r="G841" s="1760" t="s">
        <v>1944</v>
      </c>
      <c r="H841" s="1760"/>
      <c r="I841" s="1760"/>
      <c r="J841" s="1760"/>
      <c r="K841" s="832"/>
      <c r="L841" s="651"/>
      <c r="M841" s="651"/>
      <c r="N841" s="651"/>
      <c r="O841" s="651"/>
      <c r="P841" s="651"/>
      <c r="Q841" s="651"/>
      <c r="R841" s="651"/>
      <c r="S841" s="653"/>
    </row>
    <row r="842" spans="1:23" ht="21" thickBot="1">
      <c r="A842" s="1837"/>
      <c r="B842" s="1838"/>
      <c r="C842" s="1838"/>
      <c r="D842" s="1775" t="s">
        <v>1281</v>
      </c>
      <c r="E842" s="1776"/>
      <c r="F842" s="1776"/>
      <c r="G842" s="1776"/>
      <c r="H842" s="1776"/>
      <c r="I842" s="1776"/>
      <c r="J842" s="1776"/>
      <c r="K842" s="1776"/>
      <c r="L842" s="1776"/>
      <c r="M842" s="1776"/>
      <c r="N842" s="1776"/>
      <c r="O842" s="1776"/>
      <c r="P842" s="1776"/>
      <c r="Q842" s="1776"/>
      <c r="R842" s="1776"/>
      <c r="S842" s="1486"/>
    </row>
    <row r="843" spans="1:23" ht="15.6">
      <c r="A843" s="591"/>
      <c r="B843" s="592"/>
      <c r="C843" s="592"/>
      <c r="D843" s="592"/>
      <c r="E843" s="592"/>
      <c r="F843" s="592"/>
      <c r="G843" s="592"/>
      <c r="H843" s="592"/>
      <c r="I843" s="592"/>
      <c r="J843" s="592"/>
      <c r="K843" s="592"/>
      <c r="L843" s="592"/>
      <c r="M843" s="592"/>
      <c r="N843" s="592"/>
      <c r="O843" s="592"/>
      <c r="P843" s="592"/>
      <c r="Q843" s="592"/>
      <c r="R843" s="592"/>
      <c r="S843" s="593"/>
      <c r="T843" s="589"/>
      <c r="U843" s="589"/>
      <c r="V843" s="589"/>
      <c r="W843" s="589"/>
    </row>
    <row r="844" spans="1:23" ht="15.6">
      <c r="A844" s="1891" t="s">
        <v>1204</v>
      </c>
      <c r="B844" s="1892"/>
      <c r="C844" s="1892"/>
      <c r="D844" s="1922" t="s">
        <v>1228</v>
      </c>
      <c r="E844" s="1923"/>
      <c r="F844" s="1923"/>
      <c r="G844" s="1923"/>
      <c r="H844" s="1923"/>
      <c r="I844" s="1923"/>
      <c r="J844" s="1923"/>
      <c r="K844" s="1923"/>
      <c r="L844" s="1923"/>
      <c r="M844" s="1923"/>
      <c r="N844" s="1923"/>
      <c r="O844" s="1923"/>
      <c r="P844" s="1923"/>
      <c r="Q844" s="1923"/>
      <c r="R844" s="1924"/>
      <c r="S844" s="595"/>
      <c r="T844" s="589"/>
      <c r="U844" s="589"/>
      <c r="V844" s="589"/>
      <c r="W844" s="589"/>
    </row>
    <row r="845" spans="1:23" ht="15.6">
      <c r="A845" s="596"/>
      <c r="B845" s="594"/>
      <c r="C845" s="597"/>
      <c r="D845" s="1925"/>
      <c r="E845" s="1926"/>
      <c r="F845" s="1926"/>
      <c r="G845" s="1926"/>
      <c r="H845" s="1926"/>
      <c r="I845" s="1926"/>
      <c r="J845" s="1926"/>
      <c r="K845" s="1926"/>
      <c r="L845" s="1926"/>
      <c r="M845" s="1926"/>
      <c r="N845" s="1926"/>
      <c r="O845" s="1926"/>
      <c r="P845" s="1926"/>
      <c r="Q845" s="1926"/>
      <c r="R845" s="1927"/>
      <c r="S845" s="595"/>
      <c r="T845" s="589"/>
      <c r="U845" s="589"/>
      <c r="V845" s="589"/>
      <c r="W845" s="589"/>
    </row>
    <row r="846" spans="1:23" ht="15.6">
      <c r="A846" s="598"/>
      <c r="B846" s="599"/>
      <c r="C846" s="599"/>
      <c r="D846" s="600"/>
      <c r="E846" s="601"/>
      <c r="F846" s="601"/>
      <c r="G846" s="600"/>
      <c r="H846" s="600"/>
      <c r="I846" s="600"/>
      <c r="J846" s="600"/>
      <c r="K846" s="600"/>
      <c r="L846" s="600"/>
      <c r="M846" s="600"/>
      <c r="N846" s="600"/>
      <c r="O846" s="600"/>
      <c r="P846" s="600"/>
      <c r="Q846" s="600"/>
      <c r="R846" s="601"/>
      <c r="S846" s="595"/>
      <c r="T846" s="589"/>
      <c r="U846" s="589"/>
      <c r="V846" s="589"/>
      <c r="W846" s="589"/>
    </row>
    <row r="847" spans="1:23" ht="15.6">
      <c r="A847" s="1877" t="s">
        <v>1282</v>
      </c>
      <c r="B847" s="1877"/>
      <c r="C847" s="1877"/>
      <c r="D847" s="1877"/>
      <c r="E847" s="602"/>
      <c r="F847" s="1878" t="s">
        <v>1283</v>
      </c>
      <c r="G847" s="1878"/>
      <c r="H847" s="1878"/>
      <c r="I847" s="1878"/>
      <c r="J847" s="1878"/>
      <c r="K847" s="1878"/>
      <c r="L847" s="601"/>
      <c r="M847" s="1878" t="s">
        <v>1205</v>
      </c>
      <c r="N847" s="1878"/>
      <c r="O847" s="1878"/>
      <c r="P847" s="601"/>
      <c r="Q847" s="1879" t="s">
        <v>1284</v>
      </c>
      <c r="R847" s="1880"/>
      <c r="S847" s="1918"/>
      <c r="T847" s="589"/>
      <c r="U847" s="589"/>
      <c r="V847" s="589"/>
      <c r="W847" s="589"/>
    </row>
    <row r="848" spans="1:23" ht="15.6">
      <c r="A848" s="1883" t="s">
        <v>957</v>
      </c>
      <c r="B848" s="1883"/>
      <c r="C848" s="1883"/>
      <c r="D848" s="1883"/>
      <c r="E848" s="602"/>
      <c r="F848" s="1884" t="s">
        <v>958</v>
      </c>
      <c r="G848" s="1884"/>
      <c r="H848" s="1884"/>
      <c r="I848" s="1884"/>
      <c r="J848" s="1884"/>
      <c r="K848" s="1884"/>
      <c r="L848" s="601"/>
      <c r="M848" s="1885" t="s">
        <v>102</v>
      </c>
      <c r="N848" s="1886"/>
      <c r="O848" s="1887"/>
      <c r="P848" s="600"/>
      <c r="Q848" s="1888"/>
      <c r="R848" s="1889"/>
      <c r="S848" s="1917"/>
      <c r="T848" s="589"/>
      <c r="U848" s="589"/>
      <c r="V848" s="589"/>
      <c r="W848" s="589"/>
    </row>
    <row r="849" spans="1:23" ht="15.6">
      <c r="A849" s="1883"/>
      <c r="B849" s="1883"/>
      <c r="C849" s="1883"/>
      <c r="D849" s="1883"/>
      <c r="E849" s="602"/>
      <c r="F849" s="1884"/>
      <c r="G849" s="1884"/>
      <c r="H849" s="1884"/>
      <c r="I849" s="1884"/>
      <c r="J849" s="1884"/>
      <c r="K849" s="1884"/>
      <c r="L849" s="600"/>
      <c r="M849" s="600"/>
      <c r="N849" s="603"/>
      <c r="O849" s="603"/>
      <c r="P849" s="603"/>
      <c r="Q849" s="603"/>
      <c r="R849" s="601"/>
      <c r="S849" s="595"/>
      <c r="T849" s="589"/>
      <c r="U849" s="589"/>
      <c r="V849" s="589"/>
      <c r="W849" s="589"/>
    </row>
    <row r="850" spans="1:23" ht="16.2" thickBot="1">
      <c r="A850" s="650"/>
      <c r="B850" s="651"/>
      <c r="C850" s="651"/>
      <c r="D850" s="651"/>
      <c r="E850" s="651"/>
      <c r="F850" s="651"/>
      <c r="G850" s="651"/>
      <c r="H850" s="652"/>
      <c r="I850" s="651"/>
      <c r="J850" s="651"/>
      <c r="K850" s="651"/>
      <c r="L850" s="651"/>
      <c r="M850" s="651"/>
      <c r="N850" s="651"/>
      <c r="O850" s="651"/>
      <c r="P850" s="651"/>
      <c r="Q850" s="651"/>
      <c r="R850" s="651"/>
      <c r="S850" s="653"/>
      <c r="T850" s="589"/>
      <c r="U850" s="589"/>
      <c r="V850" s="589"/>
      <c r="W850" s="589"/>
    </row>
    <row r="851" spans="1:23" ht="15.6">
      <c r="A851" s="1865" t="s">
        <v>1285</v>
      </c>
      <c r="B851" s="1866"/>
      <c r="C851" s="1866"/>
      <c r="D851" s="1866"/>
      <c r="E851" s="1866"/>
      <c r="F851" s="1866"/>
      <c r="G851" s="1866"/>
      <c r="H851" s="1866"/>
      <c r="I851" s="1866"/>
      <c r="J851" s="1866"/>
      <c r="K851" s="1867"/>
      <c r="L851" s="1871" t="s">
        <v>1624</v>
      </c>
      <c r="M851" s="1873" t="s">
        <v>1225</v>
      </c>
      <c r="N851" s="1874"/>
      <c r="O851" s="1875"/>
      <c r="P851" s="2014" t="s">
        <v>1288</v>
      </c>
      <c r="Q851" s="2014" t="s">
        <v>1290</v>
      </c>
      <c r="R851" s="2014" t="s">
        <v>1289</v>
      </c>
      <c r="S851" s="1860" t="s">
        <v>1206</v>
      </c>
      <c r="T851" s="589"/>
      <c r="U851" s="589"/>
      <c r="V851" s="589"/>
      <c r="W851" s="589"/>
    </row>
    <row r="852" spans="1:23" ht="15.6">
      <c r="A852" s="1868"/>
      <c r="B852" s="1869"/>
      <c r="C852" s="1869"/>
      <c r="D852" s="1869"/>
      <c r="E852" s="1869"/>
      <c r="F852" s="1869"/>
      <c r="G852" s="1869"/>
      <c r="H852" s="1869"/>
      <c r="I852" s="1869"/>
      <c r="J852" s="1869"/>
      <c r="K852" s="1870"/>
      <c r="L852" s="1872"/>
      <c r="M852" s="604" t="s">
        <v>1624</v>
      </c>
      <c r="N852" s="604" t="s">
        <v>1291</v>
      </c>
      <c r="O852" s="604" t="s">
        <v>1624</v>
      </c>
      <c r="P852" s="2016"/>
      <c r="Q852" s="2016"/>
      <c r="R852" s="2016"/>
      <c r="S852" s="1861"/>
      <c r="T852" s="589"/>
      <c r="U852" s="589"/>
      <c r="V852" s="589"/>
      <c r="W852" s="589"/>
    </row>
    <row r="853" spans="1:23" ht="15.6">
      <c r="A853" s="1790" t="s">
        <v>1292</v>
      </c>
      <c r="B853" s="1791"/>
      <c r="C853" s="1791"/>
      <c r="D853" s="1791"/>
      <c r="E853" s="1791"/>
      <c r="F853" s="1791"/>
      <c r="G853" s="1791"/>
      <c r="H853" s="1791"/>
      <c r="I853" s="1791"/>
      <c r="J853" s="1791"/>
      <c r="K853" s="1792"/>
      <c r="L853" s="606">
        <v>1.5</v>
      </c>
      <c r="M853" s="606">
        <v>1.41</v>
      </c>
      <c r="N853" s="607">
        <v>2</v>
      </c>
      <c r="O853" s="607">
        <v>4.05</v>
      </c>
      <c r="P853" s="607">
        <f>L853+M853+N853+O853</f>
        <v>8.9600000000000009</v>
      </c>
      <c r="Q853" s="607">
        <v>0.3</v>
      </c>
      <c r="R853" s="607">
        <v>0.3</v>
      </c>
      <c r="S853" s="608">
        <f>P853*Q853*R853</f>
        <v>0.80640000000000001</v>
      </c>
      <c r="T853" s="589"/>
      <c r="U853" s="589"/>
      <c r="V853" s="589"/>
      <c r="W853" s="589"/>
    </row>
    <row r="854" spans="1:23" ht="20.399999999999999" customHeight="1">
      <c r="A854" s="1793"/>
      <c r="B854" s="1794"/>
      <c r="C854" s="1794"/>
      <c r="D854" s="1794"/>
      <c r="E854" s="1794"/>
      <c r="F854" s="1794"/>
      <c r="G854" s="1794"/>
      <c r="H854" s="1794"/>
      <c r="I854" s="1794"/>
      <c r="J854" s="1794"/>
      <c r="K854" s="1795"/>
      <c r="L854" s="606">
        <v>3</v>
      </c>
      <c r="M854" s="606">
        <v>1.41</v>
      </c>
      <c r="N854" s="607">
        <v>5.3</v>
      </c>
      <c r="O854" s="607">
        <v>2.7</v>
      </c>
      <c r="P854" s="607">
        <f t="shared" ref="P854:P865" si="5">L854+M854+N854+O854</f>
        <v>12.41</v>
      </c>
      <c r="Q854" s="607">
        <v>0.3</v>
      </c>
      <c r="R854" s="607">
        <v>0.3</v>
      </c>
      <c r="S854" s="608">
        <f t="shared" ref="S854:S865" si="6">P854*Q854*R854</f>
        <v>1.1169</v>
      </c>
      <c r="T854" s="589"/>
      <c r="U854" s="589"/>
      <c r="V854" s="589"/>
      <c r="W854" s="589"/>
    </row>
    <row r="855" spans="1:23" ht="20.399999999999999" customHeight="1">
      <c r="A855" s="1793"/>
      <c r="B855" s="1794"/>
      <c r="C855" s="1794"/>
      <c r="D855" s="1794"/>
      <c r="E855" s="1794"/>
      <c r="F855" s="1794"/>
      <c r="G855" s="1794"/>
      <c r="H855" s="1794"/>
      <c r="I855" s="1794"/>
      <c r="J855" s="1794"/>
      <c r="K855" s="1795"/>
      <c r="L855" s="606">
        <v>0.32</v>
      </c>
      <c r="M855" s="606">
        <v>1.8</v>
      </c>
      <c r="N855" s="607">
        <v>2.2000000000000002</v>
      </c>
      <c r="O855" s="607">
        <v>2.1</v>
      </c>
      <c r="P855" s="607">
        <f t="shared" si="5"/>
        <v>6.42</v>
      </c>
      <c r="Q855" s="607">
        <v>0.3</v>
      </c>
      <c r="R855" s="607">
        <v>0.3</v>
      </c>
      <c r="S855" s="608">
        <f t="shared" si="6"/>
        <v>0.57779999999999998</v>
      </c>
      <c r="T855" s="589"/>
      <c r="U855" s="589"/>
      <c r="V855" s="589"/>
      <c r="W855" s="589"/>
    </row>
    <row r="856" spans="1:23" ht="20.399999999999999" customHeight="1">
      <c r="A856" s="1793"/>
      <c r="B856" s="1794"/>
      <c r="C856" s="1794"/>
      <c r="D856" s="1794"/>
      <c r="E856" s="1794"/>
      <c r="F856" s="1794"/>
      <c r="G856" s="1794"/>
      <c r="H856" s="1794"/>
      <c r="I856" s="1794"/>
      <c r="J856" s="1794"/>
      <c r="K856" s="1795"/>
      <c r="L856" s="606">
        <v>1.93</v>
      </c>
      <c r="M856" s="606">
        <v>1.1399999999999999</v>
      </c>
      <c r="N856" s="607">
        <v>4.2</v>
      </c>
      <c r="O856" s="607">
        <v>4.1500000000000004</v>
      </c>
      <c r="P856" s="607">
        <f t="shared" si="5"/>
        <v>11.42</v>
      </c>
      <c r="Q856" s="607">
        <v>0.3</v>
      </c>
      <c r="R856" s="607">
        <v>0.3</v>
      </c>
      <c r="S856" s="608">
        <f t="shared" si="6"/>
        <v>1.0277999999999998</v>
      </c>
      <c r="T856" s="589"/>
      <c r="U856" s="589"/>
      <c r="V856" s="589"/>
      <c r="W856" s="589"/>
    </row>
    <row r="857" spans="1:23" ht="20.399999999999999" customHeight="1">
      <c r="A857" s="1793"/>
      <c r="B857" s="1794"/>
      <c r="C857" s="1794"/>
      <c r="D857" s="1794"/>
      <c r="E857" s="1794"/>
      <c r="F857" s="1794"/>
      <c r="G857" s="1794"/>
      <c r="H857" s="1794"/>
      <c r="I857" s="1794"/>
      <c r="J857" s="1794"/>
      <c r="K857" s="1795"/>
      <c r="L857" s="606">
        <v>1.76</v>
      </c>
      <c r="M857" s="606">
        <v>6</v>
      </c>
      <c r="N857" s="607">
        <v>5.3</v>
      </c>
      <c r="O857" s="607">
        <v>7.06</v>
      </c>
      <c r="P857" s="607">
        <f t="shared" si="5"/>
        <v>20.119999999999997</v>
      </c>
      <c r="Q857" s="607">
        <v>0.3</v>
      </c>
      <c r="R857" s="607">
        <v>0.3</v>
      </c>
      <c r="S857" s="608">
        <f t="shared" si="6"/>
        <v>1.8107999999999995</v>
      </c>
      <c r="T857" s="589"/>
      <c r="U857" s="589"/>
      <c r="V857" s="589"/>
      <c r="W857" s="589"/>
    </row>
    <row r="858" spans="1:23" ht="20.399999999999999" customHeight="1">
      <c r="A858" s="1793"/>
      <c r="B858" s="1794"/>
      <c r="C858" s="1794"/>
      <c r="D858" s="1794"/>
      <c r="E858" s="1794"/>
      <c r="F858" s="1794"/>
      <c r="G858" s="1794"/>
      <c r="H858" s="1794"/>
      <c r="I858" s="1794"/>
      <c r="J858" s="1794"/>
      <c r="K858" s="1795"/>
      <c r="L858" s="606">
        <v>0.79</v>
      </c>
      <c r="M858" s="606">
        <v>1.5</v>
      </c>
      <c r="N858" s="607">
        <v>2.35</v>
      </c>
      <c r="O858" s="607">
        <v>9.9499999999999993</v>
      </c>
      <c r="P858" s="607">
        <f t="shared" si="5"/>
        <v>14.59</v>
      </c>
      <c r="Q858" s="607">
        <v>0.3</v>
      </c>
      <c r="R858" s="607">
        <v>0.3</v>
      </c>
      <c r="S858" s="608">
        <f t="shared" si="6"/>
        <v>1.3130999999999999</v>
      </c>
      <c r="T858" s="589"/>
      <c r="U858" s="589"/>
      <c r="V858" s="589"/>
      <c r="W858" s="589"/>
    </row>
    <row r="859" spans="1:23" ht="20.399999999999999" customHeight="1">
      <c r="A859" s="1793"/>
      <c r="B859" s="1794"/>
      <c r="C859" s="1794"/>
      <c r="D859" s="1794"/>
      <c r="E859" s="1794"/>
      <c r="F859" s="1794"/>
      <c r="G859" s="1794"/>
      <c r="H859" s="1794"/>
      <c r="I859" s="1794"/>
      <c r="J859" s="1794"/>
      <c r="K859" s="1795"/>
      <c r="L859" s="606">
        <v>3.3</v>
      </c>
      <c r="M859" s="606">
        <v>0.9</v>
      </c>
      <c r="N859" s="607">
        <v>7.4</v>
      </c>
      <c r="O859" s="607">
        <v>9.4499999999999993</v>
      </c>
      <c r="P859" s="607">
        <f t="shared" si="5"/>
        <v>21.05</v>
      </c>
      <c r="Q859" s="607">
        <v>0.3</v>
      </c>
      <c r="R859" s="607">
        <v>0.3</v>
      </c>
      <c r="S859" s="608">
        <f t="shared" si="6"/>
        <v>1.8945000000000001</v>
      </c>
      <c r="T859" s="589"/>
      <c r="U859" s="589"/>
      <c r="V859" s="589"/>
      <c r="W859" s="589"/>
    </row>
    <row r="860" spans="1:23" ht="20.399999999999999" customHeight="1">
      <c r="A860" s="1793"/>
      <c r="B860" s="1794"/>
      <c r="C860" s="1794"/>
      <c r="D860" s="1794"/>
      <c r="E860" s="1794"/>
      <c r="F860" s="1794"/>
      <c r="G860" s="1794"/>
      <c r="H860" s="1794"/>
      <c r="I860" s="1794"/>
      <c r="J860" s="1794"/>
      <c r="K860" s="1795"/>
      <c r="L860" s="606">
        <v>8</v>
      </c>
      <c r="M860" s="606">
        <v>2.2000000000000002</v>
      </c>
      <c r="N860" s="607">
        <v>3.3</v>
      </c>
      <c r="O860" s="607">
        <v>2.85</v>
      </c>
      <c r="P860" s="607">
        <f t="shared" si="5"/>
        <v>16.350000000000001</v>
      </c>
      <c r="Q860" s="607">
        <v>0.3</v>
      </c>
      <c r="R860" s="607">
        <v>0.3</v>
      </c>
      <c r="S860" s="608">
        <f t="shared" si="6"/>
        <v>1.4715</v>
      </c>
      <c r="T860" s="589"/>
      <c r="U860" s="589"/>
      <c r="V860" s="589"/>
      <c r="W860" s="589"/>
    </row>
    <row r="861" spans="1:23" ht="20.399999999999999" customHeight="1">
      <c r="A861" s="1793"/>
      <c r="B861" s="1794"/>
      <c r="C861" s="1794"/>
      <c r="D861" s="1794"/>
      <c r="E861" s="1794"/>
      <c r="F861" s="1794"/>
      <c r="G861" s="1794"/>
      <c r="H861" s="1794"/>
      <c r="I861" s="1794"/>
      <c r="J861" s="1794"/>
      <c r="K861" s="1795"/>
      <c r="L861" s="606">
        <v>5</v>
      </c>
      <c r="M861" s="606">
        <v>4.8</v>
      </c>
      <c r="N861" s="607">
        <v>3.5</v>
      </c>
      <c r="O861" s="607">
        <v>2.35</v>
      </c>
      <c r="P861" s="607">
        <f t="shared" si="5"/>
        <v>15.65</v>
      </c>
      <c r="Q861" s="607">
        <v>0.3</v>
      </c>
      <c r="R861" s="607">
        <v>0.3</v>
      </c>
      <c r="S861" s="608">
        <f t="shared" si="6"/>
        <v>1.4085000000000001</v>
      </c>
      <c r="T861" s="589"/>
      <c r="U861" s="589"/>
      <c r="V861" s="589"/>
      <c r="W861" s="589"/>
    </row>
    <row r="862" spans="1:23" ht="20.399999999999999" customHeight="1">
      <c r="A862" s="1793"/>
      <c r="B862" s="1794"/>
      <c r="C862" s="1794"/>
      <c r="D862" s="1794"/>
      <c r="E862" s="1794"/>
      <c r="F862" s="1794"/>
      <c r="G862" s="1794"/>
      <c r="H862" s="1794"/>
      <c r="I862" s="1794"/>
      <c r="J862" s="1794"/>
      <c r="K862" s="1795"/>
      <c r="L862" s="606">
        <v>0.73</v>
      </c>
      <c r="M862" s="606">
        <v>4.8</v>
      </c>
      <c r="N862" s="607">
        <v>1.6</v>
      </c>
      <c r="O862" s="607">
        <v>3.8</v>
      </c>
      <c r="P862" s="607">
        <f t="shared" si="5"/>
        <v>10.93</v>
      </c>
      <c r="Q862" s="607">
        <v>0.3</v>
      </c>
      <c r="R862" s="607">
        <v>0.3</v>
      </c>
      <c r="S862" s="608">
        <f t="shared" si="6"/>
        <v>0.98369999999999991</v>
      </c>
      <c r="T862" s="589"/>
      <c r="U862" s="589"/>
      <c r="V862" s="589"/>
      <c r="W862" s="589"/>
    </row>
    <row r="863" spans="1:23" ht="20.399999999999999" customHeight="1">
      <c r="A863" s="1793"/>
      <c r="B863" s="1794"/>
      <c r="C863" s="1794"/>
      <c r="D863" s="1794"/>
      <c r="E863" s="1794"/>
      <c r="F863" s="1794"/>
      <c r="G863" s="1794"/>
      <c r="H863" s="1794"/>
      <c r="I863" s="1794"/>
      <c r="J863" s="1794"/>
      <c r="K863" s="1795"/>
      <c r="L863" s="606">
        <v>0.73</v>
      </c>
      <c r="M863" s="606">
        <v>5</v>
      </c>
      <c r="N863" s="607">
        <v>3.2</v>
      </c>
      <c r="O863" s="607">
        <v>4.8499999999999996</v>
      </c>
      <c r="P863" s="607">
        <f t="shared" si="5"/>
        <v>13.78</v>
      </c>
      <c r="Q863" s="607">
        <v>0.3</v>
      </c>
      <c r="R863" s="607">
        <v>0.3</v>
      </c>
      <c r="S863" s="608">
        <f t="shared" si="6"/>
        <v>1.2401999999999997</v>
      </c>
      <c r="T863" s="589"/>
      <c r="U863" s="589"/>
      <c r="V863" s="589"/>
      <c r="W863" s="589"/>
    </row>
    <row r="864" spans="1:23" ht="20.399999999999999" customHeight="1">
      <c r="A864" s="1793"/>
      <c r="B864" s="1794"/>
      <c r="C864" s="1794"/>
      <c r="D864" s="1794"/>
      <c r="E864" s="1794"/>
      <c r="F864" s="1794"/>
      <c r="G864" s="1794"/>
      <c r="H864" s="1794"/>
      <c r="I864" s="1794"/>
      <c r="J864" s="1794"/>
      <c r="K864" s="1795"/>
      <c r="L864" s="606">
        <v>0.73</v>
      </c>
      <c r="M864" s="606">
        <v>5</v>
      </c>
      <c r="N864" s="607">
        <v>2</v>
      </c>
      <c r="O864" s="607">
        <v>1.3</v>
      </c>
      <c r="P864" s="607">
        <f t="shared" si="5"/>
        <v>9.0300000000000011</v>
      </c>
      <c r="Q864" s="607">
        <v>0.3</v>
      </c>
      <c r="R864" s="607">
        <v>0.3</v>
      </c>
      <c r="S864" s="608">
        <f t="shared" si="6"/>
        <v>0.81269999999999998</v>
      </c>
      <c r="T864" s="589"/>
      <c r="U864" s="589"/>
      <c r="V864" s="589"/>
      <c r="W864" s="589"/>
    </row>
    <row r="865" spans="1:30" ht="20.399999999999999" customHeight="1">
      <c r="A865" s="1793"/>
      <c r="B865" s="1794"/>
      <c r="C865" s="1794"/>
      <c r="D865" s="1794"/>
      <c r="E865" s="1794"/>
      <c r="F865" s="1794"/>
      <c r="G865" s="1794"/>
      <c r="H865" s="1794"/>
      <c r="I865" s="1794"/>
      <c r="J865" s="1794"/>
      <c r="K865" s="1795"/>
      <c r="L865" s="606">
        <v>0.73</v>
      </c>
      <c r="M865" s="606">
        <v>40</v>
      </c>
      <c r="N865" s="607">
        <v>4.1500000000000004</v>
      </c>
      <c r="O865" s="607">
        <v>3.5</v>
      </c>
      <c r="P865" s="607">
        <f t="shared" si="5"/>
        <v>48.379999999999995</v>
      </c>
      <c r="Q865" s="607">
        <v>0.3</v>
      </c>
      <c r="R865" s="607">
        <v>0.3</v>
      </c>
      <c r="S865" s="608">
        <f t="shared" si="6"/>
        <v>4.3541999999999987</v>
      </c>
      <c r="T865" s="589"/>
      <c r="U865" s="589"/>
      <c r="V865" s="589"/>
      <c r="W865" s="589"/>
    </row>
    <row r="866" spans="1:30" ht="15.6">
      <c r="A866" s="1796"/>
      <c r="B866" s="1797"/>
      <c r="C866" s="1797"/>
      <c r="D866" s="1797"/>
      <c r="E866" s="1797"/>
      <c r="F866" s="1797"/>
      <c r="G866" s="1797"/>
      <c r="H866" s="1797"/>
      <c r="I866" s="1797"/>
      <c r="J866" s="1797"/>
      <c r="K866" s="1798"/>
      <c r="L866" s="1862" t="s">
        <v>1209</v>
      </c>
      <c r="M866" s="1863"/>
      <c r="N866" s="1863"/>
      <c r="O866" s="1863"/>
      <c r="P866" s="1863"/>
      <c r="Q866" s="1863"/>
      <c r="R866" s="1864"/>
      <c r="S866" s="615">
        <f>SUM(S853:S865)</f>
        <v>18.818100000000001</v>
      </c>
      <c r="T866" s="589"/>
      <c r="U866" s="589"/>
      <c r="V866" s="589"/>
      <c r="W866" s="589"/>
    </row>
    <row r="867" spans="1:30" ht="15.6">
      <c r="A867" s="820"/>
      <c r="B867" s="821"/>
      <c r="C867" s="821"/>
      <c r="D867" s="822"/>
      <c r="E867" s="823"/>
      <c r="F867" s="823"/>
      <c r="G867" s="823"/>
      <c r="H867" s="824"/>
      <c r="I867" s="825"/>
      <c r="J867" s="826"/>
      <c r="K867" s="826"/>
      <c r="L867" s="645"/>
      <c r="M867" s="616"/>
      <c r="N867" s="616"/>
      <c r="O867" s="616"/>
      <c r="P867" s="616"/>
      <c r="Q867" s="616"/>
      <c r="R867" s="616"/>
      <c r="S867" s="617"/>
      <c r="T867" s="589"/>
      <c r="U867" s="589"/>
      <c r="V867" s="589"/>
      <c r="W867" s="589"/>
    </row>
    <row r="868" spans="1:30" ht="81.599999999999994" customHeight="1">
      <c r="A868" s="1990" t="s">
        <v>1306</v>
      </c>
      <c r="B868" s="1991"/>
      <c r="C868" s="1992"/>
      <c r="D868" s="1992"/>
      <c r="E868" s="828"/>
      <c r="F868" s="829"/>
      <c r="G868" s="1991" t="s">
        <v>1306</v>
      </c>
      <c r="H868" s="1991"/>
      <c r="I868" s="827"/>
      <c r="J868" s="827"/>
      <c r="K868" s="829"/>
      <c r="L868" s="648"/>
      <c r="M868" s="616"/>
      <c r="N868" s="616"/>
      <c r="O868" s="616"/>
      <c r="P868" s="616"/>
      <c r="Q868" s="616"/>
      <c r="R868" s="616"/>
      <c r="S868" s="617"/>
      <c r="T868" s="589"/>
      <c r="U868" s="589"/>
      <c r="V868" s="589"/>
      <c r="W868" s="589"/>
    </row>
    <row r="869" spans="1:30" ht="26.4" customHeight="1">
      <c r="A869" s="765" t="s">
        <v>1939</v>
      </c>
      <c r="B869" s="755"/>
      <c r="C869" s="755"/>
      <c r="D869" s="830"/>
      <c r="E869" s="830"/>
      <c r="F869" s="830"/>
      <c r="G869" s="1759" t="s">
        <v>1942</v>
      </c>
      <c r="H869" s="1759"/>
      <c r="I869" s="1759"/>
      <c r="J869" s="1759"/>
      <c r="K869" s="829"/>
      <c r="L869" s="648"/>
      <c r="M869" s="616"/>
      <c r="N869" s="616"/>
      <c r="O869" s="616"/>
      <c r="P869" s="616"/>
      <c r="Q869" s="616"/>
      <c r="R869" s="616"/>
      <c r="S869" s="617"/>
      <c r="T869" s="589"/>
      <c r="U869" s="589"/>
      <c r="V869" s="589"/>
      <c r="W869" s="589"/>
    </row>
    <row r="870" spans="1:30" ht="15.6">
      <c r="A870" s="765" t="s">
        <v>1940</v>
      </c>
      <c r="B870" s="755"/>
      <c r="C870" s="755"/>
      <c r="D870" s="830"/>
      <c r="E870" s="830"/>
      <c r="F870" s="830"/>
      <c r="G870" s="1759" t="s">
        <v>1943</v>
      </c>
      <c r="H870" s="1759"/>
      <c r="I870" s="1759"/>
      <c r="J870" s="1759"/>
      <c r="K870" s="829"/>
      <c r="L870" s="648"/>
      <c r="M870" s="616"/>
      <c r="N870" s="616"/>
      <c r="O870" s="616"/>
      <c r="P870" s="616"/>
      <c r="Q870" s="616"/>
      <c r="R870" s="616"/>
      <c r="S870" s="617"/>
      <c r="T870" s="589"/>
      <c r="U870" s="589"/>
      <c r="V870" s="589"/>
      <c r="W870" s="589"/>
    </row>
    <row r="871" spans="1:30" ht="16.2" thickBot="1">
      <c r="A871" s="766" t="s">
        <v>1941</v>
      </c>
      <c r="B871" s="767"/>
      <c r="C871" s="767"/>
      <c r="D871" s="831"/>
      <c r="E871" s="831"/>
      <c r="F871" s="831"/>
      <c r="G871" s="1760" t="s">
        <v>1944</v>
      </c>
      <c r="H871" s="1760"/>
      <c r="I871" s="1760"/>
      <c r="J871" s="1760"/>
      <c r="K871" s="832"/>
      <c r="L871" s="651"/>
      <c r="M871" s="616"/>
      <c r="N871" s="616"/>
      <c r="O871" s="616"/>
      <c r="P871" s="616"/>
      <c r="Q871" s="616"/>
      <c r="R871" s="616"/>
      <c r="S871" s="617"/>
      <c r="T871" s="589"/>
      <c r="U871" s="589"/>
      <c r="V871" s="589"/>
      <c r="W871" s="589"/>
    </row>
    <row r="872" spans="1:30" ht="22.8" customHeight="1" thickBot="1">
      <c r="A872" s="1837"/>
      <c r="B872" s="1838"/>
      <c r="C872" s="1838"/>
      <c r="D872" s="1775" t="s">
        <v>1281</v>
      </c>
      <c r="E872" s="1776"/>
      <c r="F872" s="1776"/>
      <c r="G872" s="1776"/>
      <c r="H872" s="1776"/>
      <c r="I872" s="1776"/>
      <c r="J872" s="1776"/>
      <c r="K872" s="1776"/>
      <c r="L872" s="1776"/>
      <c r="M872" s="1776"/>
      <c r="N872" s="1776"/>
      <c r="O872" s="1776"/>
      <c r="P872" s="1776"/>
      <c r="Q872" s="1776"/>
      <c r="R872" s="1776"/>
      <c r="S872" s="1486"/>
    </row>
    <row r="873" spans="1:30" ht="22.8" customHeight="1">
      <c r="A873" s="530"/>
      <c r="B873" s="531"/>
      <c r="C873" s="531"/>
      <c r="D873" s="531"/>
      <c r="E873" s="531"/>
      <c r="F873" s="531"/>
      <c r="G873" s="531"/>
      <c r="H873" s="531"/>
      <c r="I873" s="531"/>
      <c r="J873" s="531"/>
      <c r="K873" s="531"/>
      <c r="L873" s="531"/>
      <c r="M873" s="531"/>
      <c r="N873" s="531"/>
      <c r="O873" s="531"/>
      <c r="P873" s="531"/>
      <c r="Q873" s="531"/>
      <c r="R873" s="531"/>
      <c r="S873" s="532"/>
      <c r="U873" s="585">
        <f>+S866-12.54</f>
        <v>6.278100000000002</v>
      </c>
    </row>
    <row r="874" spans="1:30" ht="22.8" customHeight="1">
      <c r="A874" s="1839" t="s">
        <v>1204</v>
      </c>
      <c r="B874" s="1840"/>
      <c r="C874" s="1840"/>
      <c r="D874" s="1896" t="s">
        <v>1228</v>
      </c>
      <c r="E874" s="1897"/>
      <c r="F874" s="1897"/>
      <c r="G874" s="1897"/>
      <c r="H874" s="1897"/>
      <c r="I874" s="1897"/>
      <c r="J874" s="1897"/>
      <c r="K874" s="1897"/>
      <c r="L874" s="1897"/>
      <c r="M874" s="1897"/>
      <c r="N874" s="1897"/>
      <c r="O874" s="1897"/>
      <c r="P874" s="1897"/>
      <c r="Q874" s="1897"/>
      <c r="R874" s="1898"/>
      <c r="S874" s="534"/>
    </row>
    <row r="875" spans="1:30" ht="22.8" customHeight="1">
      <c r="A875" s="535"/>
      <c r="B875" s="533"/>
      <c r="C875" s="536"/>
      <c r="D875" s="1899"/>
      <c r="E875" s="1900"/>
      <c r="F875" s="1900"/>
      <c r="G875" s="1900"/>
      <c r="H875" s="1900"/>
      <c r="I875" s="1900"/>
      <c r="J875" s="1900"/>
      <c r="K875" s="1900"/>
      <c r="L875" s="1900"/>
      <c r="M875" s="1900"/>
      <c r="N875" s="1900"/>
      <c r="O875" s="1900"/>
      <c r="P875" s="1900"/>
      <c r="Q875" s="1900"/>
      <c r="R875" s="1901"/>
      <c r="S875" s="534"/>
    </row>
    <row r="876" spans="1:30" ht="22.8" customHeight="1">
      <c r="A876" s="537"/>
      <c r="B876" s="538"/>
      <c r="C876" s="538"/>
      <c r="D876" s="539"/>
      <c r="E876" s="540"/>
      <c r="F876" s="540"/>
      <c r="G876" s="539"/>
      <c r="H876" s="539"/>
      <c r="I876" s="539"/>
      <c r="J876" s="539"/>
      <c r="K876" s="539"/>
      <c r="L876" s="539"/>
      <c r="M876" s="539"/>
      <c r="N876" s="539"/>
      <c r="O876" s="539"/>
      <c r="P876" s="539"/>
      <c r="Q876" s="539"/>
      <c r="R876" s="540"/>
      <c r="S876" s="534"/>
    </row>
    <row r="877" spans="1:30" ht="22.8" customHeight="1">
      <c r="A877" s="1877" t="s">
        <v>1282</v>
      </c>
      <c r="B877" s="1877"/>
      <c r="C877" s="1877"/>
      <c r="D877" s="1877"/>
      <c r="E877" s="602"/>
      <c r="F877" s="1878" t="s">
        <v>1283</v>
      </c>
      <c r="G877" s="1878"/>
      <c r="H877" s="1878"/>
      <c r="I877" s="1878"/>
      <c r="J877" s="1878"/>
      <c r="K877" s="1878"/>
      <c r="L877" s="601"/>
      <c r="M877" s="1878" t="s">
        <v>1205</v>
      </c>
      <c r="N877" s="1878"/>
      <c r="O877" s="1878"/>
      <c r="P877" s="601"/>
      <c r="Q877" s="1879" t="s">
        <v>1284</v>
      </c>
      <c r="R877" s="1880"/>
      <c r="S877" s="1918"/>
      <c r="T877" s="589"/>
      <c r="U877" s="589"/>
      <c r="V877" s="589"/>
      <c r="W877" s="589"/>
      <c r="X877" s="589"/>
      <c r="Y877" s="589"/>
      <c r="Z877" s="589"/>
      <c r="AA877" s="589"/>
      <c r="AB877" s="589"/>
      <c r="AC877" s="589"/>
      <c r="AD877" s="589"/>
    </row>
    <row r="878" spans="1:30" ht="22.8" customHeight="1">
      <c r="A878" s="1883" t="s">
        <v>959</v>
      </c>
      <c r="B878" s="1883"/>
      <c r="C878" s="1883"/>
      <c r="D878" s="1883"/>
      <c r="E878" s="602"/>
      <c r="F878" s="1884" t="s">
        <v>960</v>
      </c>
      <c r="G878" s="1884"/>
      <c r="H878" s="1884"/>
      <c r="I878" s="1884"/>
      <c r="J878" s="1884"/>
      <c r="K878" s="1884"/>
      <c r="L878" s="601"/>
      <c r="M878" s="1885" t="s">
        <v>103</v>
      </c>
      <c r="N878" s="1886"/>
      <c r="O878" s="1887"/>
      <c r="P878" s="600"/>
      <c r="Q878" s="1888"/>
      <c r="R878" s="1889"/>
      <c r="S878" s="1917"/>
      <c r="T878" s="589"/>
      <c r="U878" s="589"/>
      <c r="V878" s="589"/>
      <c r="W878" s="589"/>
      <c r="X878" s="589"/>
      <c r="Y878" s="589"/>
      <c r="Z878" s="589"/>
      <c r="AA878" s="589"/>
      <c r="AB878" s="589"/>
      <c r="AC878" s="589"/>
      <c r="AD878" s="589"/>
    </row>
    <row r="879" spans="1:30" ht="22.8" customHeight="1">
      <c r="A879" s="1883"/>
      <c r="B879" s="1883"/>
      <c r="C879" s="1883"/>
      <c r="D879" s="1883"/>
      <c r="E879" s="602"/>
      <c r="F879" s="1884"/>
      <c r="G879" s="1884"/>
      <c r="H879" s="1884"/>
      <c r="I879" s="1884"/>
      <c r="J879" s="1884"/>
      <c r="K879" s="1884"/>
      <c r="L879" s="600"/>
      <c r="M879" s="600"/>
      <c r="N879" s="603"/>
      <c r="O879" s="603"/>
      <c r="P879" s="603"/>
      <c r="Q879" s="603"/>
      <c r="R879" s="601"/>
      <c r="S879" s="595"/>
      <c r="T879" s="589"/>
      <c r="U879" s="589"/>
      <c r="V879" s="589"/>
      <c r="W879" s="589"/>
      <c r="X879" s="589"/>
      <c r="Y879" s="589"/>
      <c r="Z879" s="589"/>
      <c r="AA879" s="589"/>
      <c r="AB879" s="589"/>
      <c r="AC879" s="589"/>
      <c r="AD879" s="589"/>
    </row>
    <row r="880" spans="1:30" ht="22.8" customHeight="1" thickBot="1">
      <c r="A880" s="650"/>
      <c r="B880" s="651"/>
      <c r="C880" s="651"/>
      <c r="D880" s="651"/>
      <c r="E880" s="651"/>
      <c r="F880" s="651"/>
      <c r="G880" s="651"/>
      <c r="H880" s="652"/>
      <c r="I880" s="651"/>
      <c r="J880" s="651"/>
      <c r="K880" s="651"/>
      <c r="L880" s="651"/>
      <c r="M880" s="651"/>
      <c r="N880" s="651"/>
      <c r="O880" s="651"/>
      <c r="P880" s="651"/>
      <c r="Q880" s="651"/>
      <c r="R880" s="651"/>
      <c r="S880" s="653"/>
      <c r="T880" s="589"/>
      <c r="U880" s="589"/>
      <c r="V880" s="589"/>
      <c r="W880" s="589"/>
      <c r="X880" s="589"/>
      <c r="Y880" s="589"/>
      <c r="Z880" s="589"/>
      <c r="AA880" s="589"/>
      <c r="AB880" s="589"/>
      <c r="AC880" s="589"/>
      <c r="AD880" s="589"/>
    </row>
    <row r="881" spans="1:19" ht="22.8" customHeight="1">
      <c r="A881" s="1865" t="s">
        <v>1285</v>
      </c>
      <c r="B881" s="1866"/>
      <c r="C881" s="1866"/>
      <c r="D881" s="1866"/>
      <c r="E881" s="1866"/>
      <c r="F881" s="1866"/>
      <c r="G881" s="1866"/>
      <c r="H881" s="1866"/>
      <c r="I881" s="1866"/>
      <c r="J881" s="1866"/>
      <c r="K881" s="1867"/>
      <c r="L881" s="1871" t="s">
        <v>1624</v>
      </c>
      <c r="M881" s="1873" t="s">
        <v>1225</v>
      </c>
      <c r="N881" s="1874"/>
      <c r="O881" s="1875"/>
      <c r="P881" s="2014" t="s">
        <v>1288</v>
      </c>
      <c r="Q881" s="2014" t="s">
        <v>1290</v>
      </c>
      <c r="R881" s="2014" t="s">
        <v>1289</v>
      </c>
      <c r="S881" s="1860" t="s">
        <v>1206</v>
      </c>
    </row>
    <row r="882" spans="1:19" ht="22.8" customHeight="1" thickBot="1">
      <c r="A882" s="1940"/>
      <c r="B882" s="1941"/>
      <c r="C882" s="1941"/>
      <c r="D882" s="1941"/>
      <c r="E882" s="1941"/>
      <c r="F882" s="1941"/>
      <c r="G882" s="1941"/>
      <c r="H882" s="1941"/>
      <c r="I882" s="1941"/>
      <c r="J882" s="1941"/>
      <c r="K882" s="1942"/>
      <c r="L882" s="1928"/>
      <c r="M882" s="834" t="s">
        <v>1624</v>
      </c>
      <c r="N882" s="834" t="s">
        <v>1291</v>
      </c>
      <c r="O882" s="834" t="s">
        <v>1624</v>
      </c>
      <c r="P882" s="2015"/>
      <c r="Q882" s="2015"/>
      <c r="R882" s="2015"/>
      <c r="S882" s="1929"/>
    </row>
    <row r="883" spans="1:19" ht="22.8" customHeight="1">
      <c r="A883" s="2007" t="s">
        <v>1292</v>
      </c>
      <c r="B883" s="2008"/>
      <c r="C883" s="2008"/>
      <c r="D883" s="2008"/>
      <c r="E883" s="2008"/>
      <c r="F883" s="2008"/>
      <c r="G883" s="2008"/>
      <c r="H883" s="2008"/>
      <c r="I883" s="2008"/>
      <c r="J883" s="2008"/>
      <c r="K883" s="2009"/>
      <c r="L883" s="1098"/>
      <c r="M883" s="1099"/>
      <c r="N883" s="1099">
        <v>1.41</v>
      </c>
      <c r="O883" s="1099">
        <v>1.5</v>
      </c>
      <c r="P883" s="1100"/>
      <c r="Q883" s="1100"/>
      <c r="R883" s="1100">
        <f>N883+O883</f>
        <v>2.91</v>
      </c>
      <c r="S883" s="1101">
        <f>SUM(R883:R895)</f>
        <v>67.980000000000018</v>
      </c>
    </row>
    <row r="884" spans="1:19" ht="22.8" customHeight="1">
      <c r="A884" s="1793"/>
      <c r="B884" s="1794"/>
      <c r="C884" s="1794"/>
      <c r="D884" s="1794"/>
      <c r="E884" s="1794"/>
      <c r="F884" s="1794"/>
      <c r="G884" s="1794"/>
      <c r="H884" s="1794"/>
      <c r="I884" s="1794"/>
      <c r="J884" s="1794"/>
      <c r="K884" s="1795"/>
      <c r="L884" s="611"/>
      <c r="M884" s="606"/>
      <c r="N884" s="606">
        <v>1.41</v>
      </c>
      <c r="O884" s="606">
        <v>3</v>
      </c>
      <c r="P884" s="607"/>
      <c r="Q884" s="607"/>
      <c r="R884" s="607">
        <f t="shared" ref="R884:R895" si="7">N884+O884</f>
        <v>4.41</v>
      </c>
      <c r="S884" s="608"/>
    </row>
    <row r="885" spans="1:19" ht="22.8" customHeight="1">
      <c r="A885" s="1793"/>
      <c r="B885" s="1794"/>
      <c r="C885" s="1794"/>
      <c r="D885" s="1794"/>
      <c r="E885" s="1794"/>
      <c r="F885" s="1794"/>
      <c r="G885" s="1794"/>
      <c r="H885" s="1794"/>
      <c r="I885" s="1794"/>
      <c r="J885" s="1794"/>
      <c r="K885" s="1795"/>
      <c r="L885" s="611"/>
      <c r="M885" s="606"/>
      <c r="N885" s="606">
        <v>1.8</v>
      </c>
      <c r="O885" s="606">
        <v>0.32</v>
      </c>
      <c r="P885" s="607"/>
      <c r="Q885" s="607"/>
      <c r="R885" s="607">
        <f t="shared" si="7"/>
        <v>2.12</v>
      </c>
      <c r="S885" s="608"/>
    </row>
    <row r="886" spans="1:19" ht="22.8" customHeight="1">
      <c r="A886" s="1793"/>
      <c r="B886" s="1794"/>
      <c r="C886" s="1794"/>
      <c r="D886" s="1794"/>
      <c r="E886" s="1794"/>
      <c r="F886" s="1794"/>
      <c r="G886" s="1794"/>
      <c r="H886" s="1794"/>
      <c r="I886" s="1794"/>
      <c r="J886" s="1794"/>
      <c r="K886" s="1795"/>
      <c r="L886" s="611"/>
      <c r="M886" s="606"/>
      <c r="N886" s="606">
        <v>1.1399999999999999</v>
      </c>
      <c r="O886" s="606">
        <v>1.93</v>
      </c>
      <c r="P886" s="607"/>
      <c r="Q886" s="607"/>
      <c r="R886" s="607">
        <f t="shared" si="7"/>
        <v>3.07</v>
      </c>
      <c r="S886" s="608"/>
    </row>
    <row r="887" spans="1:19" ht="22.8" customHeight="1">
      <c r="A887" s="1793"/>
      <c r="B887" s="1794"/>
      <c r="C887" s="1794"/>
      <c r="D887" s="1794"/>
      <c r="E887" s="1794"/>
      <c r="F887" s="1794"/>
      <c r="G887" s="1794"/>
      <c r="H887" s="1794"/>
      <c r="I887" s="1794"/>
      <c r="J887" s="1794"/>
      <c r="K887" s="1795"/>
      <c r="L887" s="611"/>
      <c r="M887" s="606"/>
      <c r="N887" s="606">
        <v>6</v>
      </c>
      <c r="O887" s="606">
        <v>1.76</v>
      </c>
      <c r="P887" s="607"/>
      <c r="Q887" s="607"/>
      <c r="R887" s="607">
        <f t="shared" si="7"/>
        <v>7.76</v>
      </c>
      <c r="S887" s="608"/>
    </row>
    <row r="888" spans="1:19" ht="22.8" customHeight="1">
      <c r="A888" s="1793"/>
      <c r="B888" s="1794"/>
      <c r="C888" s="1794"/>
      <c r="D888" s="1794"/>
      <c r="E888" s="1794"/>
      <c r="F888" s="1794"/>
      <c r="G888" s="1794"/>
      <c r="H888" s="1794"/>
      <c r="I888" s="1794"/>
      <c r="J888" s="1794"/>
      <c r="K888" s="1795"/>
      <c r="L888" s="611"/>
      <c r="M888" s="606"/>
      <c r="N888" s="606">
        <v>1.5</v>
      </c>
      <c r="O888" s="606">
        <v>0.79</v>
      </c>
      <c r="P888" s="607"/>
      <c r="Q888" s="607"/>
      <c r="R888" s="607">
        <f t="shared" si="7"/>
        <v>2.29</v>
      </c>
      <c r="S888" s="608"/>
    </row>
    <row r="889" spans="1:19" ht="22.8" customHeight="1">
      <c r="A889" s="1793"/>
      <c r="B889" s="1794"/>
      <c r="C889" s="1794"/>
      <c r="D889" s="1794"/>
      <c r="E889" s="1794"/>
      <c r="F889" s="1794"/>
      <c r="G889" s="1794"/>
      <c r="H889" s="1794"/>
      <c r="I889" s="1794"/>
      <c r="J889" s="1794"/>
      <c r="K889" s="1795"/>
      <c r="L889" s="611"/>
      <c r="M889" s="606"/>
      <c r="N889" s="606">
        <v>0.9</v>
      </c>
      <c r="O889" s="606">
        <v>3.3</v>
      </c>
      <c r="P889" s="607"/>
      <c r="Q889" s="607"/>
      <c r="R889" s="607">
        <f t="shared" si="7"/>
        <v>4.2</v>
      </c>
      <c r="S889" s="608"/>
    </row>
    <row r="890" spans="1:19" ht="22.8" customHeight="1">
      <c r="A890" s="1793"/>
      <c r="B890" s="1794"/>
      <c r="C890" s="1794"/>
      <c r="D890" s="1794"/>
      <c r="E890" s="1794"/>
      <c r="F890" s="1794"/>
      <c r="G890" s="1794"/>
      <c r="H890" s="1794"/>
      <c r="I890" s="1794"/>
      <c r="J890" s="1794"/>
      <c r="K890" s="1795"/>
      <c r="L890" s="611"/>
      <c r="M890" s="606"/>
      <c r="N890" s="606">
        <v>2.2000000000000002</v>
      </c>
      <c r="O890" s="606">
        <v>8</v>
      </c>
      <c r="P890" s="607"/>
      <c r="Q890" s="607"/>
      <c r="R890" s="607">
        <f t="shared" si="7"/>
        <v>10.199999999999999</v>
      </c>
      <c r="S890" s="608"/>
    </row>
    <row r="891" spans="1:19" ht="22.8" customHeight="1">
      <c r="A891" s="1793"/>
      <c r="B891" s="1794"/>
      <c r="C891" s="1794"/>
      <c r="D891" s="1794"/>
      <c r="E891" s="1794"/>
      <c r="F891" s="1794"/>
      <c r="G891" s="1794"/>
      <c r="H891" s="1794"/>
      <c r="I891" s="1794"/>
      <c r="J891" s="1794"/>
      <c r="K891" s="1795"/>
      <c r="L891" s="611"/>
      <c r="M891" s="606"/>
      <c r="N891" s="606">
        <v>4.8</v>
      </c>
      <c r="O891" s="606">
        <v>5</v>
      </c>
      <c r="P891" s="607"/>
      <c r="Q891" s="607"/>
      <c r="R891" s="607">
        <f t="shared" si="7"/>
        <v>9.8000000000000007</v>
      </c>
      <c r="S891" s="608"/>
    </row>
    <row r="892" spans="1:19" ht="22.8" customHeight="1">
      <c r="A892" s="1793"/>
      <c r="B892" s="1794"/>
      <c r="C892" s="1794"/>
      <c r="D892" s="1794"/>
      <c r="E892" s="1794"/>
      <c r="F892" s="1794"/>
      <c r="G892" s="1794"/>
      <c r="H892" s="1794"/>
      <c r="I892" s="1794"/>
      <c r="J892" s="1794"/>
      <c r="K892" s="1795"/>
      <c r="L892" s="611"/>
      <c r="M892" s="606"/>
      <c r="N892" s="606">
        <v>4.8</v>
      </c>
      <c r="O892" s="606">
        <v>0.73</v>
      </c>
      <c r="P892" s="607"/>
      <c r="Q892" s="607"/>
      <c r="R892" s="607">
        <f t="shared" si="7"/>
        <v>5.5299999999999994</v>
      </c>
      <c r="S892" s="608"/>
    </row>
    <row r="893" spans="1:19" ht="22.8" customHeight="1">
      <c r="A893" s="1793"/>
      <c r="B893" s="1794"/>
      <c r="C893" s="1794"/>
      <c r="D893" s="1794"/>
      <c r="E893" s="1794"/>
      <c r="F893" s="1794"/>
      <c r="G893" s="1794"/>
      <c r="H893" s="1794"/>
      <c r="I893" s="1794"/>
      <c r="J893" s="1794"/>
      <c r="K893" s="1795"/>
      <c r="L893" s="611"/>
      <c r="M893" s="606"/>
      <c r="N893" s="606">
        <v>5</v>
      </c>
      <c r="O893" s="606">
        <v>0.73</v>
      </c>
      <c r="P893" s="607"/>
      <c r="Q893" s="607"/>
      <c r="R893" s="607">
        <f t="shared" si="7"/>
        <v>5.73</v>
      </c>
      <c r="S893" s="608"/>
    </row>
    <row r="894" spans="1:19" ht="22.8" customHeight="1">
      <c r="A894" s="1793"/>
      <c r="B894" s="1794"/>
      <c r="C894" s="1794"/>
      <c r="D894" s="1794"/>
      <c r="E894" s="1794"/>
      <c r="F894" s="1794"/>
      <c r="G894" s="1794"/>
      <c r="H894" s="1794"/>
      <c r="I894" s="1794"/>
      <c r="J894" s="1794"/>
      <c r="K894" s="1795"/>
      <c r="L894" s="611"/>
      <c r="M894" s="606"/>
      <c r="N894" s="606">
        <v>5</v>
      </c>
      <c r="O894" s="606">
        <v>0.73</v>
      </c>
      <c r="P894" s="607"/>
      <c r="Q894" s="607"/>
      <c r="R894" s="607">
        <f t="shared" si="7"/>
        <v>5.73</v>
      </c>
      <c r="S894" s="608"/>
    </row>
    <row r="895" spans="1:19" ht="22.8" customHeight="1">
      <c r="A895" s="1793"/>
      <c r="B895" s="1794"/>
      <c r="C895" s="1794"/>
      <c r="D895" s="1794"/>
      <c r="E895" s="1794"/>
      <c r="F895" s="1794"/>
      <c r="G895" s="1794"/>
      <c r="H895" s="1794"/>
      <c r="I895" s="1794"/>
      <c r="J895" s="1794"/>
      <c r="K895" s="1795"/>
      <c r="L895" s="611"/>
      <c r="M895" s="606"/>
      <c r="N895" s="606">
        <v>0.73</v>
      </c>
      <c r="O895" s="606">
        <v>3.5</v>
      </c>
      <c r="P895" s="607"/>
      <c r="Q895" s="607"/>
      <c r="R895" s="607">
        <f t="shared" si="7"/>
        <v>4.2300000000000004</v>
      </c>
      <c r="S895" s="608"/>
    </row>
    <row r="896" spans="1:19" ht="22.8" customHeight="1" thickBot="1">
      <c r="A896" s="1952"/>
      <c r="B896" s="1953"/>
      <c r="C896" s="1953"/>
      <c r="D896" s="1953"/>
      <c r="E896" s="1953"/>
      <c r="F896" s="1953"/>
      <c r="G896" s="1953"/>
      <c r="H896" s="1953"/>
      <c r="I896" s="1953"/>
      <c r="J896" s="1953"/>
      <c r="K896" s="1954"/>
      <c r="L896" s="2010" t="s">
        <v>1209</v>
      </c>
      <c r="M896" s="2011"/>
      <c r="N896" s="2011"/>
      <c r="O896" s="2011"/>
      <c r="P896" s="2011"/>
      <c r="Q896" s="2011"/>
      <c r="R896" s="2012"/>
      <c r="S896" s="1102">
        <f>SUM(S883:S895)</f>
        <v>67.980000000000018</v>
      </c>
    </row>
    <row r="897" spans="1:19" ht="105.6" customHeight="1">
      <c r="A897" s="2001" t="s">
        <v>1306</v>
      </c>
      <c r="B897" s="2002"/>
      <c r="C897" s="2003"/>
      <c r="D897" s="2003"/>
      <c r="E897" s="1089"/>
      <c r="F897" s="1090"/>
      <c r="G897" s="2002" t="s">
        <v>1306</v>
      </c>
      <c r="H897" s="2002"/>
      <c r="I897" s="1088"/>
      <c r="J897" s="1088"/>
      <c r="K897" s="1103"/>
      <c r="L897" s="1091"/>
      <c r="M897" s="1092"/>
      <c r="N897" s="1092"/>
      <c r="O897" s="1092"/>
      <c r="P897" s="1092"/>
      <c r="Q897" s="1092"/>
      <c r="R897" s="1092"/>
      <c r="S897" s="1093"/>
    </row>
    <row r="898" spans="1:19" ht="16.2" customHeight="1">
      <c r="A898" s="765" t="s">
        <v>1939</v>
      </c>
      <c r="B898" s="755"/>
      <c r="C898" s="755"/>
      <c r="D898" s="830"/>
      <c r="E898" s="830"/>
      <c r="F898" s="830"/>
      <c r="G898" s="1759" t="s">
        <v>1942</v>
      </c>
      <c r="H898" s="1759"/>
      <c r="I898" s="1759"/>
      <c r="J898" s="1759"/>
      <c r="K898" s="829"/>
      <c r="L898" s="648"/>
      <c r="M898" s="616"/>
      <c r="N898" s="616"/>
      <c r="O898" s="616"/>
      <c r="P898" s="616"/>
      <c r="Q898" s="616"/>
      <c r="R898" s="616"/>
      <c r="S898" s="617"/>
    </row>
    <row r="899" spans="1:19" ht="16.2" customHeight="1">
      <c r="A899" s="765" t="s">
        <v>1940</v>
      </c>
      <c r="B899" s="755"/>
      <c r="C899" s="755"/>
      <c r="D899" s="830"/>
      <c r="E899" s="830"/>
      <c r="F899" s="830"/>
      <c r="G899" s="1759" t="s">
        <v>1943</v>
      </c>
      <c r="H899" s="1759"/>
      <c r="I899" s="1759"/>
      <c r="J899" s="1759"/>
      <c r="K899" s="829"/>
      <c r="L899" s="648"/>
      <c r="M899" s="616"/>
      <c r="N899" s="616"/>
      <c r="O899" s="616"/>
      <c r="P899" s="616"/>
      <c r="Q899" s="616"/>
      <c r="R899" s="616"/>
      <c r="S899" s="617"/>
    </row>
    <row r="900" spans="1:19" ht="16.2" customHeight="1" thickBot="1">
      <c r="A900" s="765" t="s">
        <v>1941</v>
      </c>
      <c r="B900" s="755"/>
      <c r="C900" s="755"/>
      <c r="D900" s="830"/>
      <c r="E900" s="830"/>
      <c r="F900" s="830"/>
      <c r="G900" s="1759" t="s">
        <v>1944</v>
      </c>
      <c r="H900" s="1759"/>
      <c r="I900" s="1759"/>
      <c r="J900" s="1759"/>
      <c r="K900" s="1094"/>
      <c r="L900" s="601"/>
      <c r="M900" s="616"/>
      <c r="N900" s="616"/>
      <c r="O900" s="616"/>
      <c r="P900" s="616"/>
      <c r="Q900" s="616"/>
      <c r="R900" s="616"/>
      <c r="S900" s="617"/>
    </row>
    <row r="901" spans="1:19" ht="26.4" customHeight="1" thickBot="1">
      <c r="A901" s="1837"/>
      <c r="B901" s="1838"/>
      <c r="C901" s="2013"/>
      <c r="D901" s="1775" t="s">
        <v>1281</v>
      </c>
      <c r="E901" s="1776"/>
      <c r="F901" s="1776"/>
      <c r="G901" s="1776"/>
      <c r="H901" s="1776"/>
      <c r="I901" s="1776"/>
      <c r="J901" s="1776"/>
      <c r="K901" s="1776"/>
      <c r="L901" s="1776"/>
      <c r="M901" s="1776"/>
      <c r="N901" s="1776"/>
      <c r="O901" s="1776"/>
      <c r="P901" s="1776"/>
      <c r="Q901" s="1776"/>
      <c r="R901" s="1776"/>
      <c r="S901" s="1498"/>
    </row>
    <row r="902" spans="1:19" ht="26.4" customHeight="1">
      <c r="A902" s="1184"/>
      <c r="B902" s="1185"/>
      <c r="C902" s="1185"/>
      <c r="D902" s="1185"/>
      <c r="E902" s="1185"/>
      <c r="F902" s="1185"/>
      <c r="G902" s="1185"/>
      <c r="H902" s="1185"/>
      <c r="I902" s="1185"/>
      <c r="J902" s="1185"/>
      <c r="K902" s="1185"/>
      <c r="L902" s="1185"/>
      <c r="M902" s="1185"/>
      <c r="N902" s="1185"/>
      <c r="O902" s="1185"/>
      <c r="P902" s="1185"/>
      <c r="Q902" s="1185"/>
      <c r="R902" s="1185"/>
      <c r="S902" s="1488"/>
    </row>
    <row r="903" spans="1:19" ht="14.4" customHeight="1">
      <c r="A903" s="1839" t="s">
        <v>1204</v>
      </c>
      <c r="B903" s="1840"/>
      <c r="C903" s="1840"/>
      <c r="D903" s="1993" t="s">
        <v>1228</v>
      </c>
      <c r="E903" s="1994"/>
      <c r="F903" s="1994"/>
      <c r="G903" s="1994"/>
      <c r="H903" s="1994"/>
      <c r="I903" s="1994"/>
      <c r="J903" s="1994"/>
      <c r="K903" s="1994"/>
      <c r="L903" s="1994"/>
      <c r="M903" s="1994"/>
      <c r="N903" s="1994"/>
      <c r="O903" s="1994"/>
      <c r="P903" s="1994"/>
      <c r="Q903" s="1994"/>
      <c r="R903" s="1995"/>
      <c r="S903" s="534"/>
    </row>
    <row r="904" spans="1:19" ht="14.4" customHeight="1">
      <c r="A904" s="535"/>
      <c r="B904" s="533"/>
      <c r="C904" s="536"/>
      <c r="D904" s="1996"/>
      <c r="E904" s="1997"/>
      <c r="F904" s="1997"/>
      <c r="G904" s="1997"/>
      <c r="H904" s="1997"/>
      <c r="I904" s="1997"/>
      <c r="J904" s="1997"/>
      <c r="K904" s="1997"/>
      <c r="L904" s="1997"/>
      <c r="M904" s="1997"/>
      <c r="N904" s="1997"/>
      <c r="O904" s="1997"/>
      <c r="P904" s="1997"/>
      <c r="Q904" s="1997"/>
      <c r="R904" s="1998"/>
      <c r="S904" s="534"/>
    </row>
    <row r="905" spans="1:19" ht="26.4" customHeight="1">
      <c r="A905" s="537"/>
      <c r="B905" s="538"/>
      <c r="C905" s="538"/>
      <c r="D905" s="539"/>
      <c r="E905" s="540"/>
      <c r="F905" s="540"/>
      <c r="G905" s="539"/>
      <c r="H905" s="539"/>
      <c r="I905" s="539"/>
      <c r="J905" s="539"/>
      <c r="K905" s="539"/>
      <c r="L905" s="539"/>
      <c r="M905" s="539"/>
      <c r="N905" s="539"/>
      <c r="O905" s="539"/>
      <c r="P905" s="539"/>
      <c r="Q905" s="539"/>
      <c r="R905" s="540"/>
      <c r="S905" s="534"/>
    </row>
    <row r="906" spans="1:19" ht="26.4" customHeight="1">
      <c r="A906" s="1761" t="s">
        <v>1282</v>
      </c>
      <c r="B906" s="1762"/>
      <c r="C906" s="1762"/>
      <c r="D906" s="1762"/>
      <c r="E906" s="541"/>
      <c r="F906" s="1763" t="s">
        <v>1283</v>
      </c>
      <c r="G906" s="1763"/>
      <c r="H906" s="1763"/>
      <c r="I906" s="1763"/>
      <c r="J906" s="1763"/>
      <c r="K906" s="1763"/>
      <c r="L906" s="540"/>
      <c r="M906" s="1763" t="s">
        <v>1205</v>
      </c>
      <c r="N906" s="1763"/>
      <c r="O906" s="1763"/>
      <c r="P906" s="540"/>
      <c r="Q906" s="1764" t="s">
        <v>1284</v>
      </c>
      <c r="R906" s="1765"/>
      <c r="S906" s="1766"/>
    </row>
    <row r="907" spans="1:19" ht="18.600000000000001" customHeight="1">
      <c r="A907" s="1767" t="s">
        <v>961</v>
      </c>
      <c r="B907" s="1768"/>
      <c r="C907" s="1768"/>
      <c r="D907" s="1768"/>
      <c r="E907" s="541"/>
      <c r="F907" s="1769" t="s">
        <v>962</v>
      </c>
      <c r="G907" s="1769"/>
      <c r="H907" s="1769"/>
      <c r="I907" s="1769"/>
      <c r="J907" s="1769"/>
      <c r="K907" s="1769"/>
      <c r="L907" s="540"/>
      <c r="M907" s="1770" t="s">
        <v>103</v>
      </c>
      <c r="N907" s="1771"/>
      <c r="O907" s="1772"/>
      <c r="P907" s="539"/>
      <c r="Q907" s="1828"/>
      <c r="R907" s="1829"/>
      <c r="S907" s="1830"/>
    </row>
    <row r="908" spans="1:19" ht="18.600000000000001" customHeight="1">
      <c r="A908" s="1767"/>
      <c r="B908" s="1768"/>
      <c r="C908" s="1768"/>
      <c r="D908" s="1768"/>
      <c r="E908" s="541"/>
      <c r="F908" s="1769"/>
      <c r="G908" s="1769"/>
      <c r="H908" s="1769"/>
      <c r="I908" s="1769"/>
      <c r="J908" s="1769"/>
      <c r="K908" s="1769"/>
      <c r="L908" s="539"/>
      <c r="M908" s="539"/>
      <c r="N908" s="542"/>
      <c r="O908" s="542"/>
      <c r="P908" s="542"/>
      <c r="Q908" s="542"/>
      <c r="R908" s="540"/>
      <c r="S908" s="534"/>
    </row>
    <row r="909" spans="1:19" ht="26.4" customHeight="1" thickBot="1">
      <c r="A909" s="570"/>
      <c r="B909" s="571"/>
      <c r="C909" s="571"/>
      <c r="D909" s="571"/>
      <c r="E909" s="571"/>
      <c r="F909" s="571"/>
      <c r="G909" s="571"/>
      <c r="H909" s="572"/>
      <c r="I909" s="571"/>
      <c r="J909" s="571"/>
      <c r="K909" s="571"/>
      <c r="L909" s="571"/>
      <c r="M909" s="571"/>
      <c r="N909" s="571"/>
      <c r="O909" s="571"/>
      <c r="P909" s="571"/>
      <c r="Q909" s="571"/>
      <c r="R909" s="571"/>
      <c r="S909" s="573"/>
    </row>
    <row r="910" spans="1:19" ht="26.4" customHeight="1">
      <c r="A910" s="1820" t="s">
        <v>1285</v>
      </c>
      <c r="B910" s="1821"/>
      <c r="C910" s="1821"/>
      <c r="D910" s="1821"/>
      <c r="E910" s="1821"/>
      <c r="F910" s="1821"/>
      <c r="G910" s="1821"/>
      <c r="H910" s="1821"/>
      <c r="I910" s="1821"/>
      <c r="J910" s="1821"/>
      <c r="K910" s="1822"/>
      <c r="L910" s="1823" t="s">
        <v>428</v>
      </c>
      <c r="M910" s="1825" t="s">
        <v>1225</v>
      </c>
      <c r="N910" s="1826"/>
      <c r="O910" s="1827"/>
      <c r="P910" s="1823" t="s">
        <v>1286</v>
      </c>
      <c r="Q910" s="1823" t="s">
        <v>1287</v>
      </c>
      <c r="R910" s="1823" t="s">
        <v>1288</v>
      </c>
      <c r="S910" s="1809" t="s">
        <v>1206</v>
      </c>
    </row>
    <row r="911" spans="1:19" ht="26.4" customHeight="1">
      <c r="A911" s="1804"/>
      <c r="B911" s="1805"/>
      <c r="C911" s="1805"/>
      <c r="D911" s="1805"/>
      <c r="E911" s="1805"/>
      <c r="F911" s="1805"/>
      <c r="G911" s="1805"/>
      <c r="H911" s="1805"/>
      <c r="I911" s="1805"/>
      <c r="J911" s="1805"/>
      <c r="K911" s="1806"/>
      <c r="L911" s="1824"/>
      <c r="M911" s="546" t="s">
        <v>1289</v>
      </c>
      <c r="N911" s="546" t="s">
        <v>1291</v>
      </c>
      <c r="O911" s="546" t="s">
        <v>1291</v>
      </c>
      <c r="P911" s="1824"/>
      <c r="Q911" s="1824"/>
      <c r="R911" s="1824"/>
      <c r="S911" s="1810"/>
    </row>
    <row r="912" spans="1:19" ht="26.4" customHeight="1">
      <c r="A912" s="1811" t="s">
        <v>1292</v>
      </c>
      <c r="B912" s="1812"/>
      <c r="C912" s="1812"/>
      <c r="D912" s="1812"/>
      <c r="E912" s="1812"/>
      <c r="F912" s="1812"/>
      <c r="G912" s="1812"/>
      <c r="H912" s="1812"/>
      <c r="I912" s="1812"/>
      <c r="J912" s="1812"/>
      <c r="K912" s="1813"/>
      <c r="L912" s="547" t="s">
        <v>1625</v>
      </c>
      <c r="M912" s="583"/>
      <c r="N912" s="583">
        <v>40</v>
      </c>
      <c r="O912" s="583"/>
      <c r="P912" s="549"/>
      <c r="Q912" s="549"/>
      <c r="R912" s="549">
        <f>N912+O912</f>
        <v>40</v>
      </c>
      <c r="S912" s="584">
        <f>SUM(R912:R924)</f>
        <v>40</v>
      </c>
    </row>
    <row r="913" spans="1:19" ht="26.4" customHeight="1">
      <c r="A913" s="1814"/>
      <c r="B913" s="1815"/>
      <c r="C913" s="1815"/>
      <c r="D913" s="1815"/>
      <c r="E913" s="1815"/>
      <c r="F913" s="1815"/>
      <c r="G913" s="1815"/>
      <c r="H913" s="1815"/>
      <c r="I913" s="1815"/>
      <c r="J913" s="1815"/>
      <c r="K913" s="1816"/>
      <c r="L913" s="547"/>
      <c r="M913" s="583"/>
      <c r="N913" s="583"/>
      <c r="O913" s="583"/>
      <c r="P913" s="549"/>
      <c r="Q913" s="549"/>
      <c r="R913" s="549"/>
      <c r="S913" s="584"/>
    </row>
    <row r="914" spans="1:19" ht="26.4" customHeight="1">
      <c r="A914" s="1814"/>
      <c r="B914" s="1815"/>
      <c r="C914" s="1815"/>
      <c r="D914" s="1815"/>
      <c r="E914" s="1815"/>
      <c r="F914" s="1815"/>
      <c r="G914" s="1815"/>
      <c r="H914" s="1815"/>
      <c r="I914" s="1815"/>
      <c r="J914" s="1815"/>
      <c r="K914" s="1816"/>
      <c r="L914" s="547"/>
      <c r="M914" s="583"/>
      <c r="N914" s="583"/>
      <c r="O914" s="583"/>
      <c r="P914" s="549"/>
      <c r="Q914" s="549"/>
      <c r="R914" s="549"/>
      <c r="S914" s="584"/>
    </row>
    <row r="915" spans="1:19" ht="26.4" customHeight="1">
      <c r="A915" s="1814"/>
      <c r="B915" s="1815"/>
      <c r="C915" s="1815"/>
      <c r="D915" s="1815"/>
      <c r="E915" s="1815"/>
      <c r="F915" s="1815"/>
      <c r="G915" s="1815"/>
      <c r="H915" s="1815"/>
      <c r="I915" s="1815"/>
      <c r="J915" s="1815"/>
      <c r="K915" s="1816"/>
      <c r="L915" s="547"/>
      <c r="M915" s="583"/>
      <c r="N915" s="583"/>
      <c r="O915" s="583"/>
      <c r="P915" s="549"/>
      <c r="Q915" s="549"/>
      <c r="R915" s="549"/>
      <c r="S915" s="584"/>
    </row>
    <row r="916" spans="1:19" ht="26.4" customHeight="1">
      <c r="A916" s="1814"/>
      <c r="B916" s="1815"/>
      <c r="C916" s="1815"/>
      <c r="D916" s="1815"/>
      <c r="E916" s="1815"/>
      <c r="F916" s="1815"/>
      <c r="G916" s="1815"/>
      <c r="H916" s="1815"/>
      <c r="I916" s="1815"/>
      <c r="J916" s="1815"/>
      <c r="K916" s="1816"/>
      <c r="L916" s="547"/>
      <c r="M916" s="583"/>
      <c r="N916" s="583"/>
      <c r="O916" s="583"/>
      <c r="P916" s="549"/>
      <c r="Q916" s="549"/>
      <c r="R916" s="549"/>
      <c r="S916" s="584"/>
    </row>
    <row r="917" spans="1:19" ht="26.4" customHeight="1">
      <c r="A917" s="1814"/>
      <c r="B917" s="1815"/>
      <c r="C917" s="1815"/>
      <c r="D917" s="1815"/>
      <c r="E917" s="1815"/>
      <c r="F917" s="1815"/>
      <c r="G917" s="1815"/>
      <c r="H917" s="1815"/>
      <c r="I917" s="1815"/>
      <c r="J917" s="1815"/>
      <c r="K917" s="1816"/>
      <c r="L917" s="547"/>
      <c r="M917" s="583"/>
      <c r="N917" s="583"/>
      <c r="O917" s="583"/>
      <c r="P917" s="549"/>
      <c r="Q917" s="549"/>
      <c r="R917" s="549"/>
      <c r="S917" s="584"/>
    </row>
    <row r="918" spans="1:19" ht="26.4" customHeight="1">
      <c r="A918" s="1814"/>
      <c r="B918" s="1815"/>
      <c r="C918" s="1815"/>
      <c r="D918" s="1815"/>
      <c r="E918" s="1815"/>
      <c r="F918" s="1815"/>
      <c r="G918" s="1815"/>
      <c r="H918" s="1815"/>
      <c r="I918" s="1815"/>
      <c r="J918" s="1815"/>
      <c r="K918" s="1816"/>
      <c r="L918" s="547"/>
      <c r="M918" s="583"/>
      <c r="N918" s="583"/>
      <c r="O918" s="583"/>
      <c r="P918" s="549"/>
      <c r="Q918" s="549"/>
      <c r="R918" s="549"/>
      <c r="S918" s="584"/>
    </row>
    <row r="919" spans="1:19" ht="26.4" customHeight="1">
      <c r="A919" s="1814"/>
      <c r="B919" s="1815"/>
      <c r="C919" s="1815"/>
      <c r="D919" s="1815"/>
      <c r="E919" s="1815"/>
      <c r="F919" s="1815"/>
      <c r="G919" s="1815"/>
      <c r="H919" s="1815"/>
      <c r="I919" s="1815"/>
      <c r="J919" s="1815"/>
      <c r="K919" s="1816"/>
      <c r="L919" s="547"/>
      <c r="M919" s="583"/>
      <c r="N919" s="583"/>
      <c r="O919" s="583"/>
      <c r="P919" s="549"/>
      <c r="Q919" s="549"/>
      <c r="R919" s="549"/>
      <c r="S919" s="584"/>
    </row>
    <row r="920" spans="1:19" ht="26.4" customHeight="1">
      <c r="A920" s="1814"/>
      <c r="B920" s="1815"/>
      <c r="C920" s="1815"/>
      <c r="D920" s="1815"/>
      <c r="E920" s="1815"/>
      <c r="F920" s="1815"/>
      <c r="G920" s="1815"/>
      <c r="H920" s="1815"/>
      <c r="I920" s="1815"/>
      <c r="J920" s="1815"/>
      <c r="K920" s="1816"/>
      <c r="L920" s="547"/>
      <c r="M920" s="583"/>
      <c r="N920" s="583"/>
      <c r="O920" s="583"/>
      <c r="P920" s="549"/>
      <c r="Q920" s="549"/>
      <c r="R920" s="549"/>
      <c r="S920" s="584"/>
    </row>
    <row r="921" spans="1:19" ht="26.4" customHeight="1">
      <c r="A921" s="1814"/>
      <c r="B921" s="1815"/>
      <c r="C921" s="1815"/>
      <c r="D921" s="1815"/>
      <c r="E921" s="1815"/>
      <c r="F921" s="1815"/>
      <c r="G921" s="1815"/>
      <c r="H921" s="1815"/>
      <c r="I921" s="1815"/>
      <c r="J921" s="1815"/>
      <c r="K921" s="1816"/>
      <c r="L921" s="547"/>
      <c r="M921" s="583"/>
      <c r="N921" s="583"/>
      <c r="O921" s="583"/>
      <c r="P921" s="549"/>
      <c r="Q921" s="549"/>
      <c r="R921" s="549"/>
      <c r="S921" s="584"/>
    </row>
    <row r="922" spans="1:19" ht="26.4" customHeight="1">
      <c r="A922" s="1814"/>
      <c r="B922" s="1815"/>
      <c r="C922" s="1815"/>
      <c r="D922" s="1815"/>
      <c r="E922" s="1815"/>
      <c r="F922" s="1815"/>
      <c r="G922" s="1815"/>
      <c r="H922" s="1815"/>
      <c r="I922" s="1815"/>
      <c r="J922" s="1815"/>
      <c r="K922" s="1816"/>
      <c r="L922" s="547"/>
      <c r="M922" s="583"/>
      <c r="N922" s="583"/>
      <c r="O922" s="583"/>
      <c r="P922" s="549"/>
      <c r="Q922" s="549"/>
      <c r="R922" s="549"/>
      <c r="S922" s="584"/>
    </row>
    <row r="923" spans="1:19" ht="26.4" customHeight="1">
      <c r="A923" s="1814"/>
      <c r="B923" s="1815"/>
      <c r="C923" s="1815"/>
      <c r="D923" s="1815"/>
      <c r="E923" s="1815"/>
      <c r="F923" s="1815"/>
      <c r="G923" s="1815"/>
      <c r="H923" s="1815"/>
      <c r="I923" s="1815"/>
      <c r="J923" s="1815"/>
      <c r="K923" s="1816"/>
      <c r="L923" s="547"/>
      <c r="M923" s="583"/>
      <c r="N923" s="583"/>
      <c r="O923" s="583"/>
      <c r="P923" s="549"/>
      <c r="Q923" s="549"/>
      <c r="R923" s="549"/>
      <c r="S923" s="584"/>
    </row>
    <row r="924" spans="1:19" ht="26.4" customHeight="1">
      <c r="A924" s="1814"/>
      <c r="B924" s="1815"/>
      <c r="C924" s="1815"/>
      <c r="D924" s="1815"/>
      <c r="E924" s="1815"/>
      <c r="F924" s="1815"/>
      <c r="G924" s="1815"/>
      <c r="H924" s="1815"/>
      <c r="I924" s="1815"/>
      <c r="J924" s="1815"/>
      <c r="K924" s="1816"/>
      <c r="L924" s="547"/>
      <c r="M924" s="583"/>
      <c r="N924" s="583"/>
      <c r="O924" s="583"/>
      <c r="P924" s="549"/>
      <c r="Q924" s="549"/>
      <c r="R924" s="549"/>
      <c r="S924" s="558"/>
    </row>
    <row r="925" spans="1:19" ht="26.4" customHeight="1" thickBot="1">
      <c r="A925" s="1831"/>
      <c r="B925" s="1832"/>
      <c r="C925" s="1832"/>
      <c r="D925" s="1832"/>
      <c r="E925" s="1832"/>
      <c r="F925" s="1832"/>
      <c r="G925" s="1832"/>
      <c r="H925" s="1832"/>
      <c r="I925" s="1832"/>
      <c r="J925" s="1832"/>
      <c r="K925" s="1833"/>
      <c r="L925" s="1834"/>
      <c r="M925" s="1835"/>
      <c r="N925" s="1835"/>
      <c r="O925" s="1835"/>
      <c r="P925" s="1835"/>
      <c r="Q925" s="1835"/>
      <c r="R925" s="1836"/>
      <c r="S925" s="558">
        <f>+SUM(S912:S924)</f>
        <v>40</v>
      </c>
    </row>
    <row r="926" spans="1:19" ht="90" customHeight="1">
      <c r="A926" s="2001" t="s">
        <v>1306</v>
      </c>
      <c r="B926" s="2002"/>
      <c r="C926" s="2003"/>
      <c r="D926" s="2003"/>
      <c r="E926" s="1089"/>
      <c r="F926" s="1090"/>
      <c r="G926" s="2002" t="s">
        <v>1306</v>
      </c>
      <c r="H926" s="2002"/>
      <c r="I926" s="1088"/>
      <c r="J926" s="1088"/>
      <c r="K926" s="1103"/>
      <c r="L926" s="1091"/>
      <c r="M926" s="1092"/>
      <c r="N926" s="1092"/>
      <c r="O926" s="1092"/>
      <c r="P926" s="1092"/>
      <c r="Q926" s="1092"/>
      <c r="R926" s="1092"/>
      <c r="S926" s="1093"/>
    </row>
    <row r="927" spans="1:19" ht="18" customHeight="1">
      <c r="A927" s="765" t="s">
        <v>1939</v>
      </c>
      <c r="B927" s="755"/>
      <c r="C927" s="755"/>
      <c r="D927" s="830"/>
      <c r="E927" s="830"/>
      <c r="F927" s="830"/>
      <c r="G927" s="1759" t="s">
        <v>1942</v>
      </c>
      <c r="H927" s="1759"/>
      <c r="I927" s="1759"/>
      <c r="J927" s="1759"/>
      <c r="K927" s="829"/>
      <c r="L927" s="648"/>
      <c r="M927" s="616"/>
      <c r="N927" s="616"/>
      <c r="O927" s="616"/>
      <c r="P927" s="616"/>
      <c r="Q927" s="616"/>
      <c r="R927" s="616"/>
      <c r="S927" s="617"/>
    </row>
    <row r="928" spans="1:19" ht="18" customHeight="1">
      <c r="A928" s="765" t="s">
        <v>1940</v>
      </c>
      <c r="B928" s="755"/>
      <c r="C928" s="755"/>
      <c r="D928" s="830"/>
      <c r="E928" s="830"/>
      <c r="F928" s="830"/>
      <c r="G928" s="1759" t="s">
        <v>1943</v>
      </c>
      <c r="H928" s="1759"/>
      <c r="I928" s="1759"/>
      <c r="J928" s="1759"/>
      <c r="K928" s="829"/>
      <c r="L928" s="648"/>
      <c r="M928" s="616"/>
      <c r="N928" s="616"/>
      <c r="O928" s="616"/>
      <c r="P928" s="616"/>
      <c r="Q928" s="616"/>
      <c r="R928" s="616"/>
      <c r="S928" s="617"/>
    </row>
    <row r="929" spans="1:19" ht="18" customHeight="1" thickBot="1">
      <c r="A929" s="766" t="s">
        <v>1941</v>
      </c>
      <c r="B929" s="767"/>
      <c r="C929" s="767"/>
      <c r="D929" s="831"/>
      <c r="E929" s="831"/>
      <c r="F929" s="831"/>
      <c r="G929" s="1760" t="s">
        <v>1944</v>
      </c>
      <c r="H929" s="1760"/>
      <c r="I929" s="1760"/>
      <c r="J929" s="1760"/>
      <c r="K929" s="832"/>
      <c r="L929" s="651"/>
      <c r="M929" s="1503"/>
      <c r="N929" s="1503"/>
      <c r="O929" s="1503"/>
      <c r="P929" s="1503"/>
      <c r="Q929" s="1503"/>
      <c r="R929" s="1503"/>
      <c r="S929" s="1504"/>
    </row>
    <row r="930" spans="1:19" ht="21" thickBot="1">
      <c r="A930" s="1837"/>
      <c r="B930" s="1838"/>
      <c r="C930" s="1838"/>
      <c r="D930" s="1775" t="s">
        <v>1281</v>
      </c>
      <c r="E930" s="1776"/>
      <c r="F930" s="1776"/>
      <c r="G930" s="1776"/>
      <c r="H930" s="1776"/>
      <c r="I930" s="1776"/>
      <c r="J930" s="1776"/>
      <c r="K930" s="1776"/>
      <c r="L930" s="1776"/>
      <c r="M930" s="1776"/>
      <c r="N930" s="1776"/>
      <c r="O930" s="1776"/>
      <c r="P930" s="1776"/>
      <c r="Q930" s="1776"/>
      <c r="R930" s="1776"/>
      <c r="S930" s="1505"/>
    </row>
    <row r="931" spans="1:19" ht="15.6">
      <c r="A931" s="530"/>
      <c r="B931" s="531"/>
      <c r="C931" s="531"/>
      <c r="D931" s="531"/>
      <c r="E931" s="531"/>
      <c r="F931" s="531"/>
      <c r="G931" s="531"/>
      <c r="H931" s="531"/>
      <c r="I931" s="531"/>
      <c r="J931" s="531"/>
      <c r="K931" s="531"/>
      <c r="L931" s="531"/>
      <c r="M931" s="531"/>
      <c r="N931" s="531"/>
      <c r="O931" s="531"/>
      <c r="P931" s="531"/>
      <c r="Q931" s="531"/>
      <c r="R931" s="531"/>
      <c r="S931" s="532"/>
    </row>
    <row r="932" spans="1:19" ht="15.6">
      <c r="A932" s="1839" t="s">
        <v>1204</v>
      </c>
      <c r="B932" s="1840"/>
      <c r="C932" s="1840"/>
      <c r="D932" s="1896" t="s">
        <v>1228</v>
      </c>
      <c r="E932" s="1897"/>
      <c r="F932" s="1897"/>
      <c r="G932" s="1897"/>
      <c r="H932" s="1897"/>
      <c r="I932" s="1897"/>
      <c r="J932" s="1897"/>
      <c r="K932" s="1897"/>
      <c r="L932" s="1897"/>
      <c r="M932" s="1897"/>
      <c r="N932" s="1897"/>
      <c r="O932" s="1897"/>
      <c r="P932" s="1897"/>
      <c r="Q932" s="1897"/>
      <c r="R932" s="1898"/>
      <c r="S932" s="534"/>
    </row>
    <row r="933" spans="1:19" ht="15.6">
      <c r="A933" s="535"/>
      <c r="B933" s="533"/>
      <c r="C933" s="536"/>
      <c r="D933" s="1899"/>
      <c r="E933" s="1900"/>
      <c r="F933" s="1900"/>
      <c r="G933" s="1900"/>
      <c r="H933" s="1900"/>
      <c r="I933" s="1900"/>
      <c r="J933" s="1900"/>
      <c r="K933" s="1900"/>
      <c r="L933" s="1900"/>
      <c r="M933" s="1900"/>
      <c r="N933" s="1900"/>
      <c r="O933" s="1900"/>
      <c r="P933" s="1900"/>
      <c r="Q933" s="1900"/>
      <c r="R933" s="1901"/>
      <c r="S933" s="534"/>
    </row>
    <row r="934" spans="1:19" ht="15.6">
      <c r="A934" s="537"/>
      <c r="B934" s="538"/>
      <c r="C934" s="538"/>
      <c r="D934" s="539"/>
      <c r="E934" s="540"/>
      <c r="F934" s="540"/>
      <c r="G934" s="539"/>
      <c r="H934" s="539"/>
      <c r="I934" s="539"/>
      <c r="J934" s="539"/>
      <c r="K934" s="539"/>
      <c r="L934" s="539"/>
      <c r="M934" s="539"/>
      <c r="N934" s="539"/>
      <c r="O934" s="539"/>
      <c r="P934" s="539"/>
      <c r="Q934" s="539"/>
      <c r="R934" s="540"/>
      <c r="S934" s="534"/>
    </row>
    <row r="935" spans="1:19" ht="15.6">
      <c r="A935" s="1762" t="s">
        <v>1282</v>
      </c>
      <c r="B935" s="1762"/>
      <c r="C935" s="1762"/>
      <c r="D935" s="1762"/>
      <c r="E935" s="541"/>
      <c r="F935" s="1763" t="s">
        <v>1283</v>
      </c>
      <c r="G935" s="1763"/>
      <c r="H935" s="1763"/>
      <c r="I935" s="1763"/>
      <c r="J935" s="1763"/>
      <c r="K935" s="1763"/>
      <c r="L935" s="540"/>
      <c r="M935" s="1763" t="s">
        <v>1205</v>
      </c>
      <c r="N935" s="1763"/>
      <c r="O935" s="1763"/>
      <c r="P935" s="540"/>
      <c r="Q935" s="1764" t="s">
        <v>1284</v>
      </c>
      <c r="R935" s="1765"/>
      <c r="S935" s="1858"/>
    </row>
    <row r="936" spans="1:19" ht="15.6">
      <c r="A936" s="1768" t="s">
        <v>963</v>
      </c>
      <c r="B936" s="1768"/>
      <c r="C936" s="1768"/>
      <c r="D936" s="1768"/>
      <c r="E936" s="541"/>
      <c r="F936" s="1769" t="s">
        <v>964</v>
      </c>
      <c r="G936" s="1769"/>
      <c r="H936" s="1769"/>
      <c r="I936" s="1769"/>
      <c r="J936" s="1769"/>
      <c r="K936" s="1769"/>
      <c r="L936" s="540"/>
      <c r="M936" s="1770" t="s">
        <v>103</v>
      </c>
      <c r="N936" s="1771"/>
      <c r="O936" s="1772"/>
      <c r="P936" s="539"/>
      <c r="Q936" s="1828"/>
      <c r="R936" s="1829"/>
      <c r="S936" s="1859"/>
    </row>
    <row r="937" spans="1:19" ht="15.6">
      <c r="A937" s="1768"/>
      <c r="B937" s="1768"/>
      <c r="C937" s="1768"/>
      <c r="D937" s="1768"/>
      <c r="E937" s="541"/>
      <c r="F937" s="1769"/>
      <c r="G937" s="1769"/>
      <c r="H937" s="1769"/>
      <c r="I937" s="1769"/>
      <c r="J937" s="1769"/>
      <c r="K937" s="1769"/>
      <c r="L937" s="539"/>
      <c r="M937" s="539"/>
      <c r="N937" s="542"/>
      <c r="O937" s="542"/>
      <c r="P937" s="542"/>
      <c r="Q937" s="542"/>
      <c r="R937" s="540"/>
      <c r="S937" s="534"/>
    </row>
    <row r="938" spans="1:19" ht="16.2" thickBot="1">
      <c r="A938" s="570"/>
      <c r="B938" s="571"/>
      <c r="C938" s="571"/>
      <c r="D938" s="571"/>
      <c r="E938" s="571"/>
      <c r="F938" s="571"/>
      <c r="G938" s="571"/>
      <c r="H938" s="572"/>
      <c r="I938" s="571"/>
      <c r="J938" s="571"/>
      <c r="K938" s="571"/>
      <c r="L938" s="571"/>
      <c r="M938" s="571"/>
      <c r="N938" s="571"/>
      <c r="O938" s="571"/>
      <c r="P938" s="571"/>
      <c r="Q938" s="571"/>
      <c r="R938" s="571"/>
      <c r="S938" s="573"/>
    </row>
    <row r="939" spans="1:19" ht="15.6">
      <c r="A939" s="1820" t="s">
        <v>1285</v>
      </c>
      <c r="B939" s="1821"/>
      <c r="C939" s="1821"/>
      <c r="D939" s="1821"/>
      <c r="E939" s="1821"/>
      <c r="F939" s="1821"/>
      <c r="G939" s="1821"/>
      <c r="H939" s="1821"/>
      <c r="I939" s="1821"/>
      <c r="J939" s="1821"/>
      <c r="K939" s="1822"/>
      <c r="L939" s="1823" t="s">
        <v>428</v>
      </c>
      <c r="M939" s="1825" t="s">
        <v>1225</v>
      </c>
      <c r="N939" s="1826"/>
      <c r="O939" s="1827"/>
      <c r="P939" s="1823" t="s">
        <v>1286</v>
      </c>
      <c r="Q939" s="1823" t="s">
        <v>1287</v>
      </c>
      <c r="R939" s="1823" t="s">
        <v>1288</v>
      </c>
      <c r="S939" s="1809" t="s">
        <v>1206</v>
      </c>
    </row>
    <row r="940" spans="1:19" ht="15.6">
      <c r="A940" s="1804"/>
      <c r="B940" s="1805"/>
      <c r="C940" s="1805"/>
      <c r="D940" s="1805"/>
      <c r="E940" s="1805"/>
      <c r="F940" s="1805"/>
      <c r="G940" s="1805"/>
      <c r="H940" s="1805"/>
      <c r="I940" s="1805"/>
      <c r="J940" s="1805"/>
      <c r="K940" s="1806"/>
      <c r="L940" s="1824"/>
      <c r="M940" s="546" t="s">
        <v>1289</v>
      </c>
      <c r="N940" s="546" t="s">
        <v>1291</v>
      </c>
      <c r="O940" s="546" t="s">
        <v>1291</v>
      </c>
      <c r="P940" s="1824"/>
      <c r="Q940" s="1824"/>
      <c r="R940" s="1824"/>
      <c r="S940" s="1810"/>
    </row>
    <row r="941" spans="1:19" ht="15.6">
      <c r="A941" s="1811" t="s">
        <v>1292</v>
      </c>
      <c r="B941" s="1812"/>
      <c r="C941" s="1812"/>
      <c r="D941" s="1812"/>
      <c r="E941" s="1812"/>
      <c r="F941" s="1812"/>
      <c r="G941" s="1812"/>
      <c r="H941" s="1812"/>
      <c r="I941" s="1812"/>
      <c r="J941" s="1812"/>
      <c r="K941" s="1813"/>
      <c r="L941" s="547" t="s">
        <v>1625</v>
      </c>
      <c r="M941" s="583"/>
      <c r="N941" s="549">
        <v>2</v>
      </c>
      <c r="O941" s="549">
        <v>4.05</v>
      </c>
      <c r="P941" s="549"/>
      <c r="Q941" s="549"/>
      <c r="R941" s="549">
        <f>N941+O941</f>
        <v>6.05</v>
      </c>
      <c r="S941" s="584">
        <f>SUM(R941:R953)</f>
        <v>101.11</v>
      </c>
    </row>
    <row r="942" spans="1:19" ht="15.6">
      <c r="A942" s="1814"/>
      <c r="B942" s="1815"/>
      <c r="C942" s="1815"/>
      <c r="D942" s="1815"/>
      <c r="E942" s="1815"/>
      <c r="F942" s="1815"/>
      <c r="G942" s="1815"/>
      <c r="H942" s="1815"/>
      <c r="I942" s="1815"/>
      <c r="J942" s="1815"/>
      <c r="K942" s="1816"/>
      <c r="L942" s="547"/>
      <c r="M942" s="583"/>
      <c r="N942" s="549">
        <v>5.3</v>
      </c>
      <c r="O942" s="549">
        <v>2.7</v>
      </c>
      <c r="P942" s="549"/>
      <c r="Q942" s="549"/>
      <c r="R942" s="549">
        <f t="shared" ref="R942:R953" si="8">N942+O942</f>
        <v>8</v>
      </c>
      <c r="S942" s="584"/>
    </row>
    <row r="943" spans="1:19" ht="15.6">
      <c r="A943" s="1814"/>
      <c r="B943" s="1815"/>
      <c r="C943" s="1815"/>
      <c r="D943" s="1815"/>
      <c r="E943" s="1815"/>
      <c r="F943" s="1815"/>
      <c r="G943" s="1815"/>
      <c r="H943" s="1815"/>
      <c r="I943" s="1815"/>
      <c r="J943" s="1815"/>
      <c r="K943" s="1816"/>
      <c r="L943" s="547"/>
      <c r="M943" s="583"/>
      <c r="N943" s="549">
        <v>2.2000000000000002</v>
      </c>
      <c r="O943" s="549">
        <v>2.1</v>
      </c>
      <c r="P943" s="549"/>
      <c r="Q943" s="549"/>
      <c r="R943" s="549">
        <f t="shared" si="8"/>
        <v>4.3000000000000007</v>
      </c>
      <c r="S943" s="584"/>
    </row>
    <row r="944" spans="1:19" ht="15.6">
      <c r="A944" s="1814"/>
      <c r="B944" s="1815"/>
      <c r="C944" s="1815"/>
      <c r="D944" s="1815"/>
      <c r="E944" s="1815"/>
      <c r="F944" s="1815"/>
      <c r="G944" s="1815"/>
      <c r="H944" s="1815"/>
      <c r="I944" s="1815"/>
      <c r="J944" s="1815"/>
      <c r="K944" s="1816"/>
      <c r="L944" s="547"/>
      <c r="M944" s="583"/>
      <c r="N944" s="549">
        <v>4.2</v>
      </c>
      <c r="O944" s="549">
        <v>4.6500000000000004</v>
      </c>
      <c r="P944" s="549"/>
      <c r="Q944" s="549"/>
      <c r="R944" s="549">
        <f t="shared" si="8"/>
        <v>8.8500000000000014</v>
      </c>
      <c r="S944" s="584"/>
    </row>
    <row r="945" spans="1:19" ht="15.6">
      <c r="A945" s="1814"/>
      <c r="B945" s="1815"/>
      <c r="C945" s="1815"/>
      <c r="D945" s="1815"/>
      <c r="E945" s="1815"/>
      <c r="F945" s="1815"/>
      <c r="G945" s="1815"/>
      <c r="H945" s="1815"/>
      <c r="I945" s="1815"/>
      <c r="J945" s="1815"/>
      <c r="K945" s="1816"/>
      <c r="L945" s="547"/>
      <c r="M945" s="583"/>
      <c r="N945" s="549">
        <v>5.3</v>
      </c>
      <c r="O945" s="549">
        <v>7.06</v>
      </c>
      <c r="P945" s="549"/>
      <c r="Q945" s="549"/>
      <c r="R945" s="549">
        <f t="shared" si="8"/>
        <v>12.36</v>
      </c>
      <c r="S945" s="584"/>
    </row>
    <row r="946" spans="1:19" ht="15.6">
      <c r="A946" s="1814"/>
      <c r="B946" s="1815"/>
      <c r="C946" s="1815"/>
      <c r="D946" s="1815"/>
      <c r="E946" s="1815"/>
      <c r="F946" s="1815"/>
      <c r="G946" s="1815"/>
      <c r="H946" s="1815"/>
      <c r="I946" s="1815"/>
      <c r="J946" s="1815"/>
      <c r="K946" s="1816"/>
      <c r="L946" s="547"/>
      <c r="M946" s="583"/>
      <c r="N946" s="549">
        <v>2.35</v>
      </c>
      <c r="O946" s="549">
        <v>9.4499999999999993</v>
      </c>
      <c r="P946" s="549"/>
      <c r="Q946" s="549"/>
      <c r="R946" s="549">
        <f t="shared" si="8"/>
        <v>11.799999999999999</v>
      </c>
      <c r="S946" s="584"/>
    </row>
    <row r="947" spans="1:19" ht="15.6">
      <c r="A947" s="1814"/>
      <c r="B947" s="1815"/>
      <c r="C947" s="1815"/>
      <c r="D947" s="1815"/>
      <c r="E947" s="1815"/>
      <c r="F947" s="1815"/>
      <c r="G947" s="1815"/>
      <c r="H947" s="1815"/>
      <c r="I947" s="1815"/>
      <c r="J947" s="1815"/>
      <c r="K947" s="1816"/>
      <c r="L947" s="547"/>
      <c r="M947" s="583"/>
      <c r="N947" s="549">
        <v>7.4</v>
      </c>
      <c r="O947" s="549">
        <v>9.5500000000000007</v>
      </c>
      <c r="P947" s="549"/>
      <c r="Q947" s="549"/>
      <c r="R947" s="549">
        <f t="shared" si="8"/>
        <v>16.950000000000003</v>
      </c>
      <c r="S947" s="584"/>
    </row>
    <row r="948" spans="1:19" ht="15.6">
      <c r="A948" s="1814"/>
      <c r="B948" s="1815"/>
      <c r="C948" s="1815"/>
      <c r="D948" s="1815"/>
      <c r="E948" s="1815"/>
      <c r="F948" s="1815"/>
      <c r="G948" s="1815"/>
      <c r="H948" s="1815"/>
      <c r="I948" s="1815"/>
      <c r="J948" s="1815"/>
      <c r="K948" s="1816"/>
      <c r="L948" s="547"/>
      <c r="M948" s="583"/>
      <c r="N948" s="549">
        <v>3.6</v>
      </c>
      <c r="O948" s="549">
        <v>2.35</v>
      </c>
      <c r="P948" s="549"/>
      <c r="Q948" s="549"/>
      <c r="R948" s="549">
        <f t="shared" si="8"/>
        <v>5.95</v>
      </c>
      <c r="S948" s="584"/>
    </row>
    <row r="949" spans="1:19" ht="15.6">
      <c r="A949" s="1814"/>
      <c r="B949" s="1815"/>
      <c r="C949" s="1815"/>
      <c r="D949" s="1815"/>
      <c r="E949" s="1815"/>
      <c r="F949" s="1815"/>
      <c r="G949" s="1815"/>
      <c r="H949" s="1815"/>
      <c r="I949" s="1815"/>
      <c r="J949" s="1815"/>
      <c r="K949" s="1816"/>
      <c r="L949" s="547"/>
      <c r="M949" s="583"/>
      <c r="N949" s="549">
        <v>3.6</v>
      </c>
      <c r="O949" s="549">
        <v>2.0499999999999998</v>
      </c>
      <c r="P949" s="549"/>
      <c r="Q949" s="549"/>
      <c r="R949" s="549">
        <f t="shared" si="8"/>
        <v>5.65</v>
      </c>
      <c r="S949" s="584"/>
    </row>
    <row r="950" spans="1:19" ht="15.6">
      <c r="A950" s="1814"/>
      <c r="B950" s="1815"/>
      <c r="C950" s="1815"/>
      <c r="D950" s="1815"/>
      <c r="E950" s="1815"/>
      <c r="F950" s="1815"/>
      <c r="G950" s="1815"/>
      <c r="H950" s="1815"/>
      <c r="I950" s="1815"/>
      <c r="J950" s="1815"/>
      <c r="K950" s="1816"/>
      <c r="L950" s="547"/>
      <c r="M950" s="583"/>
      <c r="N950" s="549">
        <v>1.8</v>
      </c>
      <c r="O950" s="549">
        <v>3.8</v>
      </c>
      <c r="P950" s="549"/>
      <c r="Q950" s="549"/>
      <c r="R950" s="549">
        <f t="shared" si="8"/>
        <v>5.6</v>
      </c>
      <c r="S950" s="584"/>
    </row>
    <row r="951" spans="1:19" ht="15.6">
      <c r="A951" s="1814"/>
      <c r="B951" s="1815"/>
      <c r="C951" s="1815"/>
      <c r="D951" s="1815"/>
      <c r="E951" s="1815"/>
      <c r="F951" s="1815"/>
      <c r="G951" s="1815"/>
      <c r="H951" s="1815"/>
      <c r="I951" s="1815"/>
      <c r="J951" s="1815"/>
      <c r="K951" s="1816"/>
      <c r="L951" s="547"/>
      <c r="M951" s="583"/>
      <c r="N951" s="549">
        <v>3.2</v>
      </c>
      <c r="O951" s="549">
        <v>3.85</v>
      </c>
      <c r="P951" s="549"/>
      <c r="Q951" s="549"/>
      <c r="R951" s="549">
        <f t="shared" si="8"/>
        <v>7.0500000000000007</v>
      </c>
      <c r="S951" s="584"/>
    </row>
    <row r="952" spans="1:19" ht="15.6">
      <c r="A952" s="1814"/>
      <c r="B952" s="1815"/>
      <c r="C952" s="1815"/>
      <c r="D952" s="1815"/>
      <c r="E952" s="1815"/>
      <c r="F952" s="1815"/>
      <c r="G952" s="1815"/>
      <c r="H952" s="1815"/>
      <c r="I952" s="1815"/>
      <c r="J952" s="1815"/>
      <c r="K952" s="1816"/>
      <c r="L952" s="547"/>
      <c r="M952" s="583"/>
      <c r="N952" s="549">
        <v>2</v>
      </c>
      <c r="O952" s="549">
        <v>1.3</v>
      </c>
      <c r="P952" s="549"/>
      <c r="Q952" s="549"/>
      <c r="R952" s="549">
        <f t="shared" si="8"/>
        <v>3.3</v>
      </c>
      <c r="S952" s="584"/>
    </row>
    <row r="953" spans="1:19" ht="15.6">
      <c r="A953" s="1814"/>
      <c r="B953" s="1815"/>
      <c r="C953" s="1815"/>
      <c r="D953" s="1815"/>
      <c r="E953" s="1815"/>
      <c r="F953" s="1815"/>
      <c r="G953" s="1815"/>
      <c r="H953" s="1815"/>
      <c r="I953" s="1815"/>
      <c r="J953" s="1815"/>
      <c r="K953" s="1816"/>
      <c r="L953" s="547"/>
      <c r="M953" s="583"/>
      <c r="N953" s="549">
        <v>4.1500000000000004</v>
      </c>
      <c r="O953" s="549">
        <v>1.1000000000000001</v>
      </c>
      <c r="P953" s="549"/>
      <c r="Q953" s="549"/>
      <c r="R953" s="549">
        <f t="shared" si="8"/>
        <v>5.25</v>
      </c>
      <c r="S953" s="584"/>
    </row>
    <row r="954" spans="1:19" ht="15.6">
      <c r="A954" s="1831"/>
      <c r="B954" s="1832"/>
      <c r="C954" s="1832"/>
      <c r="D954" s="1832"/>
      <c r="E954" s="1832"/>
      <c r="F954" s="1832"/>
      <c r="G954" s="1832"/>
      <c r="H954" s="1832"/>
      <c r="I954" s="1832"/>
      <c r="J954" s="1832"/>
      <c r="K954" s="1833"/>
      <c r="L954" s="1834" t="s">
        <v>1209</v>
      </c>
      <c r="M954" s="1835"/>
      <c r="N954" s="1835"/>
      <c r="O954" s="1835"/>
      <c r="P954" s="1835"/>
      <c r="Q954" s="1835"/>
      <c r="R954" s="1836"/>
      <c r="S954" s="558">
        <f>SUM(S941:S950)</f>
        <v>101.11</v>
      </c>
    </row>
    <row r="955" spans="1:19" ht="15.6">
      <c r="A955" s="1421"/>
      <c r="B955" s="1422"/>
      <c r="C955" s="1422"/>
      <c r="D955" s="1422"/>
      <c r="E955" s="1422"/>
      <c r="F955" s="1422"/>
      <c r="G955" s="1422"/>
      <c r="H955" s="1422"/>
      <c r="I955" s="1422"/>
      <c r="J955" s="1422"/>
      <c r="K955" s="1422"/>
      <c r="L955" s="587"/>
      <c r="M955" s="587"/>
      <c r="N955" s="587"/>
      <c r="O955" s="587"/>
      <c r="P955" s="587"/>
      <c r="Q955" s="587"/>
      <c r="R955" s="587"/>
      <c r="S955" s="588"/>
    </row>
    <row r="956" spans="1:19" ht="87.6" customHeight="1">
      <c r="A956" s="1990" t="s">
        <v>1306</v>
      </c>
      <c r="B956" s="1991"/>
      <c r="C956" s="1992"/>
      <c r="D956" s="1992"/>
      <c r="E956" s="828"/>
      <c r="F956" s="829"/>
      <c r="G956" s="1991" t="s">
        <v>1306</v>
      </c>
      <c r="H956" s="1991"/>
      <c r="I956" s="827"/>
      <c r="J956" s="827"/>
      <c r="K956" s="1176"/>
      <c r="L956" s="587"/>
      <c r="M956" s="587"/>
      <c r="N956" s="587"/>
      <c r="O956" s="587"/>
      <c r="P956" s="587"/>
      <c r="Q956" s="587"/>
      <c r="R956" s="587"/>
      <c r="S956" s="588"/>
    </row>
    <row r="957" spans="1:19" ht="15.6">
      <c r="A957" s="765" t="s">
        <v>1939</v>
      </c>
      <c r="B957" s="755"/>
      <c r="C957" s="755"/>
      <c r="D957" s="830"/>
      <c r="E957" s="830"/>
      <c r="F957" s="830"/>
      <c r="G957" s="1759" t="s">
        <v>1942</v>
      </c>
      <c r="H957" s="1759"/>
      <c r="I957" s="1759"/>
      <c r="J957" s="1759"/>
      <c r="K957" s="829"/>
      <c r="L957" s="587"/>
      <c r="M957" s="587"/>
      <c r="N957" s="587"/>
      <c r="O957" s="587"/>
      <c r="P957" s="587"/>
      <c r="Q957" s="587"/>
      <c r="R957" s="587"/>
      <c r="S957" s="588"/>
    </row>
    <row r="958" spans="1:19" ht="15.6">
      <c r="A958" s="765" t="s">
        <v>1940</v>
      </c>
      <c r="B958" s="755"/>
      <c r="C958" s="755"/>
      <c r="D958" s="830"/>
      <c r="E958" s="830"/>
      <c r="F958" s="830"/>
      <c r="G958" s="1759" t="s">
        <v>1943</v>
      </c>
      <c r="H958" s="1759"/>
      <c r="I958" s="1759"/>
      <c r="J958" s="1759"/>
      <c r="K958" s="829"/>
      <c r="L958" s="587"/>
      <c r="M958" s="587"/>
      <c r="N958" s="587"/>
      <c r="O958" s="587"/>
      <c r="P958" s="587"/>
      <c r="Q958" s="587"/>
      <c r="R958" s="587"/>
      <c r="S958" s="588"/>
    </row>
    <row r="959" spans="1:19" ht="16.2" thickBot="1">
      <c r="A959" s="765" t="s">
        <v>1941</v>
      </c>
      <c r="B959" s="755"/>
      <c r="C959" s="755"/>
      <c r="D959" s="830"/>
      <c r="E959" s="830"/>
      <c r="F959" s="830"/>
      <c r="G959" s="1759" t="s">
        <v>1944</v>
      </c>
      <c r="H959" s="1759"/>
      <c r="I959" s="1759"/>
      <c r="J959" s="1759"/>
      <c r="K959" s="1094"/>
      <c r="L959" s="587"/>
      <c r="M959" s="587"/>
      <c r="N959" s="587"/>
      <c r="O959" s="587"/>
      <c r="P959" s="587"/>
      <c r="Q959" s="587"/>
      <c r="R959" s="587"/>
      <c r="S959" s="588"/>
    </row>
    <row r="960" spans="1:19" ht="21" thickBot="1">
      <c r="A960" s="1837"/>
      <c r="B960" s="1838"/>
      <c r="C960" s="1838"/>
      <c r="D960" s="1775" t="s">
        <v>1281</v>
      </c>
      <c r="E960" s="1776"/>
      <c r="F960" s="1776"/>
      <c r="G960" s="1776"/>
      <c r="H960" s="1776"/>
      <c r="I960" s="1776"/>
      <c r="J960" s="1776"/>
      <c r="K960" s="1776"/>
      <c r="L960" s="1776"/>
      <c r="M960" s="1776"/>
      <c r="N960" s="1776"/>
      <c r="O960" s="1776"/>
      <c r="P960" s="1776"/>
      <c r="Q960" s="1776"/>
      <c r="R960" s="1776"/>
      <c r="S960" s="1486"/>
    </row>
    <row r="961" spans="1:19" ht="15.6">
      <c r="A961" s="530"/>
      <c r="B961" s="531"/>
      <c r="C961" s="531"/>
      <c r="D961" s="531"/>
      <c r="E961" s="531"/>
      <c r="F961" s="531"/>
      <c r="G961" s="531"/>
      <c r="H961" s="531"/>
      <c r="I961" s="531"/>
      <c r="J961" s="531"/>
      <c r="K961" s="531"/>
      <c r="L961" s="531"/>
      <c r="M961" s="531"/>
      <c r="N961" s="531"/>
      <c r="O961" s="531"/>
      <c r="P961" s="531"/>
      <c r="Q961" s="531"/>
      <c r="R961" s="531"/>
      <c r="S961" s="532"/>
    </row>
    <row r="962" spans="1:19" ht="15.6">
      <c r="A962" s="1839" t="s">
        <v>1204</v>
      </c>
      <c r="B962" s="1840"/>
      <c r="C962" s="1840"/>
      <c r="D962" s="1896" t="s">
        <v>1228</v>
      </c>
      <c r="E962" s="1897"/>
      <c r="F962" s="1897"/>
      <c r="G962" s="1897"/>
      <c r="H962" s="1897"/>
      <c r="I962" s="1897"/>
      <c r="J962" s="1897"/>
      <c r="K962" s="1897"/>
      <c r="L962" s="1897"/>
      <c r="M962" s="1897"/>
      <c r="N962" s="1897"/>
      <c r="O962" s="1897"/>
      <c r="P962" s="1897"/>
      <c r="Q962" s="1897"/>
      <c r="R962" s="1898"/>
      <c r="S962" s="534"/>
    </row>
    <row r="963" spans="1:19" ht="15.6">
      <c r="A963" s="535"/>
      <c r="B963" s="533"/>
      <c r="C963" s="536"/>
      <c r="D963" s="1899"/>
      <c r="E963" s="1900"/>
      <c r="F963" s="1900"/>
      <c r="G963" s="1900"/>
      <c r="H963" s="1900"/>
      <c r="I963" s="1900"/>
      <c r="J963" s="1900"/>
      <c r="K963" s="1900"/>
      <c r="L963" s="1900"/>
      <c r="M963" s="1900"/>
      <c r="N963" s="1900"/>
      <c r="O963" s="1900"/>
      <c r="P963" s="1900"/>
      <c r="Q963" s="1900"/>
      <c r="R963" s="1901"/>
      <c r="S963" s="534"/>
    </row>
    <row r="964" spans="1:19" ht="15.6">
      <c r="A964" s="537"/>
      <c r="B964" s="538"/>
      <c r="C964" s="538"/>
      <c r="D964" s="539"/>
      <c r="E964" s="540"/>
      <c r="F964" s="540"/>
      <c r="G964" s="539"/>
      <c r="H964" s="539"/>
      <c r="I964" s="539"/>
      <c r="J964" s="539"/>
      <c r="K964" s="539"/>
      <c r="L964" s="539"/>
      <c r="M964" s="539"/>
      <c r="N964" s="539"/>
      <c r="O964" s="539"/>
      <c r="P964" s="539"/>
      <c r="Q964" s="539"/>
      <c r="R964" s="540"/>
      <c r="S964" s="534"/>
    </row>
    <row r="965" spans="1:19" ht="15.6">
      <c r="A965" s="1762" t="s">
        <v>1282</v>
      </c>
      <c r="B965" s="1762"/>
      <c r="C965" s="1762"/>
      <c r="D965" s="1762"/>
      <c r="E965" s="541"/>
      <c r="F965" s="1763" t="s">
        <v>1283</v>
      </c>
      <c r="G965" s="1763"/>
      <c r="H965" s="1763"/>
      <c r="I965" s="1763"/>
      <c r="J965" s="1763"/>
      <c r="K965" s="1763"/>
      <c r="L965" s="540"/>
      <c r="M965" s="1763" t="s">
        <v>1205</v>
      </c>
      <c r="N965" s="1763"/>
      <c r="O965" s="1763"/>
      <c r="P965" s="540"/>
      <c r="Q965" s="1764" t="s">
        <v>1284</v>
      </c>
      <c r="R965" s="1765"/>
      <c r="S965" s="1858"/>
    </row>
    <row r="966" spans="1:19" ht="15.6">
      <c r="A966" s="1768" t="s">
        <v>965</v>
      </c>
      <c r="B966" s="1768"/>
      <c r="C966" s="1768"/>
      <c r="D966" s="1768"/>
      <c r="E966" s="541"/>
      <c r="F966" s="1769" t="s">
        <v>966</v>
      </c>
      <c r="G966" s="1769"/>
      <c r="H966" s="1769"/>
      <c r="I966" s="1769"/>
      <c r="J966" s="1769"/>
      <c r="K966" s="1769"/>
      <c r="L966" s="540"/>
      <c r="M966" s="1770" t="s">
        <v>952</v>
      </c>
      <c r="N966" s="1771"/>
      <c r="O966" s="1772"/>
      <c r="P966" s="539"/>
      <c r="Q966" s="1828"/>
      <c r="R966" s="1829"/>
      <c r="S966" s="1859"/>
    </row>
    <row r="967" spans="1:19" ht="15.6">
      <c r="A967" s="1768"/>
      <c r="B967" s="1768"/>
      <c r="C967" s="1768"/>
      <c r="D967" s="1768"/>
      <c r="E967" s="541"/>
      <c r="F967" s="1769"/>
      <c r="G967" s="1769"/>
      <c r="H967" s="1769"/>
      <c r="I967" s="1769"/>
      <c r="J967" s="1769"/>
      <c r="K967" s="1769"/>
      <c r="L967" s="539"/>
      <c r="M967" s="539"/>
      <c r="N967" s="542"/>
      <c r="O967" s="542"/>
      <c r="P967" s="542"/>
      <c r="Q967" s="542"/>
      <c r="R967" s="540"/>
      <c r="S967" s="534"/>
    </row>
    <row r="968" spans="1:19" ht="16.2" thickBot="1">
      <c r="A968" s="570"/>
      <c r="B968" s="571"/>
      <c r="C968" s="571"/>
      <c r="D968" s="571"/>
      <c r="E968" s="571"/>
      <c r="F968" s="571"/>
      <c r="G968" s="571"/>
      <c r="H968" s="572"/>
      <c r="I968" s="571"/>
      <c r="J968" s="571"/>
      <c r="K968" s="571"/>
      <c r="L968" s="571"/>
      <c r="M968" s="571"/>
      <c r="N968" s="571"/>
      <c r="O968" s="571"/>
      <c r="P968" s="571"/>
      <c r="Q968" s="571"/>
      <c r="R968" s="571"/>
      <c r="S968" s="573"/>
    </row>
    <row r="969" spans="1:19" ht="15.6">
      <c r="A969" s="1820" t="s">
        <v>1285</v>
      </c>
      <c r="B969" s="1821"/>
      <c r="C969" s="1821"/>
      <c r="D969" s="1821"/>
      <c r="E969" s="1821"/>
      <c r="F969" s="1821"/>
      <c r="G969" s="1821"/>
      <c r="H969" s="1821"/>
      <c r="I969" s="1821"/>
      <c r="J969" s="1821"/>
      <c r="K969" s="1822"/>
      <c r="L969" s="1823" t="s">
        <v>428</v>
      </c>
      <c r="M969" s="1825" t="s">
        <v>1225</v>
      </c>
      <c r="N969" s="1826"/>
      <c r="O969" s="1827"/>
      <c r="P969" s="1823" t="s">
        <v>1286</v>
      </c>
      <c r="Q969" s="1823" t="s">
        <v>1287</v>
      </c>
      <c r="R969" s="1823" t="s">
        <v>1288</v>
      </c>
      <c r="S969" s="1809" t="s">
        <v>1206</v>
      </c>
    </row>
    <row r="970" spans="1:19" ht="15.6">
      <c r="A970" s="1804"/>
      <c r="B970" s="1805"/>
      <c r="C970" s="1805"/>
      <c r="D970" s="1805"/>
      <c r="E970" s="1805"/>
      <c r="F970" s="1805"/>
      <c r="G970" s="1805"/>
      <c r="H970" s="1805"/>
      <c r="I970" s="1805"/>
      <c r="J970" s="1805"/>
      <c r="K970" s="1806"/>
      <c r="L970" s="1824"/>
      <c r="M970" s="546" t="s">
        <v>1289</v>
      </c>
      <c r="N970" s="546" t="s">
        <v>1291</v>
      </c>
      <c r="O970" s="546" t="s">
        <v>1291</v>
      </c>
      <c r="P970" s="1824"/>
      <c r="Q970" s="1824"/>
      <c r="R970" s="1824"/>
      <c r="S970" s="1810"/>
    </row>
    <row r="971" spans="1:19" ht="15.6">
      <c r="A971" s="1811" t="s">
        <v>1292</v>
      </c>
      <c r="B971" s="1812"/>
      <c r="C971" s="1812"/>
      <c r="D971" s="1812"/>
      <c r="E971" s="1812"/>
      <c r="F971" s="1812"/>
      <c r="G971" s="1812"/>
      <c r="H971" s="1812"/>
      <c r="I971" s="1812"/>
      <c r="J971" s="1812"/>
      <c r="K971" s="1813"/>
      <c r="L971" s="547"/>
      <c r="M971" s="583"/>
      <c r="N971" s="549"/>
      <c r="O971" s="549"/>
      <c r="P971" s="549"/>
      <c r="Q971" s="549">
        <v>26</v>
      </c>
      <c r="R971" s="549"/>
      <c r="S971" s="584">
        <f>Q971</f>
        <v>26</v>
      </c>
    </row>
    <row r="972" spans="1:19" ht="15.6">
      <c r="A972" s="1814"/>
      <c r="B972" s="1815"/>
      <c r="C972" s="1815"/>
      <c r="D972" s="1815"/>
      <c r="E972" s="1815"/>
      <c r="F972" s="1815"/>
      <c r="G972" s="1815"/>
      <c r="H972" s="1815"/>
      <c r="I972" s="1815"/>
      <c r="J972" s="1815"/>
      <c r="K972" s="1816"/>
      <c r="L972" s="547"/>
      <c r="M972" s="583"/>
      <c r="N972" s="549"/>
      <c r="O972" s="549"/>
      <c r="P972" s="549"/>
      <c r="Q972" s="549"/>
      <c r="R972" s="549"/>
      <c r="S972" s="584"/>
    </row>
    <row r="973" spans="1:19" ht="15.6">
      <c r="A973" s="1814"/>
      <c r="B973" s="1815"/>
      <c r="C973" s="1815"/>
      <c r="D973" s="1815"/>
      <c r="E973" s="1815"/>
      <c r="F973" s="1815"/>
      <c r="G973" s="1815"/>
      <c r="H973" s="1815"/>
      <c r="I973" s="1815"/>
      <c r="J973" s="1815"/>
      <c r="K973" s="1816"/>
      <c r="L973" s="547"/>
      <c r="M973" s="583"/>
      <c r="N973" s="549"/>
      <c r="O973" s="549"/>
      <c r="P973" s="549"/>
      <c r="Q973" s="549"/>
      <c r="R973" s="549"/>
      <c r="S973" s="584"/>
    </row>
    <row r="974" spans="1:19" ht="15.6">
      <c r="A974" s="1814"/>
      <c r="B974" s="1815"/>
      <c r="C974" s="1815"/>
      <c r="D974" s="1815"/>
      <c r="E974" s="1815"/>
      <c r="F974" s="1815"/>
      <c r="G974" s="1815"/>
      <c r="H974" s="1815"/>
      <c r="I974" s="1815"/>
      <c r="J974" s="1815"/>
      <c r="K974" s="1816"/>
      <c r="L974" s="547"/>
      <c r="M974" s="583"/>
      <c r="N974" s="549"/>
      <c r="O974" s="549"/>
      <c r="P974" s="549"/>
      <c r="Q974" s="549"/>
      <c r="R974" s="549"/>
      <c r="S974" s="584"/>
    </row>
    <row r="975" spans="1:19" ht="15.6">
      <c r="A975" s="1814"/>
      <c r="B975" s="1815"/>
      <c r="C975" s="1815"/>
      <c r="D975" s="1815"/>
      <c r="E975" s="1815"/>
      <c r="F975" s="1815"/>
      <c r="G975" s="1815"/>
      <c r="H975" s="1815"/>
      <c r="I975" s="1815"/>
      <c r="J975" s="1815"/>
      <c r="K975" s="1816"/>
      <c r="L975" s="547"/>
      <c r="M975" s="583"/>
      <c r="N975" s="549"/>
      <c r="O975" s="549"/>
      <c r="P975" s="549"/>
      <c r="Q975" s="549"/>
      <c r="R975" s="549"/>
      <c r="S975" s="584"/>
    </row>
    <row r="976" spans="1:19" ht="15.6">
      <c r="A976" s="1814"/>
      <c r="B976" s="1815"/>
      <c r="C976" s="1815"/>
      <c r="D976" s="1815"/>
      <c r="E976" s="1815"/>
      <c r="F976" s="1815"/>
      <c r="G976" s="1815"/>
      <c r="H976" s="1815"/>
      <c r="I976" s="1815"/>
      <c r="J976" s="1815"/>
      <c r="K976" s="1816"/>
      <c r="L976" s="547"/>
      <c r="M976" s="583"/>
      <c r="N976" s="549"/>
      <c r="O976" s="549"/>
      <c r="P976" s="549"/>
      <c r="Q976" s="549"/>
      <c r="R976" s="549"/>
      <c r="S976" s="584"/>
    </row>
    <row r="977" spans="1:19" ht="15.6">
      <c r="A977" s="1814"/>
      <c r="B977" s="1815"/>
      <c r="C977" s="1815"/>
      <c r="D977" s="1815"/>
      <c r="E977" s="1815"/>
      <c r="F977" s="1815"/>
      <c r="G977" s="1815"/>
      <c r="H977" s="1815"/>
      <c r="I977" s="1815"/>
      <c r="J977" s="1815"/>
      <c r="K977" s="1816"/>
      <c r="L977" s="547"/>
      <c r="M977" s="583"/>
      <c r="N977" s="549"/>
      <c r="O977" s="549"/>
      <c r="P977" s="549"/>
      <c r="Q977" s="549"/>
      <c r="R977" s="549"/>
      <c r="S977" s="584"/>
    </row>
    <row r="978" spans="1:19" ht="15.6">
      <c r="A978" s="1814"/>
      <c r="B978" s="1815"/>
      <c r="C978" s="1815"/>
      <c r="D978" s="1815"/>
      <c r="E978" s="1815"/>
      <c r="F978" s="1815"/>
      <c r="G978" s="1815"/>
      <c r="H978" s="1815"/>
      <c r="I978" s="1815"/>
      <c r="J978" s="1815"/>
      <c r="K978" s="1816"/>
      <c r="L978" s="547"/>
      <c r="M978" s="583"/>
      <c r="N978" s="549"/>
      <c r="O978" s="549"/>
      <c r="P978" s="549"/>
      <c r="Q978" s="549"/>
      <c r="R978" s="549"/>
      <c r="S978" s="584"/>
    </row>
    <row r="979" spans="1:19" ht="15.6">
      <c r="A979" s="1814"/>
      <c r="B979" s="1815"/>
      <c r="C979" s="1815"/>
      <c r="D979" s="1815"/>
      <c r="E979" s="1815"/>
      <c r="F979" s="1815"/>
      <c r="G979" s="1815"/>
      <c r="H979" s="1815"/>
      <c r="I979" s="1815"/>
      <c r="J979" s="1815"/>
      <c r="K979" s="1816"/>
      <c r="L979" s="547"/>
      <c r="M979" s="583"/>
      <c r="N979" s="549"/>
      <c r="O979" s="549"/>
      <c r="P979" s="549"/>
      <c r="Q979" s="549"/>
      <c r="R979" s="549"/>
      <c r="S979" s="584"/>
    </row>
    <row r="980" spans="1:19" ht="15.6">
      <c r="A980" s="1814"/>
      <c r="B980" s="1815"/>
      <c r="C980" s="1815"/>
      <c r="D980" s="1815"/>
      <c r="E980" s="1815"/>
      <c r="F980" s="1815"/>
      <c r="G980" s="1815"/>
      <c r="H980" s="1815"/>
      <c r="I980" s="1815"/>
      <c r="J980" s="1815"/>
      <c r="K980" s="1816"/>
      <c r="L980" s="547"/>
      <c r="M980" s="583"/>
      <c r="N980" s="549"/>
      <c r="O980" s="549"/>
      <c r="P980" s="549"/>
      <c r="Q980" s="549"/>
      <c r="R980" s="549"/>
      <c r="S980" s="584"/>
    </row>
    <row r="981" spans="1:19" ht="15.6">
      <c r="A981" s="1814"/>
      <c r="B981" s="1815"/>
      <c r="C981" s="1815"/>
      <c r="D981" s="1815"/>
      <c r="E981" s="1815"/>
      <c r="F981" s="1815"/>
      <c r="G981" s="1815"/>
      <c r="H981" s="1815"/>
      <c r="I981" s="1815"/>
      <c r="J981" s="1815"/>
      <c r="K981" s="1816"/>
      <c r="L981" s="547"/>
      <c r="M981" s="583"/>
      <c r="N981" s="549"/>
      <c r="O981" s="549"/>
      <c r="P981" s="549"/>
      <c r="Q981" s="549"/>
      <c r="R981" s="549"/>
      <c r="S981" s="584"/>
    </row>
    <row r="982" spans="1:19" ht="15.6">
      <c r="A982" s="1814"/>
      <c r="B982" s="1815"/>
      <c r="C982" s="1815"/>
      <c r="D982" s="1815"/>
      <c r="E982" s="1815"/>
      <c r="F982" s="1815"/>
      <c r="G982" s="1815"/>
      <c r="H982" s="1815"/>
      <c r="I982" s="1815"/>
      <c r="J982" s="1815"/>
      <c r="K982" s="1816"/>
      <c r="L982" s="547"/>
      <c r="M982" s="583"/>
      <c r="N982" s="549"/>
      <c r="O982" s="549"/>
      <c r="P982" s="549"/>
      <c r="Q982" s="549"/>
      <c r="R982" s="549"/>
      <c r="S982" s="584"/>
    </row>
    <row r="983" spans="1:19" ht="15.6">
      <c r="A983" s="1814"/>
      <c r="B983" s="1815"/>
      <c r="C983" s="1815"/>
      <c r="D983" s="1815"/>
      <c r="E983" s="1815"/>
      <c r="F983" s="1815"/>
      <c r="G983" s="1815"/>
      <c r="H983" s="1815"/>
      <c r="I983" s="1815"/>
      <c r="J983" s="1815"/>
      <c r="K983" s="1816"/>
      <c r="L983" s="547"/>
      <c r="M983" s="583"/>
      <c r="N983" s="549"/>
      <c r="O983" s="549"/>
      <c r="P983" s="549"/>
      <c r="Q983" s="549"/>
      <c r="R983" s="549"/>
      <c r="S983" s="584"/>
    </row>
    <row r="984" spans="1:19" ht="16.2" thickBot="1">
      <c r="A984" s="1831"/>
      <c r="B984" s="1832"/>
      <c r="C984" s="1832"/>
      <c r="D984" s="1832"/>
      <c r="E984" s="1832"/>
      <c r="F984" s="1832"/>
      <c r="G984" s="1832"/>
      <c r="H984" s="1832"/>
      <c r="I984" s="1832"/>
      <c r="J984" s="1832"/>
      <c r="K984" s="1833"/>
      <c r="L984" s="1834" t="s">
        <v>1209</v>
      </c>
      <c r="M984" s="1835"/>
      <c r="N984" s="1835"/>
      <c r="O984" s="1835"/>
      <c r="P984" s="1835"/>
      <c r="Q984" s="1835"/>
      <c r="R984" s="1836"/>
      <c r="S984" s="558">
        <f>SUM(S971:S980)</f>
        <v>26</v>
      </c>
    </row>
    <row r="985" spans="1:19" ht="87.6" customHeight="1">
      <c r="A985" s="2001" t="s">
        <v>1306</v>
      </c>
      <c r="B985" s="2002"/>
      <c r="C985" s="2003"/>
      <c r="D985" s="2003"/>
      <c r="E985" s="1089"/>
      <c r="F985" s="1090"/>
      <c r="G985" s="2002" t="s">
        <v>1306</v>
      </c>
      <c r="H985" s="2002"/>
      <c r="I985" s="1088"/>
      <c r="J985" s="1088"/>
      <c r="K985" s="1103"/>
      <c r="L985" s="587"/>
      <c r="M985" s="587"/>
      <c r="N985" s="587"/>
      <c r="O985" s="587"/>
      <c r="P985" s="587"/>
      <c r="Q985" s="587"/>
      <c r="R985" s="587"/>
      <c r="S985" s="588"/>
    </row>
    <row r="986" spans="1:19" ht="15.6">
      <c r="A986" s="765" t="s">
        <v>1939</v>
      </c>
      <c r="B986" s="755"/>
      <c r="C986" s="755"/>
      <c r="D986" s="830"/>
      <c r="E986" s="830"/>
      <c r="F986" s="830"/>
      <c r="G986" s="1759" t="s">
        <v>1942</v>
      </c>
      <c r="H986" s="1759"/>
      <c r="I986" s="1759"/>
      <c r="J986" s="1759"/>
      <c r="K986" s="829"/>
      <c r="L986" s="587"/>
      <c r="M986" s="587"/>
      <c r="N986" s="587"/>
      <c r="O986" s="587"/>
      <c r="P986" s="587"/>
      <c r="Q986" s="587"/>
      <c r="R986" s="587"/>
      <c r="S986" s="588"/>
    </row>
    <row r="987" spans="1:19" ht="15.6">
      <c r="A987" s="765" t="s">
        <v>1940</v>
      </c>
      <c r="B987" s="755"/>
      <c r="C987" s="755"/>
      <c r="D987" s="830"/>
      <c r="E987" s="830"/>
      <c r="F987" s="830"/>
      <c r="G987" s="1759" t="s">
        <v>1943</v>
      </c>
      <c r="H987" s="1759"/>
      <c r="I987" s="1759"/>
      <c r="J987" s="1759"/>
      <c r="K987" s="829"/>
      <c r="L987" s="587"/>
      <c r="M987" s="587"/>
      <c r="N987" s="587"/>
      <c r="O987" s="587"/>
      <c r="P987" s="587"/>
      <c r="Q987" s="587"/>
      <c r="R987" s="587"/>
      <c r="S987" s="588"/>
    </row>
    <row r="988" spans="1:19" ht="16.2" thickBot="1">
      <c r="A988" s="765" t="s">
        <v>1941</v>
      </c>
      <c r="B988" s="755"/>
      <c r="C988" s="755"/>
      <c r="D988" s="830"/>
      <c r="E988" s="830"/>
      <c r="F988" s="830"/>
      <c r="G988" s="1759" t="s">
        <v>1944</v>
      </c>
      <c r="H988" s="1759"/>
      <c r="I988" s="1759"/>
      <c r="J988" s="1759"/>
      <c r="K988" s="1094"/>
      <c r="L988" s="587"/>
      <c r="M988" s="587"/>
      <c r="N988" s="587"/>
      <c r="O988" s="587"/>
      <c r="P988" s="587"/>
      <c r="Q988" s="587"/>
      <c r="R988" s="587"/>
      <c r="S988" s="588"/>
    </row>
    <row r="989" spans="1:19" ht="21" thickBot="1">
      <c r="A989" s="1837"/>
      <c r="B989" s="1838"/>
      <c r="C989" s="1838"/>
      <c r="D989" s="1775" t="s">
        <v>1281</v>
      </c>
      <c r="E989" s="1776"/>
      <c r="F989" s="1776"/>
      <c r="G989" s="1776"/>
      <c r="H989" s="1776"/>
      <c r="I989" s="1776"/>
      <c r="J989" s="1776"/>
      <c r="K989" s="1776"/>
      <c r="L989" s="1776"/>
      <c r="M989" s="1776"/>
      <c r="N989" s="1776"/>
      <c r="O989" s="1776"/>
      <c r="P989" s="1776"/>
      <c r="Q989" s="1776"/>
      <c r="R989" s="1776"/>
      <c r="S989" s="1486"/>
    </row>
    <row r="990" spans="1:19" ht="15.6">
      <c r="A990" s="530"/>
      <c r="B990" s="531"/>
      <c r="C990" s="531"/>
      <c r="D990" s="531"/>
      <c r="E990" s="531"/>
      <c r="F990" s="531"/>
      <c r="G990" s="531"/>
      <c r="H990" s="531"/>
      <c r="I990" s="531"/>
      <c r="J990" s="531"/>
      <c r="K990" s="531"/>
      <c r="L990" s="531"/>
      <c r="M990" s="531"/>
      <c r="N990" s="531"/>
      <c r="O990" s="531"/>
      <c r="P990" s="531"/>
      <c r="Q990" s="531"/>
      <c r="R990" s="531"/>
      <c r="S990" s="532"/>
    </row>
    <row r="991" spans="1:19" ht="15.6">
      <c r="A991" s="1839" t="s">
        <v>1204</v>
      </c>
      <c r="B991" s="1840"/>
      <c r="C991" s="1840"/>
      <c r="D991" s="1896" t="s">
        <v>1228</v>
      </c>
      <c r="E991" s="1897"/>
      <c r="F991" s="1897"/>
      <c r="G991" s="1897"/>
      <c r="H991" s="1897"/>
      <c r="I991" s="1897"/>
      <c r="J991" s="1897"/>
      <c r="K991" s="1897"/>
      <c r="L991" s="1897"/>
      <c r="M991" s="1897"/>
      <c r="N991" s="1897"/>
      <c r="O991" s="1897"/>
      <c r="P991" s="1897"/>
      <c r="Q991" s="1897"/>
      <c r="R991" s="1898"/>
      <c r="S991" s="534"/>
    </row>
    <row r="992" spans="1:19" ht="15.6">
      <c r="A992" s="535"/>
      <c r="B992" s="533"/>
      <c r="C992" s="536"/>
      <c r="D992" s="1899"/>
      <c r="E992" s="1900"/>
      <c r="F992" s="1900"/>
      <c r="G992" s="1900"/>
      <c r="H992" s="1900"/>
      <c r="I992" s="1900"/>
      <c r="J992" s="1900"/>
      <c r="K992" s="1900"/>
      <c r="L992" s="1900"/>
      <c r="M992" s="1900"/>
      <c r="N992" s="1900"/>
      <c r="O992" s="1900"/>
      <c r="P992" s="1900"/>
      <c r="Q992" s="1900"/>
      <c r="R992" s="1901"/>
      <c r="S992" s="534"/>
    </row>
    <row r="993" spans="1:19" ht="15.6">
      <c r="A993" s="537"/>
      <c r="B993" s="538"/>
      <c r="C993" s="538"/>
      <c r="D993" s="539"/>
      <c r="E993" s="540"/>
      <c r="F993" s="540"/>
      <c r="G993" s="539"/>
      <c r="H993" s="539"/>
      <c r="I993" s="539"/>
      <c r="J993" s="539"/>
      <c r="K993" s="539"/>
      <c r="L993" s="539"/>
      <c r="M993" s="539"/>
      <c r="N993" s="539"/>
      <c r="O993" s="539"/>
      <c r="P993" s="539"/>
      <c r="Q993" s="539"/>
      <c r="R993" s="540"/>
      <c r="S993" s="534"/>
    </row>
    <row r="994" spans="1:19" ht="15.6">
      <c r="A994" s="1762" t="s">
        <v>1282</v>
      </c>
      <c r="B994" s="1762"/>
      <c r="C994" s="1762"/>
      <c r="D994" s="1762"/>
      <c r="E994" s="541"/>
      <c r="F994" s="1763" t="s">
        <v>1283</v>
      </c>
      <c r="G994" s="1763"/>
      <c r="H994" s="1763"/>
      <c r="I994" s="1763"/>
      <c r="J994" s="1763"/>
      <c r="K994" s="1763"/>
      <c r="L994" s="540"/>
      <c r="M994" s="1763" t="s">
        <v>1205</v>
      </c>
      <c r="N994" s="1763"/>
      <c r="O994" s="1763"/>
      <c r="P994" s="540"/>
      <c r="Q994" s="1764" t="s">
        <v>1284</v>
      </c>
      <c r="R994" s="1765"/>
      <c r="S994" s="1858"/>
    </row>
    <row r="995" spans="1:19" ht="15.6">
      <c r="A995" s="1768" t="s">
        <v>967</v>
      </c>
      <c r="B995" s="1768"/>
      <c r="C995" s="1768"/>
      <c r="D995" s="1768"/>
      <c r="E995" s="541"/>
      <c r="F995" s="1769" t="s">
        <v>968</v>
      </c>
      <c r="G995" s="1769"/>
      <c r="H995" s="1769"/>
      <c r="I995" s="1769"/>
      <c r="J995" s="1769"/>
      <c r="K995" s="1769"/>
      <c r="L995" s="540"/>
      <c r="M995" s="1770" t="s">
        <v>952</v>
      </c>
      <c r="N995" s="1771"/>
      <c r="O995" s="1772"/>
      <c r="P995" s="539"/>
      <c r="Q995" s="1828"/>
      <c r="R995" s="1829"/>
      <c r="S995" s="1859"/>
    </row>
    <row r="996" spans="1:19" ht="15.6">
      <c r="A996" s="1768"/>
      <c r="B996" s="1768"/>
      <c r="C996" s="1768"/>
      <c r="D996" s="1768"/>
      <c r="E996" s="541"/>
      <c r="F996" s="1769"/>
      <c r="G996" s="1769"/>
      <c r="H996" s="1769"/>
      <c r="I996" s="1769"/>
      <c r="J996" s="1769"/>
      <c r="K996" s="1769"/>
      <c r="L996" s="539"/>
      <c r="M996" s="539"/>
      <c r="N996" s="542"/>
      <c r="O996" s="542"/>
      <c r="P996" s="542"/>
      <c r="Q996" s="542"/>
      <c r="R996" s="540"/>
      <c r="S996" s="534"/>
    </row>
    <row r="997" spans="1:19" ht="16.2" thickBot="1">
      <c r="A997" s="570"/>
      <c r="B997" s="571"/>
      <c r="C997" s="571"/>
      <c r="D997" s="571"/>
      <c r="E997" s="571"/>
      <c r="F997" s="571"/>
      <c r="G997" s="571"/>
      <c r="H997" s="572"/>
      <c r="I997" s="571"/>
      <c r="J997" s="571"/>
      <c r="K997" s="571"/>
      <c r="L997" s="571"/>
      <c r="M997" s="571"/>
      <c r="N997" s="571"/>
      <c r="O997" s="571"/>
      <c r="P997" s="571"/>
      <c r="Q997" s="571"/>
      <c r="R997" s="571"/>
      <c r="S997" s="573"/>
    </row>
    <row r="998" spans="1:19" ht="15.6">
      <c r="A998" s="1820" t="s">
        <v>1285</v>
      </c>
      <c r="B998" s="1821"/>
      <c r="C998" s="1821"/>
      <c r="D998" s="1821"/>
      <c r="E998" s="1821"/>
      <c r="F998" s="1821"/>
      <c r="G998" s="1821"/>
      <c r="H998" s="1821"/>
      <c r="I998" s="1821"/>
      <c r="J998" s="1821"/>
      <c r="K998" s="1822"/>
      <c r="L998" s="1823" t="s">
        <v>428</v>
      </c>
      <c r="M998" s="1825" t="s">
        <v>1225</v>
      </c>
      <c r="N998" s="1826"/>
      <c r="O998" s="1827"/>
      <c r="P998" s="1823" t="s">
        <v>1286</v>
      </c>
      <c r="Q998" s="1823" t="s">
        <v>1287</v>
      </c>
      <c r="R998" s="1823" t="s">
        <v>1288</v>
      </c>
      <c r="S998" s="1809" t="s">
        <v>1206</v>
      </c>
    </row>
    <row r="999" spans="1:19" ht="15.6">
      <c r="A999" s="1804"/>
      <c r="B999" s="1805"/>
      <c r="C999" s="1805"/>
      <c r="D999" s="1805"/>
      <c r="E999" s="1805"/>
      <c r="F999" s="1805"/>
      <c r="G999" s="1805"/>
      <c r="H999" s="1805"/>
      <c r="I999" s="1805"/>
      <c r="J999" s="1805"/>
      <c r="K999" s="1806"/>
      <c r="L999" s="1824"/>
      <c r="M999" s="546" t="s">
        <v>1289</v>
      </c>
      <c r="N999" s="546" t="s">
        <v>1290</v>
      </c>
      <c r="O999" s="546" t="s">
        <v>1291</v>
      </c>
      <c r="P999" s="1824"/>
      <c r="Q999" s="1824"/>
      <c r="R999" s="1824"/>
      <c r="S999" s="1810"/>
    </row>
    <row r="1000" spans="1:19" ht="15.6">
      <c r="A1000" s="1811" t="s">
        <v>1292</v>
      </c>
      <c r="B1000" s="1812"/>
      <c r="C1000" s="1812"/>
      <c r="D1000" s="1812"/>
      <c r="E1000" s="1812"/>
      <c r="F1000" s="1812"/>
      <c r="G1000" s="1812"/>
      <c r="H1000" s="1812"/>
      <c r="I1000" s="1812"/>
      <c r="J1000" s="1812"/>
      <c r="K1000" s="1813"/>
      <c r="L1000" s="547"/>
      <c r="M1000" s="583"/>
      <c r="N1000" s="549"/>
      <c r="O1000" s="549"/>
      <c r="P1000" s="549"/>
      <c r="Q1000" s="549">
        <v>1</v>
      </c>
      <c r="R1000" s="549"/>
      <c r="S1000" s="584">
        <f>Q1000</f>
        <v>1</v>
      </c>
    </row>
    <row r="1001" spans="1:19" ht="15.6">
      <c r="A1001" s="1814"/>
      <c r="B1001" s="1815"/>
      <c r="C1001" s="1815"/>
      <c r="D1001" s="1815"/>
      <c r="E1001" s="1815"/>
      <c r="F1001" s="1815"/>
      <c r="G1001" s="1815"/>
      <c r="H1001" s="1815"/>
      <c r="I1001" s="1815"/>
      <c r="J1001" s="1815"/>
      <c r="K1001" s="1816"/>
      <c r="L1001" s="547"/>
      <c r="M1001" s="583"/>
      <c r="N1001" s="549"/>
      <c r="O1001" s="549"/>
      <c r="P1001" s="549"/>
      <c r="Q1001" s="549"/>
      <c r="R1001" s="549"/>
      <c r="S1001" s="584"/>
    </row>
    <row r="1002" spans="1:19" ht="15.6">
      <c r="A1002" s="1814"/>
      <c r="B1002" s="1815"/>
      <c r="C1002" s="1815"/>
      <c r="D1002" s="1815"/>
      <c r="E1002" s="1815"/>
      <c r="F1002" s="1815"/>
      <c r="G1002" s="1815"/>
      <c r="H1002" s="1815"/>
      <c r="I1002" s="1815"/>
      <c r="J1002" s="1815"/>
      <c r="K1002" s="1816"/>
      <c r="L1002" s="547"/>
      <c r="M1002" s="583"/>
      <c r="N1002" s="549"/>
      <c r="O1002" s="549"/>
      <c r="P1002" s="549"/>
      <c r="Q1002" s="549"/>
      <c r="R1002" s="549"/>
      <c r="S1002" s="584"/>
    </row>
    <row r="1003" spans="1:19" ht="15.6">
      <c r="A1003" s="1814"/>
      <c r="B1003" s="1815"/>
      <c r="C1003" s="1815"/>
      <c r="D1003" s="1815"/>
      <c r="E1003" s="1815"/>
      <c r="F1003" s="1815"/>
      <c r="G1003" s="1815"/>
      <c r="H1003" s="1815"/>
      <c r="I1003" s="1815"/>
      <c r="J1003" s="1815"/>
      <c r="K1003" s="1816"/>
      <c r="L1003" s="547"/>
      <c r="M1003" s="583"/>
      <c r="N1003" s="549"/>
      <c r="O1003" s="549"/>
      <c r="P1003" s="549"/>
      <c r="Q1003" s="549"/>
      <c r="R1003" s="549"/>
      <c r="S1003" s="584"/>
    </row>
    <row r="1004" spans="1:19" ht="15.6">
      <c r="A1004" s="1814"/>
      <c r="B1004" s="1815"/>
      <c r="C1004" s="1815"/>
      <c r="D1004" s="1815"/>
      <c r="E1004" s="1815"/>
      <c r="F1004" s="1815"/>
      <c r="G1004" s="1815"/>
      <c r="H1004" s="1815"/>
      <c r="I1004" s="1815"/>
      <c r="J1004" s="1815"/>
      <c r="K1004" s="1816"/>
      <c r="L1004" s="547"/>
      <c r="M1004" s="583"/>
      <c r="N1004" s="549"/>
      <c r="O1004" s="549"/>
      <c r="P1004" s="549"/>
      <c r="Q1004" s="549"/>
      <c r="R1004" s="549"/>
      <c r="S1004" s="584"/>
    </row>
    <row r="1005" spans="1:19" ht="15.6">
      <c r="A1005" s="1814"/>
      <c r="B1005" s="1815"/>
      <c r="C1005" s="1815"/>
      <c r="D1005" s="1815"/>
      <c r="E1005" s="1815"/>
      <c r="F1005" s="1815"/>
      <c r="G1005" s="1815"/>
      <c r="H1005" s="1815"/>
      <c r="I1005" s="1815"/>
      <c r="J1005" s="1815"/>
      <c r="K1005" s="1816"/>
      <c r="L1005" s="547"/>
      <c r="M1005" s="583"/>
      <c r="N1005" s="549"/>
      <c r="O1005" s="549"/>
      <c r="P1005" s="549"/>
      <c r="Q1005" s="549"/>
      <c r="R1005" s="549"/>
      <c r="S1005" s="584"/>
    </row>
    <row r="1006" spans="1:19" ht="15.6">
      <c r="A1006" s="1814"/>
      <c r="B1006" s="1815"/>
      <c r="C1006" s="1815"/>
      <c r="D1006" s="1815"/>
      <c r="E1006" s="1815"/>
      <c r="F1006" s="1815"/>
      <c r="G1006" s="1815"/>
      <c r="H1006" s="1815"/>
      <c r="I1006" s="1815"/>
      <c r="J1006" s="1815"/>
      <c r="K1006" s="1816"/>
      <c r="L1006" s="547"/>
      <c r="M1006" s="583"/>
      <c r="N1006" s="549"/>
      <c r="O1006" s="549"/>
      <c r="P1006" s="549"/>
      <c r="Q1006" s="549"/>
      <c r="R1006" s="549"/>
      <c r="S1006" s="584"/>
    </row>
    <row r="1007" spans="1:19" ht="15.6">
      <c r="A1007" s="1814"/>
      <c r="B1007" s="1815"/>
      <c r="C1007" s="1815"/>
      <c r="D1007" s="1815"/>
      <c r="E1007" s="1815"/>
      <c r="F1007" s="1815"/>
      <c r="G1007" s="1815"/>
      <c r="H1007" s="1815"/>
      <c r="I1007" s="1815"/>
      <c r="J1007" s="1815"/>
      <c r="K1007" s="1816"/>
      <c r="L1007" s="547"/>
      <c r="M1007" s="583"/>
      <c r="N1007" s="549"/>
      <c r="O1007" s="549"/>
      <c r="P1007" s="549"/>
      <c r="Q1007" s="549"/>
      <c r="R1007" s="549"/>
      <c r="S1007" s="584"/>
    </row>
    <row r="1008" spans="1:19" ht="15.6">
      <c r="A1008" s="1814"/>
      <c r="B1008" s="1815"/>
      <c r="C1008" s="1815"/>
      <c r="D1008" s="1815"/>
      <c r="E1008" s="1815"/>
      <c r="F1008" s="1815"/>
      <c r="G1008" s="1815"/>
      <c r="H1008" s="1815"/>
      <c r="I1008" s="1815"/>
      <c r="J1008" s="1815"/>
      <c r="K1008" s="1816"/>
      <c r="L1008" s="547"/>
      <c r="M1008" s="583"/>
      <c r="N1008" s="549"/>
      <c r="O1008" s="549"/>
      <c r="P1008" s="549"/>
      <c r="Q1008" s="549"/>
      <c r="R1008" s="549"/>
      <c r="S1008" s="584"/>
    </row>
    <row r="1009" spans="1:19" ht="15.6">
      <c r="A1009" s="1814"/>
      <c r="B1009" s="1815"/>
      <c r="C1009" s="1815"/>
      <c r="D1009" s="1815"/>
      <c r="E1009" s="1815"/>
      <c r="F1009" s="1815"/>
      <c r="G1009" s="1815"/>
      <c r="H1009" s="1815"/>
      <c r="I1009" s="1815"/>
      <c r="J1009" s="1815"/>
      <c r="K1009" s="1816"/>
      <c r="L1009" s="547"/>
      <c r="M1009" s="583"/>
      <c r="N1009" s="549"/>
      <c r="O1009" s="549"/>
      <c r="P1009" s="549"/>
      <c r="Q1009" s="549"/>
      <c r="R1009" s="549"/>
      <c r="S1009" s="584"/>
    </row>
    <row r="1010" spans="1:19" ht="15.6">
      <c r="A1010" s="1814"/>
      <c r="B1010" s="1815"/>
      <c r="C1010" s="1815"/>
      <c r="D1010" s="1815"/>
      <c r="E1010" s="1815"/>
      <c r="F1010" s="1815"/>
      <c r="G1010" s="1815"/>
      <c r="H1010" s="1815"/>
      <c r="I1010" s="1815"/>
      <c r="J1010" s="1815"/>
      <c r="K1010" s="1816"/>
      <c r="L1010" s="547"/>
      <c r="M1010" s="583"/>
      <c r="N1010" s="549"/>
      <c r="O1010" s="549"/>
      <c r="P1010" s="549"/>
      <c r="Q1010" s="549"/>
      <c r="R1010" s="549"/>
      <c r="S1010" s="584"/>
    </row>
    <row r="1011" spans="1:19" ht="15.6">
      <c r="A1011" s="1814"/>
      <c r="B1011" s="1815"/>
      <c r="C1011" s="1815"/>
      <c r="D1011" s="1815"/>
      <c r="E1011" s="1815"/>
      <c r="F1011" s="1815"/>
      <c r="G1011" s="1815"/>
      <c r="H1011" s="1815"/>
      <c r="I1011" s="1815"/>
      <c r="J1011" s="1815"/>
      <c r="K1011" s="1816"/>
      <c r="L1011" s="547"/>
      <c r="M1011" s="583"/>
      <c r="N1011" s="549"/>
      <c r="O1011" s="549"/>
      <c r="P1011" s="549"/>
      <c r="Q1011" s="549"/>
      <c r="R1011" s="549"/>
      <c r="S1011" s="584"/>
    </row>
    <row r="1012" spans="1:19" ht="15.6">
      <c r="A1012" s="1814"/>
      <c r="B1012" s="1815"/>
      <c r="C1012" s="1815"/>
      <c r="D1012" s="1815"/>
      <c r="E1012" s="1815"/>
      <c r="F1012" s="1815"/>
      <c r="G1012" s="1815"/>
      <c r="H1012" s="1815"/>
      <c r="I1012" s="1815"/>
      <c r="J1012" s="1815"/>
      <c r="K1012" s="1816"/>
      <c r="L1012" s="547"/>
      <c r="M1012" s="583"/>
      <c r="N1012" s="549"/>
      <c r="O1012" s="549"/>
      <c r="P1012" s="549"/>
      <c r="Q1012" s="549"/>
      <c r="R1012" s="549"/>
      <c r="S1012" s="584"/>
    </row>
    <row r="1013" spans="1:19" ht="16.2" thickBot="1">
      <c r="A1013" s="1831"/>
      <c r="B1013" s="1832"/>
      <c r="C1013" s="1832"/>
      <c r="D1013" s="1832"/>
      <c r="E1013" s="1832"/>
      <c r="F1013" s="1832"/>
      <c r="G1013" s="1832"/>
      <c r="H1013" s="1832"/>
      <c r="I1013" s="1832"/>
      <c r="J1013" s="1832"/>
      <c r="K1013" s="1833"/>
      <c r="L1013" s="1834" t="s">
        <v>1209</v>
      </c>
      <c r="M1013" s="1835"/>
      <c r="N1013" s="1835"/>
      <c r="O1013" s="1835"/>
      <c r="P1013" s="1835"/>
      <c r="Q1013" s="1835"/>
      <c r="R1013" s="1836"/>
      <c r="S1013" s="558">
        <f>SUM(S1000:S1009)</f>
        <v>1</v>
      </c>
    </row>
    <row r="1014" spans="1:19" ht="78" customHeight="1">
      <c r="A1014" s="2001" t="s">
        <v>1306</v>
      </c>
      <c r="B1014" s="2002"/>
      <c r="C1014" s="2003"/>
      <c r="D1014" s="2003"/>
      <c r="E1014" s="1089"/>
      <c r="F1014" s="1090"/>
      <c r="G1014" s="2002" t="s">
        <v>1306</v>
      </c>
      <c r="H1014" s="2002"/>
      <c r="I1014" s="1088"/>
      <c r="J1014" s="1088"/>
      <c r="K1014" s="1103"/>
      <c r="L1014" s="587"/>
      <c r="M1014" s="587"/>
      <c r="N1014" s="587"/>
      <c r="O1014" s="587"/>
      <c r="P1014" s="587"/>
      <c r="Q1014" s="587"/>
      <c r="R1014" s="587"/>
      <c r="S1014" s="588"/>
    </row>
    <row r="1015" spans="1:19" ht="15.6">
      <c r="A1015" s="765" t="s">
        <v>1939</v>
      </c>
      <c r="B1015" s="755"/>
      <c r="C1015" s="755"/>
      <c r="D1015" s="830"/>
      <c r="E1015" s="830"/>
      <c r="F1015" s="830"/>
      <c r="G1015" s="1759" t="s">
        <v>1942</v>
      </c>
      <c r="H1015" s="1759"/>
      <c r="I1015" s="1759"/>
      <c r="J1015" s="1759"/>
      <c r="K1015" s="829"/>
      <c r="L1015" s="587"/>
      <c r="M1015" s="587"/>
      <c r="N1015" s="587"/>
      <c r="O1015" s="587"/>
      <c r="P1015" s="587"/>
      <c r="Q1015" s="587"/>
      <c r="R1015" s="587"/>
      <c r="S1015" s="588"/>
    </row>
    <row r="1016" spans="1:19" ht="15.6">
      <c r="A1016" s="765" t="s">
        <v>1940</v>
      </c>
      <c r="B1016" s="755"/>
      <c r="C1016" s="755"/>
      <c r="D1016" s="830"/>
      <c r="E1016" s="830"/>
      <c r="F1016" s="830"/>
      <c r="G1016" s="1759" t="s">
        <v>1943</v>
      </c>
      <c r="H1016" s="1759"/>
      <c r="I1016" s="1759"/>
      <c r="J1016" s="1759"/>
      <c r="K1016" s="829"/>
      <c r="L1016" s="587"/>
      <c r="M1016" s="587"/>
      <c r="N1016" s="587"/>
      <c r="O1016" s="587"/>
      <c r="P1016" s="587"/>
      <c r="Q1016" s="587"/>
      <c r="R1016" s="587"/>
      <c r="S1016" s="588"/>
    </row>
    <row r="1017" spans="1:19" ht="16.2" thickBot="1">
      <c r="A1017" s="765" t="s">
        <v>1941</v>
      </c>
      <c r="B1017" s="755"/>
      <c r="C1017" s="755"/>
      <c r="D1017" s="830"/>
      <c r="E1017" s="830"/>
      <c r="F1017" s="830"/>
      <c r="G1017" s="1759" t="s">
        <v>1944</v>
      </c>
      <c r="H1017" s="1759"/>
      <c r="I1017" s="1759"/>
      <c r="J1017" s="1759"/>
      <c r="K1017" s="1094"/>
      <c r="L1017" s="587"/>
      <c r="M1017" s="587"/>
      <c r="N1017" s="587"/>
      <c r="O1017" s="587"/>
      <c r="P1017" s="587"/>
      <c r="Q1017" s="587"/>
      <c r="R1017" s="587"/>
      <c r="S1017" s="588"/>
    </row>
    <row r="1018" spans="1:19" ht="21" thickBot="1">
      <c r="A1018" s="1837"/>
      <c r="B1018" s="1838"/>
      <c r="C1018" s="1838"/>
      <c r="D1018" s="1775" t="s">
        <v>1281</v>
      </c>
      <c r="E1018" s="1776"/>
      <c r="F1018" s="1776"/>
      <c r="G1018" s="1776"/>
      <c r="H1018" s="1776"/>
      <c r="I1018" s="1776"/>
      <c r="J1018" s="1776"/>
      <c r="K1018" s="1776"/>
      <c r="L1018" s="1776"/>
      <c r="M1018" s="1776"/>
      <c r="N1018" s="1776"/>
      <c r="O1018" s="1776"/>
      <c r="P1018" s="1776"/>
      <c r="Q1018" s="1776"/>
      <c r="R1018" s="1776"/>
      <c r="S1018" s="1486"/>
    </row>
    <row r="1019" spans="1:19" ht="15.6">
      <c r="A1019" s="530"/>
      <c r="B1019" s="531"/>
      <c r="C1019" s="531"/>
      <c r="D1019" s="531"/>
      <c r="E1019" s="531"/>
      <c r="F1019" s="531"/>
      <c r="G1019" s="531"/>
      <c r="H1019" s="531"/>
      <c r="I1019" s="531"/>
      <c r="J1019" s="531"/>
      <c r="K1019" s="531"/>
      <c r="L1019" s="531"/>
      <c r="M1019" s="531"/>
      <c r="N1019" s="531"/>
      <c r="O1019" s="531"/>
      <c r="P1019" s="531"/>
      <c r="Q1019" s="531"/>
      <c r="R1019" s="531"/>
      <c r="S1019" s="532"/>
    </row>
    <row r="1020" spans="1:19" ht="15.6">
      <c r="A1020" s="1839" t="s">
        <v>1204</v>
      </c>
      <c r="B1020" s="1840"/>
      <c r="C1020" s="1840"/>
      <c r="D1020" s="1850" t="s">
        <v>1228</v>
      </c>
      <c r="E1020" s="1851"/>
      <c r="F1020" s="1851"/>
      <c r="G1020" s="1851"/>
      <c r="H1020" s="1851"/>
      <c r="I1020" s="1851"/>
      <c r="J1020" s="1851"/>
      <c r="K1020" s="1851"/>
      <c r="L1020" s="1851"/>
      <c r="M1020" s="1851"/>
      <c r="N1020" s="1851"/>
      <c r="O1020" s="1851"/>
      <c r="P1020" s="1851"/>
      <c r="Q1020" s="1851"/>
      <c r="R1020" s="1852"/>
      <c r="S1020" s="534"/>
    </row>
    <row r="1021" spans="1:19" ht="15.6">
      <c r="A1021" s="535"/>
      <c r="B1021" s="533"/>
      <c r="C1021" s="536"/>
      <c r="D1021" s="1853"/>
      <c r="E1021" s="1854"/>
      <c r="F1021" s="1854"/>
      <c r="G1021" s="1854"/>
      <c r="H1021" s="1854"/>
      <c r="I1021" s="1854"/>
      <c r="J1021" s="1854"/>
      <c r="K1021" s="1854"/>
      <c r="L1021" s="1854"/>
      <c r="M1021" s="1854"/>
      <c r="N1021" s="1854"/>
      <c r="O1021" s="1854"/>
      <c r="P1021" s="1854"/>
      <c r="Q1021" s="1854"/>
      <c r="R1021" s="1855"/>
      <c r="S1021" s="534"/>
    </row>
    <row r="1022" spans="1:19" ht="15.6">
      <c r="A1022" s="537"/>
      <c r="B1022" s="538"/>
      <c r="C1022" s="538"/>
      <c r="D1022" s="539"/>
      <c r="E1022" s="540"/>
      <c r="F1022" s="540"/>
      <c r="G1022" s="539"/>
      <c r="H1022" s="539"/>
      <c r="I1022" s="539"/>
      <c r="J1022" s="539"/>
      <c r="K1022" s="539"/>
      <c r="L1022" s="539"/>
      <c r="M1022" s="539"/>
      <c r="N1022" s="539"/>
      <c r="O1022" s="539"/>
      <c r="P1022" s="539"/>
      <c r="Q1022" s="539"/>
      <c r="R1022" s="540"/>
      <c r="S1022" s="534"/>
    </row>
    <row r="1023" spans="1:19" ht="15.6">
      <c r="A1023" s="1761" t="s">
        <v>1282</v>
      </c>
      <c r="B1023" s="1762"/>
      <c r="C1023" s="1762"/>
      <c r="D1023" s="1762"/>
      <c r="E1023" s="541"/>
      <c r="F1023" s="1763" t="s">
        <v>1283</v>
      </c>
      <c r="G1023" s="1763"/>
      <c r="H1023" s="1763"/>
      <c r="I1023" s="1763"/>
      <c r="J1023" s="1763"/>
      <c r="K1023" s="1763"/>
      <c r="L1023" s="540"/>
      <c r="M1023" s="1763" t="s">
        <v>1205</v>
      </c>
      <c r="N1023" s="1763"/>
      <c r="O1023" s="1763"/>
      <c r="P1023" s="540"/>
      <c r="Q1023" s="1764" t="s">
        <v>1284</v>
      </c>
      <c r="R1023" s="1765"/>
      <c r="S1023" s="1766"/>
    </row>
    <row r="1024" spans="1:19" ht="15.6">
      <c r="A1024" s="1767" t="s">
        <v>969</v>
      </c>
      <c r="B1024" s="1768"/>
      <c r="C1024" s="1768"/>
      <c r="D1024" s="1768"/>
      <c r="E1024" s="541"/>
      <c r="F1024" s="1769" t="s">
        <v>970</v>
      </c>
      <c r="G1024" s="1769"/>
      <c r="H1024" s="1769"/>
      <c r="I1024" s="1769"/>
      <c r="J1024" s="1769"/>
      <c r="K1024" s="1769"/>
      <c r="L1024" s="540"/>
      <c r="M1024" s="1770" t="s">
        <v>952</v>
      </c>
      <c r="N1024" s="1771"/>
      <c r="O1024" s="1772"/>
      <c r="P1024" s="539"/>
      <c r="Q1024" s="1828"/>
      <c r="R1024" s="1829"/>
      <c r="S1024" s="1830"/>
    </row>
    <row r="1025" spans="1:19" ht="15.6">
      <c r="A1025" s="1767"/>
      <c r="B1025" s="1768"/>
      <c r="C1025" s="1768"/>
      <c r="D1025" s="1768"/>
      <c r="E1025" s="541"/>
      <c r="F1025" s="1769"/>
      <c r="G1025" s="1769"/>
      <c r="H1025" s="1769"/>
      <c r="I1025" s="1769"/>
      <c r="J1025" s="1769"/>
      <c r="K1025" s="1769"/>
      <c r="L1025" s="539"/>
      <c r="M1025" s="539"/>
      <c r="N1025" s="542"/>
      <c r="O1025" s="542"/>
      <c r="P1025" s="542"/>
      <c r="Q1025" s="542"/>
      <c r="R1025" s="540"/>
      <c r="S1025" s="534"/>
    </row>
    <row r="1026" spans="1:19" ht="16.2" thickBot="1">
      <c r="A1026" s="570"/>
      <c r="B1026" s="571"/>
      <c r="C1026" s="571"/>
      <c r="D1026" s="571"/>
      <c r="E1026" s="571"/>
      <c r="F1026" s="571"/>
      <c r="G1026" s="571"/>
      <c r="H1026" s="572"/>
      <c r="I1026" s="571"/>
      <c r="J1026" s="571"/>
      <c r="K1026" s="571"/>
      <c r="L1026" s="571"/>
      <c r="M1026" s="571"/>
      <c r="N1026" s="571"/>
      <c r="O1026" s="571"/>
      <c r="P1026" s="571"/>
      <c r="Q1026" s="571"/>
      <c r="R1026" s="571"/>
      <c r="S1026" s="573"/>
    </row>
    <row r="1027" spans="1:19" ht="15.6">
      <c r="A1027" s="1820" t="s">
        <v>1285</v>
      </c>
      <c r="B1027" s="1821"/>
      <c r="C1027" s="1821"/>
      <c r="D1027" s="1821"/>
      <c r="E1027" s="1821"/>
      <c r="F1027" s="1821"/>
      <c r="G1027" s="1821"/>
      <c r="H1027" s="1821"/>
      <c r="I1027" s="1821"/>
      <c r="J1027" s="1821"/>
      <c r="K1027" s="1822"/>
      <c r="L1027" s="1823" t="s">
        <v>428</v>
      </c>
      <c r="M1027" s="1825" t="s">
        <v>1225</v>
      </c>
      <c r="N1027" s="1826"/>
      <c r="O1027" s="1827"/>
      <c r="P1027" s="1823" t="s">
        <v>1286</v>
      </c>
      <c r="Q1027" s="1823" t="s">
        <v>1287</v>
      </c>
      <c r="R1027" s="1823" t="s">
        <v>1288</v>
      </c>
      <c r="S1027" s="1809" t="s">
        <v>1206</v>
      </c>
    </row>
    <row r="1028" spans="1:19" ht="15.6">
      <c r="A1028" s="1804"/>
      <c r="B1028" s="1805"/>
      <c r="C1028" s="1805"/>
      <c r="D1028" s="1805"/>
      <c r="E1028" s="1805"/>
      <c r="F1028" s="1805"/>
      <c r="G1028" s="1805"/>
      <c r="H1028" s="1805"/>
      <c r="I1028" s="1805"/>
      <c r="J1028" s="1805"/>
      <c r="K1028" s="1806"/>
      <c r="L1028" s="1824"/>
      <c r="M1028" s="546" t="s">
        <v>1289</v>
      </c>
      <c r="N1028" s="546" t="s">
        <v>1290</v>
      </c>
      <c r="O1028" s="546" t="s">
        <v>1291</v>
      </c>
      <c r="P1028" s="1824"/>
      <c r="Q1028" s="1824"/>
      <c r="R1028" s="1824"/>
      <c r="S1028" s="1810"/>
    </row>
    <row r="1029" spans="1:19" ht="15.6">
      <c r="A1029" s="1811" t="s">
        <v>1292</v>
      </c>
      <c r="B1029" s="1812"/>
      <c r="C1029" s="1812"/>
      <c r="D1029" s="1812"/>
      <c r="E1029" s="1812"/>
      <c r="F1029" s="1812"/>
      <c r="G1029" s="1812"/>
      <c r="H1029" s="1812"/>
      <c r="I1029" s="1812"/>
      <c r="J1029" s="1812"/>
      <c r="K1029" s="1813"/>
      <c r="L1029" s="547"/>
      <c r="M1029" s="583"/>
      <c r="N1029" s="549"/>
      <c r="O1029" s="549"/>
      <c r="P1029" s="549"/>
      <c r="Q1029" s="549">
        <v>1</v>
      </c>
      <c r="R1029" s="549"/>
      <c r="S1029" s="584">
        <f>Q1029</f>
        <v>1</v>
      </c>
    </row>
    <row r="1030" spans="1:19" ht="15.6">
      <c r="A1030" s="1814"/>
      <c r="B1030" s="1815"/>
      <c r="C1030" s="1815"/>
      <c r="D1030" s="1815"/>
      <c r="E1030" s="1815"/>
      <c r="F1030" s="1815"/>
      <c r="G1030" s="1815"/>
      <c r="H1030" s="1815"/>
      <c r="I1030" s="1815"/>
      <c r="J1030" s="1815"/>
      <c r="K1030" s="1816"/>
      <c r="L1030" s="547"/>
      <c r="M1030" s="583"/>
      <c r="N1030" s="549"/>
      <c r="O1030" s="549"/>
      <c r="P1030" s="549"/>
      <c r="Q1030" s="549"/>
      <c r="R1030" s="549"/>
      <c r="S1030" s="584"/>
    </row>
    <row r="1031" spans="1:19" ht="15.6">
      <c r="A1031" s="1814"/>
      <c r="B1031" s="1815"/>
      <c r="C1031" s="1815"/>
      <c r="D1031" s="1815"/>
      <c r="E1031" s="1815"/>
      <c r="F1031" s="1815"/>
      <c r="G1031" s="1815"/>
      <c r="H1031" s="1815"/>
      <c r="I1031" s="1815"/>
      <c r="J1031" s="1815"/>
      <c r="K1031" s="1816"/>
      <c r="L1031" s="547"/>
      <c r="M1031" s="583"/>
      <c r="N1031" s="549"/>
      <c r="O1031" s="549"/>
      <c r="P1031" s="549"/>
      <c r="Q1031" s="549"/>
      <c r="R1031" s="549"/>
      <c r="S1031" s="584"/>
    </row>
    <row r="1032" spans="1:19" ht="15.6">
      <c r="A1032" s="1814"/>
      <c r="B1032" s="1815"/>
      <c r="C1032" s="1815"/>
      <c r="D1032" s="1815"/>
      <c r="E1032" s="1815"/>
      <c r="F1032" s="1815"/>
      <c r="G1032" s="1815"/>
      <c r="H1032" s="1815"/>
      <c r="I1032" s="1815"/>
      <c r="J1032" s="1815"/>
      <c r="K1032" s="1816"/>
      <c r="L1032" s="547"/>
      <c r="M1032" s="583"/>
      <c r="N1032" s="549"/>
      <c r="O1032" s="549"/>
      <c r="P1032" s="549"/>
      <c r="Q1032" s="549"/>
      <c r="R1032" s="549"/>
      <c r="S1032" s="584"/>
    </row>
    <row r="1033" spans="1:19" ht="15.6">
      <c r="A1033" s="1814"/>
      <c r="B1033" s="1815"/>
      <c r="C1033" s="1815"/>
      <c r="D1033" s="1815"/>
      <c r="E1033" s="1815"/>
      <c r="F1033" s="1815"/>
      <c r="G1033" s="1815"/>
      <c r="H1033" s="1815"/>
      <c r="I1033" s="1815"/>
      <c r="J1033" s="1815"/>
      <c r="K1033" s="1816"/>
      <c r="L1033" s="547"/>
      <c r="M1033" s="583"/>
      <c r="N1033" s="549"/>
      <c r="O1033" s="549"/>
      <c r="P1033" s="549"/>
      <c r="Q1033" s="549"/>
      <c r="R1033" s="549"/>
      <c r="S1033" s="584"/>
    </row>
    <row r="1034" spans="1:19" ht="15.6">
      <c r="A1034" s="1814"/>
      <c r="B1034" s="1815"/>
      <c r="C1034" s="1815"/>
      <c r="D1034" s="1815"/>
      <c r="E1034" s="1815"/>
      <c r="F1034" s="1815"/>
      <c r="G1034" s="1815"/>
      <c r="H1034" s="1815"/>
      <c r="I1034" s="1815"/>
      <c r="J1034" s="1815"/>
      <c r="K1034" s="1816"/>
      <c r="L1034" s="547"/>
      <c r="M1034" s="583"/>
      <c r="N1034" s="549"/>
      <c r="O1034" s="549"/>
      <c r="P1034" s="549"/>
      <c r="Q1034" s="549"/>
      <c r="R1034" s="549"/>
      <c r="S1034" s="584"/>
    </row>
    <row r="1035" spans="1:19" ht="15.6">
      <c r="A1035" s="1814"/>
      <c r="B1035" s="1815"/>
      <c r="C1035" s="1815"/>
      <c r="D1035" s="1815"/>
      <c r="E1035" s="1815"/>
      <c r="F1035" s="1815"/>
      <c r="G1035" s="1815"/>
      <c r="H1035" s="1815"/>
      <c r="I1035" s="1815"/>
      <c r="J1035" s="1815"/>
      <c r="K1035" s="1816"/>
      <c r="L1035" s="547"/>
      <c r="M1035" s="583"/>
      <c r="N1035" s="549"/>
      <c r="O1035" s="549"/>
      <c r="P1035" s="549"/>
      <c r="Q1035" s="549"/>
      <c r="R1035" s="549"/>
      <c r="S1035" s="584"/>
    </row>
    <row r="1036" spans="1:19" ht="15.6">
      <c r="A1036" s="1814"/>
      <c r="B1036" s="1815"/>
      <c r="C1036" s="1815"/>
      <c r="D1036" s="1815"/>
      <c r="E1036" s="1815"/>
      <c r="F1036" s="1815"/>
      <c r="G1036" s="1815"/>
      <c r="H1036" s="1815"/>
      <c r="I1036" s="1815"/>
      <c r="J1036" s="1815"/>
      <c r="K1036" s="1816"/>
      <c r="L1036" s="547"/>
      <c r="M1036" s="583"/>
      <c r="N1036" s="549"/>
      <c r="O1036" s="549"/>
      <c r="P1036" s="549"/>
      <c r="Q1036" s="549"/>
      <c r="R1036" s="549"/>
      <c r="S1036" s="584"/>
    </row>
    <row r="1037" spans="1:19" ht="15.6">
      <c r="A1037" s="1814"/>
      <c r="B1037" s="1815"/>
      <c r="C1037" s="1815"/>
      <c r="D1037" s="1815"/>
      <c r="E1037" s="1815"/>
      <c r="F1037" s="1815"/>
      <c r="G1037" s="1815"/>
      <c r="H1037" s="1815"/>
      <c r="I1037" s="1815"/>
      <c r="J1037" s="1815"/>
      <c r="K1037" s="1816"/>
      <c r="L1037" s="547"/>
      <c r="M1037" s="583"/>
      <c r="N1037" s="549"/>
      <c r="O1037" s="549"/>
      <c r="P1037" s="549"/>
      <c r="Q1037" s="549"/>
      <c r="R1037" s="549"/>
      <c r="S1037" s="584"/>
    </row>
    <row r="1038" spans="1:19" ht="15.6">
      <c r="A1038" s="1814"/>
      <c r="B1038" s="1815"/>
      <c r="C1038" s="1815"/>
      <c r="D1038" s="1815"/>
      <c r="E1038" s="1815"/>
      <c r="F1038" s="1815"/>
      <c r="G1038" s="1815"/>
      <c r="H1038" s="1815"/>
      <c r="I1038" s="1815"/>
      <c r="J1038" s="1815"/>
      <c r="K1038" s="1816"/>
      <c r="L1038" s="547"/>
      <c r="M1038" s="583"/>
      <c r="N1038" s="549"/>
      <c r="O1038" s="549"/>
      <c r="P1038" s="549"/>
      <c r="Q1038" s="549"/>
      <c r="R1038" s="549"/>
      <c r="S1038" s="584"/>
    </row>
    <row r="1039" spans="1:19" ht="15.6">
      <c r="A1039" s="1814"/>
      <c r="B1039" s="1815"/>
      <c r="C1039" s="1815"/>
      <c r="D1039" s="1815"/>
      <c r="E1039" s="1815"/>
      <c r="F1039" s="1815"/>
      <c r="G1039" s="1815"/>
      <c r="H1039" s="1815"/>
      <c r="I1039" s="1815"/>
      <c r="J1039" s="1815"/>
      <c r="K1039" s="1816"/>
      <c r="L1039" s="547"/>
      <c r="M1039" s="583"/>
      <c r="N1039" s="549"/>
      <c r="O1039" s="549"/>
      <c r="P1039" s="549"/>
      <c r="Q1039" s="549"/>
      <c r="R1039" s="549"/>
      <c r="S1039" s="584"/>
    </row>
    <row r="1040" spans="1:19" ht="15.6">
      <c r="A1040" s="1814"/>
      <c r="B1040" s="1815"/>
      <c r="C1040" s="1815"/>
      <c r="D1040" s="1815"/>
      <c r="E1040" s="1815"/>
      <c r="F1040" s="1815"/>
      <c r="G1040" s="1815"/>
      <c r="H1040" s="1815"/>
      <c r="I1040" s="1815"/>
      <c r="J1040" s="1815"/>
      <c r="K1040" s="1816"/>
      <c r="L1040" s="547"/>
      <c r="M1040" s="583"/>
      <c r="N1040" s="549"/>
      <c r="O1040" s="549"/>
      <c r="P1040" s="549"/>
      <c r="Q1040" s="549"/>
      <c r="R1040" s="549"/>
      <c r="S1040" s="584"/>
    </row>
    <row r="1041" spans="1:19" ht="15.6">
      <c r="A1041" s="1814"/>
      <c r="B1041" s="1815"/>
      <c r="C1041" s="1815"/>
      <c r="D1041" s="1815"/>
      <c r="E1041" s="1815"/>
      <c r="F1041" s="1815"/>
      <c r="G1041" s="1815"/>
      <c r="H1041" s="1815"/>
      <c r="I1041" s="1815"/>
      <c r="J1041" s="1815"/>
      <c r="K1041" s="1816"/>
      <c r="L1041" s="547"/>
      <c r="M1041" s="583"/>
      <c r="N1041" s="549"/>
      <c r="O1041" s="549"/>
      <c r="P1041" s="549"/>
      <c r="Q1041" s="549"/>
      <c r="R1041" s="549"/>
      <c r="S1041" s="584"/>
    </row>
    <row r="1042" spans="1:19" ht="16.2" thickBot="1">
      <c r="A1042" s="1831"/>
      <c r="B1042" s="1832"/>
      <c r="C1042" s="1832"/>
      <c r="D1042" s="1832"/>
      <c r="E1042" s="1832"/>
      <c r="F1042" s="1832"/>
      <c r="G1042" s="1832"/>
      <c r="H1042" s="1832"/>
      <c r="I1042" s="1832"/>
      <c r="J1042" s="1832"/>
      <c r="K1042" s="1833"/>
      <c r="L1042" s="1834" t="s">
        <v>1209</v>
      </c>
      <c r="M1042" s="1835"/>
      <c r="N1042" s="1835"/>
      <c r="O1042" s="1835"/>
      <c r="P1042" s="1835"/>
      <c r="Q1042" s="1835"/>
      <c r="R1042" s="1836"/>
      <c r="S1042" s="558">
        <f>SUM(S1029:S1038)</f>
        <v>1</v>
      </c>
    </row>
    <row r="1043" spans="1:19" ht="88.8" customHeight="1">
      <c r="A1043" s="2001" t="s">
        <v>1306</v>
      </c>
      <c r="B1043" s="2002"/>
      <c r="C1043" s="2003"/>
      <c r="D1043" s="2003"/>
      <c r="E1043" s="1089"/>
      <c r="F1043" s="1090"/>
      <c r="G1043" s="2002" t="s">
        <v>1306</v>
      </c>
      <c r="H1043" s="2002"/>
      <c r="I1043" s="1088"/>
      <c r="J1043" s="1088"/>
      <c r="K1043" s="1103"/>
      <c r="L1043" s="587"/>
      <c r="M1043" s="587"/>
      <c r="N1043" s="587"/>
      <c r="O1043" s="587"/>
      <c r="P1043" s="587"/>
      <c r="Q1043" s="587"/>
      <c r="R1043" s="587"/>
      <c r="S1043" s="588"/>
    </row>
    <row r="1044" spans="1:19" ht="15.6">
      <c r="A1044" s="765" t="s">
        <v>1939</v>
      </c>
      <c r="B1044" s="755"/>
      <c r="C1044" s="755"/>
      <c r="D1044" s="830"/>
      <c r="E1044" s="830"/>
      <c r="F1044" s="830"/>
      <c r="G1044" s="1759" t="s">
        <v>1942</v>
      </c>
      <c r="H1044" s="1759"/>
      <c r="I1044" s="1759"/>
      <c r="J1044" s="1759"/>
      <c r="K1044" s="829"/>
      <c r="L1044" s="587"/>
      <c r="M1044" s="587"/>
      <c r="N1044" s="587"/>
      <c r="O1044" s="587"/>
      <c r="P1044" s="587"/>
      <c r="Q1044" s="587"/>
      <c r="R1044" s="587"/>
      <c r="S1044" s="588"/>
    </row>
    <row r="1045" spans="1:19" ht="15.6">
      <c r="A1045" s="765" t="s">
        <v>1940</v>
      </c>
      <c r="B1045" s="755"/>
      <c r="C1045" s="755"/>
      <c r="D1045" s="830"/>
      <c r="E1045" s="830"/>
      <c r="F1045" s="830"/>
      <c r="G1045" s="1759" t="s">
        <v>1943</v>
      </c>
      <c r="H1045" s="1759"/>
      <c r="I1045" s="1759"/>
      <c r="J1045" s="1759"/>
      <c r="K1045" s="829"/>
      <c r="L1045" s="587"/>
      <c r="M1045" s="587"/>
      <c r="N1045" s="587"/>
      <c r="O1045" s="587"/>
      <c r="P1045" s="587"/>
      <c r="Q1045" s="587"/>
      <c r="R1045" s="587"/>
      <c r="S1045" s="588"/>
    </row>
    <row r="1046" spans="1:19" ht="16.2" thickBot="1">
      <c r="A1046" s="766" t="s">
        <v>1941</v>
      </c>
      <c r="B1046" s="767"/>
      <c r="C1046" s="767"/>
      <c r="D1046" s="831"/>
      <c r="E1046" s="831"/>
      <c r="F1046" s="831"/>
      <c r="G1046" s="1760" t="s">
        <v>1944</v>
      </c>
      <c r="H1046" s="1760"/>
      <c r="I1046" s="1760"/>
      <c r="J1046" s="1760"/>
      <c r="K1046" s="832"/>
      <c r="L1046" s="1499"/>
      <c r="M1046" s="1499"/>
      <c r="N1046" s="1499"/>
      <c r="O1046" s="1499"/>
      <c r="P1046" s="1499"/>
      <c r="Q1046" s="1499"/>
      <c r="R1046" s="1499"/>
      <c r="S1046" s="1500"/>
    </row>
    <row r="1047" spans="1:19" ht="21" thickBot="1">
      <c r="A1047" s="1837"/>
      <c r="B1047" s="1838"/>
      <c r="C1047" s="1838"/>
      <c r="D1047" s="1775" t="s">
        <v>1281</v>
      </c>
      <c r="E1047" s="1776"/>
      <c r="F1047" s="1776"/>
      <c r="G1047" s="1776"/>
      <c r="H1047" s="1776"/>
      <c r="I1047" s="1776"/>
      <c r="J1047" s="1776"/>
      <c r="K1047" s="1776"/>
      <c r="L1047" s="1776"/>
      <c r="M1047" s="1776"/>
      <c r="N1047" s="1776"/>
      <c r="O1047" s="1776"/>
      <c r="P1047" s="1776"/>
      <c r="Q1047" s="1776"/>
      <c r="R1047" s="1776"/>
      <c r="S1047" s="1486"/>
    </row>
    <row r="1048" spans="1:19" ht="15.6">
      <c r="A1048" s="530"/>
      <c r="B1048" s="531"/>
      <c r="C1048" s="531"/>
      <c r="D1048" s="531"/>
      <c r="E1048" s="531"/>
      <c r="F1048" s="531"/>
      <c r="G1048" s="531"/>
      <c r="H1048" s="531"/>
      <c r="I1048" s="531"/>
      <c r="J1048" s="531"/>
      <c r="K1048" s="531"/>
      <c r="L1048" s="531"/>
      <c r="M1048" s="531"/>
      <c r="N1048" s="531"/>
      <c r="O1048" s="531"/>
      <c r="P1048" s="531"/>
      <c r="Q1048" s="531"/>
      <c r="R1048" s="531"/>
      <c r="S1048" s="532"/>
    </row>
    <row r="1049" spans="1:19" ht="15.6">
      <c r="A1049" s="1839" t="s">
        <v>1204</v>
      </c>
      <c r="B1049" s="1840"/>
      <c r="C1049" s="1840"/>
      <c r="D1049" s="1896" t="s">
        <v>1228</v>
      </c>
      <c r="E1049" s="1897"/>
      <c r="F1049" s="1897"/>
      <c r="G1049" s="1897"/>
      <c r="H1049" s="1897"/>
      <c r="I1049" s="1897"/>
      <c r="J1049" s="1897"/>
      <c r="K1049" s="1897"/>
      <c r="L1049" s="1897"/>
      <c r="M1049" s="1897"/>
      <c r="N1049" s="1897"/>
      <c r="O1049" s="1897"/>
      <c r="P1049" s="1897"/>
      <c r="Q1049" s="1897"/>
      <c r="R1049" s="1898"/>
      <c r="S1049" s="534"/>
    </row>
    <row r="1050" spans="1:19" ht="15.6">
      <c r="A1050" s="535"/>
      <c r="B1050" s="533"/>
      <c r="C1050" s="536"/>
      <c r="D1050" s="1899"/>
      <c r="E1050" s="1900"/>
      <c r="F1050" s="1900"/>
      <c r="G1050" s="1900"/>
      <c r="H1050" s="1900"/>
      <c r="I1050" s="1900"/>
      <c r="J1050" s="1900"/>
      <c r="K1050" s="1900"/>
      <c r="L1050" s="1900"/>
      <c r="M1050" s="1900"/>
      <c r="N1050" s="1900"/>
      <c r="O1050" s="1900"/>
      <c r="P1050" s="1900"/>
      <c r="Q1050" s="1900"/>
      <c r="R1050" s="1901"/>
      <c r="S1050" s="534"/>
    </row>
    <row r="1051" spans="1:19" ht="15.6">
      <c r="A1051" s="537"/>
      <c r="B1051" s="538"/>
      <c r="C1051" s="538"/>
      <c r="D1051" s="539"/>
      <c r="E1051" s="540"/>
      <c r="F1051" s="540"/>
      <c r="G1051" s="539"/>
      <c r="H1051" s="539"/>
      <c r="I1051" s="539"/>
      <c r="J1051" s="539"/>
      <c r="K1051" s="539"/>
      <c r="L1051" s="539"/>
      <c r="M1051" s="539"/>
      <c r="N1051" s="539"/>
      <c r="O1051" s="539"/>
      <c r="P1051" s="539"/>
      <c r="Q1051" s="539"/>
      <c r="R1051" s="540"/>
      <c r="S1051" s="534"/>
    </row>
    <row r="1052" spans="1:19" ht="15.6">
      <c r="A1052" s="1762" t="s">
        <v>1282</v>
      </c>
      <c r="B1052" s="1762"/>
      <c r="C1052" s="1762"/>
      <c r="D1052" s="1762"/>
      <c r="E1052" s="541"/>
      <c r="F1052" s="1763" t="s">
        <v>1283</v>
      </c>
      <c r="G1052" s="1763"/>
      <c r="H1052" s="1763"/>
      <c r="I1052" s="1763"/>
      <c r="J1052" s="1763"/>
      <c r="K1052" s="1763"/>
      <c r="L1052" s="540"/>
      <c r="M1052" s="1763" t="s">
        <v>1205</v>
      </c>
      <c r="N1052" s="1763"/>
      <c r="O1052" s="1763"/>
      <c r="P1052" s="540"/>
      <c r="Q1052" s="1764" t="s">
        <v>1284</v>
      </c>
      <c r="R1052" s="1765"/>
      <c r="S1052" s="1858"/>
    </row>
    <row r="1053" spans="1:19" ht="15.6">
      <c r="A1053" s="1768" t="s">
        <v>971</v>
      </c>
      <c r="B1053" s="1768"/>
      <c r="C1053" s="1768"/>
      <c r="D1053" s="1768"/>
      <c r="E1053" s="541"/>
      <c r="F1053" s="1769" t="s">
        <v>972</v>
      </c>
      <c r="G1053" s="1769"/>
      <c r="H1053" s="1769"/>
      <c r="I1053" s="1769"/>
      <c r="J1053" s="1769"/>
      <c r="K1053" s="1769"/>
      <c r="L1053" s="540"/>
      <c r="M1053" s="1770" t="s">
        <v>952</v>
      </c>
      <c r="N1053" s="1771"/>
      <c r="O1053" s="1772"/>
      <c r="P1053" s="539"/>
      <c r="Q1053" s="1828"/>
      <c r="R1053" s="1829"/>
      <c r="S1053" s="1859"/>
    </row>
    <row r="1054" spans="1:19" ht="15.6">
      <c r="A1054" s="1768"/>
      <c r="B1054" s="1768"/>
      <c r="C1054" s="1768"/>
      <c r="D1054" s="1768"/>
      <c r="E1054" s="541"/>
      <c r="F1054" s="1769"/>
      <c r="G1054" s="1769"/>
      <c r="H1054" s="1769"/>
      <c r="I1054" s="1769"/>
      <c r="J1054" s="1769"/>
      <c r="K1054" s="1769"/>
      <c r="L1054" s="539"/>
      <c r="M1054" s="539"/>
      <c r="N1054" s="542"/>
      <c r="O1054" s="542"/>
      <c r="P1054" s="542"/>
      <c r="Q1054" s="542"/>
      <c r="R1054" s="540"/>
      <c r="S1054" s="534"/>
    </row>
    <row r="1055" spans="1:19" ht="16.2" thickBot="1">
      <c r="A1055" s="570"/>
      <c r="B1055" s="571"/>
      <c r="C1055" s="571"/>
      <c r="D1055" s="571"/>
      <c r="E1055" s="571"/>
      <c r="F1055" s="571"/>
      <c r="G1055" s="571"/>
      <c r="H1055" s="572"/>
      <c r="I1055" s="571"/>
      <c r="J1055" s="571"/>
      <c r="K1055" s="571"/>
      <c r="L1055" s="571"/>
      <c r="M1055" s="571"/>
      <c r="N1055" s="571"/>
      <c r="O1055" s="571"/>
      <c r="P1055" s="571"/>
      <c r="Q1055" s="571"/>
      <c r="R1055" s="571"/>
      <c r="S1055" s="573"/>
    </row>
    <row r="1056" spans="1:19" ht="15.6">
      <c r="A1056" s="1820" t="s">
        <v>1285</v>
      </c>
      <c r="B1056" s="1821"/>
      <c r="C1056" s="1821"/>
      <c r="D1056" s="1821"/>
      <c r="E1056" s="1821"/>
      <c r="F1056" s="1821"/>
      <c r="G1056" s="1821"/>
      <c r="H1056" s="1821"/>
      <c r="I1056" s="1821"/>
      <c r="J1056" s="1821"/>
      <c r="K1056" s="1822"/>
      <c r="L1056" s="1823" t="s">
        <v>428</v>
      </c>
      <c r="M1056" s="1825" t="s">
        <v>1225</v>
      </c>
      <c r="N1056" s="1826"/>
      <c r="O1056" s="1827"/>
      <c r="P1056" s="1823" t="s">
        <v>1286</v>
      </c>
      <c r="Q1056" s="1823" t="s">
        <v>1287</v>
      </c>
      <c r="R1056" s="1823" t="s">
        <v>1288</v>
      </c>
      <c r="S1056" s="1809" t="s">
        <v>1206</v>
      </c>
    </row>
    <row r="1057" spans="1:19" ht="15.6">
      <c r="A1057" s="1804"/>
      <c r="B1057" s="1805"/>
      <c r="C1057" s="1805"/>
      <c r="D1057" s="1805"/>
      <c r="E1057" s="1805"/>
      <c r="F1057" s="1805"/>
      <c r="G1057" s="1805"/>
      <c r="H1057" s="1805"/>
      <c r="I1057" s="1805"/>
      <c r="J1057" s="1805"/>
      <c r="K1057" s="1806"/>
      <c r="L1057" s="1824"/>
      <c r="M1057" s="546" t="s">
        <v>1289</v>
      </c>
      <c r="N1057" s="546" t="s">
        <v>1290</v>
      </c>
      <c r="O1057" s="546" t="s">
        <v>1291</v>
      </c>
      <c r="P1057" s="1824"/>
      <c r="Q1057" s="1824"/>
      <c r="R1057" s="1824"/>
      <c r="S1057" s="1810"/>
    </row>
    <row r="1058" spans="1:19" ht="31.2">
      <c r="A1058" s="1811" t="s">
        <v>1292</v>
      </c>
      <c r="B1058" s="1812"/>
      <c r="C1058" s="1812"/>
      <c r="D1058" s="1812"/>
      <c r="E1058" s="1812"/>
      <c r="F1058" s="1812"/>
      <c r="G1058" s="1812"/>
      <c r="H1058" s="1812"/>
      <c r="I1058" s="1812"/>
      <c r="J1058" s="1812"/>
      <c r="K1058" s="1813"/>
      <c r="L1058" s="547" t="s">
        <v>1626</v>
      </c>
      <c r="M1058" s="583"/>
      <c r="N1058" s="549"/>
      <c r="O1058" s="549"/>
      <c r="P1058" s="549"/>
      <c r="Q1058" s="549">
        <v>2</v>
      </c>
      <c r="R1058" s="549"/>
      <c r="S1058" s="584">
        <f>SUM(Q1058:Q1063)</f>
        <v>6</v>
      </c>
    </row>
    <row r="1059" spans="1:19" ht="15.6">
      <c r="A1059" s="1814"/>
      <c r="B1059" s="1815"/>
      <c r="C1059" s="1815"/>
      <c r="D1059" s="1815"/>
      <c r="E1059" s="1815"/>
      <c r="F1059" s="1815"/>
      <c r="G1059" s="1815"/>
      <c r="H1059" s="1815"/>
      <c r="I1059" s="1815"/>
      <c r="J1059" s="1815"/>
      <c r="K1059" s="1816"/>
      <c r="L1059" s="547" t="s">
        <v>1627</v>
      </c>
      <c r="M1059" s="583"/>
      <c r="N1059" s="549"/>
      <c r="O1059" s="549"/>
      <c r="P1059" s="549"/>
      <c r="Q1059" s="549">
        <v>1</v>
      </c>
      <c r="R1059" s="549"/>
      <c r="S1059" s="584"/>
    </row>
    <row r="1060" spans="1:19" ht="15.6">
      <c r="A1060" s="1814"/>
      <c r="B1060" s="1815"/>
      <c r="C1060" s="1815"/>
      <c r="D1060" s="1815"/>
      <c r="E1060" s="1815"/>
      <c r="F1060" s="1815"/>
      <c r="G1060" s="1815"/>
      <c r="H1060" s="1815"/>
      <c r="I1060" s="1815"/>
      <c r="J1060" s="1815"/>
      <c r="K1060" s="1816"/>
      <c r="L1060" s="547" t="s">
        <v>1628</v>
      </c>
      <c r="M1060" s="583"/>
      <c r="N1060" s="549"/>
      <c r="O1060" s="549"/>
      <c r="P1060" s="549"/>
      <c r="Q1060" s="549">
        <v>1</v>
      </c>
      <c r="R1060" s="549"/>
      <c r="S1060" s="584"/>
    </row>
    <row r="1061" spans="1:19" ht="15.6">
      <c r="A1061" s="1814"/>
      <c r="B1061" s="1815"/>
      <c r="C1061" s="1815"/>
      <c r="D1061" s="1815"/>
      <c r="E1061" s="1815"/>
      <c r="F1061" s="1815"/>
      <c r="G1061" s="1815"/>
      <c r="H1061" s="1815"/>
      <c r="I1061" s="1815"/>
      <c r="J1061" s="1815"/>
      <c r="K1061" s="1816"/>
      <c r="L1061" s="547" t="s">
        <v>1629</v>
      </c>
      <c r="M1061" s="583"/>
      <c r="N1061" s="549"/>
      <c r="O1061" s="549"/>
      <c r="P1061" s="549"/>
      <c r="Q1061" s="549">
        <v>1</v>
      </c>
      <c r="R1061" s="549"/>
      <c r="S1061" s="584"/>
    </row>
    <row r="1062" spans="1:19" ht="31.2">
      <c r="A1062" s="1814"/>
      <c r="B1062" s="1815"/>
      <c r="C1062" s="1815"/>
      <c r="D1062" s="1815"/>
      <c r="E1062" s="1815"/>
      <c r="F1062" s="1815"/>
      <c r="G1062" s="1815"/>
      <c r="H1062" s="1815"/>
      <c r="I1062" s="1815"/>
      <c r="J1062" s="1815"/>
      <c r="K1062" s="1816"/>
      <c r="L1062" s="547" t="s">
        <v>1630</v>
      </c>
      <c r="M1062" s="583"/>
      <c r="N1062" s="549"/>
      <c r="O1062" s="549"/>
      <c r="P1062" s="549"/>
      <c r="Q1062" s="549">
        <v>1</v>
      </c>
      <c r="R1062" s="549"/>
      <c r="S1062" s="584"/>
    </row>
    <row r="1063" spans="1:19" ht="15.6">
      <c r="A1063" s="1814"/>
      <c r="B1063" s="1815"/>
      <c r="C1063" s="1815"/>
      <c r="D1063" s="1815"/>
      <c r="E1063" s="1815"/>
      <c r="F1063" s="1815"/>
      <c r="G1063" s="1815"/>
      <c r="H1063" s="1815"/>
      <c r="I1063" s="1815"/>
      <c r="J1063" s="1815"/>
      <c r="K1063" s="1816"/>
      <c r="L1063" s="547"/>
      <c r="M1063" s="583"/>
      <c r="N1063" s="549"/>
      <c r="O1063" s="549"/>
      <c r="P1063" s="549"/>
      <c r="Q1063" s="549"/>
      <c r="R1063" s="549"/>
      <c r="S1063" s="584"/>
    </row>
    <row r="1064" spans="1:19" ht="15.6">
      <c r="A1064" s="1814"/>
      <c r="B1064" s="1815"/>
      <c r="C1064" s="1815"/>
      <c r="D1064" s="1815"/>
      <c r="E1064" s="1815"/>
      <c r="F1064" s="1815"/>
      <c r="G1064" s="1815"/>
      <c r="H1064" s="1815"/>
      <c r="I1064" s="1815"/>
      <c r="J1064" s="1815"/>
      <c r="K1064" s="1816"/>
      <c r="L1064" s="547"/>
      <c r="M1064" s="583"/>
      <c r="N1064" s="549"/>
      <c r="O1064" s="549"/>
      <c r="P1064" s="549"/>
      <c r="Q1064" s="549"/>
      <c r="R1064" s="549"/>
      <c r="S1064" s="584"/>
    </row>
    <row r="1065" spans="1:19" ht="15.6">
      <c r="A1065" s="1814"/>
      <c r="B1065" s="1815"/>
      <c r="C1065" s="1815"/>
      <c r="D1065" s="1815"/>
      <c r="E1065" s="1815"/>
      <c r="F1065" s="1815"/>
      <c r="G1065" s="1815"/>
      <c r="H1065" s="1815"/>
      <c r="I1065" s="1815"/>
      <c r="J1065" s="1815"/>
      <c r="K1065" s="1816"/>
      <c r="L1065" s="547"/>
      <c r="M1065" s="583"/>
      <c r="N1065" s="549"/>
      <c r="O1065" s="549"/>
      <c r="P1065" s="549"/>
      <c r="Q1065" s="549"/>
      <c r="R1065" s="549"/>
      <c r="S1065" s="584"/>
    </row>
    <row r="1066" spans="1:19" ht="15.6">
      <c r="A1066" s="1814"/>
      <c r="B1066" s="1815"/>
      <c r="C1066" s="1815"/>
      <c r="D1066" s="1815"/>
      <c r="E1066" s="1815"/>
      <c r="F1066" s="1815"/>
      <c r="G1066" s="1815"/>
      <c r="H1066" s="1815"/>
      <c r="I1066" s="1815"/>
      <c r="J1066" s="1815"/>
      <c r="K1066" s="1816"/>
      <c r="L1066" s="547"/>
      <c r="M1066" s="583"/>
      <c r="N1066" s="549"/>
      <c r="O1066" s="549"/>
      <c r="P1066" s="549"/>
      <c r="Q1066" s="549"/>
      <c r="R1066" s="549"/>
      <c r="S1066" s="584"/>
    </row>
    <row r="1067" spans="1:19" ht="15.6">
      <c r="A1067" s="1814"/>
      <c r="B1067" s="1815"/>
      <c r="C1067" s="1815"/>
      <c r="D1067" s="1815"/>
      <c r="E1067" s="1815"/>
      <c r="F1067" s="1815"/>
      <c r="G1067" s="1815"/>
      <c r="H1067" s="1815"/>
      <c r="I1067" s="1815"/>
      <c r="J1067" s="1815"/>
      <c r="K1067" s="1816"/>
      <c r="L1067" s="547"/>
      <c r="M1067" s="583"/>
      <c r="N1067" s="549"/>
      <c r="O1067" s="549"/>
      <c r="P1067" s="549"/>
      <c r="Q1067" s="549"/>
      <c r="R1067" s="549"/>
      <c r="S1067" s="584"/>
    </row>
    <row r="1068" spans="1:19" ht="15.6">
      <c r="A1068" s="1814"/>
      <c r="B1068" s="1815"/>
      <c r="C1068" s="1815"/>
      <c r="D1068" s="1815"/>
      <c r="E1068" s="1815"/>
      <c r="F1068" s="1815"/>
      <c r="G1068" s="1815"/>
      <c r="H1068" s="1815"/>
      <c r="I1068" s="1815"/>
      <c r="J1068" s="1815"/>
      <c r="K1068" s="1816"/>
      <c r="L1068" s="547"/>
      <c r="M1068" s="583"/>
      <c r="N1068" s="549"/>
      <c r="O1068" s="549"/>
      <c r="P1068" s="549"/>
      <c r="Q1068" s="549"/>
      <c r="R1068" s="549"/>
      <c r="S1068" s="584"/>
    </row>
    <row r="1069" spans="1:19" ht="15.6">
      <c r="A1069" s="1814"/>
      <c r="B1069" s="1815"/>
      <c r="C1069" s="1815"/>
      <c r="D1069" s="1815"/>
      <c r="E1069" s="1815"/>
      <c r="F1069" s="1815"/>
      <c r="G1069" s="1815"/>
      <c r="H1069" s="1815"/>
      <c r="I1069" s="1815"/>
      <c r="J1069" s="1815"/>
      <c r="K1069" s="1816"/>
      <c r="L1069" s="547"/>
      <c r="M1069" s="583"/>
      <c r="N1069" s="549"/>
      <c r="O1069" s="549"/>
      <c r="P1069" s="549"/>
      <c r="Q1069" s="549"/>
      <c r="R1069" s="549"/>
      <c r="S1069" s="584"/>
    </row>
    <row r="1070" spans="1:19" ht="15.6">
      <c r="A1070" s="1814"/>
      <c r="B1070" s="1815"/>
      <c r="C1070" s="1815"/>
      <c r="D1070" s="1815"/>
      <c r="E1070" s="1815"/>
      <c r="F1070" s="1815"/>
      <c r="G1070" s="1815"/>
      <c r="H1070" s="1815"/>
      <c r="I1070" s="1815"/>
      <c r="J1070" s="1815"/>
      <c r="K1070" s="1816"/>
      <c r="L1070" s="547"/>
      <c r="M1070" s="583"/>
      <c r="N1070" s="549"/>
      <c r="O1070" s="549"/>
      <c r="P1070" s="549"/>
      <c r="Q1070" s="549"/>
      <c r="R1070" s="549"/>
      <c r="S1070" s="584"/>
    </row>
    <row r="1071" spans="1:19" ht="16.2" thickBot="1">
      <c r="A1071" s="1831"/>
      <c r="B1071" s="1832"/>
      <c r="C1071" s="1832"/>
      <c r="D1071" s="1832"/>
      <c r="E1071" s="1832"/>
      <c r="F1071" s="1832"/>
      <c r="G1071" s="1832"/>
      <c r="H1071" s="1832"/>
      <c r="I1071" s="1832"/>
      <c r="J1071" s="1832"/>
      <c r="K1071" s="1833"/>
      <c r="L1071" s="1834" t="s">
        <v>1209</v>
      </c>
      <c r="M1071" s="1835"/>
      <c r="N1071" s="1835"/>
      <c r="O1071" s="1835"/>
      <c r="P1071" s="1835"/>
      <c r="Q1071" s="1835"/>
      <c r="R1071" s="1836"/>
      <c r="S1071" s="558">
        <f>SUM(S1058:S1067)</f>
        <v>6</v>
      </c>
    </row>
    <row r="1072" spans="1:19" ht="97.2" customHeight="1">
      <c r="A1072" s="2001" t="s">
        <v>1306</v>
      </c>
      <c r="B1072" s="2002"/>
      <c r="C1072" s="2003"/>
      <c r="D1072" s="2003"/>
      <c r="E1072" s="1089"/>
      <c r="F1072" s="1090"/>
      <c r="G1072" s="2002" t="s">
        <v>1306</v>
      </c>
      <c r="H1072" s="2002"/>
      <c r="I1072" s="1088"/>
      <c r="J1072" s="1088"/>
      <c r="K1072" s="1103"/>
      <c r="L1072" s="587"/>
      <c r="M1072" s="587"/>
      <c r="N1072" s="587"/>
      <c r="O1072" s="587"/>
      <c r="P1072" s="587"/>
      <c r="Q1072" s="587"/>
      <c r="R1072" s="587"/>
      <c r="S1072" s="588"/>
    </row>
    <row r="1073" spans="1:19" ht="18" customHeight="1">
      <c r="A1073" s="765" t="s">
        <v>1939</v>
      </c>
      <c r="B1073" s="755"/>
      <c r="C1073" s="755"/>
      <c r="D1073" s="830"/>
      <c r="E1073" s="830"/>
      <c r="F1073" s="830"/>
      <c r="G1073" s="1759" t="s">
        <v>1942</v>
      </c>
      <c r="H1073" s="1759"/>
      <c r="I1073" s="1759"/>
      <c r="J1073" s="1759"/>
      <c r="K1073" s="829"/>
      <c r="L1073" s="587"/>
      <c r="M1073" s="587"/>
      <c r="N1073" s="587"/>
      <c r="O1073" s="587"/>
      <c r="P1073" s="587"/>
      <c r="Q1073" s="587"/>
      <c r="R1073" s="587"/>
      <c r="S1073" s="588"/>
    </row>
    <row r="1074" spans="1:19" ht="18" customHeight="1">
      <c r="A1074" s="765" t="s">
        <v>1940</v>
      </c>
      <c r="B1074" s="755"/>
      <c r="C1074" s="755"/>
      <c r="D1074" s="830"/>
      <c r="E1074" s="830"/>
      <c r="F1074" s="830"/>
      <c r="G1074" s="1759" t="s">
        <v>1943</v>
      </c>
      <c r="H1074" s="1759"/>
      <c r="I1074" s="1759"/>
      <c r="J1074" s="1759"/>
      <c r="K1074" s="829"/>
      <c r="L1074" s="587"/>
      <c r="M1074" s="587"/>
      <c r="N1074" s="587"/>
      <c r="O1074" s="587"/>
      <c r="P1074" s="587"/>
      <c r="Q1074" s="587"/>
      <c r="R1074" s="587"/>
      <c r="S1074" s="588"/>
    </row>
    <row r="1075" spans="1:19" ht="18" customHeight="1" thickBot="1">
      <c r="A1075" s="765" t="s">
        <v>1941</v>
      </c>
      <c r="B1075" s="755"/>
      <c r="C1075" s="755"/>
      <c r="D1075" s="830"/>
      <c r="E1075" s="830"/>
      <c r="F1075" s="830"/>
      <c r="G1075" s="1759" t="s">
        <v>1944</v>
      </c>
      <c r="H1075" s="1759"/>
      <c r="I1075" s="1759"/>
      <c r="J1075" s="1759"/>
      <c r="K1075" s="1094"/>
      <c r="L1075" s="587"/>
      <c r="M1075" s="587"/>
      <c r="N1075" s="587"/>
      <c r="O1075" s="587"/>
      <c r="P1075" s="587"/>
      <c r="Q1075" s="587"/>
      <c r="R1075" s="587"/>
      <c r="S1075" s="588"/>
    </row>
    <row r="1076" spans="1:19" ht="21" thickBot="1">
      <c r="A1076" s="1837"/>
      <c r="B1076" s="1838"/>
      <c r="C1076" s="1838"/>
      <c r="D1076" s="1775" t="s">
        <v>1281</v>
      </c>
      <c r="E1076" s="1776"/>
      <c r="F1076" s="1776"/>
      <c r="G1076" s="1776"/>
      <c r="H1076" s="1776"/>
      <c r="I1076" s="1776"/>
      <c r="J1076" s="1776"/>
      <c r="K1076" s="1776"/>
      <c r="L1076" s="1776"/>
      <c r="M1076" s="1776"/>
      <c r="N1076" s="1776"/>
      <c r="O1076" s="1776"/>
      <c r="P1076" s="1776"/>
      <c r="Q1076" s="1776"/>
      <c r="R1076" s="1777"/>
      <c r="S1076" s="528"/>
    </row>
    <row r="1077" spans="1:19" ht="15.6">
      <c r="A1077" s="530"/>
      <c r="B1077" s="531"/>
      <c r="C1077" s="531"/>
      <c r="D1077" s="531"/>
      <c r="E1077" s="531"/>
      <c r="F1077" s="531"/>
      <c r="G1077" s="531"/>
      <c r="H1077" s="531"/>
      <c r="I1077" s="531"/>
      <c r="J1077" s="531"/>
      <c r="K1077" s="531"/>
      <c r="L1077" s="531"/>
      <c r="M1077" s="531"/>
      <c r="N1077" s="531"/>
      <c r="O1077" s="531"/>
      <c r="P1077" s="531"/>
      <c r="Q1077" s="531"/>
      <c r="R1077" s="531"/>
      <c r="S1077" s="532"/>
    </row>
    <row r="1078" spans="1:19" ht="15.6">
      <c r="A1078" s="1839" t="s">
        <v>1204</v>
      </c>
      <c r="B1078" s="1840"/>
      <c r="C1078" s="1840"/>
      <c r="D1078" s="1896" t="s">
        <v>1228</v>
      </c>
      <c r="E1078" s="1897"/>
      <c r="F1078" s="1897"/>
      <c r="G1078" s="1897"/>
      <c r="H1078" s="1897"/>
      <c r="I1078" s="1897"/>
      <c r="J1078" s="1897"/>
      <c r="K1078" s="1897"/>
      <c r="L1078" s="1897"/>
      <c r="M1078" s="1897"/>
      <c r="N1078" s="1897"/>
      <c r="O1078" s="1897"/>
      <c r="P1078" s="1897"/>
      <c r="Q1078" s="1897"/>
      <c r="R1078" s="1898"/>
      <c r="S1078" s="534"/>
    </row>
    <row r="1079" spans="1:19" ht="15.6">
      <c r="A1079" s="535"/>
      <c r="B1079" s="533"/>
      <c r="C1079" s="536"/>
      <c r="D1079" s="1899"/>
      <c r="E1079" s="1900"/>
      <c r="F1079" s="1900"/>
      <c r="G1079" s="1900"/>
      <c r="H1079" s="1900"/>
      <c r="I1079" s="1900"/>
      <c r="J1079" s="1900"/>
      <c r="K1079" s="1900"/>
      <c r="L1079" s="1900"/>
      <c r="M1079" s="1900"/>
      <c r="N1079" s="1900"/>
      <c r="O1079" s="1900"/>
      <c r="P1079" s="1900"/>
      <c r="Q1079" s="1900"/>
      <c r="R1079" s="1901"/>
      <c r="S1079" s="534"/>
    </row>
    <row r="1080" spans="1:19" ht="15.6">
      <c r="A1080" s="537"/>
      <c r="B1080" s="538"/>
      <c r="C1080" s="538"/>
      <c r="D1080" s="539"/>
      <c r="E1080" s="540"/>
      <c r="F1080" s="540"/>
      <c r="G1080" s="539"/>
      <c r="H1080" s="539"/>
      <c r="I1080" s="539"/>
      <c r="J1080" s="539"/>
      <c r="K1080" s="539"/>
      <c r="L1080" s="539"/>
      <c r="M1080" s="539"/>
      <c r="N1080" s="539"/>
      <c r="O1080" s="539"/>
      <c r="P1080" s="539"/>
      <c r="Q1080" s="539"/>
      <c r="R1080" s="540"/>
      <c r="S1080" s="534"/>
    </row>
    <row r="1081" spans="1:19" ht="15.6">
      <c r="A1081" s="1762" t="s">
        <v>1282</v>
      </c>
      <c r="B1081" s="1762"/>
      <c r="C1081" s="1762"/>
      <c r="D1081" s="1762"/>
      <c r="E1081" s="541"/>
      <c r="F1081" s="1763" t="s">
        <v>1283</v>
      </c>
      <c r="G1081" s="1763"/>
      <c r="H1081" s="1763"/>
      <c r="I1081" s="1763"/>
      <c r="J1081" s="1763"/>
      <c r="K1081" s="1763"/>
      <c r="L1081" s="540"/>
      <c r="M1081" s="1763" t="s">
        <v>1205</v>
      </c>
      <c r="N1081" s="1763"/>
      <c r="O1081" s="1763"/>
      <c r="P1081" s="540"/>
      <c r="Q1081" s="1764" t="s">
        <v>1284</v>
      </c>
      <c r="R1081" s="1765"/>
      <c r="S1081" s="1858"/>
    </row>
    <row r="1082" spans="1:19" ht="15.6">
      <c r="A1082" s="1768" t="s">
        <v>973</v>
      </c>
      <c r="B1082" s="1768"/>
      <c r="C1082" s="1768"/>
      <c r="D1082" s="1768"/>
      <c r="E1082" s="541"/>
      <c r="F1082" s="1769" t="s">
        <v>974</v>
      </c>
      <c r="G1082" s="1769"/>
      <c r="H1082" s="1769"/>
      <c r="I1082" s="1769"/>
      <c r="J1082" s="1769"/>
      <c r="K1082" s="1769"/>
      <c r="L1082" s="540"/>
      <c r="M1082" s="1770" t="s">
        <v>952</v>
      </c>
      <c r="N1082" s="1771"/>
      <c r="O1082" s="1772"/>
      <c r="P1082" s="539"/>
      <c r="Q1082" s="1828"/>
      <c r="R1082" s="1829"/>
      <c r="S1082" s="1859"/>
    </row>
    <row r="1083" spans="1:19" ht="15.6">
      <c r="A1083" s="1768"/>
      <c r="B1083" s="1768"/>
      <c r="C1083" s="1768"/>
      <c r="D1083" s="1768"/>
      <c r="E1083" s="541"/>
      <c r="F1083" s="1769"/>
      <c r="G1083" s="1769"/>
      <c r="H1083" s="1769"/>
      <c r="I1083" s="1769"/>
      <c r="J1083" s="1769"/>
      <c r="K1083" s="1769"/>
      <c r="L1083" s="539"/>
      <c r="M1083" s="539"/>
      <c r="N1083" s="542"/>
      <c r="O1083" s="542"/>
      <c r="P1083" s="542"/>
      <c r="Q1083" s="542"/>
      <c r="R1083" s="540"/>
      <c r="S1083" s="534"/>
    </row>
    <row r="1084" spans="1:19" ht="16.2" thickBot="1">
      <c r="A1084" s="570"/>
      <c r="B1084" s="571"/>
      <c r="C1084" s="571"/>
      <c r="D1084" s="571"/>
      <c r="E1084" s="571"/>
      <c r="F1084" s="571"/>
      <c r="G1084" s="571"/>
      <c r="H1084" s="572"/>
      <c r="I1084" s="571"/>
      <c r="J1084" s="571"/>
      <c r="K1084" s="571"/>
      <c r="L1084" s="571"/>
      <c r="M1084" s="571"/>
      <c r="N1084" s="571"/>
      <c r="O1084" s="571"/>
      <c r="P1084" s="571"/>
      <c r="Q1084" s="571"/>
      <c r="R1084" s="571"/>
      <c r="S1084" s="573"/>
    </row>
    <row r="1085" spans="1:19" ht="15.6">
      <c r="A1085" s="1820" t="s">
        <v>1285</v>
      </c>
      <c r="B1085" s="1821"/>
      <c r="C1085" s="1821"/>
      <c r="D1085" s="1821"/>
      <c r="E1085" s="1821"/>
      <c r="F1085" s="1821"/>
      <c r="G1085" s="1821"/>
      <c r="H1085" s="1821"/>
      <c r="I1085" s="1821"/>
      <c r="J1085" s="1821"/>
      <c r="K1085" s="1822"/>
      <c r="L1085" s="1823" t="s">
        <v>428</v>
      </c>
      <c r="M1085" s="1825" t="s">
        <v>1225</v>
      </c>
      <c r="N1085" s="1826"/>
      <c r="O1085" s="1827"/>
      <c r="P1085" s="1823" t="s">
        <v>1286</v>
      </c>
      <c r="Q1085" s="1823" t="s">
        <v>1287</v>
      </c>
      <c r="R1085" s="1823" t="s">
        <v>1288</v>
      </c>
      <c r="S1085" s="1809" t="s">
        <v>1206</v>
      </c>
    </row>
    <row r="1086" spans="1:19" ht="15.6">
      <c r="A1086" s="1804"/>
      <c r="B1086" s="1805"/>
      <c r="C1086" s="1805"/>
      <c r="D1086" s="1805"/>
      <c r="E1086" s="1805"/>
      <c r="F1086" s="1805"/>
      <c r="G1086" s="1805"/>
      <c r="H1086" s="1805"/>
      <c r="I1086" s="1805"/>
      <c r="J1086" s="1805"/>
      <c r="K1086" s="1806"/>
      <c r="L1086" s="1824"/>
      <c r="M1086" s="546" t="s">
        <v>1289</v>
      </c>
      <c r="N1086" s="546" t="s">
        <v>1290</v>
      </c>
      <c r="O1086" s="546" t="s">
        <v>1291</v>
      </c>
      <c r="P1086" s="1824"/>
      <c r="Q1086" s="1824"/>
      <c r="R1086" s="1824"/>
      <c r="S1086" s="1810"/>
    </row>
    <row r="1087" spans="1:19" ht="15.6">
      <c r="A1087" s="1811" t="s">
        <v>1292</v>
      </c>
      <c r="B1087" s="1812"/>
      <c r="C1087" s="1812"/>
      <c r="D1087" s="1812"/>
      <c r="E1087" s="1812"/>
      <c r="F1087" s="1812"/>
      <c r="G1087" s="1812"/>
      <c r="H1087" s="1812"/>
      <c r="I1087" s="1812"/>
      <c r="J1087" s="1812"/>
      <c r="K1087" s="1813"/>
      <c r="L1087" s="547" t="s">
        <v>1631</v>
      </c>
      <c r="M1087" s="583"/>
      <c r="N1087" s="549"/>
      <c r="O1087" s="549"/>
      <c r="P1087" s="549"/>
      <c r="Q1087" s="549"/>
      <c r="R1087" s="549"/>
      <c r="S1087" s="584">
        <v>1</v>
      </c>
    </row>
    <row r="1088" spans="1:19" ht="15.6">
      <c r="A1088" s="1814"/>
      <c r="B1088" s="1815"/>
      <c r="C1088" s="1815"/>
      <c r="D1088" s="1815"/>
      <c r="E1088" s="1815"/>
      <c r="F1088" s="1815"/>
      <c r="G1088" s="1815"/>
      <c r="H1088" s="1815"/>
      <c r="I1088" s="1815"/>
      <c r="J1088" s="1815"/>
      <c r="K1088" s="1816"/>
      <c r="L1088" s="547"/>
      <c r="M1088" s="583"/>
      <c r="N1088" s="549"/>
      <c r="O1088" s="549"/>
      <c r="P1088" s="549"/>
      <c r="Q1088" s="549"/>
      <c r="R1088" s="549"/>
      <c r="S1088" s="584"/>
    </row>
    <row r="1089" spans="1:19" ht="15.6">
      <c r="A1089" s="1814"/>
      <c r="B1089" s="1815"/>
      <c r="C1089" s="1815"/>
      <c r="D1089" s="1815"/>
      <c r="E1089" s="1815"/>
      <c r="F1089" s="1815"/>
      <c r="G1089" s="1815"/>
      <c r="H1089" s="1815"/>
      <c r="I1089" s="1815"/>
      <c r="J1089" s="1815"/>
      <c r="K1089" s="1816"/>
      <c r="L1089" s="547"/>
      <c r="M1089" s="583"/>
      <c r="N1089" s="549"/>
      <c r="O1089" s="549"/>
      <c r="P1089" s="549"/>
      <c r="Q1089" s="549"/>
      <c r="R1089" s="549"/>
      <c r="S1089" s="584"/>
    </row>
    <row r="1090" spans="1:19" ht="15.6">
      <c r="A1090" s="1814"/>
      <c r="B1090" s="1815"/>
      <c r="C1090" s="1815"/>
      <c r="D1090" s="1815"/>
      <c r="E1090" s="1815"/>
      <c r="F1090" s="1815"/>
      <c r="G1090" s="1815"/>
      <c r="H1090" s="1815"/>
      <c r="I1090" s="1815"/>
      <c r="J1090" s="1815"/>
      <c r="K1090" s="1816"/>
      <c r="L1090" s="547"/>
      <c r="M1090" s="583"/>
      <c r="N1090" s="549"/>
      <c r="O1090" s="549"/>
      <c r="P1090" s="549"/>
      <c r="Q1090" s="549"/>
      <c r="R1090" s="549"/>
      <c r="S1090" s="584"/>
    </row>
    <row r="1091" spans="1:19" ht="15.6">
      <c r="A1091" s="1814"/>
      <c r="B1091" s="1815"/>
      <c r="C1091" s="1815"/>
      <c r="D1091" s="1815"/>
      <c r="E1091" s="1815"/>
      <c r="F1091" s="1815"/>
      <c r="G1091" s="1815"/>
      <c r="H1091" s="1815"/>
      <c r="I1091" s="1815"/>
      <c r="J1091" s="1815"/>
      <c r="K1091" s="1816"/>
      <c r="L1091" s="547"/>
      <c r="M1091" s="583"/>
      <c r="N1091" s="549"/>
      <c r="O1091" s="549"/>
      <c r="P1091" s="549"/>
      <c r="Q1091" s="549"/>
      <c r="R1091" s="549"/>
      <c r="S1091" s="584"/>
    </row>
    <row r="1092" spans="1:19" ht="15.6">
      <c r="A1092" s="1814"/>
      <c r="B1092" s="1815"/>
      <c r="C1092" s="1815"/>
      <c r="D1092" s="1815"/>
      <c r="E1092" s="1815"/>
      <c r="F1092" s="1815"/>
      <c r="G1092" s="1815"/>
      <c r="H1092" s="1815"/>
      <c r="I1092" s="1815"/>
      <c r="J1092" s="1815"/>
      <c r="K1092" s="1816"/>
      <c r="L1092" s="547"/>
      <c r="M1092" s="583"/>
      <c r="N1092" s="549"/>
      <c r="O1092" s="549"/>
      <c r="P1092" s="549"/>
      <c r="Q1092" s="549"/>
      <c r="R1092" s="549"/>
      <c r="S1092" s="584"/>
    </row>
    <row r="1093" spans="1:19" ht="15.6">
      <c r="A1093" s="1814"/>
      <c r="B1093" s="1815"/>
      <c r="C1093" s="1815"/>
      <c r="D1093" s="1815"/>
      <c r="E1093" s="1815"/>
      <c r="F1093" s="1815"/>
      <c r="G1093" s="1815"/>
      <c r="H1093" s="1815"/>
      <c r="I1093" s="1815"/>
      <c r="J1093" s="1815"/>
      <c r="K1093" s="1816"/>
      <c r="L1093" s="547"/>
      <c r="M1093" s="583"/>
      <c r="N1093" s="549"/>
      <c r="O1093" s="549"/>
      <c r="P1093" s="549"/>
      <c r="Q1093" s="549"/>
      <c r="R1093" s="549"/>
      <c r="S1093" s="584"/>
    </row>
    <row r="1094" spans="1:19" ht="15.6">
      <c r="A1094" s="1814"/>
      <c r="B1094" s="1815"/>
      <c r="C1094" s="1815"/>
      <c r="D1094" s="1815"/>
      <c r="E1094" s="1815"/>
      <c r="F1094" s="1815"/>
      <c r="G1094" s="1815"/>
      <c r="H1094" s="1815"/>
      <c r="I1094" s="1815"/>
      <c r="J1094" s="1815"/>
      <c r="K1094" s="1816"/>
      <c r="L1094" s="547"/>
      <c r="M1094" s="583"/>
      <c r="N1094" s="549"/>
      <c r="O1094" s="549"/>
      <c r="P1094" s="549"/>
      <c r="Q1094" s="549"/>
      <c r="R1094" s="549"/>
      <c r="S1094" s="584"/>
    </row>
    <row r="1095" spans="1:19" ht="15.6">
      <c r="A1095" s="1814"/>
      <c r="B1095" s="1815"/>
      <c r="C1095" s="1815"/>
      <c r="D1095" s="1815"/>
      <c r="E1095" s="1815"/>
      <c r="F1095" s="1815"/>
      <c r="G1095" s="1815"/>
      <c r="H1095" s="1815"/>
      <c r="I1095" s="1815"/>
      <c r="J1095" s="1815"/>
      <c r="K1095" s="1816"/>
      <c r="L1095" s="547"/>
      <c r="M1095" s="583"/>
      <c r="N1095" s="549"/>
      <c r="O1095" s="549"/>
      <c r="P1095" s="549"/>
      <c r="Q1095" s="549"/>
      <c r="R1095" s="549"/>
      <c r="S1095" s="584"/>
    </row>
    <row r="1096" spans="1:19" ht="15.6">
      <c r="A1096" s="1814"/>
      <c r="B1096" s="1815"/>
      <c r="C1096" s="1815"/>
      <c r="D1096" s="1815"/>
      <c r="E1096" s="1815"/>
      <c r="F1096" s="1815"/>
      <c r="G1096" s="1815"/>
      <c r="H1096" s="1815"/>
      <c r="I1096" s="1815"/>
      <c r="J1096" s="1815"/>
      <c r="K1096" s="1816"/>
      <c r="L1096" s="547"/>
      <c r="M1096" s="583"/>
      <c r="N1096" s="549"/>
      <c r="O1096" s="549"/>
      <c r="P1096" s="549"/>
      <c r="Q1096" s="549"/>
      <c r="R1096" s="549"/>
      <c r="S1096" s="584"/>
    </row>
    <row r="1097" spans="1:19" ht="15.6">
      <c r="A1097" s="1814"/>
      <c r="B1097" s="1815"/>
      <c r="C1097" s="1815"/>
      <c r="D1097" s="1815"/>
      <c r="E1097" s="1815"/>
      <c r="F1097" s="1815"/>
      <c r="G1097" s="1815"/>
      <c r="H1097" s="1815"/>
      <c r="I1097" s="1815"/>
      <c r="J1097" s="1815"/>
      <c r="K1097" s="1816"/>
      <c r="L1097" s="547"/>
      <c r="M1097" s="583"/>
      <c r="N1097" s="549"/>
      <c r="O1097" s="549"/>
      <c r="P1097" s="549"/>
      <c r="Q1097" s="549"/>
      <c r="R1097" s="549"/>
      <c r="S1097" s="584"/>
    </row>
    <row r="1098" spans="1:19" ht="15.6">
      <c r="A1098" s="1814"/>
      <c r="B1098" s="1815"/>
      <c r="C1098" s="1815"/>
      <c r="D1098" s="1815"/>
      <c r="E1098" s="1815"/>
      <c r="F1098" s="1815"/>
      <c r="G1098" s="1815"/>
      <c r="H1098" s="1815"/>
      <c r="I1098" s="1815"/>
      <c r="J1098" s="1815"/>
      <c r="K1098" s="1816"/>
      <c r="L1098" s="547"/>
      <c r="M1098" s="583"/>
      <c r="N1098" s="549"/>
      <c r="O1098" s="549"/>
      <c r="P1098" s="549"/>
      <c r="Q1098" s="549"/>
      <c r="R1098" s="549"/>
      <c r="S1098" s="584"/>
    </row>
    <row r="1099" spans="1:19" ht="15.6">
      <c r="A1099" s="1814"/>
      <c r="B1099" s="1815"/>
      <c r="C1099" s="1815"/>
      <c r="D1099" s="1815"/>
      <c r="E1099" s="1815"/>
      <c r="F1099" s="1815"/>
      <c r="G1099" s="1815"/>
      <c r="H1099" s="1815"/>
      <c r="I1099" s="1815"/>
      <c r="J1099" s="1815"/>
      <c r="K1099" s="1816"/>
      <c r="L1099" s="547"/>
      <c r="M1099" s="583"/>
      <c r="N1099" s="549"/>
      <c r="O1099" s="549"/>
      <c r="P1099" s="549"/>
      <c r="Q1099" s="549"/>
      <c r="R1099" s="549"/>
      <c r="S1099" s="584"/>
    </row>
    <row r="1100" spans="1:19" ht="15.6">
      <c r="A1100" s="1831"/>
      <c r="B1100" s="1832"/>
      <c r="C1100" s="1832"/>
      <c r="D1100" s="1832"/>
      <c r="E1100" s="1832"/>
      <c r="F1100" s="1832"/>
      <c r="G1100" s="1832"/>
      <c r="H1100" s="1832"/>
      <c r="I1100" s="1832"/>
      <c r="J1100" s="1832"/>
      <c r="K1100" s="1833"/>
      <c r="L1100" s="1834" t="s">
        <v>1209</v>
      </c>
      <c r="M1100" s="1835"/>
      <c r="N1100" s="1835"/>
      <c r="O1100" s="1835"/>
      <c r="P1100" s="1835"/>
      <c r="Q1100" s="1835"/>
      <c r="R1100" s="1836"/>
      <c r="S1100" s="558">
        <f>SUM(S1087:S1096)</f>
        <v>1</v>
      </c>
    </row>
    <row r="1101" spans="1:19" ht="16.2" thickBot="1">
      <c r="A1101" s="570"/>
      <c r="B1101" s="571"/>
      <c r="C1101" s="571"/>
      <c r="D1101" s="571"/>
      <c r="E1101" s="571"/>
      <c r="F1101" s="571"/>
      <c r="G1101" s="571"/>
      <c r="H1101" s="572"/>
      <c r="I1101" s="571"/>
      <c r="J1101" s="571"/>
      <c r="K1101" s="571"/>
      <c r="L1101" s="571"/>
      <c r="M1101" s="571"/>
      <c r="N1101" s="571"/>
      <c r="O1101" s="571"/>
      <c r="P1101" s="571"/>
      <c r="Q1101" s="571"/>
      <c r="R1101" s="571"/>
      <c r="S1101" s="573"/>
    </row>
    <row r="1102" spans="1:19" ht="21" thickBot="1">
      <c r="A1102" s="1837"/>
      <c r="B1102" s="1838"/>
      <c r="C1102" s="1838"/>
      <c r="D1102" s="1775" t="s">
        <v>1281</v>
      </c>
      <c r="E1102" s="1776"/>
      <c r="F1102" s="1776"/>
      <c r="G1102" s="1776"/>
      <c r="H1102" s="1776"/>
      <c r="I1102" s="1776"/>
      <c r="J1102" s="1776"/>
      <c r="K1102" s="1776"/>
      <c r="L1102" s="1776"/>
      <c r="M1102" s="1776"/>
      <c r="N1102" s="1776"/>
      <c r="O1102" s="1776"/>
      <c r="P1102" s="1776"/>
      <c r="Q1102" s="1776"/>
      <c r="R1102" s="1777"/>
      <c r="S1102" s="528"/>
    </row>
    <row r="1103" spans="1:19" ht="15.6">
      <c r="A1103" s="530"/>
      <c r="B1103" s="531"/>
      <c r="C1103" s="531"/>
      <c r="D1103" s="531"/>
      <c r="E1103" s="531"/>
      <c r="F1103" s="531"/>
      <c r="G1103" s="531"/>
      <c r="H1103" s="531"/>
      <c r="I1103" s="531"/>
      <c r="J1103" s="531"/>
      <c r="K1103" s="531"/>
      <c r="L1103" s="531"/>
      <c r="M1103" s="531"/>
      <c r="N1103" s="531"/>
      <c r="O1103" s="531"/>
      <c r="P1103" s="531"/>
      <c r="Q1103" s="531"/>
      <c r="R1103" s="531"/>
      <c r="S1103" s="532"/>
    </row>
    <row r="1104" spans="1:19" ht="15.6">
      <c r="A1104" s="1839" t="s">
        <v>1204</v>
      </c>
      <c r="B1104" s="1840"/>
      <c r="C1104" s="1840"/>
      <c r="D1104" s="1896" t="s">
        <v>1228</v>
      </c>
      <c r="E1104" s="1897"/>
      <c r="F1104" s="1897"/>
      <c r="G1104" s="1897"/>
      <c r="H1104" s="1897"/>
      <c r="I1104" s="1897"/>
      <c r="J1104" s="1897"/>
      <c r="K1104" s="1897"/>
      <c r="L1104" s="1897"/>
      <c r="M1104" s="1897"/>
      <c r="N1104" s="1897"/>
      <c r="O1104" s="1897"/>
      <c r="P1104" s="1897"/>
      <c r="Q1104" s="1897"/>
      <c r="R1104" s="1898"/>
      <c r="S1104" s="534"/>
    </row>
    <row r="1105" spans="1:19" ht="15.6">
      <c r="A1105" s="535"/>
      <c r="B1105" s="533"/>
      <c r="C1105" s="536"/>
      <c r="D1105" s="1899"/>
      <c r="E1105" s="1900"/>
      <c r="F1105" s="1900"/>
      <c r="G1105" s="1900"/>
      <c r="H1105" s="1900"/>
      <c r="I1105" s="1900"/>
      <c r="J1105" s="1900"/>
      <c r="K1105" s="1900"/>
      <c r="L1105" s="1900"/>
      <c r="M1105" s="1900"/>
      <c r="N1105" s="1900"/>
      <c r="O1105" s="1900"/>
      <c r="P1105" s="1900"/>
      <c r="Q1105" s="1900"/>
      <c r="R1105" s="1901"/>
      <c r="S1105" s="534"/>
    </row>
    <row r="1106" spans="1:19" ht="15.6">
      <c r="A1106" s="537"/>
      <c r="B1106" s="538"/>
      <c r="C1106" s="538"/>
      <c r="D1106" s="539"/>
      <c r="E1106" s="540"/>
      <c r="F1106" s="540"/>
      <c r="G1106" s="539"/>
      <c r="H1106" s="539"/>
      <c r="I1106" s="539"/>
      <c r="J1106" s="539"/>
      <c r="K1106" s="539"/>
      <c r="L1106" s="539"/>
      <c r="M1106" s="539"/>
      <c r="N1106" s="539"/>
      <c r="O1106" s="539"/>
      <c r="P1106" s="539"/>
      <c r="Q1106" s="539"/>
      <c r="R1106" s="540"/>
      <c r="S1106" s="534"/>
    </row>
    <row r="1107" spans="1:19" ht="15.6">
      <c r="A1107" s="1762" t="s">
        <v>1282</v>
      </c>
      <c r="B1107" s="1762"/>
      <c r="C1107" s="1762"/>
      <c r="D1107" s="1762"/>
      <c r="E1107" s="541"/>
      <c r="F1107" s="1763" t="s">
        <v>1283</v>
      </c>
      <c r="G1107" s="1763"/>
      <c r="H1107" s="1763"/>
      <c r="I1107" s="1763"/>
      <c r="J1107" s="1763"/>
      <c r="K1107" s="1763"/>
      <c r="L1107" s="540"/>
      <c r="M1107" s="1763" t="s">
        <v>1205</v>
      </c>
      <c r="N1107" s="1763"/>
      <c r="O1107" s="1763"/>
      <c r="P1107" s="540"/>
      <c r="Q1107" s="1764" t="s">
        <v>1284</v>
      </c>
      <c r="R1107" s="1765"/>
      <c r="S1107" s="1858"/>
    </row>
    <row r="1108" spans="1:19" ht="15.6">
      <c r="A1108" s="1768" t="s">
        <v>975</v>
      </c>
      <c r="B1108" s="1768"/>
      <c r="C1108" s="1768"/>
      <c r="D1108" s="1768"/>
      <c r="E1108" s="541"/>
      <c r="F1108" s="1769" t="s">
        <v>976</v>
      </c>
      <c r="G1108" s="1769"/>
      <c r="H1108" s="1769"/>
      <c r="I1108" s="1769"/>
      <c r="J1108" s="1769"/>
      <c r="K1108" s="1769"/>
      <c r="L1108" s="540"/>
      <c r="M1108" s="1770" t="s">
        <v>952</v>
      </c>
      <c r="N1108" s="1771"/>
      <c r="O1108" s="1772"/>
      <c r="P1108" s="539"/>
      <c r="Q1108" s="1828"/>
      <c r="R1108" s="1829"/>
      <c r="S1108" s="1859"/>
    </row>
    <row r="1109" spans="1:19" ht="15.6">
      <c r="A1109" s="1768"/>
      <c r="B1109" s="1768"/>
      <c r="C1109" s="1768"/>
      <c r="D1109" s="1768"/>
      <c r="E1109" s="541"/>
      <c r="F1109" s="1769"/>
      <c r="G1109" s="1769"/>
      <c r="H1109" s="1769"/>
      <c r="I1109" s="1769"/>
      <c r="J1109" s="1769"/>
      <c r="K1109" s="1769"/>
      <c r="L1109" s="539"/>
      <c r="M1109" s="539"/>
      <c r="N1109" s="542"/>
      <c r="O1109" s="542"/>
      <c r="P1109" s="542"/>
      <c r="Q1109" s="542"/>
      <c r="R1109" s="540"/>
      <c r="S1109" s="534"/>
    </row>
    <row r="1110" spans="1:19" ht="16.2" thickBot="1">
      <c r="A1110" s="570"/>
      <c r="B1110" s="571"/>
      <c r="C1110" s="571"/>
      <c r="D1110" s="571"/>
      <c r="E1110" s="571"/>
      <c r="F1110" s="571"/>
      <c r="G1110" s="571"/>
      <c r="H1110" s="572"/>
      <c r="I1110" s="571"/>
      <c r="J1110" s="571"/>
      <c r="K1110" s="571"/>
      <c r="L1110" s="571"/>
      <c r="M1110" s="571"/>
      <c r="N1110" s="571"/>
      <c r="O1110" s="571"/>
      <c r="P1110" s="571"/>
      <c r="Q1110" s="571"/>
      <c r="R1110" s="571"/>
      <c r="S1110" s="573"/>
    </row>
    <row r="1111" spans="1:19" ht="15.6">
      <c r="A1111" s="1820" t="s">
        <v>1285</v>
      </c>
      <c r="B1111" s="1821"/>
      <c r="C1111" s="1821"/>
      <c r="D1111" s="1821"/>
      <c r="E1111" s="1821"/>
      <c r="F1111" s="1821"/>
      <c r="G1111" s="1821"/>
      <c r="H1111" s="1821"/>
      <c r="I1111" s="1821"/>
      <c r="J1111" s="1821"/>
      <c r="K1111" s="1822"/>
      <c r="L1111" s="1823" t="s">
        <v>428</v>
      </c>
      <c r="M1111" s="1825" t="s">
        <v>1225</v>
      </c>
      <c r="N1111" s="1826"/>
      <c r="O1111" s="1827"/>
      <c r="P1111" s="1823" t="s">
        <v>1286</v>
      </c>
      <c r="Q1111" s="1823" t="s">
        <v>1287</v>
      </c>
      <c r="R1111" s="1823" t="s">
        <v>1288</v>
      </c>
      <c r="S1111" s="1809" t="s">
        <v>1206</v>
      </c>
    </row>
    <row r="1112" spans="1:19" ht="15.6">
      <c r="A1112" s="1804"/>
      <c r="B1112" s="1805"/>
      <c r="C1112" s="1805"/>
      <c r="D1112" s="1805"/>
      <c r="E1112" s="1805"/>
      <c r="F1112" s="1805"/>
      <c r="G1112" s="1805"/>
      <c r="H1112" s="1805"/>
      <c r="I1112" s="1805"/>
      <c r="J1112" s="1805"/>
      <c r="K1112" s="1806"/>
      <c r="L1112" s="1824"/>
      <c r="M1112" s="546" t="s">
        <v>1289</v>
      </c>
      <c r="N1112" s="546" t="s">
        <v>1290</v>
      </c>
      <c r="O1112" s="546" t="s">
        <v>1291</v>
      </c>
      <c r="P1112" s="1824"/>
      <c r="Q1112" s="1824"/>
      <c r="R1112" s="1824"/>
      <c r="S1112" s="1810"/>
    </row>
    <row r="1113" spans="1:19" ht="15.6">
      <c r="A1113" s="1811" t="s">
        <v>1292</v>
      </c>
      <c r="B1113" s="1812"/>
      <c r="C1113" s="1812"/>
      <c r="D1113" s="1812"/>
      <c r="E1113" s="1812"/>
      <c r="F1113" s="1812"/>
      <c r="G1113" s="1812"/>
      <c r="H1113" s="1812"/>
      <c r="I1113" s="1812"/>
      <c r="J1113" s="1812"/>
      <c r="K1113" s="1813"/>
      <c r="L1113" s="547" t="s">
        <v>1631</v>
      </c>
      <c r="M1113" s="583"/>
      <c r="N1113" s="549"/>
      <c r="O1113" s="549"/>
      <c r="P1113" s="549"/>
      <c r="Q1113" s="549">
        <v>1</v>
      </c>
      <c r="R1113" s="549"/>
      <c r="S1113" s="584">
        <f>SUM(Q1113:Q1118)</f>
        <v>4</v>
      </c>
    </row>
    <row r="1114" spans="1:19" ht="15.6">
      <c r="A1114" s="1814"/>
      <c r="B1114" s="1815"/>
      <c r="C1114" s="1815"/>
      <c r="D1114" s="1815"/>
      <c r="E1114" s="1815"/>
      <c r="F1114" s="1815"/>
      <c r="G1114" s="1815"/>
      <c r="H1114" s="1815"/>
      <c r="I1114" s="1815"/>
      <c r="J1114" s="1815"/>
      <c r="K1114" s="1816"/>
      <c r="L1114" s="547" t="s">
        <v>1632</v>
      </c>
      <c r="M1114" s="583"/>
      <c r="N1114" s="549"/>
      <c r="O1114" s="549"/>
      <c r="P1114" s="549"/>
      <c r="Q1114" s="549">
        <v>1</v>
      </c>
      <c r="R1114" s="549"/>
      <c r="S1114" s="584"/>
    </row>
    <row r="1115" spans="1:19" ht="31.2">
      <c r="A1115" s="1814"/>
      <c r="B1115" s="1815"/>
      <c r="C1115" s="1815"/>
      <c r="D1115" s="1815"/>
      <c r="E1115" s="1815"/>
      <c r="F1115" s="1815"/>
      <c r="G1115" s="1815"/>
      <c r="H1115" s="1815"/>
      <c r="I1115" s="1815"/>
      <c r="J1115" s="1815"/>
      <c r="K1115" s="1816"/>
      <c r="L1115" s="547" t="s">
        <v>1633</v>
      </c>
      <c r="M1115" s="583"/>
      <c r="N1115" s="549"/>
      <c r="O1115" s="549"/>
      <c r="P1115" s="549"/>
      <c r="Q1115" s="549">
        <v>2</v>
      </c>
      <c r="R1115" s="549"/>
      <c r="S1115" s="584"/>
    </row>
    <row r="1116" spans="1:19" ht="15.6">
      <c r="A1116" s="1814"/>
      <c r="B1116" s="1815"/>
      <c r="C1116" s="1815"/>
      <c r="D1116" s="1815"/>
      <c r="E1116" s="1815"/>
      <c r="F1116" s="1815"/>
      <c r="G1116" s="1815"/>
      <c r="H1116" s="1815"/>
      <c r="I1116" s="1815"/>
      <c r="J1116" s="1815"/>
      <c r="K1116" s="1816"/>
      <c r="L1116" s="547"/>
      <c r="M1116" s="583"/>
      <c r="N1116" s="549"/>
      <c r="O1116" s="549"/>
      <c r="P1116" s="549"/>
      <c r="Q1116" s="549"/>
      <c r="R1116" s="549"/>
      <c r="S1116" s="584"/>
    </row>
    <row r="1117" spans="1:19" ht="15.6">
      <c r="A1117" s="1814"/>
      <c r="B1117" s="1815"/>
      <c r="C1117" s="1815"/>
      <c r="D1117" s="1815"/>
      <c r="E1117" s="1815"/>
      <c r="F1117" s="1815"/>
      <c r="G1117" s="1815"/>
      <c r="H1117" s="1815"/>
      <c r="I1117" s="1815"/>
      <c r="J1117" s="1815"/>
      <c r="K1117" s="1816"/>
      <c r="L1117" s="547"/>
      <c r="M1117" s="583"/>
      <c r="N1117" s="549"/>
      <c r="O1117" s="549"/>
      <c r="P1117" s="549"/>
      <c r="Q1117" s="549"/>
      <c r="R1117" s="549"/>
      <c r="S1117" s="584"/>
    </row>
    <row r="1118" spans="1:19" ht="15.6">
      <c r="A1118" s="1814"/>
      <c r="B1118" s="1815"/>
      <c r="C1118" s="1815"/>
      <c r="D1118" s="1815"/>
      <c r="E1118" s="1815"/>
      <c r="F1118" s="1815"/>
      <c r="G1118" s="1815"/>
      <c r="H1118" s="1815"/>
      <c r="I1118" s="1815"/>
      <c r="J1118" s="1815"/>
      <c r="K1118" s="1816"/>
      <c r="L1118" s="547"/>
      <c r="M1118" s="583"/>
      <c r="N1118" s="549"/>
      <c r="O1118" s="549"/>
      <c r="P1118" s="549"/>
      <c r="Q1118" s="549"/>
      <c r="R1118" s="549"/>
      <c r="S1118" s="584"/>
    </row>
    <row r="1119" spans="1:19" ht="15.6">
      <c r="A1119" s="1814"/>
      <c r="B1119" s="1815"/>
      <c r="C1119" s="1815"/>
      <c r="D1119" s="1815"/>
      <c r="E1119" s="1815"/>
      <c r="F1119" s="1815"/>
      <c r="G1119" s="1815"/>
      <c r="H1119" s="1815"/>
      <c r="I1119" s="1815"/>
      <c r="J1119" s="1815"/>
      <c r="K1119" s="1816"/>
      <c r="L1119" s="547"/>
      <c r="M1119" s="583"/>
      <c r="N1119" s="549"/>
      <c r="O1119" s="549"/>
      <c r="P1119" s="549"/>
      <c r="Q1119" s="549"/>
      <c r="R1119" s="549"/>
      <c r="S1119" s="584"/>
    </row>
    <row r="1120" spans="1:19" ht="15.6">
      <c r="A1120" s="1814"/>
      <c r="B1120" s="1815"/>
      <c r="C1120" s="1815"/>
      <c r="D1120" s="1815"/>
      <c r="E1120" s="1815"/>
      <c r="F1120" s="1815"/>
      <c r="G1120" s="1815"/>
      <c r="H1120" s="1815"/>
      <c r="I1120" s="1815"/>
      <c r="J1120" s="1815"/>
      <c r="K1120" s="1816"/>
      <c r="L1120" s="547"/>
      <c r="M1120" s="583"/>
      <c r="N1120" s="549"/>
      <c r="O1120" s="549"/>
      <c r="P1120" s="549"/>
      <c r="Q1120" s="549"/>
      <c r="R1120" s="549"/>
      <c r="S1120" s="584"/>
    </row>
    <row r="1121" spans="1:19" ht="15.6">
      <c r="A1121" s="1814"/>
      <c r="B1121" s="1815"/>
      <c r="C1121" s="1815"/>
      <c r="D1121" s="1815"/>
      <c r="E1121" s="1815"/>
      <c r="F1121" s="1815"/>
      <c r="G1121" s="1815"/>
      <c r="H1121" s="1815"/>
      <c r="I1121" s="1815"/>
      <c r="J1121" s="1815"/>
      <c r="K1121" s="1816"/>
      <c r="L1121" s="547"/>
      <c r="M1121" s="583"/>
      <c r="N1121" s="549"/>
      <c r="O1121" s="549"/>
      <c r="P1121" s="549"/>
      <c r="Q1121" s="549"/>
      <c r="R1121" s="549"/>
      <c r="S1121" s="584"/>
    </row>
    <row r="1122" spans="1:19" ht="15.6">
      <c r="A1122" s="1814"/>
      <c r="B1122" s="1815"/>
      <c r="C1122" s="1815"/>
      <c r="D1122" s="1815"/>
      <c r="E1122" s="1815"/>
      <c r="F1122" s="1815"/>
      <c r="G1122" s="1815"/>
      <c r="H1122" s="1815"/>
      <c r="I1122" s="1815"/>
      <c r="J1122" s="1815"/>
      <c r="K1122" s="1816"/>
      <c r="L1122" s="547"/>
      <c r="M1122" s="583"/>
      <c r="N1122" s="549"/>
      <c r="O1122" s="549"/>
      <c r="P1122" s="549"/>
      <c r="Q1122" s="549"/>
      <c r="R1122" s="549"/>
      <c r="S1122" s="584"/>
    </row>
    <row r="1123" spans="1:19" ht="15.6">
      <c r="A1123" s="1814"/>
      <c r="B1123" s="1815"/>
      <c r="C1123" s="1815"/>
      <c r="D1123" s="1815"/>
      <c r="E1123" s="1815"/>
      <c r="F1123" s="1815"/>
      <c r="G1123" s="1815"/>
      <c r="H1123" s="1815"/>
      <c r="I1123" s="1815"/>
      <c r="J1123" s="1815"/>
      <c r="K1123" s="1816"/>
      <c r="L1123" s="547"/>
      <c r="M1123" s="583"/>
      <c r="N1123" s="549"/>
      <c r="O1123" s="549"/>
      <c r="P1123" s="549"/>
      <c r="Q1123" s="549"/>
      <c r="R1123" s="549"/>
      <c r="S1123" s="584"/>
    </row>
    <row r="1124" spans="1:19" ht="15.6">
      <c r="A1124" s="1814"/>
      <c r="B1124" s="1815"/>
      <c r="C1124" s="1815"/>
      <c r="D1124" s="1815"/>
      <c r="E1124" s="1815"/>
      <c r="F1124" s="1815"/>
      <c r="G1124" s="1815"/>
      <c r="H1124" s="1815"/>
      <c r="I1124" s="1815"/>
      <c r="J1124" s="1815"/>
      <c r="K1124" s="1816"/>
      <c r="L1124" s="547"/>
      <c r="M1124" s="583"/>
      <c r="N1124" s="549"/>
      <c r="O1124" s="549"/>
      <c r="P1124" s="549"/>
      <c r="Q1124" s="549"/>
      <c r="R1124" s="549"/>
      <c r="S1124" s="584"/>
    </row>
    <row r="1125" spans="1:19" ht="15.6">
      <c r="A1125" s="1814"/>
      <c r="B1125" s="1815"/>
      <c r="C1125" s="1815"/>
      <c r="D1125" s="1815"/>
      <c r="E1125" s="1815"/>
      <c r="F1125" s="1815"/>
      <c r="G1125" s="1815"/>
      <c r="H1125" s="1815"/>
      <c r="I1125" s="1815"/>
      <c r="J1125" s="1815"/>
      <c r="K1125" s="1816"/>
      <c r="L1125" s="547"/>
      <c r="M1125" s="583"/>
      <c r="N1125" s="549"/>
      <c r="O1125" s="549"/>
      <c r="P1125" s="549"/>
      <c r="Q1125" s="549"/>
      <c r="R1125" s="549"/>
      <c r="S1125" s="584"/>
    </row>
    <row r="1126" spans="1:19" ht="16.2" thickBot="1">
      <c r="A1126" s="1831"/>
      <c r="B1126" s="1832"/>
      <c r="C1126" s="1832"/>
      <c r="D1126" s="1832"/>
      <c r="E1126" s="1832"/>
      <c r="F1126" s="1832"/>
      <c r="G1126" s="1832"/>
      <c r="H1126" s="1832"/>
      <c r="I1126" s="1832"/>
      <c r="J1126" s="1832"/>
      <c r="K1126" s="1833"/>
      <c r="L1126" s="1834" t="s">
        <v>1209</v>
      </c>
      <c r="M1126" s="1835"/>
      <c r="N1126" s="1835"/>
      <c r="O1126" s="1835"/>
      <c r="P1126" s="1835"/>
      <c r="Q1126" s="1835"/>
      <c r="R1126" s="1836"/>
      <c r="S1126" s="558">
        <f>SUM(S1113:S1122)</f>
        <v>4</v>
      </c>
    </row>
    <row r="1127" spans="1:19" ht="88.8" customHeight="1">
      <c r="A1127" s="2001" t="s">
        <v>1306</v>
      </c>
      <c r="B1127" s="2002"/>
      <c r="C1127" s="2003"/>
      <c r="D1127" s="2003"/>
      <c r="E1127" s="1089"/>
      <c r="F1127" s="1090"/>
      <c r="G1127" s="2002" t="s">
        <v>1306</v>
      </c>
      <c r="H1127" s="2002"/>
      <c r="I1127" s="1088"/>
      <c r="J1127" s="1088"/>
      <c r="K1127" s="1103"/>
      <c r="L1127" s="587"/>
      <c r="M1127" s="587"/>
      <c r="N1127" s="587"/>
      <c r="O1127" s="587"/>
      <c r="P1127" s="587"/>
      <c r="Q1127" s="587"/>
      <c r="R1127" s="587"/>
      <c r="S1127" s="588"/>
    </row>
    <row r="1128" spans="1:19" ht="15.6">
      <c r="A1128" s="765" t="s">
        <v>1939</v>
      </c>
      <c r="B1128" s="755"/>
      <c r="C1128" s="755"/>
      <c r="D1128" s="830"/>
      <c r="E1128" s="830"/>
      <c r="F1128" s="830"/>
      <c r="G1128" s="1759" t="s">
        <v>1942</v>
      </c>
      <c r="H1128" s="1759"/>
      <c r="I1128" s="1759"/>
      <c r="J1128" s="1759"/>
      <c r="K1128" s="829"/>
      <c r="L1128" s="587"/>
      <c r="M1128" s="587"/>
      <c r="N1128" s="587"/>
      <c r="O1128" s="587"/>
      <c r="P1128" s="587"/>
      <c r="Q1128" s="587"/>
      <c r="R1128" s="587"/>
      <c r="S1128" s="588"/>
    </row>
    <row r="1129" spans="1:19" ht="15.6">
      <c r="A1129" s="765" t="s">
        <v>1940</v>
      </c>
      <c r="B1129" s="755"/>
      <c r="C1129" s="755"/>
      <c r="D1129" s="830"/>
      <c r="E1129" s="830"/>
      <c r="F1129" s="830"/>
      <c r="G1129" s="1759" t="s">
        <v>1943</v>
      </c>
      <c r="H1129" s="1759"/>
      <c r="I1129" s="1759"/>
      <c r="J1129" s="1759"/>
      <c r="K1129" s="829"/>
      <c r="L1129" s="587"/>
      <c r="M1129" s="587"/>
      <c r="N1129" s="587"/>
      <c r="O1129" s="587"/>
      <c r="P1129" s="587"/>
      <c r="Q1129" s="587"/>
      <c r="R1129" s="587"/>
      <c r="S1129" s="588"/>
    </row>
    <row r="1130" spans="1:19" ht="16.2" thickBot="1">
      <c r="A1130" s="765" t="s">
        <v>1941</v>
      </c>
      <c r="B1130" s="755"/>
      <c r="C1130" s="755"/>
      <c r="D1130" s="830"/>
      <c r="E1130" s="830"/>
      <c r="F1130" s="830"/>
      <c r="G1130" s="1759" t="s">
        <v>1944</v>
      </c>
      <c r="H1130" s="1759"/>
      <c r="I1130" s="1759"/>
      <c r="J1130" s="1759"/>
      <c r="K1130" s="1094"/>
      <c r="L1130" s="587"/>
      <c r="M1130" s="587"/>
      <c r="N1130" s="587"/>
      <c r="O1130" s="587"/>
      <c r="P1130" s="587"/>
      <c r="Q1130" s="587"/>
      <c r="R1130" s="587"/>
      <c r="S1130" s="588"/>
    </row>
    <row r="1131" spans="1:19" ht="21" thickBot="1">
      <c r="A1131" s="1837"/>
      <c r="B1131" s="1838"/>
      <c r="C1131" s="1838"/>
      <c r="D1131" s="1775" t="s">
        <v>1281</v>
      </c>
      <c r="E1131" s="1776"/>
      <c r="F1131" s="1776"/>
      <c r="G1131" s="1776"/>
      <c r="H1131" s="1776"/>
      <c r="I1131" s="1776"/>
      <c r="J1131" s="1776"/>
      <c r="K1131" s="1776"/>
      <c r="L1131" s="1776"/>
      <c r="M1131" s="1776"/>
      <c r="N1131" s="1776"/>
      <c r="O1131" s="1776"/>
      <c r="P1131" s="1776"/>
      <c r="Q1131" s="1776"/>
      <c r="R1131" s="1777"/>
      <c r="S1131" s="528"/>
    </row>
    <row r="1132" spans="1:19" ht="15.6">
      <c r="A1132" s="530"/>
      <c r="B1132" s="531"/>
      <c r="C1132" s="531"/>
      <c r="D1132" s="531"/>
      <c r="E1132" s="531"/>
      <c r="F1132" s="531"/>
      <c r="G1132" s="531"/>
      <c r="H1132" s="531"/>
      <c r="I1132" s="531"/>
      <c r="J1132" s="531"/>
      <c r="K1132" s="531"/>
      <c r="L1132" s="531"/>
      <c r="M1132" s="531"/>
      <c r="N1132" s="531"/>
      <c r="O1132" s="531"/>
      <c r="P1132" s="531"/>
      <c r="Q1132" s="531"/>
      <c r="R1132" s="531"/>
      <c r="S1132" s="532"/>
    </row>
    <row r="1133" spans="1:19" ht="15.6">
      <c r="A1133" s="1839" t="s">
        <v>1204</v>
      </c>
      <c r="B1133" s="1840"/>
      <c r="C1133" s="1840"/>
      <c r="D1133" s="1896" t="s">
        <v>1228</v>
      </c>
      <c r="E1133" s="1897"/>
      <c r="F1133" s="1897"/>
      <c r="G1133" s="1897"/>
      <c r="H1133" s="1897"/>
      <c r="I1133" s="1897"/>
      <c r="J1133" s="1897"/>
      <c r="K1133" s="1897"/>
      <c r="L1133" s="1897"/>
      <c r="M1133" s="1897"/>
      <c r="N1133" s="1897"/>
      <c r="O1133" s="1897"/>
      <c r="P1133" s="1897"/>
      <c r="Q1133" s="1897"/>
      <c r="R1133" s="1898"/>
      <c r="S1133" s="534"/>
    </row>
    <row r="1134" spans="1:19" ht="15.6">
      <c r="A1134" s="535"/>
      <c r="B1134" s="533"/>
      <c r="C1134" s="536"/>
      <c r="D1134" s="1899"/>
      <c r="E1134" s="1900"/>
      <c r="F1134" s="1900"/>
      <c r="G1134" s="1900"/>
      <c r="H1134" s="1900"/>
      <c r="I1134" s="1900"/>
      <c r="J1134" s="1900"/>
      <c r="K1134" s="1900"/>
      <c r="L1134" s="1900"/>
      <c r="M1134" s="1900"/>
      <c r="N1134" s="1900"/>
      <c r="O1134" s="1900"/>
      <c r="P1134" s="1900"/>
      <c r="Q1134" s="1900"/>
      <c r="R1134" s="1901"/>
      <c r="S1134" s="534"/>
    </row>
    <row r="1135" spans="1:19" ht="15.6">
      <c r="A1135" s="537"/>
      <c r="B1135" s="538"/>
      <c r="C1135" s="538"/>
      <c r="D1135" s="539"/>
      <c r="E1135" s="540"/>
      <c r="F1135" s="540"/>
      <c r="G1135" s="539"/>
      <c r="H1135" s="539"/>
      <c r="I1135" s="539"/>
      <c r="J1135" s="539"/>
      <c r="K1135" s="539"/>
      <c r="L1135" s="539"/>
      <c r="M1135" s="539"/>
      <c r="N1135" s="539"/>
      <c r="O1135" s="539"/>
      <c r="P1135" s="539"/>
      <c r="Q1135" s="539"/>
      <c r="R1135" s="540"/>
      <c r="S1135" s="534"/>
    </row>
    <row r="1136" spans="1:19" ht="15.6">
      <c r="A1136" s="1762" t="s">
        <v>1282</v>
      </c>
      <c r="B1136" s="1762"/>
      <c r="C1136" s="1762"/>
      <c r="D1136" s="1762"/>
      <c r="E1136" s="541"/>
      <c r="F1136" s="1763" t="s">
        <v>1283</v>
      </c>
      <c r="G1136" s="1763"/>
      <c r="H1136" s="1763"/>
      <c r="I1136" s="1763"/>
      <c r="J1136" s="1763"/>
      <c r="K1136" s="1763"/>
      <c r="L1136" s="540"/>
      <c r="M1136" s="1763" t="s">
        <v>1205</v>
      </c>
      <c r="N1136" s="1763"/>
      <c r="O1136" s="1763"/>
      <c r="P1136" s="540"/>
      <c r="Q1136" s="1764" t="s">
        <v>1284</v>
      </c>
      <c r="R1136" s="1765"/>
      <c r="S1136" s="1858"/>
    </row>
    <row r="1137" spans="1:19" ht="15.6">
      <c r="A1137" s="1768" t="s">
        <v>977</v>
      </c>
      <c r="B1137" s="1768"/>
      <c r="C1137" s="1768"/>
      <c r="D1137" s="1768"/>
      <c r="E1137" s="541"/>
      <c r="F1137" s="1769" t="s">
        <v>978</v>
      </c>
      <c r="G1137" s="1769"/>
      <c r="H1137" s="1769"/>
      <c r="I1137" s="1769"/>
      <c r="J1137" s="1769"/>
      <c r="K1137" s="1769"/>
      <c r="L1137" s="540"/>
      <c r="M1137" s="1770" t="s">
        <v>952</v>
      </c>
      <c r="N1137" s="1771"/>
      <c r="O1137" s="1772"/>
      <c r="P1137" s="539"/>
      <c r="Q1137" s="1828"/>
      <c r="R1137" s="1829"/>
      <c r="S1137" s="1859"/>
    </row>
    <row r="1138" spans="1:19" ht="15.6">
      <c r="A1138" s="1768"/>
      <c r="B1138" s="1768"/>
      <c r="C1138" s="1768"/>
      <c r="D1138" s="1768"/>
      <c r="E1138" s="541"/>
      <c r="F1138" s="1769"/>
      <c r="G1138" s="1769"/>
      <c r="H1138" s="1769"/>
      <c r="I1138" s="1769"/>
      <c r="J1138" s="1769"/>
      <c r="K1138" s="1769"/>
      <c r="L1138" s="539"/>
      <c r="M1138" s="539"/>
      <c r="N1138" s="542"/>
      <c r="O1138" s="542"/>
      <c r="P1138" s="542"/>
      <c r="Q1138" s="542"/>
      <c r="R1138" s="540"/>
      <c r="S1138" s="534"/>
    </row>
    <row r="1139" spans="1:19" ht="16.2" thickBot="1">
      <c r="A1139" s="570"/>
      <c r="B1139" s="571"/>
      <c r="C1139" s="571"/>
      <c r="D1139" s="571"/>
      <c r="E1139" s="571"/>
      <c r="F1139" s="571"/>
      <c r="G1139" s="571"/>
      <c r="H1139" s="572"/>
      <c r="I1139" s="571"/>
      <c r="J1139" s="571"/>
      <c r="K1139" s="571"/>
      <c r="L1139" s="571"/>
      <c r="M1139" s="571"/>
      <c r="N1139" s="571"/>
      <c r="O1139" s="571"/>
      <c r="P1139" s="571"/>
      <c r="Q1139" s="571"/>
      <c r="R1139" s="571"/>
      <c r="S1139" s="573"/>
    </row>
    <row r="1140" spans="1:19" ht="15.6">
      <c r="A1140" s="1820" t="s">
        <v>1285</v>
      </c>
      <c r="B1140" s="1821"/>
      <c r="C1140" s="1821"/>
      <c r="D1140" s="1821"/>
      <c r="E1140" s="1821"/>
      <c r="F1140" s="1821"/>
      <c r="G1140" s="1821"/>
      <c r="H1140" s="1821"/>
      <c r="I1140" s="1821"/>
      <c r="J1140" s="1821"/>
      <c r="K1140" s="1822"/>
      <c r="L1140" s="1823" t="s">
        <v>428</v>
      </c>
      <c r="M1140" s="1825" t="s">
        <v>1225</v>
      </c>
      <c r="N1140" s="1826"/>
      <c r="O1140" s="1827"/>
      <c r="P1140" s="1823" t="s">
        <v>1286</v>
      </c>
      <c r="Q1140" s="1823" t="s">
        <v>1287</v>
      </c>
      <c r="R1140" s="1823" t="s">
        <v>1288</v>
      </c>
      <c r="S1140" s="1809" t="s">
        <v>1206</v>
      </c>
    </row>
    <row r="1141" spans="1:19" ht="15.6">
      <c r="A1141" s="1804"/>
      <c r="B1141" s="1805"/>
      <c r="C1141" s="1805"/>
      <c r="D1141" s="1805"/>
      <c r="E1141" s="1805"/>
      <c r="F1141" s="1805"/>
      <c r="G1141" s="1805"/>
      <c r="H1141" s="1805"/>
      <c r="I1141" s="1805"/>
      <c r="J1141" s="1805"/>
      <c r="K1141" s="1806"/>
      <c r="L1141" s="1824"/>
      <c r="M1141" s="546" t="s">
        <v>1289</v>
      </c>
      <c r="N1141" s="546" t="s">
        <v>1290</v>
      </c>
      <c r="O1141" s="546" t="s">
        <v>1291</v>
      </c>
      <c r="P1141" s="1824"/>
      <c r="Q1141" s="1824"/>
      <c r="R1141" s="1824"/>
      <c r="S1141" s="1810"/>
    </row>
    <row r="1142" spans="1:19" ht="15.6">
      <c r="A1142" s="1811" t="s">
        <v>1292</v>
      </c>
      <c r="B1142" s="1812"/>
      <c r="C1142" s="1812"/>
      <c r="D1142" s="1812"/>
      <c r="E1142" s="1812"/>
      <c r="F1142" s="1812"/>
      <c r="G1142" s="1812"/>
      <c r="H1142" s="1812"/>
      <c r="I1142" s="1812"/>
      <c r="J1142" s="1812"/>
      <c r="K1142" s="1813"/>
      <c r="L1142" s="547" t="s">
        <v>1634</v>
      </c>
      <c r="M1142" s="583"/>
      <c r="N1142" s="549"/>
      <c r="O1142" s="549"/>
      <c r="P1142" s="549"/>
      <c r="Q1142" s="549">
        <v>1</v>
      </c>
      <c r="R1142" s="549"/>
      <c r="S1142" s="584">
        <f>+Q1142</f>
        <v>1</v>
      </c>
    </row>
    <row r="1143" spans="1:19" ht="15.6">
      <c r="A1143" s="1814"/>
      <c r="B1143" s="1815"/>
      <c r="C1143" s="1815"/>
      <c r="D1143" s="1815"/>
      <c r="E1143" s="1815"/>
      <c r="F1143" s="1815"/>
      <c r="G1143" s="1815"/>
      <c r="H1143" s="1815"/>
      <c r="I1143" s="1815"/>
      <c r="J1143" s="1815"/>
      <c r="K1143" s="1816"/>
      <c r="L1143" s="547" t="s">
        <v>1635</v>
      </c>
      <c r="M1143" s="583"/>
      <c r="N1143" s="549"/>
      <c r="O1143" s="549"/>
      <c r="P1143" s="549"/>
      <c r="Q1143" s="549">
        <v>1</v>
      </c>
      <c r="R1143" s="549"/>
      <c r="S1143" s="584">
        <f>+Q1143</f>
        <v>1</v>
      </c>
    </row>
    <row r="1144" spans="1:19" ht="15.6">
      <c r="A1144" s="1814"/>
      <c r="B1144" s="1815"/>
      <c r="C1144" s="1815"/>
      <c r="D1144" s="1815"/>
      <c r="E1144" s="1815"/>
      <c r="F1144" s="1815"/>
      <c r="G1144" s="1815"/>
      <c r="H1144" s="1815"/>
      <c r="I1144" s="1815"/>
      <c r="J1144" s="1815"/>
      <c r="K1144" s="1816"/>
      <c r="L1144" s="547"/>
      <c r="M1144" s="583"/>
      <c r="N1144" s="549"/>
      <c r="O1144" s="549"/>
      <c r="P1144" s="549"/>
      <c r="Q1144" s="549"/>
      <c r="R1144" s="549"/>
      <c r="S1144" s="584"/>
    </row>
    <row r="1145" spans="1:19" ht="15.6">
      <c r="A1145" s="1814"/>
      <c r="B1145" s="1815"/>
      <c r="C1145" s="1815"/>
      <c r="D1145" s="1815"/>
      <c r="E1145" s="1815"/>
      <c r="F1145" s="1815"/>
      <c r="G1145" s="1815"/>
      <c r="H1145" s="1815"/>
      <c r="I1145" s="1815"/>
      <c r="J1145" s="1815"/>
      <c r="K1145" s="1816"/>
      <c r="L1145" s="547"/>
      <c r="M1145" s="583"/>
      <c r="N1145" s="549"/>
      <c r="O1145" s="549"/>
      <c r="P1145" s="549"/>
      <c r="Q1145" s="549"/>
      <c r="R1145" s="549"/>
      <c r="S1145" s="584"/>
    </row>
    <row r="1146" spans="1:19" ht="15.6">
      <c r="A1146" s="1814"/>
      <c r="B1146" s="1815"/>
      <c r="C1146" s="1815"/>
      <c r="D1146" s="1815"/>
      <c r="E1146" s="1815"/>
      <c r="F1146" s="1815"/>
      <c r="G1146" s="1815"/>
      <c r="H1146" s="1815"/>
      <c r="I1146" s="1815"/>
      <c r="J1146" s="1815"/>
      <c r="K1146" s="1816"/>
      <c r="L1146" s="547"/>
      <c r="M1146" s="583"/>
      <c r="N1146" s="549"/>
      <c r="O1146" s="549"/>
      <c r="P1146" s="549"/>
      <c r="Q1146" s="549"/>
      <c r="R1146" s="549"/>
      <c r="S1146" s="584"/>
    </row>
    <row r="1147" spans="1:19" ht="15.6">
      <c r="A1147" s="1814"/>
      <c r="B1147" s="1815"/>
      <c r="C1147" s="1815"/>
      <c r="D1147" s="1815"/>
      <c r="E1147" s="1815"/>
      <c r="F1147" s="1815"/>
      <c r="G1147" s="1815"/>
      <c r="H1147" s="1815"/>
      <c r="I1147" s="1815"/>
      <c r="J1147" s="1815"/>
      <c r="K1147" s="1816"/>
      <c r="L1147" s="547"/>
      <c r="M1147" s="583"/>
      <c r="N1147" s="549"/>
      <c r="O1147" s="549"/>
      <c r="P1147" s="549"/>
      <c r="Q1147" s="549"/>
      <c r="R1147" s="549"/>
      <c r="S1147" s="584"/>
    </row>
    <row r="1148" spans="1:19" ht="15.6">
      <c r="A1148" s="1814"/>
      <c r="B1148" s="1815"/>
      <c r="C1148" s="1815"/>
      <c r="D1148" s="1815"/>
      <c r="E1148" s="1815"/>
      <c r="F1148" s="1815"/>
      <c r="G1148" s="1815"/>
      <c r="H1148" s="1815"/>
      <c r="I1148" s="1815"/>
      <c r="J1148" s="1815"/>
      <c r="K1148" s="1816"/>
      <c r="L1148" s="547"/>
      <c r="M1148" s="583"/>
      <c r="N1148" s="549"/>
      <c r="O1148" s="549"/>
      <c r="P1148" s="549"/>
      <c r="Q1148" s="549"/>
      <c r="R1148" s="549"/>
      <c r="S1148" s="584"/>
    </row>
    <row r="1149" spans="1:19" ht="15.6">
      <c r="A1149" s="1814"/>
      <c r="B1149" s="1815"/>
      <c r="C1149" s="1815"/>
      <c r="D1149" s="1815"/>
      <c r="E1149" s="1815"/>
      <c r="F1149" s="1815"/>
      <c r="G1149" s="1815"/>
      <c r="H1149" s="1815"/>
      <c r="I1149" s="1815"/>
      <c r="J1149" s="1815"/>
      <c r="K1149" s="1816"/>
      <c r="L1149" s="547"/>
      <c r="M1149" s="583"/>
      <c r="N1149" s="549"/>
      <c r="O1149" s="549"/>
      <c r="P1149" s="549"/>
      <c r="Q1149" s="549"/>
      <c r="R1149" s="549"/>
      <c r="S1149" s="584"/>
    </row>
    <row r="1150" spans="1:19" ht="15.6">
      <c r="A1150" s="1814"/>
      <c r="B1150" s="1815"/>
      <c r="C1150" s="1815"/>
      <c r="D1150" s="1815"/>
      <c r="E1150" s="1815"/>
      <c r="F1150" s="1815"/>
      <c r="G1150" s="1815"/>
      <c r="H1150" s="1815"/>
      <c r="I1150" s="1815"/>
      <c r="J1150" s="1815"/>
      <c r="K1150" s="1816"/>
      <c r="L1150" s="547"/>
      <c r="M1150" s="583"/>
      <c r="N1150" s="549"/>
      <c r="O1150" s="549"/>
      <c r="P1150" s="549"/>
      <c r="Q1150" s="549"/>
      <c r="R1150" s="549"/>
      <c r="S1150" s="584"/>
    </row>
    <row r="1151" spans="1:19" ht="15.6">
      <c r="A1151" s="1814"/>
      <c r="B1151" s="1815"/>
      <c r="C1151" s="1815"/>
      <c r="D1151" s="1815"/>
      <c r="E1151" s="1815"/>
      <c r="F1151" s="1815"/>
      <c r="G1151" s="1815"/>
      <c r="H1151" s="1815"/>
      <c r="I1151" s="1815"/>
      <c r="J1151" s="1815"/>
      <c r="K1151" s="1816"/>
      <c r="L1151" s="547"/>
      <c r="M1151" s="583"/>
      <c r="N1151" s="549"/>
      <c r="O1151" s="549"/>
      <c r="P1151" s="549"/>
      <c r="Q1151" s="549"/>
      <c r="R1151" s="549"/>
      <c r="S1151" s="584"/>
    </row>
    <row r="1152" spans="1:19" ht="15.6">
      <c r="A1152" s="1814"/>
      <c r="B1152" s="1815"/>
      <c r="C1152" s="1815"/>
      <c r="D1152" s="1815"/>
      <c r="E1152" s="1815"/>
      <c r="F1152" s="1815"/>
      <c r="G1152" s="1815"/>
      <c r="H1152" s="1815"/>
      <c r="I1152" s="1815"/>
      <c r="J1152" s="1815"/>
      <c r="K1152" s="1816"/>
      <c r="L1152" s="547"/>
      <c r="M1152" s="583"/>
      <c r="N1152" s="549"/>
      <c r="O1152" s="549"/>
      <c r="P1152" s="549"/>
      <c r="Q1152" s="549"/>
      <c r="R1152" s="549"/>
      <c r="S1152" s="584"/>
    </row>
    <row r="1153" spans="1:19" ht="15.6">
      <c r="A1153" s="1831"/>
      <c r="B1153" s="1832"/>
      <c r="C1153" s="1832"/>
      <c r="D1153" s="1832"/>
      <c r="E1153" s="1832"/>
      <c r="F1153" s="1832"/>
      <c r="G1153" s="1832"/>
      <c r="H1153" s="1832"/>
      <c r="I1153" s="1832"/>
      <c r="J1153" s="1832"/>
      <c r="K1153" s="1833"/>
      <c r="L1153" s="1834" t="s">
        <v>1209</v>
      </c>
      <c r="M1153" s="1835"/>
      <c r="N1153" s="1835"/>
      <c r="O1153" s="1835"/>
      <c r="P1153" s="1835"/>
      <c r="Q1153" s="1835"/>
      <c r="R1153" s="1836"/>
      <c r="S1153" s="558">
        <f>SUM(S1142:S1149)</f>
        <v>2</v>
      </c>
    </row>
    <row r="1154" spans="1:19" ht="16.2" thickBot="1">
      <c r="A1154" s="570"/>
      <c r="B1154" s="571"/>
      <c r="C1154" s="571"/>
      <c r="D1154" s="571"/>
      <c r="E1154" s="571"/>
      <c r="F1154" s="571"/>
      <c r="G1154" s="571"/>
      <c r="H1154" s="572"/>
      <c r="I1154" s="571"/>
      <c r="J1154" s="571"/>
      <c r="K1154" s="571"/>
      <c r="L1154" s="571"/>
      <c r="M1154" s="571"/>
      <c r="N1154" s="571"/>
      <c r="O1154" s="571"/>
      <c r="P1154" s="571"/>
      <c r="Q1154" s="571"/>
      <c r="R1154" s="571"/>
      <c r="S1154" s="573"/>
    </row>
    <row r="1155" spans="1:19" ht="21" thickBot="1">
      <c r="A1155" s="1837"/>
      <c r="B1155" s="1838"/>
      <c r="C1155" s="1838"/>
      <c r="D1155" s="1775" t="s">
        <v>1281</v>
      </c>
      <c r="E1155" s="1776"/>
      <c r="F1155" s="1776"/>
      <c r="G1155" s="1776"/>
      <c r="H1155" s="1776"/>
      <c r="I1155" s="1776"/>
      <c r="J1155" s="1776"/>
      <c r="K1155" s="1776"/>
      <c r="L1155" s="1776"/>
      <c r="M1155" s="1776"/>
      <c r="N1155" s="1776"/>
      <c r="O1155" s="1776"/>
      <c r="P1155" s="1776"/>
      <c r="Q1155" s="1776"/>
      <c r="R1155" s="1777"/>
      <c r="S1155" s="528"/>
    </row>
    <row r="1156" spans="1:19" ht="15.6">
      <c r="A1156" s="530"/>
      <c r="B1156" s="531"/>
      <c r="C1156" s="531"/>
      <c r="D1156" s="531"/>
      <c r="E1156" s="531"/>
      <c r="F1156" s="531"/>
      <c r="G1156" s="531"/>
      <c r="H1156" s="531"/>
      <c r="I1156" s="531"/>
      <c r="J1156" s="531"/>
      <c r="K1156" s="531"/>
      <c r="L1156" s="531"/>
      <c r="M1156" s="531"/>
      <c r="N1156" s="531"/>
      <c r="O1156" s="531"/>
      <c r="P1156" s="531"/>
      <c r="Q1156" s="531"/>
      <c r="R1156" s="531"/>
      <c r="S1156" s="532"/>
    </row>
    <row r="1157" spans="1:19" ht="15.6">
      <c r="A1157" s="1839" t="s">
        <v>1204</v>
      </c>
      <c r="B1157" s="1840"/>
      <c r="C1157" s="1840"/>
      <c r="D1157" s="1896" t="s">
        <v>1228</v>
      </c>
      <c r="E1157" s="1897"/>
      <c r="F1157" s="1897"/>
      <c r="G1157" s="1897"/>
      <c r="H1157" s="1897"/>
      <c r="I1157" s="1897"/>
      <c r="J1157" s="1897"/>
      <c r="K1157" s="1897"/>
      <c r="L1157" s="1897"/>
      <c r="M1157" s="1897"/>
      <c r="N1157" s="1897"/>
      <c r="O1157" s="1897"/>
      <c r="P1157" s="1897"/>
      <c r="Q1157" s="1897"/>
      <c r="R1157" s="1898"/>
      <c r="S1157" s="534"/>
    </row>
    <row r="1158" spans="1:19" ht="15.6">
      <c r="A1158" s="535"/>
      <c r="B1158" s="533"/>
      <c r="C1158" s="536"/>
      <c r="D1158" s="1899"/>
      <c r="E1158" s="1900"/>
      <c r="F1158" s="1900"/>
      <c r="G1158" s="1900"/>
      <c r="H1158" s="1900"/>
      <c r="I1158" s="1900"/>
      <c r="J1158" s="1900"/>
      <c r="K1158" s="1900"/>
      <c r="L1158" s="1900"/>
      <c r="M1158" s="1900"/>
      <c r="N1158" s="1900"/>
      <c r="O1158" s="1900"/>
      <c r="P1158" s="1900"/>
      <c r="Q1158" s="1900"/>
      <c r="R1158" s="1901"/>
      <c r="S1158" s="534"/>
    </row>
    <row r="1159" spans="1:19" ht="15.6">
      <c r="A1159" s="537"/>
      <c r="B1159" s="538"/>
      <c r="C1159" s="538"/>
      <c r="D1159" s="539"/>
      <c r="E1159" s="540"/>
      <c r="F1159" s="540"/>
      <c r="G1159" s="539"/>
      <c r="H1159" s="539"/>
      <c r="I1159" s="539"/>
      <c r="J1159" s="539"/>
      <c r="K1159" s="539"/>
      <c r="L1159" s="539"/>
      <c r="M1159" s="539"/>
      <c r="N1159" s="539"/>
      <c r="O1159" s="539"/>
      <c r="P1159" s="539"/>
      <c r="Q1159" s="539"/>
      <c r="R1159" s="540"/>
      <c r="S1159" s="534"/>
    </row>
    <row r="1160" spans="1:19" ht="15.6">
      <c r="A1160" s="1762" t="s">
        <v>1282</v>
      </c>
      <c r="B1160" s="1762"/>
      <c r="C1160" s="1762"/>
      <c r="D1160" s="1762"/>
      <c r="E1160" s="541"/>
      <c r="F1160" s="1763" t="s">
        <v>1283</v>
      </c>
      <c r="G1160" s="1763"/>
      <c r="H1160" s="1763"/>
      <c r="I1160" s="1763"/>
      <c r="J1160" s="1763"/>
      <c r="K1160" s="1763"/>
      <c r="L1160" s="540"/>
      <c r="M1160" s="1763" t="s">
        <v>1205</v>
      </c>
      <c r="N1160" s="1763"/>
      <c r="O1160" s="1763"/>
      <c r="P1160" s="540"/>
      <c r="Q1160" s="1764" t="s">
        <v>1284</v>
      </c>
      <c r="R1160" s="1765"/>
      <c r="S1160" s="1858"/>
    </row>
    <row r="1161" spans="1:19" ht="15.6">
      <c r="A1161" s="1768">
        <v>6.14</v>
      </c>
      <c r="B1161" s="1768"/>
      <c r="C1161" s="1768"/>
      <c r="D1161" s="1768"/>
      <c r="E1161" s="541"/>
      <c r="F1161" s="1769" t="s">
        <v>980</v>
      </c>
      <c r="G1161" s="1769"/>
      <c r="H1161" s="1769"/>
      <c r="I1161" s="1769"/>
      <c r="J1161" s="1769"/>
      <c r="K1161" s="1769"/>
      <c r="L1161" s="540"/>
      <c r="M1161" s="1770" t="e">
        <v>#N/A</v>
      </c>
      <c r="N1161" s="1771"/>
      <c r="O1161" s="1772"/>
      <c r="P1161" s="539"/>
      <c r="Q1161" s="1828"/>
      <c r="R1161" s="1829"/>
      <c r="S1161" s="1859"/>
    </row>
    <row r="1162" spans="1:19" ht="15.6">
      <c r="A1162" s="1768"/>
      <c r="B1162" s="1768"/>
      <c r="C1162" s="1768"/>
      <c r="D1162" s="1768"/>
      <c r="E1162" s="541"/>
      <c r="F1162" s="1769"/>
      <c r="G1162" s="1769"/>
      <c r="H1162" s="1769"/>
      <c r="I1162" s="1769"/>
      <c r="J1162" s="1769"/>
      <c r="K1162" s="1769"/>
      <c r="L1162" s="539"/>
      <c r="M1162" s="539"/>
      <c r="N1162" s="542"/>
      <c r="O1162" s="542"/>
      <c r="P1162" s="542"/>
      <c r="Q1162" s="542"/>
      <c r="R1162" s="540"/>
      <c r="S1162" s="534"/>
    </row>
    <row r="1163" spans="1:19" ht="16.2" thickBot="1">
      <c r="A1163" s="570"/>
      <c r="B1163" s="571"/>
      <c r="C1163" s="571"/>
      <c r="D1163" s="571"/>
      <c r="E1163" s="571"/>
      <c r="F1163" s="571"/>
      <c r="G1163" s="571"/>
      <c r="H1163" s="572"/>
      <c r="I1163" s="571"/>
      <c r="J1163" s="571"/>
      <c r="K1163" s="571"/>
      <c r="L1163" s="571"/>
      <c r="M1163" s="571"/>
      <c r="N1163" s="571"/>
      <c r="O1163" s="571"/>
      <c r="P1163" s="571"/>
      <c r="Q1163" s="571"/>
      <c r="R1163" s="571"/>
      <c r="S1163" s="573"/>
    </row>
    <row r="1164" spans="1:19" ht="15.6">
      <c r="A1164" s="1820" t="s">
        <v>1285</v>
      </c>
      <c r="B1164" s="1821"/>
      <c r="C1164" s="1821"/>
      <c r="D1164" s="1821"/>
      <c r="E1164" s="1821"/>
      <c r="F1164" s="1821"/>
      <c r="G1164" s="1821"/>
      <c r="H1164" s="1821"/>
      <c r="I1164" s="1821"/>
      <c r="J1164" s="1821"/>
      <c r="K1164" s="1822"/>
      <c r="L1164" s="1823" t="s">
        <v>428</v>
      </c>
      <c r="M1164" s="1825" t="s">
        <v>1225</v>
      </c>
      <c r="N1164" s="1826"/>
      <c r="O1164" s="1827"/>
      <c r="P1164" s="1823" t="s">
        <v>1286</v>
      </c>
      <c r="Q1164" s="1823" t="s">
        <v>1287</v>
      </c>
      <c r="R1164" s="1823" t="s">
        <v>1288</v>
      </c>
      <c r="S1164" s="1809" t="s">
        <v>1206</v>
      </c>
    </row>
    <row r="1165" spans="1:19" ht="15.6">
      <c r="A1165" s="1804"/>
      <c r="B1165" s="1805"/>
      <c r="C1165" s="1805"/>
      <c r="D1165" s="1805"/>
      <c r="E1165" s="1805"/>
      <c r="F1165" s="1805"/>
      <c r="G1165" s="1805"/>
      <c r="H1165" s="1805"/>
      <c r="I1165" s="1805"/>
      <c r="J1165" s="1805"/>
      <c r="K1165" s="1806"/>
      <c r="L1165" s="1824"/>
      <c r="M1165" s="546" t="s">
        <v>1289</v>
      </c>
      <c r="N1165" s="546" t="s">
        <v>1290</v>
      </c>
      <c r="O1165" s="546" t="s">
        <v>1291</v>
      </c>
      <c r="P1165" s="1824"/>
      <c r="Q1165" s="1824"/>
      <c r="R1165" s="1824"/>
      <c r="S1165" s="1810"/>
    </row>
    <row r="1166" spans="1:19" ht="15.6">
      <c r="A1166" s="1811" t="s">
        <v>1292</v>
      </c>
      <c r="B1166" s="1812"/>
      <c r="C1166" s="1812"/>
      <c r="D1166" s="1812"/>
      <c r="E1166" s="1812"/>
      <c r="F1166" s="1812"/>
      <c r="G1166" s="1812"/>
      <c r="H1166" s="1812"/>
      <c r="I1166" s="1812"/>
      <c r="J1166" s="1812"/>
      <c r="K1166" s="1813"/>
      <c r="L1166" s="586" t="s">
        <v>1636</v>
      </c>
      <c r="M1166" s="583"/>
      <c r="N1166" s="549"/>
      <c r="O1166" s="549"/>
      <c r="P1166" s="549"/>
      <c r="Q1166" s="549">
        <v>7</v>
      </c>
      <c r="R1166" s="549"/>
      <c r="S1166" s="584">
        <f>SUM(Q1166:Q1175)</f>
        <v>17</v>
      </c>
    </row>
    <row r="1167" spans="1:19" ht="15.6">
      <c r="A1167" s="1814"/>
      <c r="B1167" s="1815"/>
      <c r="C1167" s="1815"/>
      <c r="D1167" s="1815"/>
      <c r="E1167" s="1815"/>
      <c r="F1167" s="1815"/>
      <c r="G1167" s="1815"/>
      <c r="H1167" s="1815"/>
      <c r="I1167" s="1815"/>
      <c r="J1167" s="1815"/>
      <c r="K1167" s="1816"/>
      <c r="L1167" s="586" t="s">
        <v>1637</v>
      </c>
      <c r="M1167" s="583"/>
      <c r="N1167" s="549"/>
      <c r="O1167" s="549"/>
      <c r="P1167" s="549"/>
      <c r="Q1167" s="549">
        <v>4</v>
      </c>
      <c r="R1167" s="549"/>
      <c r="S1167" s="584"/>
    </row>
    <row r="1168" spans="1:19" ht="15.6">
      <c r="A1168" s="1814"/>
      <c r="B1168" s="1815"/>
      <c r="C1168" s="1815"/>
      <c r="D1168" s="1815"/>
      <c r="E1168" s="1815"/>
      <c r="F1168" s="1815"/>
      <c r="G1168" s="1815"/>
      <c r="H1168" s="1815"/>
      <c r="I1168" s="1815"/>
      <c r="J1168" s="1815"/>
      <c r="K1168" s="1816"/>
      <c r="L1168" s="586" t="s">
        <v>1627</v>
      </c>
      <c r="M1168" s="583"/>
      <c r="N1168" s="549"/>
      <c r="O1168" s="549"/>
      <c r="P1168" s="549"/>
      <c r="Q1168" s="549">
        <v>1</v>
      </c>
      <c r="R1168" s="549"/>
      <c r="S1168" s="584"/>
    </row>
    <row r="1169" spans="1:19" ht="31.2">
      <c r="A1169" s="1814"/>
      <c r="B1169" s="1815"/>
      <c r="C1169" s="1815"/>
      <c r="D1169" s="1815"/>
      <c r="E1169" s="1815"/>
      <c r="F1169" s="1815"/>
      <c r="G1169" s="1815"/>
      <c r="H1169" s="1815"/>
      <c r="I1169" s="1815"/>
      <c r="J1169" s="1815"/>
      <c r="K1169" s="1816"/>
      <c r="L1169" s="586" t="s">
        <v>1633</v>
      </c>
      <c r="M1169" s="583"/>
      <c r="N1169" s="549"/>
      <c r="O1169" s="549"/>
      <c r="P1169" s="549"/>
      <c r="Q1169" s="549">
        <v>1</v>
      </c>
      <c r="R1169" s="549"/>
      <c r="S1169" s="584"/>
    </row>
    <row r="1170" spans="1:19" ht="31.2">
      <c r="A1170" s="1814"/>
      <c r="B1170" s="1815"/>
      <c r="C1170" s="1815"/>
      <c r="D1170" s="1815"/>
      <c r="E1170" s="1815"/>
      <c r="F1170" s="1815"/>
      <c r="G1170" s="1815"/>
      <c r="H1170" s="1815"/>
      <c r="I1170" s="1815"/>
      <c r="J1170" s="1815"/>
      <c r="K1170" s="1816"/>
      <c r="L1170" s="586" t="s">
        <v>1633</v>
      </c>
      <c r="M1170" s="583"/>
      <c r="N1170" s="549"/>
      <c r="O1170" s="549"/>
      <c r="P1170" s="549"/>
      <c r="Q1170" s="549">
        <v>1</v>
      </c>
      <c r="R1170" s="549"/>
      <c r="S1170" s="584"/>
    </row>
    <row r="1171" spans="1:19" ht="31.2">
      <c r="A1171" s="1814"/>
      <c r="B1171" s="1815"/>
      <c r="C1171" s="1815"/>
      <c r="D1171" s="1815"/>
      <c r="E1171" s="1815"/>
      <c r="F1171" s="1815"/>
      <c r="G1171" s="1815"/>
      <c r="H1171" s="1815"/>
      <c r="I1171" s="1815"/>
      <c r="J1171" s="1815"/>
      <c r="K1171" s="1816"/>
      <c r="L1171" s="586" t="s">
        <v>1638</v>
      </c>
      <c r="M1171" s="583"/>
      <c r="N1171" s="549"/>
      <c r="O1171" s="549"/>
      <c r="P1171" s="549"/>
      <c r="Q1171" s="549">
        <v>1</v>
      </c>
      <c r="R1171" s="549"/>
      <c r="S1171" s="584"/>
    </row>
    <row r="1172" spans="1:19" ht="15.6">
      <c r="A1172" s="1814"/>
      <c r="B1172" s="1815"/>
      <c r="C1172" s="1815"/>
      <c r="D1172" s="1815"/>
      <c r="E1172" s="1815"/>
      <c r="F1172" s="1815"/>
      <c r="G1172" s="1815"/>
      <c r="H1172" s="1815"/>
      <c r="I1172" s="1815"/>
      <c r="J1172" s="1815"/>
      <c r="K1172" s="1816"/>
      <c r="L1172" s="586" t="s">
        <v>1629</v>
      </c>
      <c r="M1172" s="583"/>
      <c r="N1172" s="549"/>
      <c r="O1172" s="549"/>
      <c r="P1172" s="549"/>
      <c r="Q1172" s="549">
        <v>1</v>
      </c>
      <c r="R1172" s="549"/>
      <c r="S1172" s="584"/>
    </row>
    <row r="1173" spans="1:19" ht="15.6">
      <c r="A1173" s="1814"/>
      <c r="B1173" s="1815"/>
      <c r="C1173" s="1815"/>
      <c r="D1173" s="1815"/>
      <c r="E1173" s="1815"/>
      <c r="F1173" s="1815"/>
      <c r="G1173" s="1815"/>
      <c r="H1173" s="1815"/>
      <c r="I1173" s="1815"/>
      <c r="J1173" s="1815"/>
      <c r="K1173" s="1816"/>
      <c r="L1173" s="586" t="s">
        <v>1639</v>
      </c>
      <c r="M1173" s="583"/>
      <c r="N1173" s="549"/>
      <c r="O1173" s="549"/>
      <c r="P1173" s="549"/>
      <c r="Q1173" s="549">
        <v>1</v>
      </c>
      <c r="R1173" s="549"/>
      <c r="S1173" s="584"/>
    </row>
    <row r="1174" spans="1:19" ht="15.6">
      <c r="A1174" s="1814"/>
      <c r="B1174" s="1815"/>
      <c r="C1174" s="1815"/>
      <c r="D1174" s="1815"/>
      <c r="E1174" s="1815"/>
      <c r="F1174" s="1815"/>
      <c r="G1174" s="1815"/>
      <c r="H1174" s="1815"/>
      <c r="I1174" s="1815"/>
      <c r="J1174" s="1815"/>
      <c r="K1174" s="1816"/>
      <c r="L1174" s="586"/>
      <c r="M1174" s="583"/>
      <c r="N1174" s="549"/>
      <c r="O1174" s="549"/>
      <c r="P1174" s="549"/>
      <c r="Q1174" s="549"/>
      <c r="R1174" s="549"/>
      <c r="S1174" s="584"/>
    </row>
    <row r="1175" spans="1:19" ht="15.6">
      <c r="A1175" s="1814"/>
      <c r="B1175" s="1815"/>
      <c r="C1175" s="1815"/>
      <c r="D1175" s="1815"/>
      <c r="E1175" s="1815"/>
      <c r="F1175" s="1815"/>
      <c r="G1175" s="1815"/>
      <c r="H1175" s="1815"/>
      <c r="I1175" s="1815"/>
      <c r="J1175" s="1815"/>
      <c r="K1175" s="1816"/>
      <c r="L1175" s="586"/>
      <c r="M1175" s="583"/>
      <c r="N1175" s="549"/>
      <c r="O1175" s="549"/>
      <c r="P1175" s="549"/>
      <c r="Q1175" s="549"/>
      <c r="R1175" s="549"/>
      <c r="S1175" s="584"/>
    </row>
    <row r="1176" spans="1:19" ht="15.6">
      <c r="A1176" s="1814"/>
      <c r="B1176" s="1815"/>
      <c r="C1176" s="1815"/>
      <c r="D1176" s="1815"/>
      <c r="E1176" s="1815"/>
      <c r="F1176" s="1815"/>
      <c r="G1176" s="1815"/>
      <c r="H1176" s="1815"/>
      <c r="I1176" s="1815"/>
      <c r="J1176" s="1815"/>
      <c r="K1176" s="1816"/>
      <c r="L1176" s="547"/>
      <c r="M1176" s="583"/>
      <c r="N1176" s="549"/>
      <c r="O1176" s="549"/>
      <c r="P1176" s="549"/>
      <c r="Q1176" s="549"/>
      <c r="R1176" s="549"/>
      <c r="S1176" s="584"/>
    </row>
    <row r="1177" spans="1:19" ht="15.6">
      <c r="A1177" s="1814"/>
      <c r="B1177" s="1815"/>
      <c r="C1177" s="1815"/>
      <c r="D1177" s="1815"/>
      <c r="E1177" s="1815"/>
      <c r="F1177" s="1815"/>
      <c r="G1177" s="1815"/>
      <c r="H1177" s="1815"/>
      <c r="I1177" s="1815"/>
      <c r="J1177" s="1815"/>
      <c r="K1177" s="1816"/>
      <c r="L1177" s="547"/>
      <c r="M1177" s="583"/>
      <c r="N1177" s="549"/>
      <c r="O1177" s="549"/>
      <c r="P1177" s="549"/>
      <c r="Q1177" s="549"/>
      <c r="R1177" s="549"/>
      <c r="S1177" s="584"/>
    </row>
    <row r="1178" spans="1:19" ht="15.6">
      <c r="A1178" s="1814"/>
      <c r="B1178" s="1815"/>
      <c r="C1178" s="1815"/>
      <c r="D1178" s="1815"/>
      <c r="E1178" s="1815"/>
      <c r="F1178" s="1815"/>
      <c r="G1178" s="1815"/>
      <c r="H1178" s="1815"/>
      <c r="I1178" s="1815"/>
      <c r="J1178" s="1815"/>
      <c r="K1178" s="1816"/>
      <c r="L1178" s="547"/>
      <c r="M1178" s="583"/>
      <c r="N1178" s="549"/>
      <c r="O1178" s="549"/>
      <c r="P1178" s="549"/>
      <c r="Q1178" s="549"/>
      <c r="R1178" s="549"/>
      <c r="S1178" s="584"/>
    </row>
    <row r="1179" spans="1:19" ht="16.2" thickBot="1">
      <c r="A1179" s="1831"/>
      <c r="B1179" s="1832"/>
      <c r="C1179" s="1832"/>
      <c r="D1179" s="1832"/>
      <c r="E1179" s="1832"/>
      <c r="F1179" s="1832"/>
      <c r="G1179" s="1832"/>
      <c r="H1179" s="1832"/>
      <c r="I1179" s="1832"/>
      <c r="J1179" s="1832"/>
      <c r="K1179" s="1833"/>
      <c r="L1179" s="1834" t="s">
        <v>1209</v>
      </c>
      <c r="M1179" s="1835"/>
      <c r="N1179" s="1835"/>
      <c r="O1179" s="1835"/>
      <c r="P1179" s="1835"/>
      <c r="Q1179" s="1835"/>
      <c r="R1179" s="1836"/>
      <c r="S1179" s="558">
        <f>SUM(S1166:S1175)</f>
        <v>17</v>
      </c>
    </row>
    <row r="1180" spans="1:19" ht="77.400000000000006" customHeight="1">
      <c r="A1180" s="2001" t="s">
        <v>1306</v>
      </c>
      <c r="B1180" s="2002"/>
      <c r="C1180" s="2003"/>
      <c r="D1180" s="2003"/>
      <c r="E1180" s="1089"/>
      <c r="F1180" s="1090"/>
      <c r="G1180" s="2002" t="s">
        <v>1306</v>
      </c>
      <c r="H1180" s="2002"/>
      <c r="I1180" s="1088"/>
      <c r="J1180" s="1088"/>
      <c r="K1180" s="1103"/>
      <c r="L1180" s="587"/>
      <c r="M1180" s="587"/>
      <c r="N1180" s="587"/>
      <c r="O1180" s="587"/>
      <c r="P1180" s="587"/>
      <c r="Q1180" s="587"/>
      <c r="R1180" s="587"/>
      <c r="S1180" s="588"/>
    </row>
    <row r="1181" spans="1:19" ht="24.6" customHeight="1">
      <c r="A1181" s="765" t="s">
        <v>1939</v>
      </c>
      <c r="B1181" s="755"/>
      <c r="C1181" s="755"/>
      <c r="D1181" s="830"/>
      <c r="E1181" s="830"/>
      <c r="F1181" s="830"/>
      <c r="G1181" s="1759" t="s">
        <v>1942</v>
      </c>
      <c r="H1181" s="1759"/>
      <c r="I1181" s="1759"/>
      <c r="J1181" s="1759"/>
      <c r="K1181" s="829"/>
      <c r="L1181" s="587"/>
      <c r="M1181" s="587"/>
      <c r="N1181" s="587"/>
      <c r="O1181" s="587"/>
      <c r="P1181" s="587"/>
      <c r="Q1181" s="587"/>
      <c r="R1181" s="587"/>
      <c r="S1181" s="588"/>
    </row>
    <row r="1182" spans="1:19" ht="15.6">
      <c r="A1182" s="765" t="s">
        <v>1940</v>
      </c>
      <c r="B1182" s="755"/>
      <c r="C1182" s="755"/>
      <c r="D1182" s="830"/>
      <c r="E1182" s="830"/>
      <c r="F1182" s="830"/>
      <c r="G1182" s="1759" t="s">
        <v>1943</v>
      </c>
      <c r="H1182" s="1759"/>
      <c r="I1182" s="1759"/>
      <c r="J1182" s="1759"/>
      <c r="K1182" s="829"/>
      <c r="L1182" s="587"/>
      <c r="M1182" s="587"/>
      <c r="N1182" s="587"/>
      <c r="O1182" s="587"/>
      <c r="P1182" s="587"/>
      <c r="Q1182" s="587"/>
      <c r="R1182" s="587"/>
      <c r="S1182" s="588"/>
    </row>
    <row r="1183" spans="1:19" ht="16.2" thickBot="1">
      <c r="A1183" s="765" t="s">
        <v>1941</v>
      </c>
      <c r="B1183" s="755"/>
      <c r="C1183" s="755"/>
      <c r="D1183" s="830"/>
      <c r="E1183" s="830"/>
      <c r="F1183" s="830"/>
      <c r="G1183" s="1759" t="s">
        <v>1944</v>
      </c>
      <c r="H1183" s="1759"/>
      <c r="I1183" s="1759"/>
      <c r="J1183" s="1759"/>
      <c r="K1183" s="1094"/>
      <c r="L1183" s="587"/>
      <c r="M1183" s="587"/>
      <c r="N1183" s="587"/>
      <c r="O1183" s="587"/>
      <c r="P1183" s="587"/>
      <c r="Q1183" s="587"/>
      <c r="R1183" s="587"/>
      <c r="S1183" s="588"/>
    </row>
    <row r="1184" spans="1:19" ht="21" thickBot="1">
      <c r="A1184" s="1837"/>
      <c r="B1184" s="1838"/>
      <c r="C1184" s="1838"/>
      <c r="D1184" s="1775" t="s">
        <v>1281</v>
      </c>
      <c r="E1184" s="1776"/>
      <c r="F1184" s="1776"/>
      <c r="G1184" s="1776"/>
      <c r="H1184" s="1776"/>
      <c r="I1184" s="1776"/>
      <c r="J1184" s="1776"/>
      <c r="K1184" s="1776"/>
      <c r="L1184" s="1776"/>
      <c r="M1184" s="1776"/>
      <c r="N1184" s="1776"/>
      <c r="O1184" s="1776"/>
      <c r="P1184" s="1776"/>
      <c r="Q1184" s="1776"/>
      <c r="R1184" s="1777"/>
      <c r="S1184" s="528"/>
    </row>
    <row r="1185" spans="1:19" ht="15.6">
      <c r="A1185" s="530"/>
      <c r="B1185" s="531"/>
      <c r="C1185" s="531"/>
      <c r="D1185" s="531"/>
      <c r="E1185" s="531"/>
      <c r="F1185" s="531"/>
      <c r="G1185" s="531"/>
      <c r="H1185" s="531"/>
      <c r="I1185" s="531"/>
      <c r="J1185" s="531"/>
      <c r="K1185" s="531"/>
      <c r="L1185" s="531"/>
      <c r="M1185" s="531"/>
      <c r="N1185" s="531"/>
      <c r="O1185" s="531"/>
      <c r="P1185" s="531"/>
      <c r="Q1185" s="531"/>
      <c r="R1185" s="531"/>
      <c r="S1185" s="532"/>
    </row>
    <row r="1186" spans="1:19" ht="15.6">
      <c r="A1186" s="1839" t="s">
        <v>1204</v>
      </c>
      <c r="B1186" s="1840"/>
      <c r="C1186" s="1840"/>
      <c r="D1186" s="1896" t="s">
        <v>1228</v>
      </c>
      <c r="E1186" s="1897"/>
      <c r="F1186" s="1897"/>
      <c r="G1186" s="1897"/>
      <c r="H1186" s="1897"/>
      <c r="I1186" s="1897"/>
      <c r="J1186" s="1897"/>
      <c r="K1186" s="1897"/>
      <c r="L1186" s="1897"/>
      <c r="M1186" s="1897"/>
      <c r="N1186" s="1897"/>
      <c r="O1186" s="1897"/>
      <c r="P1186" s="1897"/>
      <c r="Q1186" s="1897"/>
      <c r="R1186" s="1898"/>
      <c r="S1186" s="534"/>
    </row>
    <row r="1187" spans="1:19" ht="15.6">
      <c r="A1187" s="535"/>
      <c r="B1187" s="533"/>
      <c r="C1187" s="536"/>
      <c r="D1187" s="1899"/>
      <c r="E1187" s="1900"/>
      <c r="F1187" s="1900"/>
      <c r="G1187" s="1900"/>
      <c r="H1187" s="1900"/>
      <c r="I1187" s="1900"/>
      <c r="J1187" s="1900"/>
      <c r="K1187" s="1900"/>
      <c r="L1187" s="1900"/>
      <c r="M1187" s="1900"/>
      <c r="N1187" s="1900"/>
      <c r="O1187" s="1900"/>
      <c r="P1187" s="1900"/>
      <c r="Q1187" s="1900"/>
      <c r="R1187" s="1901"/>
      <c r="S1187" s="534"/>
    </row>
    <row r="1188" spans="1:19" ht="15.6">
      <c r="A1188" s="537"/>
      <c r="B1188" s="538"/>
      <c r="C1188" s="538"/>
      <c r="D1188" s="539"/>
      <c r="E1188" s="540"/>
      <c r="F1188" s="540"/>
      <c r="G1188" s="539"/>
      <c r="H1188" s="539"/>
      <c r="I1188" s="539"/>
      <c r="J1188" s="539"/>
      <c r="K1188" s="539"/>
      <c r="L1188" s="539"/>
      <c r="M1188" s="539"/>
      <c r="N1188" s="539"/>
      <c r="O1188" s="539"/>
      <c r="P1188" s="539"/>
      <c r="Q1188" s="539"/>
      <c r="R1188" s="540"/>
      <c r="S1188" s="534"/>
    </row>
    <row r="1189" spans="1:19" ht="15.6">
      <c r="A1189" s="1762" t="s">
        <v>1282</v>
      </c>
      <c r="B1189" s="1762"/>
      <c r="C1189" s="1762"/>
      <c r="D1189" s="1762"/>
      <c r="E1189" s="541"/>
      <c r="F1189" s="1763" t="s">
        <v>1283</v>
      </c>
      <c r="G1189" s="1763"/>
      <c r="H1189" s="1763"/>
      <c r="I1189" s="1763"/>
      <c r="J1189" s="1763"/>
      <c r="K1189" s="1763"/>
      <c r="L1189" s="540"/>
      <c r="M1189" s="1763" t="s">
        <v>1205</v>
      </c>
      <c r="N1189" s="1763"/>
      <c r="O1189" s="1763"/>
      <c r="P1189" s="540"/>
      <c r="Q1189" s="1764" t="s">
        <v>1284</v>
      </c>
      <c r="R1189" s="1765"/>
      <c r="S1189" s="1858"/>
    </row>
    <row r="1190" spans="1:19" ht="15.6">
      <c r="A1190" s="1768" t="s">
        <v>981</v>
      </c>
      <c r="B1190" s="1768"/>
      <c r="C1190" s="1768"/>
      <c r="D1190" s="1768"/>
      <c r="E1190" s="541"/>
      <c r="F1190" s="1769" t="s">
        <v>982</v>
      </c>
      <c r="G1190" s="1769"/>
      <c r="H1190" s="1769"/>
      <c r="I1190" s="1769"/>
      <c r="J1190" s="1769"/>
      <c r="K1190" s="1769"/>
      <c r="L1190" s="540"/>
      <c r="M1190" s="1770" t="s">
        <v>952</v>
      </c>
      <c r="N1190" s="1771"/>
      <c r="O1190" s="1772"/>
      <c r="P1190" s="539"/>
      <c r="Q1190" s="1828"/>
      <c r="R1190" s="1829"/>
      <c r="S1190" s="1859"/>
    </row>
    <row r="1191" spans="1:19" ht="15.6">
      <c r="A1191" s="1768"/>
      <c r="B1191" s="1768"/>
      <c r="C1191" s="1768"/>
      <c r="D1191" s="1768"/>
      <c r="E1191" s="541"/>
      <c r="F1191" s="1769"/>
      <c r="G1191" s="1769"/>
      <c r="H1191" s="1769"/>
      <c r="I1191" s="1769"/>
      <c r="J1191" s="1769"/>
      <c r="K1191" s="1769"/>
      <c r="L1191" s="539"/>
      <c r="M1191" s="539"/>
      <c r="N1191" s="542"/>
      <c r="O1191" s="542"/>
      <c r="P1191" s="542"/>
      <c r="Q1191" s="542"/>
      <c r="R1191" s="540"/>
      <c r="S1191" s="534"/>
    </row>
    <row r="1192" spans="1:19" ht="16.2" thickBot="1">
      <c r="A1192" s="570"/>
      <c r="B1192" s="571"/>
      <c r="C1192" s="571"/>
      <c r="D1192" s="571"/>
      <c r="E1192" s="571"/>
      <c r="F1192" s="571"/>
      <c r="G1192" s="571"/>
      <c r="H1192" s="572"/>
      <c r="I1192" s="571"/>
      <c r="J1192" s="571"/>
      <c r="K1192" s="571"/>
      <c r="L1192" s="571"/>
      <c r="M1192" s="571"/>
      <c r="N1192" s="571"/>
      <c r="O1192" s="571"/>
      <c r="P1192" s="571"/>
      <c r="Q1192" s="571"/>
      <c r="R1192" s="571"/>
      <c r="S1192" s="573"/>
    </row>
    <row r="1193" spans="1:19" ht="15.6">
      <c r="A1193" s="1820" t="s">
        <v>1285</v>
      </c>
      <c r="B1193" s="1821"/>
      <c r="C1193" s="1821"/>
      <c r="D1193" s="1821"/>
      <c r="E1193" s="1821"/>
      <c r="F1193" s="1821"/>
      <c r="G1193" s="1821"/>
      <c r="H1193" s="1821"/>
      <c r="I1193" s="1821"/>
      <c r="J1193" s="1821"/>
      <c r="K1193" s="1822"/>
      <c r="L1193" s="1823" t="s">
        <v>428</v>
      </c>
      <c r="M1193" s="1825" t="s">
        <v>1225</v>
      </c>
      <c r="N1193" s="1826"/>
      <c r="O1193" s="1827"/>
      <c r="P1193" s="1823" t="s">
        <v>1286</v>
      </c>
      <c r="Q1193" s="1823" t="s">
        <v>1287</v>
      </c>
      <c r="R1193" s="1823" t="s">
        <v>1288</v>
      </c>
      <c r="S1193" s="1809" t="s">
        <v>1206</v>
      </c>
    </row>
    <row r="1194" spans="1:19" ht="15.6">
      <c r="A1194" s="1804"/>
      <c r="B1194" s="1805"/>
      <c r="C1194" s="1805"/>
      <c r="D1194" s="1805"/>
      <c r="E1194" s="1805"/>
      <c r="F1194" s="1805"/>
      <c r="G1194" s="1805"/>
      <c r="H1194" s="1805"/>
      <c r="I1194" s="1805"/>
      <c r="J1194" s="1805"/>
      <c r="K1194" s="1806"/>
      <c r="L1194" s="1824"/>
      <c r="M1194" s="546" t="s">
        <v>1289</v>
      </c>
      <c r="N1194" s="546" t="s">
        <v>1290</v>
      </c>
      <c r="O1194" s="546" t="s">
        <v>1291</v>
      </c>
      <c r="P1194" s="1824"/>
      <c r="Q1194" s="1824"/>
      <c r="R1194" s="1824"/>
      <c r="S1194" s="1810"/>
    </row>
    <row r="1195" spans="1:19" ht="15.6">
      <c r="A1195" s="1811" t="s">
        <v>1292</v>
      </c>
      <c r="B1195" s="1812"/>
      <c r="C1195" s="1812"/>
      <c r="D1195" s="1812"/>
      <c r="E1195" s="1812"/>
      <c r="F1195" s="1812"/>
      <c r="G1195" s="1812"/>
      <c r="H1195" s="1812"/>
      <c r="I1195" s="1812"/>
      <c r="J1195" s="1812"/>
      <c r="K1195" s="1813"/>
      <c r="L1195" s="586" t="s">
        <v>1636</v>
      </c>
      <c r="M1195" s="583"/>
      <c r="N1195" s="549"/>
      <c r="O1195" s="549"/>
      <c r="P1195" s="549"/>
      <c r="Q1195" s="549">
        <v>7</v>
      </c>
      <c r="R1195" s="549"/>
      <c r="S1195" s="584">
        <f>SUM(Q1195:Q1204)</f>
        <v>17</v>
      </c>
    </row>
    <row r="1196" spans="1:19" ht="15.6">
      <c r="A1196" s="1814"/>
      <c r="B1196" s="1815"/>
      <c r="C1196" s="1815"/>
      <c r="D1196" s="1815"/>
      <c r="E1196" s="1815"/>
      <c r="F1196" s="1815"/>
      <c r="G1196" s="1815"/>
      <c r="H1196" s="1815"/>
      <c r="I1196" s="1815"/>
      <c r="J1196" s="1815"/>
      <c r="K1196" s="1816"/>
      <c r="L1196" s="586" t="s">
        <v>1637</v>
      </c>
      <c r="M1196" s="583"/>
      <c r="N1196" s="549"/>
      <c r="O1196" s="549"/>
      <c r="P1196" s="549"/>
      <c r="Q1196" s="549">
        <v>4</v>
      </c>
      <c r="R1196" s="549"/>
      <c r="S1196" s="584"/>
    </row>
    <row r="1197" spans="1:19" ht="15.6">
      <c r="A1197" s="1814"/>
      <c r="B1197" s="1815"/>
      <c r="C1197" s="1815"/>
      <c r="D1197" s="1815"/>
      <c r="E1197" s="1815"/>
      <c r="F1197" s="1815"/>
      <c r="G1197" s="1815"/>
      <c r="H1197" s="1815"/>
      <c r="I1197" s="1815"/>
      <c r="J1197" s="1815"/>
      <c r="K1197" s="1816"/>
      <c r="L1197" s="586" t="s">
        <v>1627</v>
      </c>
      <c r="M1197" s="583"/>
      <c r="N1197" s="549"/>
      <c r="O1197" s="549"/>
      <c r="P1197" s="549"/>
      <c r="Q1197" s="549">
        <v>1</v>
      </c>
      <c r="R1197" s="549"/>
      <c r="S1197" s="584"/>
    </row>
    <row r="1198" spans="1:19" ht="31.2">
      <c r="A1198" s="1814"/>
      <c r="B1198" s="1815"/>
      <c r="C1198" s="1815"/>
      <c r="D1198" s="1815"/>
      <c r="E1198" s="1815"/>
      <c r="F1198" s="1815"/>
      <c r="G1198" s="1815"/>
      <c r="H1198" s="1815"/>
      <c r="I1198" s="1815"/>
      <c r="J1198" s="1815"/>
      <c r="K1198" s="1816"/>
      <c r="L1198" s="586" t="s">
        <v>1633</v>
      </c>
      <c r="M1198" s="583"/>
      <c r="N1198" s="549"/>
      <c r="O1198" s="549"/>
      <c r="P1198" s="549"/>
      <c r="Q1198" s="549">
        <v>1</v>
      </c>
      <c r="R1198" s="549"/>
      <c r="S1198" s="584"/>
    </row>
    <row r="1199" spans="1:19" ht="31.2">
      <c r="A1199" s="1814"/>
      <c r="B1199" s="1815"/>
      <c r="C1199" s="1815"/>
      <c r="D1199" s="1815"/>
      <c r="E1199" s="1815"/>
      <c r="F1199" s="1815"/>
      <c r="G1199" s="1815"/>
      <c r="H1199" s="1815"/>
      <c r="I1199" s="1815"/>
      <c r="J1199" s="1815"/>
      <c r="K1199" s="1816"/>
      <c r="L1199" s="586" t="s">
        <v>1633</v>
      </c>
      <c r="M1199" s="583"/>
      <c r="N1199" s="549"/>
      <c r="O1199" s="549"/>
      <c r="P1199" s="549"/>
      <c r="Q1199" s="549">
        <v>1</v>
      </c>
      <c r="R1199" s="549"/>
      <c r="S1199" s="584"/>
    </row>
    <row r="1200" spans="1:19" ht="31.2">
      <c r="A1200" s="1814"/>
      <c r="B1200" s="1815"/>
      <c r="C1200" s="1815"/>
      <c r="D1200" s="1815"/>
      <c r="E1200" s="1815"/>
      <c r="F1200" s="1815"/>
      <c r="G1200" s="1815"/>
      <c r="H1200" s="1815"/>
      <c r="I1200" s="1815"/>
      <c r="J1200" s="1815"/>
      <c r="K1200" s="1816"/>
      <c r="L1200" s="586" t="s">
        <v>1638</v>
      </c>
      <c r="M1200" s="583"/>
      <c r="N1200" s="549"/>
      <c r="O1200" s="549"/>
      <c r="P1200" s="549"/>
      <c r="Q1200" s="549">
        <v>1</v>
      </c>
      <c r="R1200" s="549"/>
      <c r="S1200" s="584"/>
    </row>
    <row r="1201" spans="1:19" ht="15.6">
      <c r="A1201" s="1814"/>
      <c r="B1201" s="1815"/>
      <c r="C1201" s="1815"/>
      <c r="D1201" s="1815"/>
      <c r="E1201" s="1815"/>
      <c r="F1201" s="1815"/>
      <c r="G1201" s="1815"/>
      <c r="H1201" s="1815"/>
      <c r="I1201" s="1815"/>
      <c r="J1201" s="1815"/>
      <c r="K1201" s="1816"/>
      <c r="L1201" s="586" t="s">
        <v>1629</v>
      </c>
      <c r="M1201" s="583"/>
      <c r="N1201" s="549"/>
      <c r="O1201" s="549"/>
      <c r="P1201" s="549"/>
      <c r="Q1201" s="549">
        <v>1</v>
      </c>
      <c r="R1201" s="549"/>
      <c r="S1201" s="584"/>
    </row>
    <row r="1202" spans="1:19" ht="15.6">
      <c r="A1202" s="1814"/>
      <c r="B1202" s="1815"/>
      <c r="C1202" s="1815"/>
      <c r="D1202" s="1815"/>
      <c r="E1202" s="1815"/>
      <c r="F1202" s="1815"/>
      <c r="G1202" s="1815"/>
      <c r="H1202" s="1815"/>
      <c r="I1202" s="1815"/>
      <c r="J1202" s="1815"/>
      <c r="K1202" s="1816"/>
      <c r="L1202" s="586" t="s">
        <v>1639</v>
      </c>
      <c r="M1202" s="583"/>
      <c r="N1202" s="549"/>
      <c r="O1202" s="549"/>
      <c r="P1202" s="549"/>
      <c r="Q1202" s="549">
        <v>1</v>
      </c>
      <c r="R1202" s="549"/>
      <c r="S1202" s="584"/>
    </row>
    <row r="1203" spans="1:19" ht="15.6">
      <c r="A1203" s="1814"/>
      <c r="B1203" s="1815"/>
      <c r="C1203" s="1815"/>
      <c r="D1203" s="1815"/>
      <c r="E1203" s="1815"/>
      <c r="F1203" s="1815"/>
      <c r="G1203" s="1815"/>
      <c r="H1203" s="1815"/>
      <c r="I1203" s="1815"/>
      <c r="J1203" s="1815"/>
      <c r="K1203" s="1816"/>
      <c r="L1203" s="586"/>
      <c r="M1203" s="583"/>
      <c r="N1203" s="549"/>
      <c r="O1203" s="549"/>
      <c r="P1203" s="549"/>
      <c r="Q1203" s="549"/>
      <c r="R1203" s="549"/>
      <c r="S1203" s="584"/>
    </row>
    <row r="1204" spans="1:19" ht="15.6">
      <c r="A1204" s="1814"/>
      <c r="B1204" s="1815"/>
      <c r="C1204" s="1815"/>
      <c r="D1204" s="1815"/>
      <c r="E1204" s="1815"/>
      <c r="F1204" s="1815"/>
      <c r="G1204" s="1815"/>
      <c r="H1204" s="1815"/>
      <c r="I1204" s="1815"/>
      <c r="J1204" s="1815"/>
      <c r="K1204" s="1816"/>
      <c r="L1204" s="586"/>
      <c r="M1204" s="583"/>
      <c r="N1204" s="549"/>
      <c r="O1204" s="549"/>
      <c r="P1204" s="549"/>
      <c r="Q1204" s="549"/>
      <c r="R1204" s="549"/>
      <c r="S1204" s="584"/>
    </row>
    <row r="1205" spans="1:19" ht="15.6">
      <c r="A1205" s="1814"/>
      <c r="B1205" s="1815"/>
      <c r="C1205" s="1815"/>
      <c r="D1205" s="1815"/>
      <c r="E1205" s="1815"/>
      <c r="F1205" s="1815"/>
      <c r="G1205" s="1815"/>
      <c r="H1205" s="1815"/>
      <c r="I1205" s="1815"/>
      <c r="J1205" s="1815"/>
      <c r="K1205" s="1816"/>
      <c r="L1205" s="547"/>
      <c r="M1205" s="583"/>
      <c r="N1205" s="549"/>
      <c r="O1205" s="549"/>
      <c r="P1205" s="549"/>
      <c r="Q1205" s="549"/>
      <c r="R1205" s="549"/>
      <c r="S1205" s="584"/>
    </row>
    <row r="1206" spans="1:19" ht="15.6">
      <c r="A1206" s="1814"/>
      <c r="B1206" s="1815"/>
      <c r="C1206" s="1815"/>
      <c r="D1206" s="1815"/>
      <c r="E1206" s="1815"/>
      <c r="F1206" s="1815"/>
      <c r="G1206" s="1815"/>
      <c r="H1206" s="1815"/>
      <c r="I1206" s="1815"/>
      <c r="J1206" s="1815"/>
      <c r="K1206" s="1816"/>
      <c r="L1206" s="547"/>
      <c r="M1206" s="583"/>
      <c r="N1206" s="549"/>
      <c r="O1206" s="549"/>
      <c r="P1206" s="549"/>
      <c r="Q1206" s="549"/>
      <c r="R1206" s="549"/>
      <c r="S1206" s="584"/>
    </row>
    <row r="1207" spans="1:19" ht="15.6">
      <c r="A1207" s="1814"/>
      <c r="B1207" s="1815"/>
      <c r="C1207" s="1815"/>
      <c r="D1207" s="1815"/>
      <c r="E1207" s="1815"/>
      <c r="F1207" s="1815"/>
      <c r="G1207" s="1815"/>
      <c r="H1207" s="1815"/>
      <c r="I1207" s="1815"/>
      <c r="J1207" s="1815"/>
      <c r="K1207" s="1816"/>
      <c r="L1207" s="547"/>
      <c r="M1207" s="583"/>
      <c r="N1207" s="549"/>
      <c r="O1207" s="549"/>
      <c r="P1207" s="549"/>
      <c r="Q1207" s="549"/>
      <c r="R1207" s="549"/>
      <c r="S1207" s="584"/>
    </row>
    <row r="1208" spans="1:19" ht="15.6">
      <c r="A1208" s="1831"/>
      <c r="B1208" s="1832"/>
      <c r="C1208" s="1832"/>
      <c r="D1208" s="1832"/>
      <c r="E1208" s="1832"/>
      <c r="F1208" s="1832"/>
      <c r="G1208" s="1832"/>
      <c r="H1208" s="1832"/>
      <c r="I1208" s="1832"/>
      <c r="J1208" s="1832"/>
      <c r="K1208" s="1833"/>
      <c r="L1208" s="1834" t="s">
        <v>1209</v>
      </c>
      <c r="M1208" s="1835"/>
      <c r="N1208" s="1835"/>
      <c r="O1208" s="1835"/>
      <c r="P1208" s="1835"/>
      <c r="Q1208" s="1835"/>
      <c r="R1208" s="1836"/>
      <c r="S1208" s="558">
        <f>SUM(S1195:S1204)</f>
        <v>17</v>
      </c>
    </row>
    <row r="1209" spans="1:19" ht="16.2" thickBot="1">
      <c r="A1209" s="570"/>
      <c r="B1209" s="571"/>
      <c r="C1209" s="571"/>
      <c r="D1209" s="571"/>
      <c r="E1209" s="571"/>
      <c r="F1209" s="571"/>
      <c r="G1209" s="571"/>
      <c r="H1209" s="572"/>
      <c r="I1209" s="571"/>
      <c r="J1209" s="571"/>
      <c r="K1209" s="571"/>
      <c r="L1209" s="571"/>
      <c r="M1209" s="571"/>
      <c r="N1209" s="571"/>
      <c r="O1209" s="571"/>
      <c r="P1209" s="571"/>
      <c r="Q1209" s="571"/>
      <c r="R1209" s="571"/>
      <c r="S1209" s="573"/>
    </row>
    <row r="1210" spans="1:19" ht="21" thickBot="1">
      <c r="A1210" s="1837"/>
      <c r="B1210" s="1838"/>
      <c r="C1210" s="1838"/>
      <c r="D1210" s="1775" t="s">
        <v>1281</v>
      </c>
      <c r="E1210" s="1776"/>
      <c r="F1210" s="1776"/>
      <c r="G1210" s="1776"/>
      <c r="H1210" s="1776"/>
      <c r="I1210" s="1776"/>
      <c r="J1210" s="1776"/>
      <c r="K1210" s="1776"/>
      <c r="L1210" s="1776"/>
      <c r="M1210" s="1776"/>
      <c r="N1210" s="1776"/>
      <c r="O1210" s="1776"/>
      <c r="P1210" s="1776"/>
      <c r="Q1210" s="1776"/>
      <c r="R1210" s="1777"/>
      <c r="S1210" s="528"/>
    </row>
    <row r="1211" spans="1:19" ht="15.6">
      <c r="A1211" s="530"/>
      <c r="B1211" s="531"/>
      <c r="C1211" s="531"/>
      <c r="D1211" s="531"/>
      <c r="E1211" s="531"/>
      <c r="F1211" s="531"/>
      <c r="G1211" s="531"/>
      <c r="H1211" s="531"/>
      <c r="I1211" s="531"/>
      <c r="J1211" s="531"/>
      <c r="K1211" s="531"/>
      <c r="L1211" s="531"/>
      <c r="M1211" s="531"/>
      <c r="N1211" s="531"/>
      <c r="O1211" s="531"/>
      <c r="P1211" s="531"/>
      <c r="Q1211" s="531"/>
      <c r="R1211" s="531"/>
      <c r="S1211" s="532"/>
    </row>
    <row r="1212" spans="1:19" ht="15.6">
      <c r="A1212" s="1839" t="s">
        <v>1204</v>
      </c>
      <c r="B1212" s="1840"/>
      <c r="C1212" s="1840"/>
      <c r="D1212" s="1896" t="s">
        <v>1228</v>
      </c>
      <c r="E1212" s="1897"/>
      <c r="F1212" s="1897"/>
      <c r="G1212" s="1897"/>
      <c r="H1212" s="1897"/>
      <c r="I1212" s="1897"/>
      <c r="J1212" s="1897"/>
      <c r="K1212" s="1897"/>
      <c r="L1212" s="1897"/>
      <c r="M1212" s="1897"/>
      <c r="N1212" s="1897"/>
      <c r="O1212" s="1897"/>
      <c r="P1212" s="1897"/>
      <c r="Q1212" s="1897"/>
      <c r="R1212" s="1898"/>
      <c r="S1212" s="534"/>
    </row>
    <row r="1213" spans="1:19" ht="15.6">
      <c r="A1213" s="535"/>
      <c r="B1213" s="533"/>
      <c r="C1213" s="536"/>
      <c r="D1213" s="1899"/>
      <c r="E1213" s="1900"/>
      <c r="F1213" s="1900"/>
      <c r="G1213" s="1900"/>
      <c r="H1213" s="1900"/>
      <c r="I1213" s="1900"/>
      <c r="J1213" s="1900"/>
      <c r="K1213" s="1900"/>
      <c r="L1213" s="1900"/>
      <c r="M1213" s="1900"/>
      <c r="N1213" s="1900"/>
      <c r="O1213" s="1900"/>
      <c r="P1213" s="1900"/>
      <c r="Q1213" s="1900"/>
      <c r="R1213" s="1901"/>
      <c r="S1213" s="534"/>
    </row>
    <row r="1214" spans="1:19" ht="15.6">
      <c r="A1214" s="537"/>
      <c r="B1214" s="538"/>
      <c r="C1214" s="538"/>
      <c r="D1214" s="539"/>
      <c r="E1214" s="540"/>
      <c r="F1214" s="540"/>
      <c r="G1214" s="539"/>
      <c r="H1214" s="539"/>
      <c r="I1214" s="539"/>
      <c r="J1214" s="539"/>
      <c r="K1214" s="539"/>
      <c r="L1214" s="539"/>
      <c r="M1214" s="539"/>
      <c r="N1214" s="539"/>
      <c r="O1214" s="539"/>
      <c r="P1214" s="539"/>
      <c r="Q1214" s="539"/>
      <c r="R1214" s="540"/>
      <c r="S1214" s="534"/>
    </row>
    <row r="1215" spans="1:19" ht="15.6">
      <c r="A1215" s="1762" t="s">
        <v>1282</v>
      </c>
      <c r="B1215" s="1762"/>
      <c r="C1215" s="1762"/>
      <c r="D1215" s="1762"/>
      <c r="E1215" s="541"/>
      <c r="F1215" s="1763" t="s">
        <v>1283</v>
      </c>
      <c r="G1215" s="1763"/>
      <c r="H1215" s="1763"/>
      <c r="I1215" s="1763"/>
      <c r="J1215" s="1763"/>
      <c r="K1215" s="1763"/>
      <c r="L1215" s="540"/>
      <c r="M1215" s="1763" t="s">
        <v>1205</v>
      </c>
      <c r="N1215" s="1763"/>
      <c r="O1215" s="1763"/>
      <c r="P1215" s="540"/>
      <c r="Q1215" s="1764" t="s">
        <v>1284</v>
      </c>
      <c r="R1215" s="1765"/>
      <c r="S1215" s="1858"/>
    </row>
    <row r="1216" spans="1:19" ht="15.6">
      <c r="A1216" s="1768" t="s">
        <v>984</v>
      </c>
      <c r="B1216" s="1768"/>
      <c r="C1216" s="1768"/>
      <c r="D1216" s="1768"/>
      <c r="E1216" s="541"/>
      <c r="F1216" s="1769" t="s">
        <v>918</v>
      </c>
      <c r="G1216" s="1769"/>
      <c r="H1216" s="1769"/>
      <c r="I1216" s="1769"/>
      <c r="J1216" s="1769"/>
      <c r="K1216" s="1769"/>
      <c r="L1216" s="540"/>
      <c r="M1216" s="1770" t="s">
        <v>924</v>
      </c>
      <c r="N1216" s="1771"/>
      <c r="O1216" s="1772"/>
      <c r="P1216" s="539"/>
      <c r="Q1216" s="1828"/>
      <c r="R1216" s="1829"/>
      <c r="S1216" s="1859"/>
    </row>
    <row r="1217" spans="1:19" ht="15.6">
      <c r="A1217" s="1768"/>
      <c r="B1217" s="1768"/>
      <c r="C1217" s="1768"/>
      <c r="D1217" s="1768"/>
      <c r="E1217" s="541"/>
      <c r="F1217" s="1769"/>
      <c r="G1217" s="1769"/>
      <c r="H1217" s="1769"/>
      <c r="I1217" s="1769"/>
      <c r="J1217" s="1769"/>
      <c r="K1217" s="1769"/>
      <c r="L1217" s="539"/>
      <c r="M1217" s="539"/>
      <c r="N1217" s="542"/>
      <c r="O1217" s="542"/>
      <c r="P1217" s="542"/>
      <c r="Q1217" s="542"/>
      <c r="R1217" s="540"/>
      <c r="S1217" s="534"/>
    </row>
    <row r="1218" spans="1:19" ht="16.2" thickBot="1">
      <c r="A1218" s="570"/>
      <c r="B1218" s="571"/>
      <c r="C1218" s="571"/>
      <c r="D1218" s="571"/>
      <c r="E1218" s="571"/>
      <c r="F1218" s="571"/>
      <c r="G1218" s="571"/>
      <c r="H1218" s="572"/>
      <c r="I1218" s="571"/>
      <c r="J1218" s="571"/>
      <c r="K1218" s="571"/>
      <c r="L1218" s="571"/>
      <c r="M1218" s="571"/>
      <c r="N1218" s="571"/>
      <c r="O1218" s="571"/>
      <c r="P1218" s="571"/>
      <c r="Q1218" s="571"/>
      <c r="R1218" s="571"/>
      <c r="S1218" s="573"/>
    </row>
    <row r="1219" spans="1:19" ht="15.6">
      <c r="A1219" s="1820" t="s">
        <v>1285</v>
      </c>
      <c r="B1219" s="1821"/>
      <c r="C1219" s="1821"/>
      <c r="D1219" s="1821"/>
      <c r="E1219" s="1821"/>
      <c r="F1219" s="1821"/>
      <c r="G1219" s="1821"/>
      <c r="H1219" s="1821"/>
      <c r="I1219" s="1821"/>
      <c r="J1219" s="1821"/>
      <c r="K1219" s="1822"/>
      <c r="L1219" s="1823" t="s">
        <v>1291</v>
      </c>
      <c r="M1219" s="1825" t="s">
        <v>1225</v>
      </c>
      <c r="N1219" s="1826"/>
      <c r="O1219" s="1827"/>
      <c r="P1219" s="1823" t="s">
        <v>1288</v>
      </c>
      <c r="Q1219" s="1999" t="s">
        <v>1290</v>
      </c>
      <c r="R1219" s="1999" t="s">
        <v>1289</v>
      </c>
      <c r="S1219" s="1809" t="s">
        <v>1206</v>
      </c>
    </row>
    <row r="1220" spans="1:19" ht="15.6">
      <c r="A1220" s="1804"/>
      <c r="B1220" s="1805"/>
      <c r="C1220" s="1805"/>
      <c r="D1220" s="1805"/>
      <c r="E1220" s="1805"/>
      <c r="F1220" s="1805"/>
      <c r="G1220" s="1805"/>
      <c r="H1220" s="1805"/>
      <c r="I1220" s="1805"/>
      <c r="J1220" s="1805"/>
      <c r="K1220" s="1806"/>
      <c r="L1220" s="1824"/>
      <c r="M1220" s="546" t="s">
        <v>1291</v>
      </c>
      <c r="N1220" s="546" t="s">
        <v>1291</v>
      </c>
      <c r="O1220" s="546" t="s">
        <v>1291</v>
      </c>
      <c r="P1220" s="1824"/>
      <c r="Q1220" s="2000"/>
      <c r="R1220" s="2000"/>
      <c r="S1220" s="1810"/>
    </row>
    <row r="1221" spans="1:19" ht="15.6">
      <c r="A1221" s="1811" t="s">
        <v>1292</v>
      </c>
      <c r="B1221" s="1812"/>
      <c r="C1221" s="1812"/>
      <c r="D1221" s="1812"/>
      <c r="E1221" s="1812"/>
      <c r="F1221" s="1812"/>
      <c r="G1221" s="1812"/>
      <c r="H1221" s="1812"/>
      <c r="I1221" s="1812"/>
      <c r="J1221" s="1812"/>
      <c r="K1221" s="1813"/>
      <c r="L1221" s="549">
        <v>4</v>
      </c>
      <c r="M1221" s="549">
        <v>4.5</v>
      </c>
      <c r="N1221" s="549">
        <v>0.85</v>
      </c>
      <c r="O1221" s="549">
        <v>1.35</v>
      </c>
      <c r="P1221" s="549">
        <f>L1221+M1221+N1221+O1221</f>
        <v>10.7</v>
      </c>
      <c r="Q1221" s="549"/>
      <c r="R1221" s="549">
        <v>0.3</v>
      </c>
      <c r="S1221" s="584">
        <f>P1221*R1221</f>
        <v>3.2099999999999995</v>
      </c>
    </row>
    <row r="1222" spans="1:19" ht="15.6">
      <c r="A1222" s="1814"/>
      <c r="B1222" s="1815"/>
      <c r="C1222" s="1815"/>
      <c r="D1222" s="1815"/>
      <c r="E1222" s="1815"/>
      <c r="F1222" s="1815"/>
      <c r="G1222" s="1815"/>
      <c r="H1222" s="1815"/>
      <c r="I1222" s="1815"/>
      <c r="J1222" s="1815"/>
      <c r="K1222" s="1816"/>
      <c r="L1222" s="549">
        <v>4.5</v>
      </c>
      <c r="M1222" s="549">
        <v>7</v>
      </c>
      <c r="N1222" s="549">
        <v>0.85</v>
      </c>
      <c r="O1222" s="549">
        <v>1.1000000000000001</v>
      </c>
      <c r="P1222" s="549">
        <f t="shared" ref="P1222:P1234" si="9">L1222+M1222+N1222+O1222</f>
        <v>13.45</v>
      </c>
      <c r="Q1222" s="549"/>
      <c r="R1222" s="549">
        <v>0.3</v>
      </c>
      <c r="S1222" s="584">
        <f t="shared" ref="S1222:S1234" si="10">P1222*R1222</f>
        <v>4.0349999999999993</v>
      </c>
    </row>
    <row r="1223" spans="1:19" ht="15.6">
      <c r="A1223" s="1814"/>
      <c r="B1223" s="1815"/>
      <c r="C1223" s="1815"/>
      <c r="D1223" s="1815"/>
      <c r="E1223" s="1815"/>
      <c r="F1223" s="1815"/>
      <c r="G1223" s="1815"/>
      <c r="H1223" s="1815"/>
      <c r="I1223" s="1815"/>
      <c r="J1223" s="1815"/>
      <c r="K1223" s="1816"/>
      <c r="L1223" s="549">
        <v>4.3499999999999996</v>
      </c>
      <c r="M1223" s="549">
        <v>5.6</v>
      </c>
      <c r="N1223" s="549">
        <v>0.85</v>
      </c>
      <c r="O1223" s="549">
        <v>0.65</v>
      </c>
      <c r="P1223" s="549">
        <f t="shared" si="9"/>
        <v>11.45</v>
      </c>
      <c r="Q1223" s="549"/>
      <c r="R1223" s="549">
        <v>0.3</v>
      </c>
      <c r="S1223" s="584">
        <f t="shared" si="10"/>
        <v>3.4349999999999996</v>
      </c>
    </row>
    <row r="1224" spans="1:19" ht="15.6">
      <c r="A1224" s="1814"/>
      <c r="B1224" s="1815"/>
      <c r="C1224" s="1815"/>
      <c r="D1224" s="1815"/>
      <c r="E1224" s="1815"/>
      <c r="F1224" s="1815"/>
      <c r="G1224" s="1815"/>
      <c r="H1224" s="1815"/>
      <c r="I1224" s="1815"/>
      <c r="J1224" s="1815"/>
      <c r="K1224" s="1816"/>
      <c r="L1224" s="549">
        <v>4.5</v>
      </c>
      <c r="M1224" s="549">
        <v>5.6</v>
      </c>
      <c r="N1224" s="549">
        <v>1.34</v>
      </c>
      <c r="O1224" s="549">
        <v>0.25</v>
      </c>
      <c r="P1224" s="549">
        <f t="shared" si="9"/>
        <v>11.69</v>
      </c>
      <c r="Q1224" s="549"/>
      <c r="R1224" s="549">
        <v>0.3</v>
      </c>
      <c r="S1224" s="584">
        <f t="shared" si="10"/>
        <v>3.5069999999999997</v>
      </c>
    </row>
    <row r="1225" spans="1:19" ht="15.6">
      <c r="A1225" s="1814"/>
      <c r="B1225" s="1815"/>
      <c r="C1225" s="1815"/>
      <c r="D1225" s="1815"/>
      <c r="E1225" s="1815"/>
      <c r="F1225" s="1815"/>
      <c r="G1225" s="1815"/>
      <c r="H1225" s="1815"/>
      <c r="I1225" s="1815"/>
      <c r="J1225" s="1815"/>
      <c r="K1225" s="1816"/>
      <c r="L1225" s="549">
        <v>0.95</v>
      </c>
      <c r="M1225" s="549">
        <v>5.6</v>
      </c>
      <c r="N1225" s="549">
        <v>2.2000000000000002</v>
      </c>
      <c r="O1225" s="549">
        <v>0.9</v>
      </c>
      <c r="P1225" s="549">
        <f t="shared" si="9"/>
        <v>9.65</v>
      </c>
      <c r="Q1225" s="549"/>
      <c r="R1225" s="549">
        <v>0.3</v>
      </c>
      <c r="S1225" s="584">
        <f t="shared" si="10"/>
        <v>2.895</v>
      </c>
    </row>
    <row r="1226" spans="1:19" ht="15.6">
      <c r="A1226" s="1814"/>
      <c r="B1226" s="1815"/>
      <c r="C1226" s="1815"/>
      <c r="D1226" s="1815"/>
      <c r="E1226" s="1815"/>
      <c r="F1226" s="1815"/>
      <c r="G1226" s="1815"/>
      <c r="H1226" s="1815"/>
      <c r="I1226" s="1815"/>
      <c r="J1226" s="1815"/>
      <c r="K1226" s="1816"/>
      <c r="L1226" s="549">
        <v>0.95</v>
      </c>
      <c r="M1226" s="549">
        <v>6.85</v>
      </c>
      <c r="N1226" s="549">
        <v>0.2</v>
      </c>
      <c r="O1226" s="549">
        <v>0.5</v>
      </c>
      <c r="P1226" s="549">
        <f t="shared" si="9"/>
        <v>8.5</v>
      </c>
      <c r="Q1226" s="549"/>
      <c r="R1226" s="549">
        <v>0.3</v>
      </c>
      <c r="S1226" s="584">
        <f t="shared" si="10"/>
        <v>2.5499999999999998</v>
      </c>
    </row>
    <row r="1227" spans="1:19" ht="15.6">
      <c r="A1227" s="1814"/>
      <c r="B1227" s="1815"/>
      <c r="C1227" s="1815"/>
      <c r="D1227" s="1815"/>
      <c r="E1227" s="1815"/>
      <c r="F1227" s="1815"/>
      <c r="G1227" s="1815"/>
      <c r="H1227" s="1815"/>
      <c r="I1227" s="1815"/>
      <c r="J1227" s="1815"/>
      <c r="K1227" s="1816"/>
      <c r="L1227" s="549">
        <v>0.95</v>
      </c>
      <c r="M1227" s="549">
        <v>2</v>
      </c>
      <c r="N1227" s="549">
        <v>5.15</v>
      </c>
      <c r="O1227" s="549">
        <v>1.6</v>
      </c>
      <c r="P1227" s="549">
        <f t="shared" si="9"/>
        <v>9.7000000000000011</v>
      </c>
      <c r="Q1227" s="549"/>
      <c r="R1227" s="549">
        <v>0.3</v>
      </c>
      <c r="S1227" s="584">
        <f t="shared" si="10"/>
        <v>2.91</v>
      </c>
    </row>
    <row r="1228" spans="1:19" ht="15.6">
      <c r="A1228" s="1814"/>
      <c r="B1228" s="1815"/>
      <c r="C1228" s="1815"/>
      <c r="D1228" s="1815"/>
      <c r="E1228" s="1815"/>
      <c r="F1228" s="1815"/>
      <c r="G1228" s="1815"/>
      <c r="H1228" s="1815"/>
      <c r="I1228" s="1815"/>
      <c r="J1228" s="1815"/>
      <c r="K1228" s="1816"/>
      <c r="L1228" s="549">
        <v>0.95</v>
      </c>
      <c r="M1228" s="549">
        <v>4.5</v>
      </c>
      <c r="N1228" s="549">
        <v>0.85</v>
      </c>
      <c r="O1228" s="549">
        <v>4.0999999999999996</v>
      </c>
      <c r="P1228" s="549">
        <f t="shared" si="9"/>
        <v>10.399999999999999</v>
      </c>
      <c r="Q1228" s="549"/>
      <c r="R1228" s="549">
        <v>0.3</v>
      </c>
      <c r="S1228" s="584">
        <f t="shared" si="10"/>
        <v>3.1199999999999997</v>
      </c>
    </row>
    <row r="1229" spans="1:19" ht="15.6">
      <c r="A1229" s="1814"/>
      <c r="B1229" s="1815"/>
      <c r="C1229" s="1815"/>
      <c r="D1229" s="1815"/>
      <c r="E1229" s="1815"/>
      <c r="F1229" s="1815"/>
      <c r="G1229" s="1815"/>
      <c r="H1229" s="1815"/>
      <c r="I1229" s="1815"/>
      <c r="J1229" s="1815"/>
      <c r="K1229" s="1816"/>
      <c r="L1229" s="549">
        <v>1.7</v>
      </c>
      <c r="M1229" s="549">
        <v>3.4</v>
      </c>
      <c r="N1229" s="549">
        <v>0.85</v>
      </c>
      <c r="O1229" s="549">
        <v>4.45</v>
      </c>
      <c r="P1229" s="549">
        <f t="shared" si="9"/>
        <v>10.399999999999999</v>
      </c>
      <c r="Q1229" s="549"/>
      <c r="R1229" s="549">
        <v>0.3</v>
      </c>
      <c r="S1229" s="584">
        <f t="shared" si="10"/>
        <v>3.1199999999999997</v>
      </c>
    </row>
    <row r="1230" spans="1:19" ht="15.6">
      <c r="A1230" s="1814"/>
      <c r="B1230" s="1815"/>
      <c r="C1230" s="1815"/>
      <c r="D1230" s="1815"/>
      <c r="E1230" s="1815"/>
      <c r="F1230" s="1815"/>
      <c r="G1230" s="1815"/>
      <c r="H1230" s="1815"/>
      <c r="I1230" s="1815"/>
      <c r="J1230" s="1815"/>
      <c r="K1230" s="1816"/>
      <c r="L1230" s="549">
        <v>0.6</v>
      </c>
      <c r="M1230" s="549">
        <v>4.5999999999999996</v>
      </c>
      <c r="N1230" s="549">
        <v>1.85</v>
      </c>
      <c r="O1230" s="549">
        <v>1</v>
      </c>
      <c r="P1230" s="549">
        <f t="shared" si="9"/>
        <v>8.0499999999999989</v>
      </c>
      <c r="Q1230" s="549"/>
      <c r="R1230" s="549">
        <v>0.3</v>
      </c>
      <c r="S1230" s="584">
        <f t="shared" si="10"/>
        <v>2.4149999999999996</v>
      </c>
    </row>
    <row r="1231" spans="1:19" ht="15.6">
      <c r="A1231" s="1814"/>
      <c r="B1231" s="1815"/>
      <c r="C1231" s="1815"/>
      <c r="D1231" s="1815"/>
      <c r="E1231" s="1815"/>
      <c r="F1231" s="1815"/>
      <c r="G1231" s="1815"/>
      <c r="H1231" s="1815"/>
      <c r="I1231" s="1815"/>
      <c r="J1231" s="1815"/>
      <c r="K1231" s="1816"/>
      <c r="L1231" s="549">
        <v>0.6</v>
      </c>
      <c r="M1231" s="549">
        <v>10</v>
      </c>
      <c r="N1231" s="549">
        <v>0.75</v>
      </c>
      <c r="O1231" s="549">
        <v>0.5</v>
      </c>
      <c r="P1231" s="549">
        <f t="shared" si="9"/>
        <v>11.85</v>
      </c>
      <c r="Q1231" s="549"/>
      <c r="R1231" s="549">
        <v>0.3</v>
      </c>
      <c r="S1231" s="584">
        <f t="shared" si="10"/>
        <v>3.5549999999999997</v>
      </c>
    </row>
    <row r="1232" spans="1:19" ht="15.6">
      <c r="A1232" s="1814"/>
      <c r="B1232" s="1815"/>
      <c r="C1232" s="1815"/>
      <c r="D1232" s="1815"/>
      <c r="E1232" s="1815"/>
      <c r="F1232" s="1815"/>
      <c r="G1232" s="1815"/>
      <c r="H1232" s="1815"/>
      <c r="I1232" s="1815"/>
      <c r="J1232" s="1815"/>
      <c r="K1232" s="1816"/>
      <c r="L1232" s="549">
        <v>3.7</v>
      </c>
      <c r="M1232" s="549">
        <v>0.75</v>
      </c>
      <c r="N1232" s="549">
        <v>2.5</v>
      </c>
      <c r="O1232" s="549">
        <v>0.75</v>
      </c>
      <c r="P1232" s="549">
        <f t="shared" si="9"/>
        <v>7.7</v>
      </c>
      <c r="Q1232" s="549"/>
      <c r="R1232" s="549">
        <v>0.3</v>
      </c>
      <c r="S1232" s="584">
        <f t="shared" si="10"/>
        <v>2.31</v>
      </c>
    </row>
    <row r="1233" spans="1:19" ht="15.6">
      <c r="A1233" s="1814"/>
      <c r="B1233" s="1815"/>
      <c r="C1233" s="1815"/>
      <c r="D1233" s="1815"/>
      <c r="E1233" s="1815"/>
      <c r="F1233" s="1815"/>
      <c r="G1233" s="1815"/>
      <c r="H1233" s="1815"/>
      <c r="I1233" s="1815"/>
      <c r="J1233" s="1815"/>
      <c r="K1233" s="1816"/>
      <c r="L1233" s="549">
        <v>10.4</v>
      </c>
      <c r="M1233" s="549">
        <v>3</v>
      </c>
      <c r="N1233" s="549">
        <v>1.1000000000000001</v>
      </c>
      <c r="O1233" s="549"/>
      <c r="P1233" s="549">
        <f t="shared" si="9"/>
        <v>14.5</v>
      </c>
      <c r="Q1233" s="549"/>
      <c r="R1233" s="549">
        <v>0.3</v>
      </c>
      <c r="S1233" s="584">
        <f t="shared" si="10"/>
        <v>4.3499999999999996</v>
      </c>
    </row>
    <row r="1234" spans="1:19" ht="15.6">
      <c r="A1234" s="1814"/>
      <c r="B1234" s="1815"/>
      <c r="C1234" s="1815"/>
      <c r="D1234" s="1815"/>
      <c r="E1234" s="1815"/>
      <c r="F1234" s="1815"/>
      <c r="G1234" s="1815"/>
      <c r="H1234" s="1815"/>
      <c r="I1234" s="1815"/>
      <c r="J1234" s="1815"/>
      <c r="K1234" s="1816"/>
      <c r="L1234" s="549">
        <v>4.5999999999999996</v>
      </c>
      <c r="M1234" s="549">
        <v>1.8</v>
      </c>
      <c r="N1234" s="549">
        <v>1.55</v>
      </c>
      <c r="O1234" s="549"/>
      <c r="P1234" s="549">
        <f t="shared" si="9"/>
        <v>7.9499999999999993</v>
      </c>
      <c r="Q1234" s="549"/>
      <c r="R1234" s="549">
        <v>0.3</v>
      </c>
      <c r="S1234" s="584">
        <f t="shared" si="10"/>
        <v>2.3849999999999998</v>
      </c>
    </row>
    <row r="1235" spans="1:19" ht="16.2" thickBot="1">
      <c r="A1235" s="1831"/>
      <c r="B1235" s="1832"/>
      <c r="C1235" s="1832"/>
      <c r="D1235" s="1832"/>
      <c r="E1235" s="1832"/>
      <c r="F1235" s="1832"/>
      <c r="G1235" s="1832"/>
      <c r="H1235" s="1832"/>
      <c r="I1235" s="1832"/>
      <c r="J1235" s="1832"/>
      <c r="K1235" s="1833"/>
      <c r="L1235" s="1834" t="s">
        <v>1209</v>
      </c>
      <c r="M1235" s="1835"/>
      <c r="N1235" s="1835"/>
      <c r="O1235" s="1835"/>
      <c r="P1235" s="1835"/>
      <c r="Q1235" s="1835"/>
      <c r="R1235" s="1836"/>
      <c r="S1235" s="558">
        <f>SUM(S1221:S1234)</f>
        <v>43.797000000000004</v>
      </c>
    </row>
    <row r="1236" spans="1:19" ht="69" customHeight="1">
      <c r="A1236" s="2001" t="s">
        <v>1306</v>
      </c>
      <c r="B1236" s="2002"/>
      <c r="C1236" s="2003"/>
      <c r="D1236" s="2003"/>
      <c r="E1236" s="1089"/>
      <c r="F1236" s="1090"/>
      <c r="G1236" s="2002" t="s">
        <v>1306</v>
      </c>
      <c r="H1236" s="2002"/>
      <c r="I1236" s="1088"/>
      <c r="J1236" s="1088"/>
      <c r="K1236" s="1103"/>
      <c r="L1236" s="587"/>
      <c r="M1236" s="587"/>
      <c r="N1236" s="587"/>
      <c r="O1236" s="587"/>
      <c r="P1236" s="587"/>
      <c r="Q1236" s="587"/>
      <c r="R1236" s="587"/>
      <c r="S1236" s="588"/>
    </row>
    <row r="1237" spans="1:19" ht="15.6">
      <c r="A1237" s="765" t="s">
        <v>1939</v>
      </c>
      <c r="B1237" s="755"/>
      <c r="C1237" s="755"/>
      <c r="D1237" s="830"/>
      <c r="E1237" s="830"/>
      <c r="F1237" s="830"/>
      <c r="G1237" s="1759" t="s">
        <v>1942</v>
      </c>
      <c r="H1237" s="1759"/>
      <c r="I1237" s="1759"/>
      <c r="J1237" s="1759"/>
      <c r="K1237" s="829"/>
      <c r="L1237" s="587"/>
      <c r="M1237" s="587"/>
      <c r="N1237" s="587"/>
      <c r="O1237" s="587"/>
      <c r="P1237" s="587"/>
      <c r="Q1237" s="587"/>
      <c r="R1237" s="587"/>
      <c r="S1237" s="588"/>
    </row>
    <row r="1238" spans="1:19" ht="15.6">
      <c r="A1238" s="765" t="s">
        <v>1940</v>
      </c>
      <c r="B1238" s="755"/>
      <c r="C1238" s="755"/>
      <c r="D1238" s="830"/>
      <c r="E1238" s="830"/>
      <c r="F1238" s="830"/>
      <c r="G1238" s="1759" t="s">
        <v>1943</v>
      </c>
      <c r="H1238" s="1759"/>
      <c r="I1238" s="1759"/>
      <c r="J1238" s="1759"/>
      <c r="K1238" s="829"/>
      <c r="L1238" s="587"/>
      <c r="M1238" s="587"/>
      <c r="N1238" s="587"/>
      <c r="O1238" s="587"/>
      <c r="P1238" s="587"/>
      <c r="Q1238" s="587"/>
      <c r="R1238" s="587"/>
      <c r="S1238" s="588"/>
    </row>
    <row r="1239" spans="1:19" ht="16.2" thickBot="1">
      <c r="A1239" s="765" t="s">
        <v>1941</v>
      </c>
      <c r="B1239" s="755"/>
      <c r="C1239" s="755"/>
      <c r="D1239" s="830"/>
      <c r="E1239" s="830"/>
      <c r="F1239" s="830"/>
      <c r="G1239" s="1759" t="s">
        <v>1944</v>
      </c>
      <c r="H1239" s="1759"/>
      <c r="I1239" s="1759"/>
      <c r="J1239" s="1759"/>
      <c r="K1239" s="1094"/>
      <c r="L1239" s="587"/>
      <c r="M1239" s="587"/>
      <c r="N1239" s="587"/>
      <c r="O1239" s="587"/>
      <c r="P1239" s="587"/>
      <c r="Q1239" s="587"/>
      <c r="R1239" s="587"/>
      <c r="S1239" s="588"/>
    </row>
    <row r="1240" spans="1:19" ht="21" thickBot="1">
      <c r="A1240" s="1837"/>
      <c r="B1240" s="1838"/>
      <c r="C1240" s="1838"/>
      <c r="D1240" s="1775" t="s">
        <v>1281</v>
      </c>
      <c r="E1240" s="1776"/>
      <c r="F1240" s="1776"/>
      <c r="G1240" s="1776"/>
      <c r="H1240" s="1776"/>
      <c r="I1240" s="1776"/>
      <c r="J1240" s="1776"/>
      <c r="K1240" s="1776"/>
      <c r="L1240" s="1776"/>
      <c r="M1240" s="1776"/>
      <c r="N1240" s="1776"/>
      <c r="O1240" s="1776"/>
      <c r="P1240" s="1776"/>
      <c r="Q1240" s="1776"/>
      <c r="R1240" s="1777"/>
      <c r="S1240" s="528"/>
    </row>
    <row r="1241" spans="1:19" ht="15.6">
      <c r="A1241" s="530"/>
      <c r="B1241" s="531"/>
      <c r="C1241" s="531"/>
      <c r="D1241" s="531"/>
      <c r="E1241" s="531"/>
      <c r="F1241" s="531"/>
      <c r="G1241" s="531"/>
      <c r="H1241" s="531"/>
      <c r="I1241" s="531"/>
      <c r="J1241" s="531"/>
      <c r="K1241" s="531"/>
      <c r="L1241" s="531"/>
      <c r="M1241" s="531"/>
      <c r="N1241" s="531"/>
      <c r="O1241" s="531"/>
      <c r="P1241" s="531"/>
      <c r="Q1241" s="531"/>
      <c r="R1241" s="531"/>
      <c r="S1241" s="532"/>
    </row>
    <row r="1242" spans="1:19" ht="15.6">
      <c r="A1242" s="1839" t="s">
        <v>1204</v>
      </c>
      <c r="B1242" s="1840"/>
      <c r="C1242" s="1840"/>
      <c r="D1242" s="1896" t="s">
        <v>1228</v>
      </c>
      <c r="E1242" s="1897"/>
      <c r="F1242" s="1897"/>
      <c r="G1242" s="1897"/>
      <c r="H1242" s="1897"/>
      <c r="I1242" s="1897"/>
      <c r="J1242" s="1897"/>
      <c r="K1242" s="1897"/>
      <c r="L1242" s="1897"/>
      <c r="M1242" s="1897"/>
      <c r="N1242" s="1897"/>
      <c r="O1242" s="1897"/>
      <c r="P1242" s="1897"/>
      <c r="Q1242" s="1897"/>
      <c r="R1242" s="1898"/>
      <c r="S1242" s="534"/>
    </row>
    <row r="1243" spans="1:19" ht="15.6">
      <c r="A1243" s="535"/>
      <c r="B1243" s="533"/>
      <c r="C1243" s="536"/>
      <c r="D1243" s="1899"/>
      <c r="E1243" s="1900"/>
      <c r="F1243" s="1900"/>
      <c r="G1243" s="1900"/>
      <c r="H1243" s="1900"/>
      <c r="I1243" s="1900"/>
      <c r="J1243" s="1900"/>
      <c r="K1243" s="1900"/>
      <c r="L1243" s="1900"/>
      <c r="M1243" s="1900"/>
      <c r="N1243" s="1900"/>
      <c r="O1243" s="1900"/>
      <c r="P1243" s="1900"/>
      <c r="Q1243" s="1900"/>
      <c r="R1243" s="1901"/>
      <c r="S1243" s="534"/>
    </row>
    <row r="1244" spans="1:19" ht="15.6">
      <c r="A1244" s="537"/>
      <c r="B1244" s="538"/>
      <c r="C1244" s="538"/>
      <c r="D1244" s="539"/>
      <c r="E1244" s="540"/>
      <c r="F1244" s="540"/>
      <c r="G1244" s="539"/>
      <c r="H1244" s="539"/>
      <c r="I1244" s="539"/>
      <c r="J1244" s="539"/>
      <c r="K1244" s="539"/>
      <c r="L1244" s="539"/>
      <c r="M1244" s="539"/>
      <c r="N1244" s="539"/>
      <c r="O1244" s="539"/>
      <c r="P1244" s="539"/>
      <c r="Q1244" s="539"/>
      <c r="R1244" s="540"/>
      <c r="S1244" s="534"/>
    </row>
    <row r="1245" spans="1:19" ht="15.6">
      <c r="A1245" s="1762" t="s">
        <v>1282</v>
      </c>
      <c r="B1245" s="1762"/>
      <c r="C1245" s="1762"/>
      <c r="D1245" s="1762"/>
      <c r="E1245" s="541"/>
      <c r="F1245" s="1763" t="s">
        <v>1283</v>
      </c>
      <c r="G1245" s="1763"/>
      <c r="H1245" s="1763"/>
      <c r="I1245" s="1763"/>
      <c r="J1245" s="1763"/>
      <c r="K1245" s="1763"/>
      <c r="L1245" s="540"/>
      <c r="M1245" s="1763" t="s">
        <v>1205</v>
      </c>
      <c r="N1245" s="1763"/>
      <c r="O1245" s="1763"/>
      <c r="P1245" s="540"/>
      <c r="Q1245" s="1764" t="s">
        <v>1284</v>
      </c>
      <c r="R1245" s="1765"/>
      <c r="S1245" s="1858"/>
    </row>
    <row r="1246" spans="1:19" ht="15.6">
      <c r="A1246" s="1768" t="s">
        <v>985</v>
      </c>
      <c r="B1246" s="1768"/>
      <c r="C1246" s="1768"/>
      <c r="D1246" s="1768"/>
      <c r="E1246" s="541"/>
      <c r="F1246" s="1769" t="s">
        <v>956</v>
      </c>
      <c r="G1246" s="1769"/>
      <c r="H1246" s="1769"/>
      <c r="I1246" s="1769"/>
      <c r="J1246" s="1769"/>
      <c r="K1246" s="1769"/>
      <c r="L1246" s="540"/>
      <c r="M1246" s="1770" t="s">
        <v>102</v>
      </c>
      <c r="N1246" s="1771"/>
      <c r="O1246" s="1772"/>
      <c r="P1246" s="539"/>
      <c r="Q1246" s="1828"/>
      <c r="R1246" s="1829"/>
      <c r="S1246" s="1859"/>
    </row>
    <row r="1247" spans="1:19" ht="15.6">
      <c r="A1247" s="1768"/>
      <c r="B1247" s="1768"/>
      <c r="C1247" s="1768"/>
      <c r="D1247" s="1768"/>
      <c r="E1247" s="541"/>
      <c r="F1247" s="1769"/>
      <c r="G1247" s="1769"/>
      <c r="H1247" s="1769"/>
      <c r="I1247" s="1769"/>
      <c r="J1247" s="1769"/>
      <c r="K1247" s="1769"/>
      <c r="L1247" s="539"/>
      <c r="M1247" s="539"/>
      <c r="N1247" s="542"/>
      <c r="O1247" s="542"/>
      <c r="P1247" s="542"/>
      <c r="Q1247" s="542"/>
      <c r="R1247" s="540"/>
      <c r="S1247" s="534"/>
    </row>
    <row r="1248" spans="1:19" ht="16.2" thickBot="1">
      <c r="A1248" s="570"/>
      <c r="B1248" s="571"/>
      <c r="C1248" s="571"/>
      <c r="D1248" s="571"/>
      <c r="E1248" s="571"/>
      <c r="F1248" s="571"/>
      <c r="G1248" s="571"/>
      <c r="H1248" s="572"/>
      <c r="I1248" s="571"/>
      <c r="J1248" s="571"/>
      <c r="K1248" s="571"/>
      <c r="L1248" s="571"/>
      <c r="M1248" s="571"/>
      <c r="N1248" s="571"/>
      <c r="O1248" s="571"/>
      <c r="P1248" s="571"/>
      <c r="Q1248" s="571"/>
      <c r="R1248" s="571"/>
      <c r="S1248" s="573"/>
    </row>
    <row r="1249" spans="1:19" ht="15.6">
      <c r="A1249" s="1820" t="s">
        <v>1285</v>
      </c>
      <c r="B1249" s="1821"/>
      <c r="C1249" s="1821"/>
      <c r="D1249" s="1821"/>
      <c r="E1249" s="1821"/>
      <c r="F1249" s="1821"/>
      <c r="G1249" s="1821"/>
      <c r="H1249" s="1821"/>
      <c r="I1249" s="1821"/>
      <c r="J1249" s="1821"/>
      <c r="K1249" s="1822"/>
      <c r="L1249" s="1823" t="s">
        <v>1291</v>
      </c>
      <c r="M1249" s="1825" t="s">
        <v>1225</v>
      </c>
      <c r="N1249" s="1826"/>
      <c r="O1249" s="1827"/>
      <c r="P1249" s="1823" t="s">
        <v>1288</v>
      </c>
      <c r="Q1249" s="1999" t="s">
        <v>1290</v>
      </c>
      <c r="R1249" s="1999" t="s">
        <v>1289</v>
      </c>
      <c r="S1249" s="1809" t="s">
        <v>1206</v>
      </c>
    </row>
    <row r="1250" spans="1:19" ht="15.6">
      <c r="A1250" s="1804"/>
      <c r="B1250" s="1805"/>
      <c r="C1250" s="1805"/>
      <c r="D1250" s="1805"/>
      <c r="E1250" s="1805"/>
      <c r="F1250" s="1805"/>
      <c r="G1250" s="1805"/>
      <c r="H1250" s="1805"/>
      <c r="I1250" s="1805"/>
      <c r="J1250" s="1805"/>
      <c r="K1250" s="1806"/>
      <c r="L1250" s="1824"/>
      <c r="M1250" s="546" t="s">
        <v>1291</v>
      </c>
      <c r="N1250" s="546" t="s">
        <v>1291</v>
      </c>
      <c r="O1250" s="546" t="s">
        <v>1291</v>
      </c>
      <c r="P1250" s="1824"/>
      <c r="Q1250" s="2000"/>
      <c r="R1250" s="2000"/>
      <c r="S1250" s="1810"/>
    </row>
    <row r="1251" spans="1:19" ht="15.6">
      <c r="A1251" s="1811" t="s">
        <v>1292</v>
      </c>
      <c r="B1251" s="1812"/>
      <c r="C1251" s="1812"/>
      <c r="D1251" s="1812"/>
      <c r="E1251" s="1812"/>
      <c r="F1251" s="1812"/>
      <c r="G1251" s="1812"/>
      <c r="H1251" s="1812"/>
      <c r="I1251" s="1812"/>
      <c r="J1251" s="1812"/>
      <c r="K1251" s="1813"/>
      <c r="L1251" s="549">
        <v>4</v>
      </c>
      <c r="M1251" s="549">
        <v>4.5</v>
      </c>
      <c r="N1251" s="549">
        <v>0.85</v>
      </c>
      <c r="O1251" s="549">
        <v>1.35</v>
      </c>
      <c r="P1251" s="549">
        <f>L1251+M1251+N1251+O1251</f>
        <v>10.7</v>
      </c>
      <c r="Q1251" s="549">
        <v>0.6</v>
      </c>
      <c r="R1251" s="549">
        <v>0.3</v>
      </c>
      <c r="S1251" s="584">
        <f>P1251*Q1251*R1251</f>
        <v>1.9259999999999997</v>
      </c>
    </row>
    <row r="1252" spans="1:19" ht="15.6">
      <c r="A1252" s="1814"/>
      <c r="B1252" s="1815"/>
      <c r="C1252" s="1815"/>
      <c r="D1252" s="1815"/>
      <c r="E1252" s="1815"/>
      <c r="F1252" s="1815"/>
      <c r="G1252" s="1815"/>
      <c r="H1252" s="1815"/>
      <c r="I1252" s="1815"/>
      <c r="J1252" s="1815"/>
      <c r="K1252" s="1816"/>
      <c r="L1252" s="549">
        <v>4.5</v>
      </c>
      <c r="M1252" s="549">
        <v>7</v>
      </c>
      <c r="N1252" s="549">
        <v>0.85</v>
      </c>
      <c r="O1252" s="549">
        <v>1.1000000000000001</v>
      </c>
      <c r="P1252" s="549">
        <f t="shared" ref="P1252:P1264" si="11">L1252+M1252+N1252+O1252</f>
        <v>13.45</v>
      </c>
      <c r="Q1252" s="549">
        <v>0.6</v>
      </c>
      <c r="R1252" s="549">
        <v>0.3</v>
      </c>
      <c r="S1252" s="584">
        <f t="shared" ref="S1252:S1264" si="12">P1252*Q1252*R1252</f>
        <v>2.4209999999999994</v>
      </c>
    </row>
    <row r="1253" spans="1:19" ht="15.6">
      <c r="A1253" s="1814"/>
      <c r="B1253" s="1815"/>
      <c r="C1253" s="1815"/>
      <c r="D1253" s="1815"/>
      <c r="E1253" s="1815"/>
      <c r="F1253" s="1815"/>
      <c r="G1253" s="1815"/>
      <c r="H1253" s="1815"/>
      <c r="I1253" s="1815"/>
      <c r="J1253" s="1815"/>
      <c r="K1253" s="1816"/>
      <c r="L1253" s="549">
        <v>4.3499999999999996</v>
      </c>
      <c r="M1253" s="549">
        <v>5.6</v>
      </c>
      <c r="N1253" s="549">
        <v>0.85</v>
      </c>
      <c r="O1253" s="549">
        <v>0.65</v>
      </c>
      <c r="P1253" s="549">
        <f t="shared" si="11"/>
        <v>11.45</v>
      </c>
      <c r="Q1253" s="549">
        <v>0.6</v>
      </c>
      <c r="R1253" s="549">
        <v>0.3</v>
      </c>
      <c r="S1253" s="584">
        <f t="shared" si="12"/>
        <v>2.0609999999999995</v>
      </c>
    </row>
    <row r="1254" spans="1:19" ht="15.6">
      <c r="A1254" s="1814"/>
      <c r="B1254" s="1815"/>
      <c r="C1254" s="1815"/>
      <c r="D1254" s="1815"/>
      <c r="E1254" s="1815"/>
      <c r="F1254" s="1815"/>
      <c r="G1254" s="1815"/>
      <c r="H1254" s="1815"/>
      <c r="I1254" s="1815"/>
      <c r="J1254" s="1815"/>
      <c r="K1254" s="1816"/>
      <c r="L1254" s="549">
        <v>4.5</v>
      </c>
      <c r="M1254" s="549">
        <v>5.6</v>
      </c>
      <c r="N1254" s="549">
        <v>1.34</v>
      </c>
      <c r="O1254" s="549">
        <v>0.25</v>
      </c>
      <c r="P1254" s="549">
        <f t="shared" si="11"/>
        <v>11.69</v>
      </c>
      <c r="Q1254" s="549">
        <v>0.6</v>
      </c>
      <c r="R1254" s="549">
        <v>0.3</v>
      </c>
      <c r="S1254" s="584">
        <f t="shared" si="12"/>
        <v>2.1041999999999996</v>
      </c>
    </row>
    <row r="1255" spans="1:19" ht="15.6">
      <c r="A1255" s="1814"/>
      <c r="B1255" s="1815"/>
      <c r="C1255" s="1815"/>
      <c r="D1255" s="1815"/>
      <c r="E1255" s="1815"/>
      <c r="F1255" s="1815"/>
      <c r="G1255" s="1815"/>
      <c r="H1255" s="1815"/>
      <c r="I1255" s="1815"/>
      <c r="J1255" s="1815"/>
      <c r="K1255" s="1816"/>
      <c r="L1255" s="549">
        <v>0.95</v>
      </c>
      <c r="M1255" s="549">
        <v>5.6</v>
      </c>
      <c r="N1255" s="549">
        <v>2.2000000000000002</v>
      </c>
      <c r="O1255" s="549">
        <v>0.9</v>
      </c>
      <c r="P1255" s="549">
        <f t="shared" si="11"/>
        <v>9.65</v>
      </c>
      <c r="Q1255" s="549">
        <v>0.6</v>
      </c>
      <c r="R1255" s="549">
        <v>0.3</v>
      </c>
      <c r="S1255" s="584">
        <f t="shared" si="12"/>
        <v>1.7369999999999999</v>
      </c>
    </row>
    <row r="1256" spans="1:19" ht="15.6">
      <c r="A1256" s="1814"/>
      <c r="B1256" s="1815"/>
      <c r="C1256" s="1815"/>
      <c r="D1256" s="1815"/>
      <c r="E1256" s="1815"/>
      <c r="F1256" s="1815"/>
      <c r="G1256" s="1815"/>
      <c r="H1256" s="1815"/>
      <c r="I1256" s="1815"/>
      <c r="J1256" s="1815"/>
      <c r="K1256" s="1816"/>
      <c r="L1256" s="549">
        <v>0.95</v>
      </c>
      <c r="M1256" s="549">
        <v>6.85</v>
      </c>
      <c r="N1256" s="549">
        <v>0.2</v>
      </c>
      <c r="O1256" s="549">
        <v>0.5</v>
      </c>
      <c r="P1256" s="549">
        <f t="shared" si="11"/>
        <v>8.5</v>
      </c>
      <c r="Q1256" s="549">
        <v>0.6</v>
      </c>
      <c r="R1256" s="549">
        <v>0.3</v>
      </c>
      <c r="S1256" s="584">
        <f t="shared" si="12"/>
        <v>1.5299999999999998</v>
      </c>
    </row>
    <row r="1257" spans="1:19" ht="15.6">
      <c r="A1257" s="1814"/>
      <c r="B1257" s="1815"/>
      <c r="C1257" s="1815"/>
      <c r="D1257" s="1815"/>
      <c r="E1257" s="1815"/>
      <c r="F1257" s="1815"/>
      <c r="G1257" s="1815"/>
      <c r="H1257" s="1815"/>
      <c r="I1257" s="1815"/>
      <c r="J1257" s="1815"/>
      <c r="K1257" s="1816"/>
      <c r="L1257" s="549">
        <v>0.95</v>
      </c>
      <c r="M1257" s="549">
        <v>2</v>
      </c>
      <c r="N1257" s="549">
        <v>5.15</v>
      </c>
      <c r="O1257" s="549">
        <v>1.6</v>
      </c>
      <c r="P1257" s="549">
        <f t="shared" si="11"/>
        <v>9.7000000000000011</v>
      </c>
      <c r="Q1257" s="549">
        <v>0.6</v>
      </c>
      <c r="R1257" s="549">
        <v>0.3</v>
      </c>
      <c r="S1257" s="584">
        <f t="shared" si="12"/>
        <v>1.746</v>
      </c>
    </row>
    <row r="1258" spans="1:19" ht="15.6">
      <c r="A1258" s="1814"/>
      <c r="B1258" s="1815"/>
      <c r="C1258" s="1815"/>
      <c r="D1258" s="1815"/>
      <c r="E1258" s="1815"/>
      <c r="F1258" s="1815"/>
      <c r="G1258" s="1815"/>
      <c r="H1258" s="1815"/>
      <c r="I1258" s="1815"/>
      <c r="J1258" s="1815"/>
      <c r="K1258" s="1816"/>
      <c r="L1258" s="549">
        <v>0.95</v>
      </c>
      <c r="M1258" s="549">
        <v>4.5</v>
      </c>
      <c r="N1258" s="549">
        <v>0.85</v>
      </c>
      <c r="O1258" s="549">
        <v>4.0999999999999996</v>
      </c>
      <c r="P1258" s="549">
        <f t="shared" si="11"/>
        <v>10.399999999999999</v>
      </c>
      <c r="Q1258" s="549">
        <v>0.6</v>
      </c>
      <c r="R1258" s="549">
        <v>0.3</v>
      </c>
      <c r="S1258" s="584">
        <f t="shared" si="12"/>
        <v>1.8719999999999997</v>
      </c>
    </row>
    <row r="1259" spans="1:19" ht="15.6">
      <c r="A1259" s="1814"/>
      <c r="B1259" s="1815"/>
      <c r="C1259" s="1815"/>
      <c r="D1259" s="1815"/>
      <c r="E1259" s="1815"/>
      <c r="F1259" s="1815"/>
      <c r="G1259" s="1815"/>
      <c r="H1259" s="1815"/>
      <c r="I1259" s="1815"/>
      <c r="J1259" s="1815"/>
      <c r="K1259" s="1816"/>
      <c r="L1259" s="549">
        <v>1.7</v>
      </c>
      <c r="M1259" s="549">
        <v>3.4</v>
      </c>
      <c r="N1259" s="549">
        <v>0.85</v>
      </c>
      <c r="O1259" s="549">
        <v>4.45</v>
      </c>
      <c r="P1259" s="549">
        <f t="shared" si="11"/>
        <v>10.399999999999999</v>
      </c>
      <c r="Q1259" s="549">
        <v>0.6</v>
      </c>
      <c r="R1259" s="549">
        <v>0.3</v>
      </c>
      <c r="S1259" s="584">
        <f t="shared" si="12"/>
        <v>1.8719999999999997</v>
      </c>
    </row>
    <row r="1260" spans="1:19" ht="15.6">
      <c r="A1260" s="1814"/>
      <c r="B1260" s="1815"/>
      <c r="C1260" s="1815"/>
      <c r="D1260" s="1815"/>
      <c r="E1260" s="1815"/>
      <c r="F1260" s="1815"/>
      <c r="G1260" s="1815"/>
      <c r="H1260" s="1815"/>
      <c r="I1260" s="1815"/>
      <c r="J1260" s="1815"/>
      <c r="K1260" s="1816"/>
      <c r="L1260" s="549">
        <v>0.6</v>
      </c>
      <c r="M1260" s="549">
        <v>4.5999999999999996</v>
      </c>
      <c r="N1260" s="549">
        <v>1.85</v>
      </c>
      <c r="O1260" s="549">
        <v>1</v>
      </c>
      <c r="P1260" s="549">
        <f t="shared" si="11"/>
        <v>8.0499999999999989</v>
      </c>
      <c r="Q1260" s="549">
        <v>0.6</v>
      </c>
      <c r="R1260" s="549">
        <v>0.3</v>
      </c>
      <c r="S1260" s="584">
        <f t="shared" si="12"/>
        <v>1.4489999999999996</v>
      </c>
    </row>
    <row r="1261" spans="1:19" ht="15.6">
      <c r="A1261" s="1814"/>
      <c r="B1261" s="1815"/>
      <c r="C1261" s="1815"/>
      <c r="D1261" s="1815"/>
      <c r="E1261" s="1815"/>
      <c r="F1261" s="1815"/>
      <c r="G1261" s="1815"/>
      <c r="H1261" s="1815"/>
      <c r="I1261" s="1815"/>
      <c r="J1261" s="1815"/>
      <c r="K1261" s="1816"/>
      <c r="L1261" s="549">
        <v>0.6</v>
      </c>
      <c r="M1261" s="549">
        <v>10</v>
      </c>
      <c r="N1261" s="549">
        <v>0.75</v>
      </c>
      <c r="O1261" s="549">
        <v>0.5</v>
      </c>
      <c r="P1261" s="549">
        <f t="shared" si="11"/>
        <v>11.85</v>
      </c>
      <c r="Q1261" s="549">
        <v>0.6</v>
      </c>
      <c r="R1261" s="549">
        <v>0.3</v>
      </c>
      <c r="S1261" s="584">
        <f t="shared" si="12"/>
        <v>2.1329999999999996</v>
      </c>
    </row>
    <row r="1262" spans="1:19" ht="15.6">
      <c r="A1262" s="1814"/>
      <c r="B1262" s="1815"/>
      <c r="C1262" s="1815"/>
      <c r="D1262" s="1815"/>
      <c r="E1262" s="1815"/>
      <c r="F1262" s="1815"/>
      <c r="G1262" s="1815"/>
      <c r="H1262" s="1815"/>
      <c r="I1262" s="1815"/>
      <c r="J1262" s="1815"/>
      <c r="K1262" s="1816"/>
      <c r="L1262" s="549">
        <v>3.7</v>
      </c>
      <c r="M1262" s="549">
        <v>0.75</v>
      </c>
      <c r="N1262" s="549">
        <v>2.5</v>
      </c>
      <c r="O1262" s="549">
        <v>0.75</v>
      </c>
      <c r="P1262" s="549">
        <f t="shared" si="11"/>
        <v>7.7</v>
      </c>
      <c r="Q1262" s="549">
        <v>0.6</v>
      </c>
      <c r="R1262" s="549">
        <v>0.3</v>
      </c>
      <c r="S1262" s="584">
        <f t="shared" si="12"/>
        <v>1.3859999999999999</v>
      </c>
    </row>
    <row r="1263" spans="1:19" ht="15.6">
      <c r="A1263" s="1814"/>
      <c r="B1263" s="1815"/>
      <c r="C1263" s="1815"/>
      <c r="D1263" s="1815"/>
      <c r="E1263" s="1815"/>
      <c r="F1263" s="1815"/>
      <c r="G1263" s="1815"/>
      <c r="H1263" s="1815"/>
      <c r="I1263" s="1815"/>
      <c r="J1263" s="1815"/>
      <c r="K1263" s="1816"/>
      <c r="L1263" s="549">
        <v>10.4</v>
      </c>
      <c r="M1263" s="549">
        <v>3</v>
      </c>
      <c r="N1263" s="549">
        <v>1.1000000000000001</v>
      </c>
      <c r="O1263" s="549"/>
      <c r="P1263" s="549">
        <f t="shared" si="11"/>
        <v>14.5</v>
      </c>
      <c r="Q1263" s="549">
        <v>0.6</v>
      </c>
      <c r="R1263" s="549">
        <v>0.3</v>
      </c>
      <c r="S1263" s="584">
        <f t="shared" si="12"/>
        <v>2.61</v>
      </c>
    </row>
    <row r="1264" spans="1:19" ht="15.6">
      <c r="A1264" s="1814"/>
      <c r="B1264" s="1815"/>
      <c r="C1264" s="1815"/>
      <c r="D1264" s="1815"/>
      <c r="E1264" s="1815"/>
      <c r="F1264" s="1815"/>
      <c r="G1264" s="1815"/>
      <c r="H1264" s="1815"/>
      <c r="I1264" s="1815"/>
      <c r="J1264" s="1815"/>
      <c r="K1264" s="1816"/>
      <c r="L1264" s="549">
        <v>4.5999999999999996</v>
      </c>
      <c r="M1264" s="549">
        <v>1.8</v>
      </c>
      <c r="N1264" s="549">
        <v>1.55</v>
      </c>
      <c r="O1264" s="549"/>
      <c r="P1264" s="549">
        <f t="shared" si="11"/>
        <v>7.9499999999999993</v>
      </c>
      <c r="Q1264" s="549">
        <v>0.6</v>
      </c>
      <c r="R1264" s="549">
        <v>0.3</v>
      </c>
      <c r="S1264" s="584">
        <f t="shared" si="12"/>
        <v>1.4309999999999998</v>
      </c>
    </row>
    <row r="1265" spans="1:19" ht="15.6">
      <c r="A1265" s="1831"/>
      <c r="B1265" s="1832"/>
      <c r="C1265" s="1832"/>
      <c r="D1265" s="1832"/>
      <c r="E1265" s="1832"/>
      <c r="F1265" s="1832"/>
      <c r="G1265" s="1832"/>
      <c r="H1265" s="1832"/>
      <c r="I1265" s="1832"/>
      <c r="J1265" s="1832"/>
      <c r="K1265" s="1833"/>
      <c r="L1265" s="1834" t="s">
        <v>1209</v>
      </c>
      <c r="M1265" s="1835"/>
      <c r="N1265" s="1835"/>
      <c r="O1265" s="1835"/>
      <c r="P1265" s="1835"/>
      <c r="Q1265" s="1835"/>
      <c r="R1265" s="1836"/>
      <c r="S1265" s="558">
        <f>SUM(S1251:S1264)</f>
        <v>26.278199999999995</v>
      </c>
    </row>
    <row r="1266" spans="1:19" ht="16.2" thickBot="1">
      <c r="A1266" s="570"/>
      <c r="B1266" s="571"/>
      <c r="C1266" s="571"/>
      <c r="D1266" s="571"/>
      <c r="E1266" s="571"/>
      <c r="F1266" s="571"/>
      <c r="G1266" s="571"/>
      <c r="H1266" s="572"/>
      <c r="I1266" s="571"/>
      <c r="J1266" s="571"/>
      <c r="K1266" s="571"/>
      <c r="L1266" s="571"/>
      <c r="M1266" s="571"/>
      <c r="N1266" s="571"/>
      <c r="O1266" s="571"/>
      <c r="P1266" s="571"/>
      <c r="Q1266" s="571"/>
      <c r="R1266" s="571"/>
      <c r="S1266" s="573"/>
    </row>
    <row r="1267" spans="1:19" ht="21" thickBot="1">
      <c r="A1267" s="1837"/>
      <c r="B1267" s="1838"/>
      <c r="C1267" s="1838"/>
      <c r="D1267" s="1775" t="s">
        <v>1281</v>
      </c>
      <c r="E1267" s="1776"/>
      <c r="F1267" s="1776"/>
      <c r="G1267" s="1776"/>
      <c r="H1267" s="1776"/>
      <c r="I1267" s="1776"/>
      <c r="J1267" s="1776"/>
      <c r="K1267" s="1776"/>
      <c r="L1267" s="1776"/>
      <c r="M1267" s="1776"/>
      <c r="N1267" s="1776"/>
      <c r="O1267" s="1776"/>
      <c r="P1267" s="1776"/>
      <c r="Q1267" s="1776"/>
      <c r="R1267" s="1777"/>
      <c r="S1267" s="528"/>
    </row>
    <row r="1268" spans="1:19" ht="15.6">
      <c r="A1268" s="530"/>
      <c r="B1268" s="531"/>
      <c r="C1268" s="531"/>
      <c r="D1268" s="531"/>
      <c r="E1268" s="531"/>
      <c r="F1268" s="531"/>
      <c r="G1268" s="531"/>
      <c r="H1268" s="531"/>
      <c r="I1268" s="531"/>
      <c r="J1268" s="531"/>
      <c r="K1268" s="531"/>
      <c r="L1268" s="531"/>
      <c r="M1268" s="531"/>
      <c r="N1268" s="531"/>
      <c r="O1268" s="531"/>
      <c r="P1268" s="531"/>
      <c r="Q1268" s="531"/>
      <c r="R1268" s="531"/>
      <c r="S1268" s="532"/>
    </row>
    <row r="1269" spans="1:19" ht="15.6">
      <c r="A1269" s="1839" t="s">
        <v>1204</v>
      </c>
      <c r="B1269" s="1840"/>
      <c r="C1269" s="1840"/>
      <c r="D1269" s="1896" t="s">
        <v>1228</v>
      </c>
      <c r="E1269" s="1897"/>
      <c r="F1269" s="1897"/>
      <c r="G1269" s="1897"/>
      <c r="H1269" s="1897"/>
      <c r="I1269" s="1897"/>
      <c r="J1269" s="1897"/>
      <c r="K1269" s="1897"/>
      <c r="L1269" s="1897"/>
      <c r="M1269" s="1897"/>
      <c r="N1269" s="1897"/>
      <c r="O1269" s="1897"/>
      <c r="P1269" s="1897"/>
      <c r="Q1269" s="1897"/>
      <c r="R1269" s="1898"/>
      <c r="S1269" s="534"/>
    </row>
    <row r="1270" spans="1:19" ht="15.6">
      <c r="A1270" s="535"/>
      <c r="B1270" s="533"/>
      <c r="C1270" s="536"/>
      <c r="D1270" s="1899"/>
      <c r="E1270" s="1900"/>
      <c r="F1270" s="1900"/>
      <c r="G1270" s="1900"/>
      <c r="H1270" s="1900"/>
      <c r="I1270" s="1900"/>
      <c r="J1270" s="1900"/>
      <c r="K1270" s="1900"/>
      <c r="L1270" s="1900"/>
      <c r="M1270" s="1900"/>
      <c r="N1270" s="1900"/>
      <c r="O1270" s="1900"/>
      <c r="P1270" s="1900"/>
      <c r="Q1270" s="1900"/>
      <c r="R1270" s="1901"/>
      <c r="S1270" s="534"/>
    </row>
    <row r="1271" spans="1:19" ht="15.6">
      <c r="A1271" s="537"/>
      <c r="B1271" s="538"/>
      <c r="C1271" s="538"/>
      <c r="D1271" s="539"/>
      <c r="E1271" s="540"/>
      <c r="F1271" s="540"/>
      <c r="G1271" s="539"/>
      <c r="H1271" s="539"/>
      <c r="I1271" s="539"/>
      <c r="J1271" s="539"/>
      <c r="K1271" s="539"/>
      <c r="L1271" s="539"/>
      <c r="M1271" s="539"/>
      <c r="N1271" s="539"/>
      <c r="O1271" s="539"/>
      <c r="P1271" s="539"/>
      <c r="Q1271" s="539"/>
      <c r="R1271" s="540"/>
      <c r="S1271" s="534"/>
    </row>
    <row r="1272" spans="1:19" ht="15.6">
      <c r="A1272" s="1762" t="s">
        <v>1282</v>
      </c>
      <c r="B1272" s="1762"/>
      <c r="C1272" s="1762"/>
      <c r="D1272" s="1762"/>
      <c r="E1272" s="541"/>
      <c r="F1272" s="1763" t="s">
        <v>1283</v>
      </c>
      <c r="G1272" s="1763"/>
      <c r="H1272" s="1763"/>
      <c r="I1272" s="1763"/>
      <c r="J1272" s="1763"/>
      <c r="K1272" s="1763"/>
      <c r="L1272" s="540"/>
      <c r="M1272" s="1763" t="s">
        <v>1205</v>
      </c>
      <c r="N1272" s="1763"/>
      <c r="O1272" s="1763"/>
      <c r="P1272" s="540"/>
      <c r="Q1272" s="1764" t="s">
        <v>1284</v>
      </c>
      <c r="R1272" s="1765"/>
      <c r="S1272" s="1858"/>
    </row>
    <row r="1273" spans="1:19" ht="15.6">
      <c r="A1273" s="1768" t="s">
        <v>986</v>
      </c>
      <c r="B1273" s="1768"/>
      <c r="C1273" s="1768"/>
      <c r="D1273" s="1768"/>
      <c r="E1273" s="541"/>
      <c r="F1273" s="1769" t="s">
        <v>958</v>
      </c>
      <c r="G1273" s="1769"/>
      <c r="H1273" s="1769"/>
      <c r="I1273" s="1769"/>
      <c r="J1273" s="1769"/>
      <c r="K1273" s="1769"/>
      <c r="L1273" s="540"/>
      <c r="M1273" s="1770" t="s">
        <v>102</v>
      </c>
      <c r="N1273" s="1771"/>
      <c r="O1273" s="1772"/>
      <c r="P1273" s="539"/>
      <c r="Q1273" s="1828"/>
      <c r="R1273" s="1829"/>
      <c r="S1273" s="1859"/>
    </row>
    <row r="1274" spans="1:19" ht="15.6">
      <c r="A1274" s="1768"/>
      <c r="B1274" s="1768"/>
      <c r="C1274" s="1768"/>
      <c r="D1274" s="1768"/>
      <c r="E1274" s="541"/>
      <c r="F1274" s="1769"/>
      <c r="G1274" s="1769"/>
      <c r="H1274" s="1769"/>
      <c r="I1274" s="1769"/>
      <c r="J1274" s="1769"/>
      <c r="K1274" s="1769"/>
      <c r="L1274" s="539"/>
      <c r="M1274" s="539"/>
      <c r="N1274" s="542"/>
      <c r="O1274" s="542"/>
      <c r="P1274" s="542"/>
      <c r="Q1274" s="542"/>
      <c r="R1274" s="540"/>
      <c r="S1274" s="534"/>
    </row>
    <row r="1275" spans="1:19" ht="16.2" thickBot="1">
      <c r="A1275" s="570"/>
      <c r="B1275" s="571"/>
      <c r="C1275" s="571"/>
      <c r="D1275" s="571"/>
      <c r="E1275" s="571"/>
      <c r="F1275" s="571"/>
      <c r="G1275" s="571"/>
      <c r="H1275" s="572"/>
      <c r="I1275" s="571"/>
      <c r="J1275" s="571"/>
      <c r="K1275" s="571"/>
      <c r="L1275" s="571"/>
      <c r="M1275" s="571"/>
      <c r="N1275" s="571"/>
      <c r="O1275" s="571"/>
      <c r="P1275" s="571"/>
      <c r="Q1275" s="571"/>
      <c r="R1275" s="571"/>
      <c r="S1275" s="573"/>
    </row>
    <row r="1276" spans="1:19" ht="15.6">
      <c r="A1276" s="1820" t="s">
        <v>1285</v>
      </c>
      <c r="B1276" s="1821"/>
      <c r="C1276" s="1821"/>
      <c r="D1276" s="1821"/>
      <c r="E1276" s="1821"/>
      <c r="F1276" s="1821"/>
      <c r="G1276" s="1821"/>
      <c r="H1276" s="1821"/>
      <c r="I1276" s="1821"/>
      <c r="J1276" s="1821"/>
      <c r="K1276" s="1822"/>
      <c r="L1276" s="1823" t="s">
        <v>1291</v>
      </c>
      <c r="M1276" s="1825" t="s">
        <v>1225</v>
      </c>
      <c r="N1276" s="1826"/>
      <c r="O1276" s="1827"/>
      <c r="P1276" s="1823" t="s">
        <v>1288</v>
      </c>
      <c r="Q1276" s="1999" t="s">
        <v>1290</v>
      </c>
      <c r="R1276" s="1999" t="s">
        <v>1289</v>
      </c>
      <c r="S1276" s="1809" t="s">
        <v>1206</v>
      </c>
    </row>
    <row r="1277" spans="1:19" ht="15.6">
      <c r="A1277" s="1804"/>
      <c r="B1277" s="1805"/>
      <c r="C1277" s="1805"/>
      <c r="D1277" s="1805"/>
      <c r="E1277" s="1805"/>
      <c r="F1277" s="1805"/>
      <c r="G1277" s="1805"/>
      <c r="H1277" s="1805"/>
      <c r="I1277" s="1805"/>
      <c r="J1277" s="1805"/>
      <c r="K1277" s="1806"/>
      <c r="L1277" s="1824"/>
      <c r="M1277" s="546" t="s">
        <v>1291</v>
      </c>
      <c r="N1277" s="546" t="s">
        <v>1291</v>
      </c>
      <c r="O1277" s="546" t="s">
        <v>1291</v>
      </c>
      <c r="P1277" s="1824"/>
      <c r="Q1277" s="2000"/>
      <c r="R1277" s="2000"/>
      <c r="S1277" s="1810"/>
    </row>
    <row r="1278" spans="1:19" ht="15.6">
      <c r="A1278" s="1811" t="s">
        <v>1292</v>
      </c>
      <c r="B1278" s="1812"/>
      <c r="C1278" s="1812"/>
      <c r="D1278" s="1812"/>
      <c r="E1278" s="1812"/>
      <c r="F1278" s="1812"/>
      <c r="G1278" s="1812"/>
      <c r="H1278" s="1812"/>
      <c r="I1278" s="1812"/>
      <c r="J1278" s="1812"/>
      <c r="K1278" s="1813"/>
      <c r="L1278" s="549">
        <v>4</v>
      </c>
      <c r="M1278" s="549">
        <v>4.5</v>
      </c>
      <c r="N1278" s="549">
        <v>0.85</v>
      </c>
      <c r="O1278" s="549">
        <v>1.35</v>
      </c>
      <c r="P1278" s="549">
        <f>L1278+M1278+N1278+O1278</f>
        <v>10.7</v>
      </c>
      <c r="Q1278" s="549">
        <v>0.2</v>
      </c>
      <c r="R1278" s="549">
        <v>0.3</v>
      </c>
      <c r="S1278" s="584">
        <f>P1278*Q1278*R1278</f>
        <v>0.64200000000000002</v>
      </c>
    </row>
    <row r="1279" spans="1:19" ht="15.6">
      <c r="A1279" s="1814"/>
      <c r="B1279" s="1815"/>
      <c r="C1279" s="1815"/>
      <c r="D1279" s="1815"/>
      <c r="E1279" s="1815"/>
      <c r="F1279" s="1815"/>
      <c r="G1279" s="1815"/>
      <c r="H1279" s="1815"/>
      <c r="I1279" s="1815"/>
      <c r="J1279" s="1815"/>
      <c r="K1279" s="1816"/>
      <c r="L1279" s="549">
        <v>4.5</v>
      </c>
      <c r="M1279" s="549">
        <v>7</v>
      </c>
      <c r="N1279" s="549">
        <v>0.85</v>
      </c>
      <c r="O1279" s="549">
        <v>1.1000000000000001</v>
      </c>
      <c r="P1279" s="549">
        <f t="shared" ref="P1279:P1291" si="13">L1279+M1279+N1279+O1279</f>
        <v>13.45</v>
      </c>
      <c r="Q1279" s="549">
        <v>0.2</v>
      </c>
      <c r="R1279" s="549">
        <v>0.3</v>
      </c>
      <c r="S1279" s="584">
        <f t="shared" ref="S1279:S1291" si="14">P1279*Q1279*R1279</f>
        <v>0.80699999999999994</v>
      </c>
    </row>
    <row r="1280" spans="1:19" ht="15.6">
      <c r="A1280" s="1814"/>
      <c r="B1280" s="1815"/>
      <c r="C1280" s="1815"/>
      <c r="D1280" s="1815"/>
      <c r="E1280" s="1815"/>
      <c r="F1280" s="1815"/>
      <c r="G1280" s="1815"/>
      <c r="H1280" s="1815"/>
      <c r="I1280" s="1815"/>
      <c r="J1280" s="1815"/>
      <c r="K1280" s="1816"/>
      <c r="L1280" s="549">
        <v>4.3499999999999996</v>
      </c>
      <c r="M1280" s="549">
        <v>5.6</v>
      </c>
      <c r="N1280" s="549">
        <v>0.85</v>
      </c>
      <c r="O1280" s="549">
        <v>0.65</v>
      </c>
      <c r="P1280" s="549">
        <f t="shared" si="13"/>
        <v>11.45</v>
      </c>
      <c r="Q1280" s="549">
        <v>0.2</v>
      </c>
      <c r="R1280" s="549">
        <v>0.3</v>
      </c>
      <c r="S1280" s="584">
        <f t="shared" si="14"/>
        <v>0.68699999999999994</v>
      </c>
    </row>
    <row r="1281" spans="1:19" ht="15.6">
      <c r="A1281" s="1814"/>
      <c r="B1281" s="1815"/>
      <c r="C1281" s="1815"/>
      <c r="D1281" s="1815"/>
      <c r="E1281" s="1815"/>
      <c r="F1281" s="1815"/>
      <c r="G1281" s="1815"/>
      <c r="H1281" s="1815"/>
      <c r="I1281" s="1815"/>
      <c r="J1281" s="1815"/>
      <c r="K1281" s="1816"/>
      <c r="L1281" s="549">
        <v>4.5</v>
      </c>
      <c r="M1281" s="549">
        <v>5.6</v>
      </c>
      <c r="N1281" s="549">
        <v>1.34</v>
      </c>
      <c r="O1281" s="549">
        <v>0.25</v>
      </c>
      <c r="P1281" s="549">
        <f t="shared" si="13"/>
        <v>11.69</v>
      </c>
      <c r="Q1281" s="549">
        <v>0.2</v>
      </c>
      <c r="R1281" s="549">
        <v>0.3</v>
      </c>
      <c r="S1281" s="584">
        <f t="shared" si="14"/>
        <v>0.70140000000000002</v>
      </c>
    </row>
    <row r="1282" spans="1:19" ht="15.6">
      <c r="A1282" s="1814"/>
      <c r="B1282" s="1815"/>
      <c r="C1282" s="1815"/>
      <c r="D1282" s="1815"/>
      <c r="E1282" s="1815"/>
      <c r="F1282" s="1815"/>
      <c r="G1282" s="1815"/>
      <c r="H1282" s="1815"/>
      <c r="I1282" s="1815"/>
      <c r="J1282" s="1815"/>
      <c r="K1282" s="1816"/>
      <c r="L1282" s="549">
        <v>0.95</v>
      </c>
      <c r="M1282" s="549">
        <v>5.6</v>
      </c>
      <c r="N1282" s="549">
        <v>2.2000000000000002</v>
      </c>
      <c r="O1282" s="549">
        <v>0.9</v>
      </c>
      <c r="P1282" s="549">
        <f t="shared" si="13"/>
        <v>9.65</v>
      </c>
      <c r="Q1282" s="549">
        <v>0.2</v>
      </c>
      <c r="R1282" s="549">
        <v>0.3</v>
      </c>
      <c r="S1282" s="584">
        <f t="shared" si="14"/>
        <v>0.57900000000000007</v>
      </c>
    </row>
    <row r="1283" spans="1:19" ht="15.6">
      <c r="A1283" s="1814"/>
      <c r="B1283" s="1815"/>
      <c r="C1283" s="1815"/>
      <c r="D1283" s="1815"/>
      <c r="E1283" s="1815"/>
      <c r="F1283" s="1815"/>
      <c r="G1283" s="1815"/>
      <c r="H1283" s="1815"/>
      <c r="I1283" s="1815"/>
      <c r="J1283" s="1815"/>
      <c r="K1283" s="1816"/>
      <c r="L1283" s="549">
        <v>0.95</v>
      </c>
      <c r="M1283" s="549">
        <v>6.85</v>
      </c>
      <c r="N1283" s="549">
        <v>0.2</v>
      </c>
      <c r="O1283" s="549">
        <v>0.5</v>
      </c>
      <c r="P1283" s="549">
        <f t="shared" si="13"/>
        <v>8.5</v>
      </c>
      <c r="Q1283" s="549">
        <v>0.2</v>
      </c>
      <c r="R1283" s="549">
        <v>0.3</v>
      </c>
      <c r="S1283" s="584">
        <f t="shared" si="14"/>
        <v>0.51</v>
      </c>
    </row>
    <row r="1284" spans="1:19" ht="15.6">
      <c r="A1284" s="1814"/>
      <c r="B1284" s="1815"/>
      <c r="C1284" s="1815"/>
      <c r="D1284" s="1815"/>
      <c r="E1284" s="1815"/>
      <c r="F1284" s="1815"/>
      <c r="G1284" s="1815"/>
      <c r="H1284" s="1815"/>
      <c r="I1284" s="1815"/>
      <c r="J1284" s="1815"/>
      <c r="K1284" s="1816"/>
      <c r="L1284" s="549">
        <v>0.95</v>
      </c>
      <c r="M1284" s="549">
        <v>2</v>
      </c>
      <c r="N1284" s="549">
        <v>5.15</v>
      </c>
      <c r="O1284" s="549">
        <v>1.6</v>
      </c>
      <c r="P1284" s="549">
        <f t="shared" si="13"/>
        <v>9.7000000000000011</v>
      </c>
      <c r="Q1284" s="549">
        <v>0.2</v>
      </c>
      <c r="R1284" s="549">
        <v>0.3</v>
      </c>
      <c r="S1284" s="584">
        <f t="shared" si="14"/>
        <v>0.58200000000000007</v>
      </c>
    </row>
    <row r="1285" spans="1:19" ht="15.6">
      <c r="A1285" s="1814"/>
      <c r="B1285" s="1815"/>
      <c r="C1285" s="1815"/>
      <c r="D1285" s="1815"/>
      <c r="E1285" s="1815"/>
      <c r="F1285" s="1815"/>
      <c r="G1285" s="1815"/>
      <c r="H1285" s="1815"/>
      <c r="I1285" s="1815"/>
      <c r="J1285" s="1815"/>
      <c r="K1285" s="1816"/>
      <c r="L1285" s="549">
        <v>0.95</v>
      </c>
      <c r="M1285" s="549">
        <v>4.5</v>
      </c>
      <c r="N1285" s="549">
        <v>0.85</v>
      </c>
      <c r="O1285" s="549">
        <v>4.0999999999999996</v>
      </c>
      <c r="P1285" s="549">
        <f t="shared" si="13"/>
        <v>10.399999999999999</v>
      </c>
      <c r="Q1285" s="549">
        <v>0.2</v>
      </c>
      <c r="R1285" s="549">
        <v>0.3</v>
      </c>
      <c r="S1285" s="584">
        <f t="shared" si="14"/>
        <v>0.62399999999999989</v>
      </c>
    </row>
    <row r="1286" spans="1:19" ht="15.6">
      <c r="A1286" s="1814"/>
      <c r="B1286" s="1815"/>
      <c r="C1286" s="1815"/>
      <c r="D1286" s="1815"/>
      <c r="E1286" s="1815"/>
      <c r="F1286" s="1815"/>
      <c r="G1286" s="1815"/>
      <c r="H1286" s="1815"/>
      <c r="I1286" s="1815"/>
      <c r="J1286" s="1815"/>
      <c r="K1286" s="1816"/>
      <c r="L1286" s="549">
        <v>1.7</v>
      </c>
      <c r="M1286" s="549">
        <v>3.4</v>
      </c>
      <c r="N1286" s="549">
        <v>0.85</v>
      </c>
      <c r="O1286" s="549">
        <v>4.4000000000000004</v>
      </c>
      <c r="P1286" s="549">
        <f t="shared" si="13"/>
        <v>10.35</v>
      </c>
      <c r="Q1286" s="549">
        <v>0.2</v>
      </c>
      <c r="R1286" s="549">
        <v>0.3</v>
      </c>
      <c r="S1286" s="584">
        <f t="shared" si="14"/>
        <v>0.62099999999999989</v>
      </c>
    </row>
    <row r="1287" spans="1:19" ht="15.6">
      <c r="A1287" s="1814"/>
      <c r="B1287" s="1815"/>
      <c r="C1287" s="1815"/>
      <c r="D1287" s="1815"/>
      <c r="E1287" s="1815"/>
      <c r="F1287" s="1815"/>
      <c r="G1287" s="1815"/>
      <c r="H1287" s="1815"/>
      <c r="I1287" s="1815"/>
      <c r="J1287" s="1815"/>
      <c r="K1287" s="1816"/>
      <c r="L1287" s="549">
        <v>0.6</v>
      </c>
      <c r="M1287" s="549">
        <v>4.5999999999999996</v>
      </c>
      <c r="N1287" s="549">
        <v>1.85</v>
      </c>
      <c r="O1287" s="549">
        <v>1</v>
      </c>
      <c r="P1287" s="549">
        <f t="shared" si="13"/>
        <v>8.0499999999999989</v>
      </c>
      <c r="Q1287" s="549">
        <v>0.2</v>
      </c>
      <c r="R1287" s="549">
        <v>0.3</v>
      </c>
      <c r="S1287" s="584">
        <f t="shared" si="14"/>
        <v>0.48299999999999993</v>
      </c>
    </row>
    <row r="1288" spans="1:19" ht="15.6">
      <c r="A1288" s="1814"/>
      <c r="B1288" s="1815"/>
      <c r="C1288" s="1815"/>
      <c r="D1288" s="1815"/>
      <c r="E1288" s="1815"/>
      <c r="F1288" s="1815"/>
      <c r="G1288" s="1815"/>
      <c r="H1288" s="1815"/>
      <c r="I1288" s="1815"/>
      <c r="J1288" s="1815"/>
      <c r="K1288" s="1816"/>
      <c r="L1288" s="549">
        <v>0.6</v>
      </c>
      <c r="M1288" s="549">
        <v>10</v>
      </c>
      <c r="N1288" s="549">
        <v>0.75</v>
      </c>
      <c r="O1288" s="549">
        <v>0.5</v>
      </c>
      <c r="P1288" s="549">
        <f t="shared" si="13"/>
        <v>11.85</v>
      </c>
      <c r="Q1288" s="549">
        <v>0.2</v>
      </c>
      <c r="R1288" s="549">
        <v>0.3</v>
      </c>
      <c r="S1288" s="584">
        <f t="shared" si="14"/>
        <v>0.71099999999999997</v>
      </c>
    </row>
    <row r="1289" spans="1:19" ht="15.6">
      <c r="A1289" s="1814"/>
      <c r="B1289" s="1815"/>
      <c r="C1289" s="1815"/>
      <c r="D1289" s="1815"/>
      <c r="E1289" s="1815"/>
      <c r="F1289" s="1815"/>
      <c r="G1289" s="1815"/>
      <c r="H1289" s="1815"/>
      <c r="I1289" s="1815"/>
      <c r="J1289" s="1815"/>
      <c r="K1289" s="1816"/>
      <c r="L1289" s="549">
        <v>3.7</v>
      </c>
      <c r="M1289" s="549">
        <v>0.75</v>
      </c>
      <c r="N1289" s="549">
        <v>2.5</v>
      </c>
      <c r="O1289" s="549">
        <v>0.75</v>
      </c>
      <c r="P1289" s="549">
        <f t="shared" si="13"/>
        <v>7.7</v>
      </c>
      <c r="Q1289" s="549">
        <v>0.2</v>
      </c>
      <c r="R1289" s="549">
        <v>0.3</v>
      </c>
      <c r="S1289" s="584">
        <f t="shared" si="14"/>
        <v>0.46199999999999997</v>
      </c>
    </row>
    <row r="1290" spans="1:19" ht="15.6">
      <c r="A1290" s="1814"/>
      <c r="B1290" s="1815"/>
      <c r="C1290" s="1815"/>
      <c r="D1290" s="1815"/>
      <c r="E1290" s="1815"/>
      <c r="F1290" s="1815"/>
      <c r="G1290" s="1815"/>
      <c r="H1290" s="1815"/>
      <c r="I1290" s="1815"/>
      <c r="J1290" s="1815"/>
      <c r="K1290" s="1816"/>
      <c r="L1290" s="549">
        <v>10.4</v>
      </c>
      <c r="M1290" s="549">
        <v>3</v>
      </c>
      <c r="N1290" s="549">
        <v>1.1000000000000001</v>
      </c>
      <c r="O1290" s="549"/>
      <c r="P1290" s="549">
        <f t="shared" si="13"/>
        <v>14.5</v>
      </c>
      <c r="Q1290" s="549">
        <v>0.2</v>
      </c>
      <c r="R1290" s="549">
        <v>0.3</v>
      </c>
      <c r="S1290" s="584">
        <f t="shared" si="14"/>
        <v>0.87000000000000011</v>
      </c>
    </row>
    <row r="1291" spans="1:19" ht="15.6">
      <c r="A1291" s="1814"/>
      <c r="B1291" s="1815"/>
      <c r="C1291" s="1815"/>
      <c r="D1291" s="1815"/>
      <c r="E1291" s="1815"/>
      <c r="F1291" s="1815"/>
      <c r="G1291" s="1815"/>
      <c r="H1291" s="1815"/>
      <c r="I1291" s="1815"/>
      <c r="J1291" s="1815"/>
      <c r="K1291" s="1816"/>
      <c r="L1291" s="549">
        <v>4.5999999999999996</v>
      </c>
      <c r="M1291" s="549">
        <v>1.8</v>
      </c>
      <c r="N1291" s="549">
        <v>1.5</v>
      </c>
      <c r="O1291" s="549"/>
      <c r="P1291" s="549">
        <f t="shared" si="13"/>
        <v>7.8999999999999995</v>
      </c>
      <c r="Q1291" s="549">
        <v>0.2</v>
      </c>
      <c r="R1291" s="549">
        <v>0.3</v>
      </c>
      <c r="S1291" s="584">
        <f t="shared" si="14"/>
        <v>0.47399999999999998</v>
      </c>
    </row>
    <row r="1292" spans="1:19" ht="16.2" thickBot="1">
      <c r="A1292" s="1831"/>
      <c r="B1292" s="1832"/>
      <c r="C1292" s="1832"/>
      <c r="D1292" s="1832"/>
      <c r="E1292" s="1832"/>
      <c r="F1292" s="1832"/>
      <c r="G1292" s="1832"/>
      <c r="H1292" s="1832"/>
      <c r="I1292" s="1832"/>
      <c r="J1292" s="1832"/>
      <c r="K1292" s="1833"/>
      <c r="L1292" s="1834" t="s">
        <v>1209</v>
      </c>
      <c r="M1292" s="1835"/>
      <c r="N1292" s="1835"/>
      <c r="O1292" s="1835"/>
      <c r="P1292" s="1835"/>
      <c r="Q1292" s="1835"/>
      <c r="R1292" s="1836"/>
      <c r="S1292" s="558">
        <f>SUM(S1278:S1291)</f>
        <v>8.7533999999999992</v>
      </c>
    </row>
    <row r="1293" spans="1:19" ht="69.599999999999994" customHeight="1">
      <c r="A1293" s="2001" t="s">
        <v>1306</v>
      </c>
      <c r="B1293" s="2002"/>
      <c r="C1293" s="2003"/>
      <c r="D1293" s="2003"/>
      <c r="E1293" s="1089"/>
      <c r="F1293" s="1090"/>
      <c r="G1293" s="2002" t="s">
        <v>1306</v>
      </c>
      <c r="H1293" s="2002"/>
      <c r="I1293" s="1088"/>
      <c r="J1293" s="1088"/>
      <c r="K1293" s="1103"/>
      <c r="L1293" s="587"/>
      <c r="M1293" s="587"/>
      <c r="N1293" s="587"/>
      <c r="O1293" s="587"/>
      <c r="P1293" s="587"/>
      <c r="Q1293" s="587"/>
      <c r="R1293" s="587"/>
      <c r="S1293" s="588"/>
    </row>
    <row r="1294" spans="1:19" ht="15.6">
      <c r="A1294" s="765" t="s">
        <v>1939</v>
      </c>
      <c r="B1294" s="755"/>
      <c r="C1294" s="755"/>
      <c r="D1294" s="830"/>
      <c r="E1294" s="830"/>
      <c r="F1294" s="830"/>
      <c r="G1294" s="1759" t="s">
        <v>1942</v>
      </c>
      <c r="H1294" s="1759"/>
      <c r="I1294" s="1759"/>
      <c r="J1294" s="1759"/>
      <c r="K1294" s="829"/>
      <c r="L1294" s="587"/>
      <c r="M1294" s="587"/>
      <c r="N1294" s="587"/>
      <c r="O1294" s="587"/>
      <c r="P1294" s="587"/>
      <c r="Q1294" s="587"/>
      <c r="R1294" s="587"/>
      <c r="S1294" s="588"/>
    </row>
    <row r="1295" spans="1:19" ht="15.6">
      <c r="A1295" s="765" t="s">
        <v>1940</v>
      </c>
      <c r="B1295" s="755"/>
      <c r="C1295" s="755"/>
      <c r="D1295" s="830"/>
      <c r="E1295" s="830"/>
      <c r="F1295" s="830"/>
      <c r="G1295" s="1759" t="s">
        <v>1943</v>
      </c>
      <c r="H1295" s="1759"/>
      <c r="I1295" s="1759"/>
      <c r="J1295" s="1759"/>
      <c r="K1295" s="829"/>
      <c r="L1295" s="587"/>
      <c r="M1295" s="587"/>
      <c r="N1295" s="587"/>
      <c r="O1295" s="587"/>
      <c r="P1295" s="587"/>
      <c r="Q1295" s="587"/>
      <c r="R1295" s="587"/>
      <c r="S1295" s="588"/>
    </row>
    <row r="1296" spans="1:19" ht="16.2" thickBot="1">
      <c r="A1296" s="765" t="s">
        <v>1941</v>
      </c>
      <c r="B1296" s="755"/>
      <c r="C1296" s="755"/>
      <c r="D1296" s="830"/>
      <c r="E1296" s="830"/>
      <c r="F1296" s="830"/>
      <c r="G1296" s="1759" t="s">
        <v>1944</v>
      </c>
      <c r="H1296" s="1759"/>
      <c r="I1296" s="1759"/>
      <c r="J1296" s="1759"/>
      <c r="K1296" s="1094"/>
      <c r="L1296" s="587"/>
      <c r="M1296" s="587"/>
      <c r="N1296" s="587"/>
      <c r="O1296" s="587"/>
      <c r="P1296" s="587"/>
      <c r="Q1296" s="587"/>
      <c r="R1296" s="587"/>
      <c r="S1296" s="588"/>
    </row>
    <row r="1297" spans="1:19" ht="21" thickBot="1">
      <c r="A1297" s="1837"/>
      <c r="B1297" s="1838"/>
      <c r="C1297" s="1838"/>
      <c r="D1297" s="1775" t="s">
        <v>1281</v>
      </c>
      <c r="E1297" s="1776"/>
      <c r="F1297" s="1776"/>
      <c r="G1297" s="1776"/>
      <c r="H1297" s="1776"/>
      <c r="I1297" s="1776"/>
      <c r="J1297" s="1776"/>
      <c r="K1297" s="1776"/>
      <c r="L1297" s="1776"/>
      <c r="M1297" s="1776"/>
      <c r="N1297" s="1776"/>
      <c r="O1297" s="1776"/>
      <c r="P1297" s="1776"/>
      <c r="Q1297" s="1776"/>
      <c r="R1297" s="1777"/>
      <c r="S1297" s="528"/>
    </row>
    <row r="1298" spans="1:19" ht="15.6">
      <c r="A1298" s="530"/>
      <c r="B1298" s="531"/>
      <c r="C1298" s="531"/>
      <c r="D1298" s="531"/>
      <c r="E1298" s="531"/>
      <c r="F1298" s="531"/>
      <c r="G1298" s="531"/>
      <c r="H1298" s="531"/>
      <c r="I1298" s="531"/>
      <c r="J1298" s="531"/>
      <c r="K1298" s="531"/>
      <c r="L1298" s="531"/>
      <c r="M1298" s="531"/>
      <c r="N1298" s="531"/>
      <c r="O1298" s="531"/>
      <c r="P1298" s="531"/>
      <c r="Q1298" s="531"/>
      <c r="R1298" s="531"/>
      <c r="S1298" s="532"/>
    </row>
    <row r="1299" spans="1:19" ht="15.6">
      <c r="A1299" s="1839" t="s">
        <v>1204</v>
      </c>
      <c r="B1299" s="1840"/>
      <c r="C1299" s="1840"/>
      <c r="D1299" s="1896" t="s">
        <v>1228</v>
      </c>
      <c r="E1299" s="1897"/>
      <c r="F1299" s="1897"/>
      <c r="G1299" s="1897"/>
      <c r="H1299" s="1897"/>
      <c r="I1299" s="1897"/>
      <c r="J1299" s="1897"/>
      <c r="K1299" s="1897"/>
      <c r="L1299" s="1897"/>
      <c r="M1299" s="1897"/>
      <c r="N1299" s="1897"/>
      <c r="O1299" s="1897"/>
      <c r="P1299" s="1897"/>
      <c r="Q1299" s="1897"/>
      <c r="R1299" s="1898"/>
      <c r="S1299" s="534"/>
    </row>
    <row r="1300" spans="1:19" ht="15.6">
      <c r="A1300" s="535"/>
      <c r="B1300" s="533"/>
      <c r="C1300" s="536"/>
      <c r="D1300" s="1899"/>
      <c r="E1300" s="1900"/>
      <c r="F1300" s="1900"/>
      <c r="G1300" s="1900"/>
      <c r="H1300" s="1900"/>
      <c r="I1300" s="1900"/>
      <c r="J1300" s="1900"/>
      <c r="K1300" s="1900"/>
      <c r="L1300" s="1900"/>
      <c r="M1300" s="1900"/>
      <c r="N1300" s="1900"/>
      <c r="O1300" s="1900"/>
      <c r="P1300" s="1900"/>
      <c r="Q1300" s="1900"/>
      <c r="R1300" s="1901"/>
      <c r="S1300" s="534"/>
    </row>
    <row r="1301" spans="1:19" ht="15.6">
      <c r="A1301" s="537"/>
      <c r="B1301" s="538"/>
      <c r="C1301" s="538"/>
      <c r="D1301" s="539"/>
      <c r="E1301" s="540"/>
      <c r="F1301" s="540"/>
      <c r="G1301" s="539"/>
      <c r="H1301" s="539"/>
      <c r="I1301" s="539"/>
      <c r="J1301" s="539"/>
      <c r="K1301" s="539"/>
      <c r="L1301" s="539"/>
      <c r="M1301" s="539"/>
      <c r="N1301" s="539"/>
      <c r="O1301" s="539"/>
      <c r="P1301" s="539"/>
      <c r="Q1301" s="539"/>
      <c r="R1301" s="540"/>
      <c r="S1301" s="534"/>
    </row>
    <row r="1302" spans="1:19" ht="15.6">
      <c r="A1302" s="1762" t="s">
        <v>1282</v>
      </c>
      <c r="B1302" s="1762"/>
      <c r="C1302" s="1762"/>
      <c r="D1302" s="1762"/>
      <c r="E1302" s="541"/>
      <c r="F1302" s="1763" t="s">
        <v>1283</v>
      </c>
      <c r="G1302" s="1763"/>
      <c r="H1302" s="1763"/>
      <c r="I1302" s="1763"/>
      <c r="J1302" s="1763"/>
      <c r="K1302" s="1763"/>
      <c r="L1302" s="540"/>
      <c r="M1302" s="1763" t="s">
        <v>1205</v>
      </c>
      <c r="N1302" s="1763"/>
      <c r="O1302" s="1763"/>
      <c r="P1302" s="540"/>
      <c r="Q1302" s="1764" t="s">
        <v>1284</v>
      </c>
      <c r="R1302" s="1765"/>
      <c r="S1302" s="1858"/>
    </row>
    <row r="1303" spans="1:19" ht="15.6">
      <c r="A1303" s="1768" t="s">
        <v>987</v>
      </c>
      <c r="B1303" s="1768"/>
      <c r="C1303" s="1768"/>
      <c r="D1303" s="1768"/>
      <c r="E1303" s="541"/>
      <c r="F1303" s="1769" t="s">
        <v>988</v>
      </c>
      <c r="G1303" s="1769"/>
      <c r="H1303" s="1769"/>
      <c r="I1303" s="1769"/>
      <c r="J1303" s="1769"/>
      <c r="K1303" s="1769"/>
      <c r="L1303" s="540"/>
      <c r="M1303" s="1770" t="s">
        <v>952</v>
      </c>
      <c r="N1303" s="1771"/>
      <c r="O1303" s="1772"/>
      <c r="P1303" s="539"/>
      <c r="Q1303" s="1828"/>
      <c r="R1303" s="1829"/>
      <c r="S1303" s="1859"/>
    </row>
    <row r="1304" spans="1:19" ht="15.6">
      <c r="A1304" s="1768"/>
      <c r="B1304" s="1768"/>
      <c r="C1304" s="1768"/>
      <c r="D1304" s="1768"/>
      <c r="E1304" s="541"/>
      <c r="F1304" s="1769"/>
      <c r="G1304" s="1769"/>
      <c r="H1304" s="1769"/>
      <c r="I1304" s="1769"/>
      <c r="J1304" s="1769"/>
      <c r="K1304" s="1769"/>
      <c r="L1304" s="539"/>
      <c r="M1304" s="539"/>
      <c r="N1304" s="542"/>
      <c r="O1304" s="542"/>
      <c r="P1304" s="542"/>
      <c r="Q1304" s="542"/>
      <c r="R1304" s="540"/>
      <c r="S1304" s="534"/>
    </row>
    <row r="1305" spans="1:19" ht="15.6">
      <c r="A1305" s="1820" t="s">
        <v>1285</v>
      </c>
      <c r="B1305" s="1821"/>
      <c r="C1305" s="1821"/>
      <c r="D1305" s="1821"/>
      <c r="E1305" s="1821"/>
      <c r="F1305" s="1821"/>
      <c r="G1305" s="1821"/>
      <c r="H1305" s="1821"/>
      <c r="I1305" s="1821"/>
      <c r="J1305" s="1821"/>
      <c r="K1305" s="1822"/>
      <c r="L1305" s="1823" t="s">
        <v>428</v>
      </c>
      <c r="M1305" s="1825" t="s">
        <v>1225</v>
      </c>
      <c r="N1305" s="1826"/>
      <c r="O1305" s="1827"/>
      <c r="P1305" s="1823" t="s">
        <v>1286</v>
      </c>
      <c r="Q1305" s="1823" t="s">
        <v>1287</v>
      </c>
      <c r="R1305" s="1823" t="s">
        <v>1288</v>
      </c>
      <c r="S1305" s="1809" t="s">
        <v>1206</v>
      </c>
    </row>
    <row r="1306" spans="1:19" ht="15.6">
      <c r="A1306" s="1804"/>
      <c r="B1306" s="1805"/>
      <c r="C1306" s="1805"/>
      <c r="D1306" s="1805"/>
      <c r="E1306" s="1805"/>
      <c r="F1306" s="1805"/>
      <c r="G1306" s="1805"/>
      <c r="H1306" s="1805"/>
      <c r="I1306" s="1805"/>
      <c r="J1306" s="1805"/>
      <c r="K1306" s="1806"/>
      <c r="L1306" s="1824"/>
      <c r="M1306" s="546" t="s">
        <v>1289</v>
      </c>
      <c r="N1306" s="546" t="s">
        <v>1290</v>
      </c>
      <c r="O1306" s="546" t="s">
        <v>1291</v>
      </c>
      <c r="P1306" s="1824"/>
      <c r="Q1306" s="1824"/>
      <c r="R1306" s="1824"/>
      <c r="S1306" s="1810"/>
    </row>
    <row r="1307" spans="1:19" ht="15.6">
      <c r="A1307" s="1811" t="s">
        <v>1292</v>
      </c>
      <c r="B1307" s="1812"/>
      <c r="C1307" s="1812"/>
      <c r="D1307" s="1812"/>
      <c r="E1307" s="1812"/>
      <c r="F1307" s="1812"/>
      <c r="G1307" s="1812"/>
      <c r="H1307" s="1812"/>
      <c r="I1307" s="1812"/>
      <c r="J1307" s="1812"/>
      <c r="K1307" s="1813"/>
      <c r="L1307" s="586" t="s">
        <v>1636</v>
      </c>
      <c r="M1307" s="583"/>
      <c r="N1307" s="549"/>
      <c r="O1307" s="549"/>
      <c r="P1307" s="549"/>
      <c r="Q1307" s="549">
        <v>4</v>
      </c>
      <c r="R1307" s="549"/>
      <c r="S1307" s="584">
        <f>SUM(Q1307:Q1316)</f>
        <v>14</v>
      </c>
    </row>
    <row r="1308" spans="1:19" ht="15.6">
      <c r="A1308" s="1814"/>
      <c r="B1308" s="1815"/>
      <c r="C1308" s="1815"/>
      <c r="D1308" s="1815"/>
      <c r="E1308" s="1815"/>
      <c r="F1308" s="1815"/>
      <c r="G1308" s="1815"/>
      <c r="H1308" s="1815"/>
      <c r="I1308" s="1815"/>
      <c r="J1308" s="1815"/>
      <c r="K1308" s="1816"/>
      <c r="L1308" s="586" t="s">
        <v>1637</v>
      </c>
      <c r="M1308" s="583"/>
      <c r="N1308" s="549"/>
      <c r="O1308" s="549"/>
      <c r="P1308" s="549"/>
      <c r="Q1308" s="549">
        <v>4</v>
      </c>
      <c r="R1308" s="549"/>
      <c r="S1308" s="584"/>
    </row>
    <row r="1309" spans="1:19" ht="15.6">
      <c r="A1309" s="1814"/>
      <c r="B1309" s="1815"/>
      <c r="C1309" s="1815"/>
      <c r="D1309" s="1815"/>
      <c r="E1309" s="1815"/>
      <c r="F1309" s="1815"/>
      <c r="G1309" s="1815"/>
      <c r="H1309" s="1815"/>
      <c r="I1309" s="1815"/>
      <c r="J1309" s="1815"/>
      <c r="K1309" s="1816"/>
      <c r="L1309" s="586" t="s">
        <v>1627</v>
      </c>
      <c r="M1309" s="583"/>
      <c r="N1309" s="549"/>
      <c r="O1309" s="549"/>
      <c r="P1309" s="549"/>
      <c r="Q1309" s="549">
        <v>1</v>
      </c>
      <c r="R1309" s="549"/>
      <c r="S1309" s="584"/>
    </row>
    <row r="1310" spans="1:19" ht="31.2">
      <c r="A1310" s="1814"/>
      <c r="B1310" s="1815"/>
      <c r="C1310" s="1815"/>
      <c r="D1310" s="1815"/>
      <c r="E1310" s="1815"/>
      <c r="F1310" s="1815"/>
      <c r="G1310" s="1815"/>
      <c r="H1310" s="1815"/>
      <c r="I1310" s="1815"/>
      <c r="J1310" s="1815"/>
      <c r="K1310" s="1816"/>
      <c r="L1310" s="586" t="s">
        <v>1633</v>
      </c>
      <c r="M1310" s="583"/>
      <c r="N1310" s="549"/>
      <c r="O1310" s="549"/>
      <c r="P1310" s="549"/>
      <c r="Q1310" s="549">
        <v>1</v>
      </c>
      <c r="R1310" s="549"/>
      <c r="S1310" s="584"/>
    </row>
    <row r="1311" spans="1:19" ht="31.2">
      <c r="A1311" s="1814"/>
      <c r="B1311" s="1815"/>
      <c r="C1311" s="1815"/>
      <c r="D1311" s="1815"/>
      <c r="E1311" s="1815"/>
      <c r="F1311" s="1815"/>
      <c r="G1311" s="1815"/>
      <c r="H1311" s="1815"/>
      <c r="I1311" s="1815"/>
      <c r="J1311" s="1815"/>
      <c r="K1311" s="1816"/>
      <c r="L1311" s="586" t="s">
        <v>1633</v>
      </c>
      <c r="M1311" s="583"/>
      <c r="N1311" s="549"/>
      <c r="O1311" s="549"/>
      <c r="P1311" s="549"/>
      <c r="Q1311" s="549">
        <v>1</v>
      </c>
      <c r="R1311" s="549"/>
      <c r="S1311" s="584"/>
    </row>
    <row r="1312" spans="1:19" ht="31.2">
      <c r="A1312" s="1814"/>
      <c r="B1312" s="1815"/>
      <c r="C1312" s="1815"/>
      <c r="D1312" s="1815"/>
      <c r="E1312" s="1815"/>
      <c r="F1312" s="1815"/>
      <c r="G1312" s="1815"/>
      <c r="H1312" s="1815"/>
      <c r="I1312" s="1815"/>
      <c r="J1312" s="1815"/>
      <c r="K1312" s="1816"/>
      <c r="L1312" s="586" t="s">
        <v>1638</v>
      </c>
      <c r="M1312" s="583"/>
      <c r="N1312" s="549"/>
      <c r="O1312" s="549"/>
      <c r="P1312" s="549"/>
      <c r="Q1312" s="549">
        <v>1</v>
      </c>
      <c r="R1312" s="549"/>
      <c r="S1312" s="584"/>
    </row>
    <row r="1313" spans="1:19" ht="15.6">
      <c r="A1313" s="1814"/>
      <c r="B1313" s="1815"/>
      <c r="C1313" s="1815"/>
      <c r="D1313" s="1815"/>
      <c r="E1313" s="1815"/>
      <c r="F1313" s="1815"/>
      <c r="G1313" s="1815"/>
      <c r="H1313" s="1815"/>
      <c r="I1313" s="1815"/>
      <c r="J1313" s="1815"/>
      <c r="K1313" s="1816"/>
      <c r="L1313" s="586" t="s">
        <v>1629</v>
      </c>
      <c r="M1313" s="583"/>
      <c r="N1313" s="549"/>
      <c r="O1313" s="549"/>
      <c r="P1313" s="549"/>
      <c r="Q1313" s="549">
        <v>1</v>
      </c>
      <c r="R1313" s="549"/>
      <c r="S1313" s="584"/>
    </row>
    <row r="1314" spans="1:19" ht="15.6">
      <c r="A1314" s="1814"/>
      <c r="B1314" s="1815"/>
      <c r="C1314" s="1815"/>
      <c r="D1314" s="1815"/>
      <c r="E1314" s="1815"/>
      <c r="F1314" s="1815"/>
      <c r="G1314" s="1815"/>
      <c r="H1314" s="1815"/>
      <c r="I1314" s="1815"/>
      <c r="J1314" s="1815"/>
      <c r="K1314" s="1816"/>
      <c r="L1314" s="586" t="s">
        <v>1639</v>
      </c>
      <c r="M1314" s="583"/>
      <c r="N1314" s="549"/>
      <c r="O1314" s="549"/>
      <c r="P1314" s="549"/>
      <c r="Q1314" s="549">
        <v>1</v>
      </c>
      <c r="R1314" s="549"/>
      <c r="S1314" s="584"/>
    </row>
    <row r="1315" spans="1:19" ht="15.6">
      <c r="A1315" s="1814"/>
      <c r="B1315" s="1815"/>
      <c r="C1315" s="1815"/>
      <c r="D1315" s="1815"/>
      <c r="E1315" s="1815"/>
      <c r="F1315" s="1815"/>
      <c r="G1315" s="1815"/>
      <c r="H1315" s="1815"/>
      <c r="I1315" s="1815"/>
      <c r="J1315" s="1815"/>
      <c r="K1315" s="1816"/>
      <c r="L1315" s="586"/>
      <c r="M1315" s="583"/>
      <c r="N1315" s="549"/>
      <c r="O1315" s="549"/>
      <c r="P1315" s="549"/>
      <c r="Q1315" s="549"/>
      <c r="R1315" s="549"/>
      <c r="S1315" s="584"/>
    </row>
    <row r="1316" spans="1:19" ht="15.6">
      <c r="A1316" s="1814"/>
      <c r="B1316" s="1815"/>
      <c r="C1316" s="1815"/>
      <c r="D1316" s="1815"/>
      <c r="E1316" s="1815"/>
      <c r="F1316" s="1815"/>
      <c r="G1316" s="1815"/>
      <c r="H1316" s="1815"/>
      <c r="I1316" s="1815"/>
      <c r="J1316" s="1815"/>
      <c r="K1316" s="1816"/>
      <c r="L1316" s="586"/>
      <c r="M1316" s="583"/>
      <c r="N1316" s="549"/>
      <c r="O1316" s="549"/>
      <c r="P1316" s="549"/>
      <c r="Q1316" s="549"/>
      <c r="R1316" s="549"/>
      <c r="S1316" s="584"/>
    </row>
    <row r="1317" spans="1:19" ht="15.6">
      <c r="A1317" s="1814"/>
      <c r="B1317" s="1815"/>
      <c r="C1317" s="1815"/>
      <c r="D1317" s="1815"/>
      <c r="E1317" s="1815"/>
      <c r="F1317" s="1815"/>
      <c r="G1317" s="1815"/>
      <c r="H1317" s="1815"/>
      <c r="I1317" s="1815"/>
      <c r="J1317" s="1815"/>
      <c r="K1317" s="1816"/>
      <c r="L1317" s="547"/>
      <c r="M1317" s="583"/>
      <c r="N1317" s="549"/>
      <c r="O1317" s="549"/>
      <c r="P1317" s="549"/>
      <c r="Q1317" s="549"/>
      <c r="R1317" s="549"/>
      <c r="S1317" s="584"/>
    </row>
    <row r="1318" spans="1:19" ht="15.6">
      <c r="A1318" s="1814"/>
      <c r="B1318" s="1815"/>
      <c r="C1318" s="1815"/>
      <c r="D1318" s="1815"/>
      <c r="E1318" s="1815"/>
      <c r="F1318" s="1815"/>
      <c r="G1318" s="1815"/>
      <c r="H1318" s="1815"/>
      <c r="I1318" s="1815"/>
      <c r="J1318" s="1815"/>
      <c r="K1318" s="1816"/>
      <c r="L1318" s="547"/>
      <c r="M1318" s="583"/>
      <c r="N1318" s="549"/>
      <c r="O1318" s="549"/>
      <c r="P1318" s="549"/>
      <c r="Q1318" s="549"/>
      <c r="R1318" s="549"/>
      <c r="S1318" s="584"/>
    </row>
    <row r="1319" spans="1:19" ht="15.6">
      <c r="A1319" s="1814"/>
      <c r="B1319" s="1815"/>
      <c r="C1319" s="1815"/>
      <c r="D1319" s="1815"/>
      <c r="E1319" s="1815"/>
      <c r="F1319" s="1815"/>
      <c r="G1319" s="1815"/>
      <c r="H1319" s="1815"/>
      <c r="I1319" s="1815"/>
      <c r="J1319" s="1815"/>
      <c r="K1319" s="1816"/>
      <c r="L1319" s="547"/>
      <c r="M1319" s="583"/>
      <c r="N1319" s="549"/>
      <c r="O1319" s="549"/>
      <c r="P1319" s="549"/>
      <c r="Q1319" s="549"/>
      <c r="R1319" s="549"/>
      <c r="S1319" s="584"/>
    </row>
    <row r="1320" spans="1:19" ht="15.6">
      <c r="A1320" s="1831"/>
      <c r="B1320" s="1832"/>
      <c r="C1320" s="1832"/>
      <c r="D1320" s="1832"/>
      <c r="E1320" s="1832"/>
      <c r="F1320" s="1832"/>
      <c r="G1320" s="1832"/>
      <c r="H1320" s="1832"/>
      <c r="I1320" s="1832"/>
      <c r="J1320" s="1832"/>
      <c r="K1320" s="1833"/>
      <c r="L1320" s="1834" t="s">
        <v>1209</v>
      </c>
      <c r="M1320" s="1835"/>
      <c r="N1320" s="1835"/>
      <c r="O1320" s="1835"/>
      <c r="P1320" s="1835"/>
      <c r="Q1320" s="1835"/>
      <c r="R1320" s="1836"/>
      <c r="S1320" s="558">
        <f>SUM(S1307:S1316)</f>
        <v>14</v>
      </c>
    </row>
    <row r="1321" spans="1:19" ht="16.2" thickBot="1">
      <c r="A1321" s="551"/>
      <c r="B1321" s="552"/>
      <c r="C1321" s="552"/>
      <c r="D1321" s="552"/>
      <c r="E1321" s="552"/>
      <c r="F1321" s="552"/>
      <c r="G1321" s="552"/>
      <c r="H1321" s="552"/>
      <c r="I1321" s="552"/>
      <c r="J1321" s="552"/>
      <c r="K1321" s="552"/>
      <c r="L1321" s="587"/>
      <c r="M1321" s="587"/>
      <c r="N1321" s="587"/>
      <c r="O1321" s="587"/>
      <c r="P1321" s="587"/>
      <c r="Q1321" s="587"/>
      <c r="R1321" s="587"/>
      <c r="S1321" s="588"/>
    </row>
    <row r="1322" spans="1:19" ht="21" thickBot="1">
      <c r="A1322" s="1837"/>
      <c r="B1322" s="1838"/>
      <c r="C1322" s="1838"/>
      <c r="D1322" s="1775" t="s">
        <v>1281</v>
      </c>
      <c r="E1322" s="1776"/>
      <c r="F1322" s="1776"/>
      <c r="G1322" s="1776"/>
      <c r="H1322" s="1776"/>
      <c r="I1322" s="1776"/>
      <c r="J1322" s="1776"/>
      <c r="K1322" s="1776"/>
      <c r="L1322" s="1776"/>
      <c r="M1322" s="1776"/>
      <c r="N1322" s="1776"/>
      <c r="O1322" s="1776"/>
      <c r="P1322" s="1776"/>
      <c r="Q1322" s="1776"/>
      <c r="R1322" s="1777"/>
      <c r="S1322" s="528"/>
    </row>
    <row r="1323" spans="1:19" ht="15.6">
      <c r="A1323" s="530"/>
      <c r="B1323" s="531"/>
      <c r="C1323" s="531"/>
      <c r="D1323" s="531"/>
      <c r="E1323" s="531"/>
      <c r="F1323" s="531"/>
      <c r="G1323" s="531"/>
      <c r="H1323" s="531"/>
      <c r="I1323" s="531"/>
      <c r="J1323" s="531"/>
      <c r="K1323" s="531"/>
      <c r="L1323" s="531"/>
      <c r="M1323" s="531"/>
      <c r="N1323" s="531"/>
      <c r="O1323" s="531"/>
      <c r="P1323" s="531"/>
      <c r="Q1323" s="531"/>
      <c r="R1323" s="531"/>
      <c r="S1323" s="532"/>
    </row>
    <row r="1324" spans="1:19" ht="15.6">
      <c r="A1324" s="1839" t="s">
        <v>1204</v>
      </c>
      <c r="B1324" s="1840"/>
      <c r="C1324" s="1840"/>
      <c r="D1324" s="1896" t="s">
        <v>1228</v>
      </c>
      <c r="E1324" s="1897"/>
      <c r="F1324" s="1897"/>
      <c r="G1324" s="1897"/>
      <c r="H1324" s="1897"/>
      <c r="I1324" s="1897"/>
      <c r="J1324" s="1897"/>
      <c r="K1324" s="1897"/>
      <c r="L1324" s="1897"/>
      <c r="M1324" s="1897"/>
      <c r="N1324" s="1897"/>
      <c r="O1324" s="1897"/>
      <c r="P1324" s="1897"/>
      <c r="Q1324" s="1897"/>
      <c r="R1324" s="1898"/>
      <c r="S1324" s="534"/>
    </row>
    <row r="1325" spans="1:19" ht="15.6">
      <c r="A1325" s="535"/>
      <c r="B1325" s="533"/>
      <c r="C1325" s="536"/>
      <c r="D1325" s="1899"/>
      <c r="E1325" s="1900"/>
      <c r="F1325" s="1900"/>
      <c r="G1325" s="1900"/>
      <c r="H1325" s="1900"/>
      <c r="I1325" s="1900"/>
      <c r="J1325" s="1900"/>
      <c r="K1325" s="1900"/>
      <c r="L1325" s="1900"/>
      <c r="M1325" s="1900"/>
      <c r="N1325" s="1900"/>
      <c r="O1325" s="1900"/>
      <c r="P1325" s="1900"/>
      <c r="Q1325" s="1900"/>
      <c r="R1325" s="1901"/>
      <c r="S1325" s="534"/>
    </row>
    <row r="1326" spans="1:19" ht="15.6">
      <c r="A1326" s="537"/>
      <c r="B1326" s="538"/>
      <c r="C1326" s="538"/>
      <c r="D1326" s="539"/>
      <c r="E1326" s="540"/>
      <c r="F1326" s="540"/>
      <c r="G1326" s="539"/>
      <c r="H1326" s="539"/>
      <c r="I1326" s="539"/>
      <c r="J1326" s="539"/>
      <c r="K1326" s="539"/>
      <c r="L1326" s="539"/>
      <c r="M1326" s="539"/>
      <c r="N1326" s="539"/>
      <c r="O1326" s="539"/>
      <c r="P1326" s="539"/>
      <c r="Q1326" s="539"/>
      <c r="R1326" s="540"/>
      <c r="S1326" s="534"/>
    </row>
    <row r="1327" spans="1:19" ht="15.6">
      <c r="A1327" s="1762" t="s">
        <v>1282</v>
      </c>
      <c r="B1327" s="1762"/>
      <c r="C1327" s="1762"/>
      <c r="D1327" s="1762"/>
      <c r="E1327" s="541"/>
      <c r="F1327" s="1763" t="s">
        <v>1283</v>
      </c>
      <c r="G1327" s="1763"/>
      <c r="H1327" s="1763"/>
      <c r="I1327" s="1763"/>
      <c r="J1327" s="1763"/>
      <c r="K1327" s="1763"/>
      <c r="L1327" s="540"/>
      <c r="M1327" s="1763" t="s">
        <v>1205</v>
      </c>
      <c r="N1327" s="1763"/>
      <c r="O1327" s="1763"/>
      <c r="P1327" s="540"/>
      <c r="Q1327" s="1764" t="s">
        <v>1284</v>
      </c>
      <c r="R1327" s="1765"/>
      <c r="S1327" s="1858"/>
    </row>
    <row r="1328" spans="1:19" ht="15.6">
      <c r="A1328" s="1768" t="s">
        <v>989</v>
      </c>
      <c r="B1328" s="1768"/>
      <c r="C1328" s="1768"/>
      <c r="D1328" s="1768"/>
      <c r="E1328" s="541"/>
      <c r="F1328" s="1769" t="s">
        <v>990</v>
      </c>
      <c r="G1328" s="1769"/>
      <c r="H1328" s="1769"/>
      <c r="I1328" s="1769"/>
      <c r="J1328" s="1769"/>
      <c r="K1328" s="1769"/>
      <c r="L1328" s="540"/>
      <c r="M1328" s="1770" t="s">
        <v>952</v>
      </c>
      <c r="N1328" s="1771"/>
      <c r="O1328" s="1772"/>
      <c r="P1328" s="539"/>
      <c r="Q1328" s="1828"/>
      <c r="R1328" s="1829"/>
      <c r="S1328" s="1859"/>
    </row>
    <row r="1329" spans="1:19" ht="15.6">
      <c r="A1329" s="1768"/>
      <c r="B1329" s="1768"/>
      <c r="C1329" s="1768"/>
      <c r="D1329" s="1768"/>
      <c r="E1329" s="541"/>
      <c r="F1329" s="1769"/>
      <c r="G1329" s="1769"/>
      <c r="H1329" s="1769"/>
      <c r="I1329" s="1769"/>
      <c r="J1329" s="1769"/>
      <c r="K1329" s="1769"/>
      <c r="L1329" s="539"/>
      <c r="M1329" s="539"/>
      <c r="N1329" s="542"/>
      <c r="O1329" s="542"/>
      <c r="P1329" s="542"/>
      <c r="Q1329" s="542"/>
      <c r="R1329" s="540"/>
      <c r="S1329" s="534"/>
    </row>
    <row r="1330" spans="1:19" ht="15.6">
      <c r="A1330" s="1820" t="s">
        <v>1285</v>
      </c>
      <c r="B1330" s="1821"/>
      <c r="C1330" s="1821"/>
      <c r="D1330" s="1821"/>
      <c r="E1330" s="1821"/>
      <c r="F1330" s="1821"/>
      <c r="G1330" s="1821"/>
      <c r="H1330" s="1821"/>
      <c r="I1330" s="1821"/>
      <c r="J1330" s="1821"/>
      <c r="K1330" s="1822"/>
      <c r="L1330" s="1823" t="s">
        <v>428</v>
      </c>
      <c r="M1330" s="1825" t="s">
        <v>1225</v>
      </c>
      <c r="N1330" s="1826"/>
      <c r="O1330" s="1827"/>
      <c r="P1330" s="1823" t="s">
        <v>1286</v>
      </c>
      <c r="Q1330" s="1823" t="s">
        <v>1287</v>
      </c>
      <c r="R1330" s="1823" t="s">
        <v>1288</v>
      </c>
      <c r="S1330" s="1809" t="s">
        <v>1206</v>
      </c>
    </row>
    <row r="1331" spans="1:19" ht="15.6">
      <c r="A1331" s="1804"/>
      <c r="B1331" s="1805"/>
      <c r="C1331" s="1805"/>
      <c r="D1331" s="1805"/>
      <c r="E1331" s="1805"/>
      <c r="F1331" s="1805"/>
      <c r="G1331" s="1805"/>
      <c r="H1331" s="1805"/>
      <c r="I1331" s="1805"/>
      <c r="J1331" s="1805"/>
      <c r="K1331" s="1806"/>
      <c r="L1331" s="1824"/>
      <c r="M1331" s="546" t="s">
        <v>1289</v>
      </c>
      <c r="N1331" s="546" t="s">
        <v>1290</v>
      </c>
      <c r="O1331" s="546" t="s">
        <v>1291</v>
      </c>
      <c r="P1331" s="1824"/>
      <c r="Q1331" s="1824"/>
      <c r="R1331" s="1824"/>
      <c r="S1331" s="1810"/>
    </row>
    <row r="1332" spans="1:19" ht="15.6">
      <c r="A1332" s="1811" t="s">
        <v>1292</v>
      </c>
      <c r="B1332" s="1812"/>
      <c r="C1332" s="1812"/>
      <c r="D1332" s="1812"/>
      <c r="E1332" s="1812"/>
      <c r="F1332" s="1812"/>
      <c r="G1332" s="1812"/>
      <c r="H1332" s="1812"/>
      <c r="I1332" s="1812"/>
      <c r="J1332" s="1812"/>
      <c r="K1332" s="1813"/>
      <c r="L1332" s="586" t="s">
        <v>1636</v>
      </c>
      <c r="M1332" s="583"/>
      <c r="N1332" s="549"/>
      <c r="O1332" s="549"/>
      <c r="P1332" s="549"/>
      <c r="Q1332" s="549">
        <v>6</v>
      </c>
      <c r="R1332" s="549"/>
      <c r="S1332" s="584">
        <f>SUM(Q1332:Q1341)</f>
        <v>20</v>
      </c>
    </row>
    <row r="1333" spans="1:19" ht="15.6">
      <c r="A1333" s="1814"/>
      <c r="B1333" s="1815"/>
      <c r="C1333" s="1815"/>
      <c r="D1333" s="1815"/>
      <c r="E1333" s="1815"/>
      <c r="F1333" s="1815"/>
      <c r="G1333" s="1815"/>
      <c r="H1333" s="1815"/>
      <c r="I1333" s="1815"/>
      <c r="J1333" s="1815"/>
      <c r="K1333" s="1816"/>
      <c r="L1333" s="586" t="s">
        <v>1637</v>
      </c>
      <c r="M1333" s="583"/>
      <c r="N1333" s="549"/>
      <c r="O1333" s="549"/>
      <c r="P1333" s="549"/>
      <c r="Q1333" s="549">
        <v>5</v>
      </c>
      <c r="R1333" s="549"/>
      <c r="S1333" s="584"/>
    </row>
    <row r="1334" spans="1:19" ht="15.6">
      <c r="A1334" s="1814"/>
      <c r="B1334" s="1815"/>
      <c r="C1334" s="1815"/>
      <c r="D1334" s="1815"/>
      <c r="E1334" s="1815"/>
      <c r="F1334" s="1815"/>
      <c r="G1334" s="1815"/>
      <c r="H1334" s="1815"/>
      <c r="I1334" s="1815"/>
      <c r="J1334" s="1815"/>
      <c r="K1334" s="1816"/>
      <c r="L1334" s="586" t="s">
        <v>1627</v>
      </c>
      <c r="M1334" s="583"/>
      <c r="N1334" s="549"/>
      <c r="O1334" s="549"/>
      <c r="P1334" s="549"/>
      <c r="Q1334" s="549">
        <v>2</v>
      </c>
      <c r="R1334" s="549"/>
      <c r="S1334" s="584"/>
    </row>
    <row r="1335" spans="1:19" ht="31.2">
      <c r="A1335" s="1814"/>
      <c r="B1335" s="1815"/>
      <c r="C1335" s="1815"/>
      <c r="D1335" s="1815"/>
      <c r="E1335" s="1815"/>
      <c r="F1335" s="1815"/>
      <c r="G1335" s="1815"/>
      <c r="H1335" s="1815"/>
      <c r="I1335" s="1815"/>
      <c r="J1335" s="1815"/>
      <c r="K1335" s="1816"/>
      <c r="L1335" s="586" t="s">
        <v>1633</v>
      </c>
      <c r="M1335" s="583"/>
      <c r="N1335" s="549"/>
      <c r="O1335" s="549"/>
      <c r="P1335" s="549"/>
      <c r="Q1335" s="549">
        <v>2</v>
      </c>
      <c r="R1335" s="549"/>
      <c r="S1335" s="584"/>
    </row>
    <row r="1336" spans="1:19" ht="31.2">
      <c r="A1336" s="1814"/>
      <c r="B1336" s="1815"/>
      <c r="C1336" s="1815"/>
      <c r="D1336" s="1815"/>
      <c r="E1336" s="1815"/>
      <c r="F1336" s="1815"/>
      <c r="G1336" s="1815"/>
      <c r="H1336" s="1815"/>
      <c r="I1336" s="1815"/>
      <c r="J1336" s="1815"/>
      <c r="K1336" s="1816"/>
      <c r="L1336" s="586" t="s">
        <v>1633</v>
      </c>
      <c r="M1336" s="583"/>
      <c r="N1336" s="549"/>
      <c r="O1336" s="549"/>
      <c r="P1336" s="549"/>
      <c r="Q1336" s="549">
        <v>2</v>
      </c>
      <c r="R1336" s="549"/>
      <c r="S1336" s="584"/>
    </row>
    <row r="1337" spans="1:19" ht="31.2">
      <c r="A1337" s="1814"/>
      <c r="B1337" s="1815"/>
      <c r="C1337" s="1815"/>
      <c r="D1337" s="1815"/>
      <c r="E1337" s="1815"/>
      <c r="F1337" s="1815"/>
      <c r="G1337" s="1815"/>
      <c r="H1337" s="1815"/>
      <c r="I1337" s="1815"/>
      <c r="J1337" s="1815"/>
      <c r="K1337" s="1816"/>
      <c r="L1337" s="586" t="s">
        <v>1638</v>
      </c>
      <c r="M1337" s="583"/>
      <c r="N1337" s="549"/>
      <c r="O1337" s="549"/>
      <c r="P1337" s="549"/>
      <c r="Q1337" s="549">
        <v>1</v>
      </c>
      <c r="R1337" s="549"/>
      <c r="S1337" s="584"/>
    </row>
    <row r="1338" spans="1:19" ht="15.6">
      <c r="A1338" s="1814"/>
      <c r="B1338" s="1815"/>
      <c r="C1338" s="1815"/>
      <c r="D1338" s="1815"/>
      <c r="E1338" s="1815"/>
      <c r="F1338" s="1815"/>
      <c r="G1338" s="1815"/>
      <c r="H1338" s="1815"/>
      <c r="I1338" s="1815"/>
      <c r="J1338" s="1815"/>
      <c r="K1338" s="1816"/>
      <c r="L1338" s="586" t="s">
        <v>1629</v>
      </c>
      <c r="M1338" s="583"/>
      <c r="N1338" s="549"/>
      <c r="O1338" s="549"/>
      <c r="P1338" s="549"/>
      <c r="Q1338" s="549">
        <v>1</v>
      </c>
      <c r="R1338" s="549"/>
      <c r="S1338" s="584"/>
    </row>
    <row r="1339" spans="1:19" ht="15.6">
      <c r="A1339" s="1814"/>
      <c r="B1339" s="1815"/>
      <c r="C1339" s="1815"/>
      <c r="D1339" s="1815"/>
      <c r="E1339" s="1815"/>
      <c r="F1339" s="1815"/>
      <c r="G1339" s="1815"/>
      <c r="H1339" s="1815"/>
      <c r="I1339" s="1815"/>
      <c r="J1339" s="1815"/>
      <c r="K1339" s="1816"/>
      <c r="L1339" s="586" t="s">
        <v>1639</v>
      </c>
      <c r="M1339" s="583"/>
      <c r="N1339" s="549"/>
      <c r="O1339" s="549"/>
      <c r="P1339" s="549"/>
      <c r="Q1339" s="549">
        <v>1</v>
      </c>
      <c r="R1339" s="549"/>
      <c r="S1339" s="584"/>
    </row>
    <row r="1340" spans="1:19" ht="15.6">
      <c r="A1340" s="1814"/>
      <c r="B1340" s="1815"/>
      <c r="C1340" s="1815"/>
      <c r="D1340" s="1815"/>
      <c r="E1340" s="1815"/>
      <c r="F1340" s="1815"/>
      <c r="G1340" s="1815"/>
      <c r="H1340" s="1815"/>
      <c r="I1340" s="1815"/>
      <c r="J1340" s="1815"/>
      <c r="K1340" s="1816"/>
      <c r="L1340" s="586"/>
      <c r="M1340" s="583"/>
      <c r="N1340" s="549"/>
      <c r="O1340" s="549"/>
      <c r="P1340" s="549"/>
      <c r="Q1340" s="549"/>
      <c r="R1340" s="549"/>
      <c r="S1340" s="584"/>
    </row>
    <row r="1341" spans="1:19" ht="15.6">
      <c r="A1341" s="1814"/>
      <c r="B1341" s="1815"/>
      <c r="C1341" s="1815"/>
      <c r="D1341" s="1815"/>
      <c r="E1341" s="1815"/>
      <c r="F1341" s="1815"/>
      <c r="G1341" s="1815"/>
      <c r="H1341" s="1815"/>
      <c r="I1341" s="1815"/>
      <c r="J1341" s="1815"/>
      <c r="K1341" s="1816"/>
      <c r="L1341" s="586"/>
      <c r="M1341" s="583"/>
      <c r="N1341" s="549"/>
      <c r="O1341" s="549"/>
      <c r="P1341" s="549"/>
      <c r="Q1341" s="549"/>
      <c r="R1341" s="549"/>
      <c r="S1341" s="584"/>
    </row>
    <row r="1342" spans="1:19" ht="15.6">
      <c r="A1342" s="1814"/>
      <c r="B1342" s="1815"/>
      <c r="C1342" s="1815"/>
      <c r="D1342" s="1815"/>
      <c r="E1342" s="1815"/>
      <c r="F1342" s="1815"/>
      <c r="G1342" s="1815"/>
      <c r="H1342" s="1815"/>
      <c r="I1342" s="1815"/>
      <c r="J1342" s="1815"/>
      <c r="K1342" s="1816"/>
      <c r="L1342" s="547"/>
      <c r="M1342" s="583"/>
      <c r="N1342" s="549"/>
      <c r="O1342" s="549"/>
      <c r="P1342" s="549"/>
      <c r="Q1342" s="549"/>
      <c r="R1342" s="549"/>
      <c r="S1342" s="584"/>
    </row>
    <row r="1343" spans="1:19" ht="15.6">
      <c r="A1343" s="1814"/>
      <c r="B1343" s="1815"/>
      <c r="C1343" s="1815"/>
      <c r="D1343" s="1815"/>
      <c r="E1343" s="1815"/>
      <c r="F1343" s="1815"/>
      <c r="G1343" s="1815"/>
      <c r="H1343" s="1815"/>
      <c r="I1343" s="1815"/>
      <c r="J1343" s="1815"/>
      <c r="K1343" s="1816"/>
      <c r="L1343" s="547"/>
      <c r="M1343" s="583"/>
      <c r="N1343" s="549"/>
      <c r="O1343" s="549"/>
      <c r="P1343" s="549"/>
      <c r="Q1343" s="549"/>
      <c r="R1343" s="549"/>
      <c r="S1343" s="584"/>
    </row>
    <row r="1344" spans="1:19" ht="15.6">
      <c r="A1344" s="1814"/>
      <c r="B1344" s="1815"/>
      <c r="C1344" s="1815"/>
      <c r="D1344" s="1815"/>
      <c r="E1344" s="1815"/>
      <c r="F1344" s="1815"/>
      <c r="G1344" s="1815"/>
      <c r="H1344" s="1815"/>
      <c r="I1344" s="1815"/>
      <c r="J1344" s="1815"/>
      <c r="K1344" s="1816"/>
      <c r="L1344" s="547"/>
      <c r="M1344" s="583"/>
      <c r="N1344" s="549"/>
      <c r="O1344" s="549"/>
      <c r="P1344" s="549"/>
      <c r="Q1344" s="549"/>
      <c r="R1344" s="549"/>
      <c r="S1344" s="584"/>
    </row>
    <row r="1345" spans="1:19" ht="16.2" thickBot="1">
      <c r="A1345" s="1831"/>
      <c r="B1345" s="1832"/>
      <c r="C1345" s="1832"/>
      <c r="D1345" s="1832"/>
      <c r="E1345" s="1832"/>
      <c r="F1345" s="1832"/>
      <c r="G1345" s="1832"/>
      <c r="H1345" s="1832"/>
      <c r="I1345" s="1832"/>
      <c r="J1345" s="1832"/>
      <c r="K1345" s="1833"/>
      <c r="L1345" s="1834" t="s">
        <v>1209</v>
      </c>
      <c r="M1345" s="1835"/>
      <c r="N1345" s="1835"/>
      <c r="O1345" s="1835"/>
      <c r="P1345" s="1835"/>
      <c r="Q1345" s="1835"/>
      <c r="R1345" s="1836"/>
      <c r="S1345" s="558">
        <f>SUM(S1332:S1341)</f>
        <v>20</v>
      </c>
    </row>
    <row r="1346" spans="1:19" ht="76.2" customHeight="1">
      <c r="A1346" s="2001" t="s">
        <v>1306</v>
      </c>
      <c r="B1346" s="2002"/>
      <c r="C1346" s="2003"/>
      <c r="D1346" s="2003"/>
      <c r="E1346" s="1089"/>
      <c r="F1346" s="1090"/>
      <c r="G1346" s="2002" t="s">
        <v>1306</v>
      </c>
      <c r="H1346" s="2002"/>
      <c r="I1346" s="1088"/>
      <c r="J1346" s="1088"/>
      <c r="K1346" s="1103"/>
      <c r="L1346" s="587"/>
      <c r="M1346" s="587"/>
      <c r="N1346" s="587"/>
      <c r="O1346" s="587"/>
      <c r="P1346" s="587"/>
      <c r="Q1346" s="587"/>
      <c r="R1346" s="587"/>
      <c r="S1346" s="588"/>
    </row>
    <row r="1347" spans="1:19" ht="15.6">
      <c r="A1347" s="765" t="s">
        <v>1939</v>
      </c>
      <c r="B1347" s="755"/>
      <c r="C1347" s="755"/>
      <c r="D1347" s="830"/>
      <c r="E1347" s="830"/>
      <c r="F1347" s="830"/>
      <c r="G1347" s="1759" t="s">
        <v>1942</v>
      </c>
      <c r="H1347" s="1759"/>
      <c r="I1347" s="1759"/>
      <c r="J1347" s="1759"/>
      <c r="K1347" s="829"/>
      <c r="L1347" s="587"/>
      <c r="M1347" s="587"/>
      <c r="N1347" s="587"/>
      <c r="O1347" s="587"/>
      <c r="P1347" s="587"/>
      <c r="Q1347" s="587"/>
      <c r="R1347" s="587"/>
      <c r="S1347" s="588"/>
    </row>
    <row r="1348" spans="1:19" ht="15.6">
      <c r="A1348" s="765" t="s">
        <v>1940</v>
      </c>
      <c r="B1348" s="755"/>
      <c r="C1348" s="755"/>
      <c r="D1348" s="830"/>
      <c r="E1348" s="830"/>
      <c r="F1348" s="830"/>
      <c r="G1348" s="1759" t="s">
        <v>1943</v>
      </c>
      <c r="H1348" s="1759"/>
      <c r="I1348" s="1759"/>
      <c r="J1348" s="1759"/>
      <c r="K1348" s="829"/>
      <c r="L1348" s="587"/>
      <c r="M1348" s="587"/>
      <c r="N1348" s="587"/>
      <c r="O1348" s="587"/>
      <c r="P1348" s="587"/>
      <c r="Q1348" s="587"/>
      <c r="R1348" s="587"/>
      <c r="S1348" s="588"/>
    </row>
    <row r="1349" spans="1:19" ht="16.2" thickBot="1">
      <c r="A1349" s="765" t="s">
        <v>1941</v>
      </c>
      <c r="B1349" s="755"/>
      <c r="C1349" s="755"/>
      <c r="D1349" s="830"/>
      <c r="E1349" s="830"/>
      <c r="F1349" s="830"/>
      <c r="G1349" s="1759" t="s">
        <v>1944</v>
      </c>
      <c r="H1349" s="1759"/>
      <c r="I1349" s="1759"/>
      <c r="J1349" s="1759"/>
      <c r="K1349" s="1094"/>
      <c r="L1349" s="587"/>
      <c r="M1349" s="587"/>
      <c r="N1349" s="587"/>
      <c r="O1349" s="587"/>
      <c r="P1349" s="587"/>
      <c r="Q1349" s="587"/>
      <c r="R1349" s="587"/>
      <c r="S1349" s="588"/>
    </row>
    <row r="1350" spans="1:19" ht="21" thickBot="1">
      <c r="A1350" s="1837"/>
      <c r="B1350" s="1838"/>
      <c r="C1350" s="1838"/>
      <c r="D1350" s="1775" t="s">
        <v>1281</v>
      </c>
      <c r="E1350" s="1776"/>
      <c r="F1350" s="1776"/>
      <c r="G1350" s="1776"/>
      <c r="H1350" s="1776"/>
      <c r="I1350" s="1776"/>
      <c r="J1350" s="1776"/>
      <c r="K1350" s="1776"/>
      <c r="L1350" s="1776"/>
      <c r="M1350" s="1776"/>
      <c r="N1350" s="1776"/>
      <c r="O1350" s="1776"/>
      <c r="P1350" s="1776"/>
      <c r="Q1350" s="1776"/>
      <c r="R1350" s="1777"/>
      <c r="S1350" s="528"/>
    </row>
    <row r="1351" spans="1:19" ht="15.6">
      <c r="A1351" s="530"/>
      <c r="B1351" s="531"/>
      <c r="C1351" s="531"/>
      <c r="D1351" s="531"/>
      <c r="E1351" s="531"/>
      <c r="F1351" s="531"/>
      <c r="G1351" s="531"/>
      <c r="H1351" s="531"/>
      <c r="I1351" s="531"/>
      <c r="J1351" s="531"/>
      <c r="K1351" s="531"/>
      <c r="L1351" s="531"/>
      <c r="M1351" s="531"/>
      <c r="N1351" s="531"/>
      <c r="O1351" s="531"/>
      <c r="P1351" s="531"/>
      <c r="Q1351" s="531"/>
      <c r="R1351" s="531"/>
      <c r="S1351" s="532"/>
    </row>
    <row r="1352" spans="1:19" ht="15.6">
      <c r="A1352" s="1839" t="s">
        <v>1204</v>
      </c>
      <c r="B1352" s="1840"/>
      <c r="C1352" s="1840"/>
      <c r="D1352" s="1896" t="s">
        <v>1228</v>
      </c>
      <c r="E1352" s="1897"/>
      <c r="F1352" s="1897"/>
      <c r="G1352" s="1897"/>
      <c r="H1352" s="1897"/>
      <c r="I1352" s="1897"/>
      <c r="J1352" s="1897"/>
      <c r="K1352" s="1897"/>
      <c r="L1352" s="1897"/>
      <c r="M1352" s="1897"/>
      <c r="N1352" s="1897"/>
      <c r="O1352" s="1897"/>
      <c r="P1352" s="1897"/>
      <c r="Q1352" s="1897"/>
      <c r="R1352" s="1898"/>
      <c r="S1352" s="534"/>
    </row>
    <row r="1353" spans="1:19" ht="15.6">
      <c r="A1353" s="535"/>
      <c r="B1353" s="533"/>
      <c r="C1353" s="536"/>
      <c r="D1353" s="1899"/>
      <c r="E1353" s="1900"/>
      <c r="F1353" s="1900"/>
      <c r="G1353" s="1900"/>
      <c r="H1353" s="1900"/>
      <c r="I1353" s="1900"/>
      <c r="J1353" s="1900"/>
      <c r="K1353" s="1900"/>
      <c r="L1353" s="1900"/>
      <c r="M1353" s="1900"/>
      <c r="N1353" s="1900"/>
      <c r="O1353" s="1900"/>
      <c r="P1353" s="1900"/>
      <c r="Q1353" s="1900"/>
      <c r="R1353" s="1901"/>
      <c r="S1353" s="534"/>
    </row>
    <row r="1354" spans="1:19" ht="15.6">
      <c r="A1354" s="537"/>
      <c r="B1354" s="538"/>
      <c r="C1354" s="538"/>
      <c r="D1354" s="539"/>
      <c r="E1354" s="540"/>
      <c r="F1354" s="540"/>
      <c r="G1354" s="539"/>
      <c r="H1354" s="539"/>
      <c r="I1354" s="539"/>
      <c r="J1354" s="539"/>
      <c r="K1354" s="539"/>
      <c r="L1354" s="539"/>
      <c r="M1354" s="539"/>
      <c r="N1354" s="539"/>
      <c r="O1354" s="539"/>
      <c r="P1354" s="539"/>
      <c r="Q1354" s="539"/>
      <c r="R1354" s="540"/>
      <c r="S1354" s="534"/>
    </row>
    <row r="1355" spans="1:19" ht="15.6">
      <c r="A1355" s="1762" t="s">
        <v>1282</v>
      </c>
      <c r="B1355" s="1762"/>
      <c r="C1355" s="1762"/>
      <c r="D1355" s="1762"/>
      <c r="E1355" s="541"/>
      <c r="F1355" s="1763" t="s">
        <v>1283</v>
      </c>
      <c r="G1355" s="1763"/>
      <c r="H1355" s="1763"/>
      <c r="I1355" s="1763"/>
      <c r="J1355" s="1763"/>
      <c r="K1355" s="1763"/>
      <c r="L1355" s="540"/>
      <c r="M1355" s="1763" t="s">
        <v>1205</v>
      </c>
      <c r="N1355" s="1763"/>
      <c r="O1355" s="1763"/>
      <c r="P1355" s="540"/>
      <c r="Q1355" s="1764" t="s">
        <v>1284</v>
      </c>
      <c r="R1355" s="1765"/>
      <c r="S1355" s="1858"/>
    </row>
    <row r="1356" spans="1:19" ht="15.6">
      <c r="A1356" s="1768" t="s">
        <v>991</v>
      </c>
      <c r="B1356" s="1768"/>
      <c r="C1356" s="1768"/>
      <c r="D1356" s="1768"/>
      <c r="E1356" s="541"/>
      <c r="F1356" s="1769" t="s">
        <v>992</v>
      </c>
      <c r="G1356" s="1769"/>
      <c r="H1356" s="1769"/>
      <c r="I1356" s="1769"/>
      <c r="J1356" s="1769"/>
      <c r="K1356" s="1769"/>
      <c r="L1356" s="540"/>
      <c r="M1356" s="1770" t="s">
        <v>103</v>
      </c>
      <c r="N1356" s="1771"/>
      <c r="O1356" s="1772"/>
      <c r="P1356" s="539"/>
      <c r="Q1356" s="1828"/>
      <c r="R1356" s="1829"/>
      <c r="S1356" s="1859"/>
    </row>
    <row r="1357" spans="1:19" ht="15.6">
      <c r="A1357" s="1768"/>
      <c r="B1357" s="1768"/>
      <c r="C1357" s="1768"/>
      <c r="D1357" s="1768"/>
      <c r="E1357" s="541"/>
      <c r="F1357" s="1769"/>
      <c r="G1357" s="1769"/>
      <c r="H1357" s="1769"/>
      <c r="I1357" s="1769"/>
      <c r="J1357" s="1769"/>
      <c r="K1357" s="1769"/>
      <c r="L1357" s="539"/>
      <c r="M1357" s="539"/>
      <c r="N1357" s="542"/>
      <c r="O1357" s="542"/>
      <c r="P1357" s="542"/>
      <c r="Q1357" s="542"/>
      <c r="R1357" s="540"/>
      <c r="S1357" s="534"/>
    </row>
    <row r="1358" spans="1:19" ht="15.6">
      <c r="A1358" s="1820" t="s">
        <v>1285</v>
      </c>
      <c r="B1358" s="1821"/>
      <c r="C1358" s="1821"/>
      <c r="D1358" s="1821"/>
      <c r="E1358" s="1821"/>
      <c r="F1358" s="1821"/>
      <c r="G1358" s="1821"/>
      <c r="H1358" s="1821"/>
      <c r="I1358" s="1821"/>
      <c r="J1358" s="1821"/>
      <c r="K1358" s="1822"/>
      <c r="L1358" s="1823" t="s">
        <v>428</v>
      </c>
      <c r="M1358" s="1825" t="s">
        <v>1225</v>
      </c>
      <c r="N1358" s="1826"/>
      <c r="O1358" s="1827"/>
      <c r="P1358" s="1823" t="s">
        <v>1286</v>
      </c>
      <c r="Q1358" s="1823" t="s">
        <v>1287</v>
      </c>
      <c r="R1358" s="1823" t="s">
        <v>1288</v>
      </c>
      <c r="S1358" s="1809" t="s">
        <v>1206</v>
      </c>
    </row>
    <row r="1359" spans="1:19" ht="15.6">
      <c r="A1359" s="1804"/>
      <c r="B1359" s="1805"/>
      <c r="C1359" s="1805"/>
      <c r="D1359" s="1805"/>
      <c r="E1359" s="1805"/>
      <c r="F1359" s="1805"/>
      <c r="G1359" s="1805"/>
      <c r="H1359" s="1805"/>
      <c r="I1359" s="1805"/>
      <c r="J1359" s="1805"/>
      <c r="K1359" s="1806"/>
      <c r="L1359" s="1824"/>
      <c r="M1359" s="546" t="s">
        <v>1289</v>
      </c>
      <c r="N1359" s="546" t="s">
        <v>1291</v>
      </c>
      <c r="O1359" s="546" t="s">
        <v>1291</v>
      </c>
      <c r="P1359" s="1824"/>
      <c r="Q1359" s="1824"/>
      <c r="R1359" s="1824"/>
      <c r="S1359" s="1810"/>
    </row>
    <row r="1360" spans="1:19" ht="15.6">
      <c r="A1360" s="1811" t="s">
        <v>1292</v>
      </c>
      <c r="B1360" s="1812"/>
      <c r="C1360" s="1812"/>
      <c r="D1360" s="1812"/>
      <c r="E1360" s="1812"/>
      <c r="F1360" s="1812"/>
      <c r="G1360" s="1812"/>
      <c r="H1360" s="1812"/>
      <c r="I1360" s="1812"/>
      <c r="J1360" s="1812"/>
      <c r="K1360" s="1813"/>
      <c r="L1360" s="586"/>
      <c r="M1360" s="583"/>
      <c r="N1360" s="549">
        <v>0.85</v>
      </c>
      <c r="O1360" s="549">
        <v>1.35</v>
      </c>
      <c r="P1360" s="549"/>
      <c r="Q1360" s="549"/>
      <c r="R1360" s="549">
        <f>N1360+O1360</f>
        <v>2.2000000000000002</v>
      </c>
      <c r="S1360" s="584">
        <f>SUM(R1360:R1372)</f>
        <v>38.04</v>
      </c>
    </row>
    <row r="1361" spans="1:19" ht="15.6">
      <c r="A1361" s="1814"/>
      <c r="B1361" s="1815"/>
      <c r="C1361" s="1815"/>
      <c r="D1361" s="1815"/>
      <c r="E1361" s="1815"/>
      <c r="F1361" s="1815"/>
      <c r="G1361" s="1815"/>
      <c r="H1361" s="1815"/>
      <c r="I1361" s="1815"/>
      <c r="J1361" s="1815"/>
      <c r="K1361" s="1816"/>
      <c r="L1361" s="586"/>
      <c r="M1361" s="583"/>
      <c r="N1361" s="549">
        <v>0.85</v>
      </c>
      <c r="O1361" s="549">
        <v>1.1000000000000001</v>
      </c>
      <c r="P1361" s="549"/>
      <c r="Q1361" s="549"/>
      <c r="R1361" s="549">
        <f t="shared" ref="R1361:R1372" si="15">N1361+O1361</f>
        <v>1.9500000000000002</v>
      </c>
      <c r="S1361" s="584"/>
    </row>
    <row r="1362" spans="1:19" ht="15.6">
      <c r="A1362" s="1814"/>
      <c r="B1362" s="1815"/>
      <c r="C1362" s="1815"/>
      <c r="D1362" s="1815"/>
      <c r="E1362" s="1815"/>
      <c r="F1362" s="1815"/>
      <c r="G1362" s="1815"/>
      <c r="H1362" s="1815"/>
      <c r="I1362" s="1815"/>
      <c r="J1362" s="1815"/>
      <c r="K1362" s="1816"/>
      <c r="L1362" s="586"/>
      <c r="M1362" s="583"/>
      <c r="N1362" s="549">
        <v>0.85</v>
      </c>
      <c r="O1362" s="549">
        <v>0.65</v>
      </c>
      <c r="P1362" s="549"/>
      <c r="Q1362" s="549"/>
      <c r="R1362" s="549">
        <f t="shared" si="15"/>
        <v>1.5</v>
      </c>
      <c r="S1362" s="584"/>
    </row>
    <row r="1363" spans="1:19" ht="15.6">
      <c r="A1363" s="1814"/>
      <c r="B1363" s="1815"/>
      <c r="C1363" s="1815"/>
      <c r="D1363" s="1815"/>
      <c r="E1363" s="1815"/>
      <c r="F1363" s="1815"/>
      <c r="G1363" s="1815"/>
      <c r="H1363" s="1815"/>
      <c r="I1363" s="1815"/>
      <c r="J1363" s="1815"/>
      <c r="K1363" s="1816"/>
      <c r="L1363" s="586"/>
      <c r="M1363" s="583"/>
      <c r="N1363" s="549">
        <v>1.34</v>
      </c>
      <c r="O1363" s="549">
        <v>0.25</v>
      </c>
      <c r="P1363" s="549"/>
      <c r="Q1363" s="549"/>
      <c r="R1363" s="549">
        <f t="shared" si="15"/>
        <v>1.59</v>
      </c>
      <c r="S1363" s="584"/>
    </row>
    <row r="1364" spans="1:19" ht="15.6">
      <c r="A1364" s="1814"/>
      <c r="B1364" s="1815"/>
      <c r="C1364" s="1815"/>
      <c r="D1364" s="1815"/>
      <c r="E1364" s="1815"/>
      <c r="F1364" s="1815"/>
      <c r="G1364" s="1815"/>
      <c r="H1364" s="1815"/>
      <c r="I1364" s="1815"/>
      <c r="J1364" s="1815"/>
      <c r="K1364" s="1816"/>
      <c r="L1364" s="586"/>
      <c r="M1364" s="583"/>
      <c r="N1364" s="549">
        <v>2.2000000000000002</v>
      </c>
      <c r="O1364" s="549">
        <v>0.9</v>
      </c>
      <c r="P1364" s="549"/>
      <c r="Q1364" s="549"/>
      <c r="R1364" s="549">
        <f t="shared" si="15"/>
        <v>3.1</v>
      </c>
      <c r="S1364" s="584"/>
    </row>
    <row r="1365" spans="1:19" ht="15.6">
      <c r="A1365" s="1814"/>
      <c r="B1365" s="1815"/>
      <c r="C1365" s="1815"/>
      <c r="D1365" s="1815"/>
      <c r="E1365" s="1815"/>
      <c r="F1365" s="1815"/>
      <c r="G1365" s="1815"/>
      <c r="H1365" s="1815"/>
      <c r="I1365" s="1815"/>
      <c r="J1365" s="1815"/>
      <c r="K1365" s="1816"/>
      <c r="L1365" s="586"/>
      <c r="M1365" s="583"/>
      <c r="N1365" s="549">
        <v>0.2</v>
      </c>
      <c r="O1365" s="549">
        <v>0.5</v>
      </c>
      <c r="P1365" s="549"/>
      <c r="Q1365" s="549"/>
      <c r="R1365" s="549">
        <f t="shared" si="15"/>
        <v>0.7</v>
      </c>
      <c r="S1365" s="584"/>
    </row>
    <row r="1366" spans="1:19" ht="15.6">
      <c r="A1366" s="1814"/>
      <c r="B1366" s="1815"/>
      <c r="C1366" s="1815"/>
      <c r="D1366" s="1815"/>
      <c r="E1366" s="1815"/>
      <c r="F1366" s="1815"/>
      <c r="G1366" s="1815"/>
      <c r="H1366" s="1815"/>
      <c r="I1366" s="1815"/>
      <c r="J1366" s="1815"/>
      <c r="K1366" s="1816"/>
      <c r="L1366" s="586"/>
      <c r="M1366" s="583"/>
      <c r="N1366" s="549">
        <v>5.15</v>
      </c>
      <c r="O1366" s="549">
        <v>1.6</v>
      </c>
      <c r="P1366" s="549"/>
      <c r="Q1366" s="549"/>
      <c r="R1366" s="549">
        <f t="shared" si="15"/>
        <v>6.75</v>
      </c>
      <c r="S1366" s="584"/>
    </row>
    <row r="1367" spans="1:19" ht="15.6">
      <c r="A1367" s="1814"/>
      <c r="B1367" s="1815"/>
      <c r="C1367" s="1815"/>
      <c r="D1367" s="1815"/>
      <c r="E1367" s="1815"/>
      <c r="F1367" s="1815"/>
      <c r="G1367" s="1815"/>
      <c r="H1367" s="1815"/>
      <c r="I1367" s="1815"/>
      <c r="J1367" s="1815"/>
      <c r="K1367" s="1816"/>
      <c r="L1367" s="586"/>
      <c r="M1367" s="583"/>
      <c r="N1367" s="549">
        <v>0.85</v>
      </c>
      <c r="O1367" s="549">
        <v>4.0999999999999996</v>
      </c>
      <c r="P1367" s="549"/>
      <c r="Q1367" s="549"/>
      <c r="R1367" s="549">
        <f t="shared" si="15"/>
        <v>4.9499999999999993</v>
      </c>
      <c r="S1367" s="584"/>
    </row>
    <row r="1368" spans="1:19" ht="15.6">
      <c r="A1368" s="1814"/>
      <c r="B1368" s="1815"/>
      <c r="C1368" s="1815"/>
      <c r="D1368" s="1815"/>
      <c r="E1368" s="1815"/>
      <c r="F1368" s="1815"/>
      <c r="G1368" s="1815"/>
      <c r="H1368" s="1815"/>
      <c r="I1368" s="1815"/>
      <c r="J1368" s="1815"/>
      <c r="K1368" s="1816"/>
      <c r="L1368" s="586"/>
      <c r="M1368" s="583"/>
      <c r="N1368" s="549">
        <v>1.85</v>
      </c>
      <c r="O1368" s="549">
        <v>1</v>
      </c>
      <c r="P1368" s="549"/>
      <c r="Q1368" s="549"/>
      <c r="R1368" s="549">
        <f t="shared" si="15"/>
        <v>2.85</v>
      </c>
      <c r="S1368" s="584"/>
    </row>
    <row r="1369" spans="1:19" ht="15.6">
      <c r="A1369" s="1814"/>
      <c r="B1369" s="1815"/>
      <c r="C1369" s="1815"/>
      <c r="D1369" s="1815"/>
      <c r="E1369" s="1815"/>
      <c r="F1369" s="1815"/>
      <c r="G1369" s="1815"/>
      <c r="H1369" s="1815"/>
      <c r="I1369" s="1815"/>
      <c r="J1369" s="1815"/>
      <c r="K1369" s="1816"/>
      <c r="L1369" s="586"/>
      <c r="M1369" s="583"/>
      <c r="N1369" s="549">
        <v>0.75</v>
      </c>
      <c r="O1369" s="549">
        <v>0.5</v>
      </c>
      <c r="P1369" s="549"/>
      <c r="Q1369" s="549"/>
      <c r="R1369" s="549">
        <f t="shared" si="15"/>
        <v>1.25</v>
      </c>
      <c r="S1369" s="584"/>
    </row>
    <row r="1370" spans="1:19" ht="15.6">
      <c r="A1370" s="1814"/>
      <c r="B1370" s="1815"/>
      <c r="C1370" s="1815"/>
      <c r="D1370" s="1815"/>
      <c r="E1370" s="1815"/>
      <c r="F1370" s="1815"/>
      <c r="G1370" s="1815"/>
      <c r="H1370" s="1815"/>
      <c r="I1370" s="1815"/>
      <c r="J1370" s="1815"/>
      <c r="K1370" s="1816"/>
      <c r="L1370" s="547"/>
      <c r="M1370" s="583"/>
      <c r="N1370" s="549">
        <v>2.5</v>
      </c>
      <c r="O1370" s="549">
        <v>0.75</v>
      </c>
      <c r="P1370" s="549"/>
      <c r="Q1370" s="549"/>
      <c r="R1370" s="549">
        <f t="shared" si="15"/>
        <v>3.25</v>
      </c>
      <c r="S1370" s="584"/>
    </row>
    <row r="1371" spans="1:19" ht="15.6">
      <c r="A1371" s="1814"/>
      <c r="B1371" s="1815"/>
      <c r="C1371" s="1815"/>
      <c r="D1371" s="1815"/>
      <c r="E1371" s="1815"/>
      <c r="F1371" s="1815"/>
      <c r="G1371" s="1815"/>
      <c r="H1371" s="1815"/>
      <c r="I1371" s="1815"/>
      <c r="J1371" s="1815"/>
      <c r="K1371" s="1816"/>
      <c r="L1371" s="547"/>
      <c r="M1371" s="583"/>
      <c r="N1371" s="549">
        <v>1.1000000000000001</v>
      </c>
      <c r="O1371" s="549">
        <v>4.45</v>
      </c>
      <c r="P1371" s="549"/>
      <c r="Q1371" s="549"/>
      <c r="R1371" s="549">
        <f t="shared" si="15"/>
        <v>5.5500000000000007</v>
      </c>
      <c r="S1371" s="584"/>
    </row>
    <row r="1372" spans="1:19" ht="15.6">
      <c r="A1372" s="1814"/>
      <c r="B1372" s="1815"/>
      <c r="C1372" s="1815"/>
      <c r="D1372" s="1815"/>
      <c r="E1372" s="1815"/>
      <c r="F1372" s="1815"/>
      <c r="G1372" s="1815"/>
      <c r="H1372" s="1815"/>
      <c r="I1372" s="1815"/>
      <c r="J1372" s="1815"/>
      <c r="K1372" s="1816"/>
      <c r="L1372" s="547"/>
      <c r="M1372" s="583"/>
      <c r="N1372" s="549">
        <v>1.55</v>
      </c>
      <c r="O1372" s="549">
        <v>0.85</v>
      </c>
      <c r="P1372" s="549"/>
      <c r="Q1372" s="549"/>
      <c r="R1372" s="549">
        <f t="shared" si="15"/>
        <v>2.4</v>
      </c>
      <c r="S1372" s="584"/>
    </row>
    <row r="1373" spans="1:19" ht="15.6">
      <c r="A1373" s="1831"/>
      <c r="B1373" s="1832"/>
      <c r="C1373" s="1832"/>
      <c r="D1373" s="1832"/>
      <c r="E1373" s="1832"/>
      <c r="F1373" s="1832"/>
      <c r="G1373" s="1832"/>
      <c r="H1373" s="1832"/>
      <c r="I1373" s="1832"/>
      <c r="J1373" s="1832"/>
      <c r="K1373" s="1833"/>
      <c r="L1373" s="1834" t="s">
        <v>1209</v>
      </c>
      <c r="M1373" s="1835"/>
      <c r="N1373" s="1835"/>
      <c r="O1373" s="1835"/>
      <c r="P1373" s="1835"/>
      <c r="Q1373" s="1835"/>
      <c r="R1373" s="1836"/>
      <c r="S1373" s="558">
        <f>SUM(S1360:S1369)</f>
        <v>38.04</v>
      </c>
    </row>
    <row r="1374" spans="1:19" ht="16.2" thickBot="1">
      <c r="A1374" s="551"/>
      <c r="B1374" s="552"/>
      <c r="C1374" s="552"/>
      <c r="D1374" s="552"/>
      <c r="E1374" s="552"/>
      <c r="F1374" s="552"/>
      <c r="G1374" s="552"/>
      <c r="H1374" s="552"/>
      <c r="I1374" s="552"/>
      <c r="J1374" s="552"/>
      <c r="K1374" s="552"/>
      <c r="L1374" s="587"/>
      <c r="M1374" s="587"/>
      <c r="N1374" s="587"/>
      <c r="O1374" s="587"/>
      <c r="P1374" s="587"/>
      <c r="Q1374" s="587"/>
      <c r="R1374" s="587"/>
      <c r="S1374" s="588"/>
    </row>
    <row r="1375" spans="1:19" ht="21" thickBot="1">
      <c r="A1375" s="1837"/>
      <c r="B1375" s="1838"/>
      <c r="C1375" s="1838"/>
      <c r="D1375" s="1775" t="s">
        <v>1281</v>
      </c>
      <c r="E1375" s="1776"/>
      <c r="F1375" s="1776"/>
      <c r="G1375" s="1776"/>
      <c r="H1375" s="1776"/>
      <c r="I1375" s="1776"/>
      <c r="J1375" s="1776"/>
      <c r="K1375" s="1776"/>
      <c r="L1375" s="1776"/>
      <c r="M1375" s="1776"/>
      <c r="N1375" s="1776"/>
      <c r="O1375" s="1776"/>
      <c r="P1375" s="1776"/>
      <c r="Q1375" s="1776"/>
      <c r="R1375" s="1777"/>
      <c r="S1375" s="528"/>
    </row>
    <row r="1376" spans="1:19" ht="15.6">
      <c r="A1376" s="530"/>
      <c r="B1376" s="531"/>
      <c r="C1376" s="531"/>
      <c r="D1376" s="531"/>
      <c r="E1376" s="531"/>
      <c r="F1376" s="531"/>
      <c r="G1376" s="531"/>
      <c r="H1376" s="531"/>
      <c r="I1376" s="531"/>
      <c r="J1376" s="531"/>
      <c r="K1376" s="531"/>
      <c r="L1376" s="531"/>
      <c r="M1376" s="531"/>
      <c r="N1376" s="531"/>
      <c r="O1376" s="531"/>
      <c r="P1376" s="531"/>
      <c r="Q1376" s="531"/>
      <c r="R1376" s="531"/>
      <c r="S1376" s="532"/>
    </row>
    <row r="1377" spans="1:19" ht="15.6">
      <c r="A1377" s="1839" t="s">
        <v>1204</v>
      </c>
      <c r="B1377" s="1840"/>
      <c r="C1377" s="1840"/>
      <c r="D1377" s="1896" t="s">
        <v>1228</v>
      </c>
      <c r="E1377" s="1897"/>
      <c r="F1377" s="1897"/>
      <c r="G1377" s="1897"/>
      <c r="H1377" s="1897"/>
      <c r="I1377" s="1897"/>
      <c r="J1377" s="1897"/>
      <c r="K1377" s="1897"/>
      <c r="L1377" s="1897"/>
      <c r="M1377" s="1897"/>
      <c r="N1377" s="1897"/>
      <c r="O1377" s="1897"/>
      <c r="P1377" s="1897"/>
      <c r="Q1377" s="1897"/>
      <c r="R1377" s="1898"/>
      <c r="S1377" s="534"/>
    </row>
    <row r="1378" spans="1:19" ht="15.6">
      <c r="A1378" s="535"/>
      <c r="B1378" s="533"/>
      <c r="C1378" s="536"/>
      <c r="D1378" s="1899"/>
      <c r="E1378" s="1900"/>
      <c r="F1378" s="1900"/>
      <c r="G1378" s="1900"/>
      <c r="H1378" s="1900"/>
      <c r="I1378" s="1900"/>
      <c r="J1378" s="1900"/>
      <c r="K1378" s="1900"/>
      <c r="L1378" s="1900"/>
      <c r="M1378" s="1900"/>
      <c r="N1378" s="1900"/>
      <c r="O1378" s="1900"/>
      <c r="P1378" s="1900"/>
      <c r="Q1378" s="1900"/>
      <c r="R1378" s="1901"/>
      <c r="S1378" s="534"/>
    </row>
    <row r="1379" spans="1:19" ht="15.6">
      <c r="A1379" s="537"/>
      <c r="B1379" s="538"/>
      <c r="C1379" s="538"/>
      <c r="D1379" s="539"/>
      <c r="E1379" s="540"/>
      <c r="F1379" s="540"/>
      <c r="G1379" s="539"/>
      <c r="H1379" s="539"/>
      <c r="I1379" s="539"/>
      <c r="J1379" s="539"/>
      <c r="K1379" s="539"/>
      <c r="L1379" s="539"/>
      <c r="M1379" s="539"/>
      <c r="N1379" s="539"/>
      <c r="O1379" s="539"/>
      <c r="P1379" s="539"/>
      <c r="Q1379" s="539"/>
      <c r="R1379" s="540"/>
      <c r="S1379" s="534"/>
    </row>
    <row r="1380" spans="1:19" ht="15.6">
      <c r="A1380" s="1762" t="s">
        <v>1282</v>
      </c>
      <c r="B1380" s="1762"/>
      <c r="C1380" s="1762"/>
      <c r="D1380" s="1762"/>
      <c r="E1380" s="541"/>
      <c r="F1380" s="1763" t="s">
        <v>1283</v>
      </c>
      <c r="G1380" s="1763"/>
      <c r="H1380" s="1763"/>
      <c r="I1380" s="1763"/>
      <c r="J1380" s="1763"/>
      <c r="K1380" s="1763"/>
      <c r="L1380" s="540"/>
      <c r="M1380" s="1763" t="s">
        <v>1205</v>
      </c>
      <c r="N1380" s="1763"/>
      <c r="O1380" s="1763"/>
      <c r="P1380" s="540"/>
      <c r="Q1380" s="1764" t="s">
        <v>1284</v>
      </c>
      <c r="R1380" s="1765"/>
      <c r="S1380" s="1858"/>
    </row>
    <row r="1381" spans="1:19" ht="15.6">
      <c r="A1381" s="1768" t="s">
        <v>993</v>
      </c>
      <c r="B1381" s="1768"/>
      <c r="C1381" s="1768"/>
      <c r="D1381" s="1768"/>
      <c r="E1381" s="541"/>
      <c r="F1381" s="1769" t="s">
        <v>994</v>
      </c>
      <c r="G1381" s="1769"/>
      <c r="H1381" s="1769"/>
      <c r="I1381" s="1769"/>
      <c r="J1381" s="1769"/>
      <c r="K1381" s="1769"/>
      <c r="L1381" s="540"/>
      <c r="M1381" s="1770" t="s">
        <v>103</v>
      </c>
      <c r="N1381" s="1771"/>
      <c r="O1381" s="1772"/>
      <c r="P1381" s="539"/>
      <c r="Q1381" s="1828"/>
      <c r="R1381" s="1829"/>
      <c r="S1381" s="1859"/>
    </row>
    <row r="1382" spans="1:19" ht="15.6">
      <c r="A1382" s="1768"/>
      <c r="B1382" s="1768"/>
      <c r="C1382" s="1768"/>
      <c r="D1382" s="1768"/>
      <c r="E1382" s="541"/>
      <c r="F1382" s="1769"/>
      <c r="G1382" s="1769"/>
      <c r="H1382" s="1769"/>
      <c r="I1382" s="1769"/>
      <c r="J1382" s="1769"/>
      <c r="K1382" s="1769"/>
      <c r="L1382" s="539"/>
      <c r="M1382" s="539"/>
      <c r="N1382" s="542"/>
      <c r="O1382" s="542"/>
      <c r="P1382" s="542"/>
      <c r="Q1382" s="542"/>
      <c r="R1382" s="540"/>
      <c r="S1382" s="534"/>
    </row>
    <row r="1383" spans="1:19" ht="15.6">
      <c r="A1383" s="1820" t="s">
        <v>1285</v>
      </c>
      <c r="B1383" s="1821"/>
      <c r="C1383" s="1821"/>
      <c r="D1383" s="1821"/>
      <c r="E1383" s="1821"/>
      <c r="F1383" s="1821"/>
      <c r="G1383" s="1821"/>
      <c r="H1383" s="1821"/>
      <c r="I1383" s="1821"/>
      <c r="J1383" s="1821"/>
      <c r="K1383" s="1822"/>
      <c r="L1383" s="1823" t="s">
        <v>428</v>
      </c>
      <c r="M1383" s="1825" t="s">
        <v>1225</v>
      </c>
      <c r="N1383" s="1826"/>
      <c r="O1383" s="1827"/>
      <c r="P1383" s="1823" t="s">
        <v>1286</v>
      </c>
      <c r="Q1383" s="1823" t="s">
        <v>1287</v>
      </c>
      <c r="R1383" s="1823" t="s">
        <v>1288</v>
      </c>
      <c r="S1383" s="1809" t="s">
        <v>1206</v>
      </c>
    </row>
    <row r="1384" spans="1:19" ht="15.6">
      <c r="A1384" s="1804"/>
      <c r="B1384" s="1805"/>
      <c r="C1384" s="1805"/>
      <c r="D1384" s="1805"/>
      <c r="E1384" s="1805"/>
      <c r="F1384" s="1805"/>
      <c r="G1384" s="1805"/>
      <c r="H1384" s="1805"/>
      <c r="I1384" s="1805"/>
      <c r="J1384" s="1805"/>
      <c r="K1384" s="1806"/>
      <c r="L1384" s="1824"/>
      <c r="M1384" s="546" t="s">
        <v>1289</v>
      </c>
      <c r="N1384" s="546" t="s">
        <v>1291</v>
      </c>
      <c r="O1384" s="546" t="s">
        <v>1291</v>
      </c>
      <c r="P1384" s="1824"/>
      <c r="Q1384" s="1824"/>
      <c r="R1384" s="1824"/>
      <c r="S1384" s="1810"/>
    </row>
    <row r="1385" spans="1:19" ht="15.6">
      <c r="A1385" s="1811" t="s">
        <v>1292</v>
      </c>
      <c r="B1385" s="1812"/>
      <c r="C1385" s="1812"/>
      <c r="D1385" s="1812"/>
      <c r="E1385" s="1812"/>
      <c r="F1385" s="1812"/>
      <c r="G1385" s="1812"/>
      <c r="H1385" s="1812"/>
      <c r="I1385" s="1812"/>
      <c r="J1385" s="1812"/>
      <c r="K1385" s="1813"/>
      <c r="L1385" s="586"/>
      <c r="M1385" s="583"/>
      <c r="N1385" s="549">
        <v>1.7</v>
      </c>
      <c r="O1385" s="549">
        <v>4</v>
      </c>
      <c r="P1385" s="549"/>
      <c r="Q1385" s="549"/>
      <c r="R1385" s="549">
        <f>N1385+O1385</f>
        <v>5.7</v>
      </c>
      <c r="S1385" s="584">
        <f>SUM(R1385:R1397)</f>
        <v>70.800000000000011</v>
      </c>
    </row>
    <row r="1386" spans="1:19" ht="15.6">
      <c r="A1386" s="1814"/>
      <c r="B1386" s="1815"/>
      <c r="C1386" s="1815"/>
      <c r="D1386" s="1815"/>
      <c r="E1386" s="1815"/>
      <c r="F1386" s="1815"/>
      <c r="G1386" s="1815"/>
      <c r="H1386" s="1815"/>
      <c r="I1386" s="1815"/>
      <c r="J1386" s="1815"/>
      <c r="K1386" s="1816"/>
      <c r="L1386" s="586"/>
      <c r="M1386" s="583"/>
      <c r="N1386" s="549">
        <v>3.4</v>
      </c>
      <c r="O1386" s="549">
        <v>4.5</v>
      </c>
      <c r="P1386" s="549"/>
      <c r="Q1386" s="549"/>
      <c r="R1386" s="549">
        <f t="shared" ref="R1386:R1397" si="16">N1386+O1386</f>
        <v>7.9</v>
      </c>
      <c r="S1386" s="584"/>
    </row>
    <row r="1387" spans="1:19" ht="15.6">
      <c r="A1387" s="1814"/>
      <c r="B1387" s="1815"/>
      <c r="C1387" s="1815"/>
      <c r="D1387" s="1815"/>
      <c r="E1387" s="1815"/>
      <c r="F1387" s="1815"/>
      <c r="G1387" s="1815"/>
      <c r="H1387" s="1815"/>
      <c r="I1387" s="1815"/>
      <c r="J1387" s="1815"/>
      <c r="K1387" s="1816"/>
      <c r="L1387" s="586"/>
      <c r="M1387" s="583"/>
      <c r="N1387" s="549">
        <v>4.3499999999999996</v>
      </c>
      <c r="O1387" s="549">
        <v>3</v>
      </c>
      <c r="P1387" s="549"/>
      <c r="Q1387" s="549"/>
      <c r="R1387" s="549">
        <f t="shared" si="16"/>
        <v>7.35</v>
      </c>
      <c r="S1387" s="584"/>
    </row>
    <row r="1388" spans="1:19" ht="15.6">
      <c r="A1388" s="1814"/>
      <c r="B1388" s="1815"/>
      <c r="C1388" s="1815"/>
      <c r="D1388" s="1815"/>
      <c r="E1388" s="1815"/>
      <c r="F1388" s="1815"/>
      <c r="G1388" s="1815"/>
      <c r="H1388" s="1815"/>
      <c r="I1388" s="1815"/>
      <c r="J1388" s="1815"/>
      <c r="K1388" s="1816"/>
      <c r="L1388" s="586"/>
      <c r="M1388" s="583"/>
      <c r="N1388" s="549">
        <v>4.5</v>
      </c>
      <c r="O1388" s="549">
        <v>1.8</v>
      </c>
      <c r="P1388" s="549"/>
      <c r="Q1388" s="549"/>
      <c r="R1388" s="549">
        <f t="shared" si="16"/>
        <v>6.3</v>
      </c>
      <c r="S1388" s="584"/>
    </row>
    <row r="1389" spans="1:19" ht="15.6">
      <c r="A1389" s="1814"/>
      <c r="B1389" s="1815"/>
      <c r="C1389" s="1815"/>
      <c r="D1389" s="1815"/>
      <c r="E1389" s="1815"/>
      <c r="F1389" s="1815"/>
      <c r="G1389" s="1815"/>
      <c r="H1389" s="1815"/>
      <c r="I1389" s="1815"/>
      <c r="J1389" s="1815"/>
      <c r="K1389" s="1816"/>
      <c r="L1389" s="586"/>
      <c r="M1389" s="583"/>
      <c r="N1389" s="549">
        <v>0.95</v>
      </c>
      <c r="O1389" s="549">
        <v>4.5</v>
      </c>
      <c r="P1389" s="549"/>
      <c r="Q1389" s="549"/>
      <c r="R1389" s="549">
        <f t="shared" si="16"/>
        <v>5.45</v>
      </c>
      <c r="S1389" s="584"/>
    </row>
    <row r="1390" spans="1:19" ht="15.6">
      <c r="A1390" s="1814"/>
      <c r="B1390" s="1815"/>
      <c r="C1390" s="1815"/>
      <c r="D1390" s="1815"/>
      <c r="E1390" s="1815"/>
      <c r="F1390" s="1815"/>
      <c r="G1390" s="1815"/>
      <c r="H1390" s="1815"/>
      <c r="I1390" s="1815"/>
      <c r="J1390" s="1815"/>
      <c r="K1390" s="1816"/>
      <c r="L1390" s="586"/>
      <c r="M1390" s="583"/>
      <c r="N1390" s="549">
        <v>0.95</v>
      </c>
      <c r="O1390" s="549">
        <v>4.5999999999999996</v>
      </c>
      <c r="P1390" s="549"/>
      <c r="Q1390" s="549"/>
      <c r="R1390" s="549">
        <f t="shared" si="16"/>
        <v>5.55</v>
      </c>
      <c r="S1390" s="584"/>
    </row>
    <row r="1391" spans="1:19" ht="15.6">
      <c r="A1391" s="1814"/>
      <c r="B1391" s="1815"/>
      <c r="C1391" s="1815"/>
      <c r="D1391" s="1815"/>
      <c r="E1391" s="1815"/>
      <c r="F1391" s="1815"/>
      <c r="G1391" s="1815"/>
      <c r="H1391" s="1815"/>
      <c r="I1391" s="1815"/>
      <c r="J1391" s="1815"/>
      <c r="K1391" s="1816"/>
      <c r="L1391" s="586"/>
      <c r="M1391" s="583"/>
      <c r="N1391" s="549">
        <v>0.95</v>
      </c>
      <c r="O1391" s="549">
        <v>10</v>
      </c>
      <c r="P1391" s="549"/>
      <c r="Q1391" s="549"/>
      <c r="R1391" s="549">
        <f t="shared" si="16"/>
        <v>10.95</v>
      </c>
      <c r="S1391" s="584"/>
    </row>
    <row r="1392" spans="1:19" ht="15.6">
      <c r="A1392" s="1814"/>
      <c r="B1392" s="1815"/>
      <c r="C1392" s="1815"/>
      <c r="D1392" s="1815"/>
      <c r="E1392" s="1815"/>
      <c r="F1392" s="1815"/>
      <c r="G1392" s="1815"/>
      <c r="H1392" s="1815"/>
      <c r="I1392" s="1815"/>
      <c r="J1392" s="1815"/>
      <c r="K1392" s="1816"/>
      <c r="L1392" s="586"/>
      <c r="M1392" s="583"/>
      <c r="N1392" s="549">
        <v>0.95</v>
      </c>
      <c r="O1392" s="549">
        <v>0.75</v>
      </c>
      <c r="P1392" s="549"/>
      <c r="Q1392" s="549"/>
      <c r="R1392" s="549">
        <f t="shared" si="16"/>
        <v>1.7</v>
      </c>
      <c r="S1392" s="584"/>
    </row>
    <row r="1393" spans="1:19" ht="15.6">
      <c r="A1393" s="1814"/>
      <c r="B1393" s="1815"/>
      <c r="C1393" s="1815"/>
      <c r="D1393" s="1815"/>
      <c r="E1393" s="1815"/>
      <c r="F1393" s="1815"/>
      <c r="G1393" s="1815"/>
      <c r="H1393" s="1815"/>
      <c r="I1393" s="1815"/>
      <c r="J1393" s="1815"/>
      <c r="K1393" s="1816"/>
      <c r="L1393" s="586"/>
      <c r="M1393" s="583"/>
      <c r="N1393" s="549">
        <v>0.6</v>
      </c>
      <c r="O1393" s="549"/>
      <c r="P1393" s="549"/>
      <c r="Q1393" s="549"/>
      <c r="R1393" s="549">
        <f t="shared" si="16"/>
        <v>0.6</v>
      </c>
      <c r="S1393" s="584"/>
    </row>
    <row r="1394" spans="1:19" ht="15.6">
      <c r="A1394" s="1814"/>
      <c r="B1394" s="1815"/>
      <c r="C1394" s="1815"/>
      <c r="D1394" s="1815"/>
      <c r="E1394" s="1815"/>
      <c r="F1394" s="1815"/>
      <c r="G1394" s="1815"/>
      <c r="H1394" s="1815"/>
      <c r="I1394" s="1815"/>
      <c r="J1394" s="1815"/>
      <c r="K1394" s="1816"/>
      <c r="L1394" s="586"/>
      <c r="M1394" s="583"/>
      <c r="N1394" s="549">
        <v>0.6</v>
      </c>
      <c r="O1394" s="549"/>
      <c r="P1394" s="549"/>
      <c r="Q1394" s="549"/>
      <c r="R1394" s="549">
        <f t="shared" si="16"/>
        <v>0.6</v>
      </c>
      <c r="S1394" s="584"/>
    </row>
    <row r="1395" spans="1:19" ht="15.6">
      <c r="A1395" s="1814"/>
      <c r="B1395" s="1815"/>
      <c r="C1395" s="1815"/>
      <c r="D1395" s="1815"/>
      <c r="E1395" s="1815"/>
      <c r="F1395" s="1815"/>
      <c r="G1395" s="1815"/>
      <c r="H1395" s="1815"/>
      <c r="I1395" s="1815"/>
      <c r="J1395" s="1815"/>
      <c r="K1395" s="1816"/>
      <c r="L1395" s="547"/>
      <c r="M1395" s="583"/>
      <c r="N1395" s="549">
        <v>3.7</v>
      </c>
      <c r="O1395" s="549"/>
      <c r="P1395" s="549"/>
      <c r="Q1395" s="549"/>
      <c r="R1395" s="549">
        <f t="shared" si="16"/>
        <v>3.7</v>
      </c>
      <c r="S1395" s="584"/>
    </row>
    <row r="1396" spans="1:19" ht="15.6">
      <c r="A1396" s="1814"/>
      <c r="B1396" s="1815"/>
      <c r="C1396" s="1815"/>
      <c r="D1396" s="1815"/>
      <c r="E1396" s="1815"/>
      <c r="F1396" s="1815"/>
      <c r="G1396" s="1815"/>
      <c r="H1396" s="1815"/>
      <c r="I1396" s="1815"/>
      <c r="J1396" s="1815"/>
      <c r="K1396" s="1816"/>
      <c r="L1396" s="547"/>
      <c r="M1396" s="583"/>
      <c r="N1396" s="549">
        <v>10.4</v>
      </c>
      <c r="O1396" s="549"/>
      <c r="P1396" s="549"/>
      <c r="Q1396" s="549"/>
      <c r="R1396" s="549">
        <f t="shared" si="16"/>
        <v>10.4</v>
      </c>
      <c r="S1396" s="584"/>
    </row>
    <row r="1397" spans="1:19" ht="15.6">
      <c r="A1397" s="1814"/>
      <c r="B1397" s="1815"/>
      <c r="C1397" s="1815"/>
      <c r="D1397" s="1815"/>
      <c r="E1397" s="1815"/>
      <c r="F1397" s="1815"/>
      <c r="G1397" s="1815"/>
      <c r="H1397" s="1815"/>
      <c r="I1397" s="1815"/>
      <c r="J1397" s="1815"/>
      <c r="K1397" s="1816"/>
      <c r="L1397" s="547"/>
      <c r="M1397" s="583"/>
      <c r="N1397" s="549">
        <v>4.5999999999999996</v>
      </c>
      <c r="O1397" s="549"/>
      <c r="P1397" s="549"/>
      <c r="Q1397" s="549"/>
      <c r="R1397" s="549">
        <f t="shared" si="16"/>
        <v>4.5999999999999996</v>
      </c>
      <c r="S1397" s="584"/>
    </row>
    <row r="1398" spans="1:19" ht="16.2" thickBot="1">
      <c r="A1398" s="1831"/>
      <c r="B1398" s="1832"/>
      <c r="C1398" s="1832"/>
      <c r="D1398" s="1832"/>
      <c r="E1398" s="1832"/>
      <c r="F1398" s="1832"/>
      <c r="G1398" s="1832"/>
      <c r="H1398" s="1832"/>
      <c r="I1398" s="1832"/>
      <c r="J1398" s="1832"/>
      <c r="K1398" s="1833"/>
      <c r="L1398" s="1834" t="s">
        <v>1209</v>
      </c>
      <c r="M1398" s="1835"/>
      <c r="N1398" s="1835"/>
      <c r="O1398" s="1835"/>
      <c r="P1398" s="1835"/>
      <c r="Q1398" s="1835"/>
      <c r="R1398" s="1836"/>
      <c r="S1398" s="558">
        <f>SUM(S1385:S1394)</f>
        <v>70.800000000000011</v>
      </c>
    </row>
    <row r="1399" spans="1:19" ht="79.2" customHeight="1">
      <c r="A1399" s="2001" t="s">
        <v>1306</v>
      </c>
      <c r="B1399" s="2002"/>
      <c r="C1399" s="2003"/>
      <c r="D1399" s="2003"/>
      <c r="E1399" s="1089"/>
      <c r="F1399" s="1090"/>
      <c r="G1399" s="2002" t="s">
        <v>1306</v>
      </c>
      <c r="H1399" s="2002"/>
      <c r="I1399" s="1088"/>
      <c r="J1399" s="1088"/>
      <c r="K1399" s="1103"/>
      <c r="L1399" s="587"/>
      <c r="M1399" s="587"/>
      <c r="N1399" s="587"/>
      <c r="O1399" s="587"/>
      <c r="P1399" s="587"/>
      <c r="Q1399" s="587"/>
      <c r="R1399" s="587"/>
      <c r="S1399" s="588"/>
    </row>
    <row r="1400" spans="1:19" ht="15.6">
      <c r="A1400" s="765" t="s">
        <v>1939</v>
      </c>
      <c r="B1400" s="755"/>
      <c r="C1400" s="755"/>
      <c r="D1400" s="830"/>
      <c r="E1400" s="830"/>
      <c r="F1400" s="830"/>
      <c r="G1400" s="1759" t="s">
        <v>1942</v>
      </c>
      <c r="H1400" s="1759"/>
      <c r="I1400" s="1759"/>
      <c r="J1400" s="1759"/>
      <c r="K1400" s="829"/>
      <c r="L1400" s="587"/>
      <c r="M1400" s="587"/>
      <c r="N1400" s="587"/>
      <c r="O1400" s="587"/>
      <c r="P1400" s="587"/>
      <c r="Q1400" s="587"/>
      <c r="R1400" s="587"/>
      <c r="S1400" s="588"/>
    </row>
    <row r="1401" spans="1:19" ht="15.6">
      <c r="A1401" s="765" t="s">
        <v>1940</v>
      </c>
      <c r="B1401" s="755"/>
      <c r="C1401" s="755"/>
      <c r="D1401" s="830"/>
      <c r="E1401" s="830"/>
      <c r="F1401" s="830"/>
      <c r="G1401" s="1759" t="s">
        <v>1943</v>
      </c>
      <c r="H1401" s="1759"/>
      <c r="I1401" s="1759"/>
      <c r="J1401" s="1759"/>
      <c r="K1401" s="829"/>
      <c r="L1401" s="587"/>
      <c r="M1401" s="587"/>
      <c r="N1401" s="587"/>
      <c r="O1401" s="587"/>
      <c r="P1401" s="587"/>
      <c r="Q1401" s="587"/>
      <c r="R1401" s="587"/>
      <c r="S1401" s="588"/>
    </row>
    <row r="1402" spans="1:19" ht="15.6">
      <c r="A1402" s="765" t="s">
        <v>1941</v>
      </c>
      <c r="B1402" s="755"/>
      <c r="C1402" s="755"/>
      <c r="D1402" s="830"/>
      <c r="E1402" s="830"/>
      <c r="F1402" s="830"/>
      <c r="G1402" s="1759" t="s">
        <v>1944</v>
      </c>
      <c r="H1402" s="1759"/>
      <c r="I1402" s="1759"/>
      <c r="J1402" s="1759"/>
      <c r="K1402" s="1094"/>
      <c r="L1402" s="587"/>
      <c r="M1402" s="587"/>
      <c r="N1402" s="587"/>
      <c r="O1402" s="587"/>
      <c r="P1402" s="587"/>
      <c r="Q1402" s="587"/>
      <c r="R1402" s="587"/>
      <c r="S1402" s="588"/>
    </row>
    <row r="1403" spans="1:19" ht="16.2" thickBot="1">
      <c r="A1403" s="551"/>
      <c r="B1403" s="552"/>
      <c r="C1403" s="552"/>
      <c r="D1403" s="552"/>
      <c r="E1403" s="552"/>
      <c r="F1403" s="552"/>
      <c r="G1403" s="552"/>
      <c r="H1403" s="552"/>
      <c r="I1403" s="552"/>
      <c r="J1403" s="552"/>
      <c r="K1403" s="552"/>
      <c r="L1403" s="587"/>
      <c r="M1403" s="587"/>
      <c r="N1403" s="587"/>
      <c r="O1403" s="587"/>
      <c r="P1403" s="587"/>
      <c r="Q1403" s="587"/>
      <c r="R1403" s="587"/>
      <c r="S1403" s="588"/>
    </row>
    <row r="1404" spans="1:19" ht="21" thickBot="1">
      <c r="A1404" s="1837"/>
      <c r="B1404" s="1838"/>
      <c r="C1404" s="1838"/>
      <c r="D1404" s="1775" t="s">
        <v>1281</v>
      </c>
      <c r="E1404" s="1776"/>
      <c r="F1404" s="1776"/>
      <c r="G1404" s="1776"/>
      <c r="H1404" s="1776"/>
      <c r="I1404" s="1776"/>
      <c r="J1404" s="1776"/>
      <c r="K1404" s="1776"/>
      <c r="L1404" s="1776"/>
      <c r="M1404" s="1776"/>
      <c r="N1404" s="1776"/>
      <c r="O1404" s="1776"/>
      <c r="P1404" s="1776"/>
      <c r="Q1404" s="1776"/>
      <c r="R1404" s="1777"/>
      <c r="S1404" s="528"/>
    </row>
    <row r="1405" spans="1:19" ht="15.6">
      <c r="A1405" s="530"/>
      <c r="B1405" s="531"/>
      <c r="C1405" s="531"/>
      <c r="D1405" s="531"/>
      <c r="E1405" s="531"/>
      <c r="F1405" s="531"/>
      <c r="G1405" s="531"/>
      <c r="H1405" s="531"/>
      <c r="I1405" s="531"/>
      <c r="J1405" s="531"/>
      <c r="K1405" s="531"/>
      <c r="L1405" s="531"/>
      <c r="M1405" s="531"/>
      <c r="N1405" s="531"/>
      <c r="O1405" s="531"/>
      <c r="P1405" s="531"/>
      <c r="Q1405" s="531"/>
      <c r="R1405" s="531"/>
      <c r="S1405" s="532"/>
    </row>
    <row r="1406" spans="1:19" ht="15.6">
      <c r="A1406" s="1839" t="s">
        <v>1204</v>
      </c>
      <c r="B1406" s="1840"/>
      <c r="C1406" s="1840"/>
      <c r="D1406" s="1896" t="s">
        <v>1228</v>
      </c>
      <c r="E1406" s="1897"/>
      <c r="F1406" s="1897"/>
      <c r="G1406" s="1897"/>
      <c r="H1406" s="1897"/>
      <c r="I1406" s="1897"/>
      <c r="J1406" s="1897"/>
      <c r="K1406" s="1897"/>
      <c r="L1406" s="1897"/>
      <c r="M1406" s="1897"/>
      <c r="N1406" s="1897"/>
      <c r="O1406" s="1897"/>
      <c r="P1406" s="1897"/>
      <c r="Q1406" s="1897"/>
      <c r="R1406" s="1898"/>
      <c r="S1406" s="534"/>
    </row>
    <row r="1407" spans="1:19" ht="15.6">
      <c r="A1407" s="535"/>
      <c r="B1407" s="533"/>
      <c r="C1407" s="536"/>
      <c r="D1407" s="1899"/>
      <c r="E1407" s="1900"/>
      <c r="F1407" s="1900"/>
      <c r="G1407" s="1900"/>
      <c r="H1407" s="1900"/>
      <c r="I1407" s="1900"/>
      <c r="J1407" s="1900"/>
      <c r="K1407" s="1900"/>
      <c r="L1407" s="1900"/>
      <c r="M1407" s="1900"/>
      <c r="N1407" s="1900"/>
      <c r="O1407" s="1900"/>
      <c r="P1407" s="1900"/>
      <c r="Q1407" s="1900"/>
      <c r="R1407" s="1901"/>
      <c r="S1407" s="534"/>
    </row>
    <row r="1408" spans="1:19" ht="15.6">
      <c r="A1408" s="537"/>
      <c r="B1408" s="538"/>
      <c r="C1408" s="538"/>
      <c r="D1408" s="539"/>
      <c r="E1408" s="540"/>
      <c r="F1408" s="540"/>
      <c r="G1408" s="539"/>
      <c r="H1408" s="539"/>
      <c r="I1408" s="539"/>
      <c r="J1408" s="539"/>
      <c r="K1408" s="539"/>
      <c r="L1408" s="539"/>
      <c r="M1408" s="539"/>
      <c r="N1408" s="539"/>
      <c r="O1408" s="539"/>
      <c r="P1408" s="539"/>
      <c r="Q1408" s="539"/>
      <c r="R1408" s="540"/>
      <c r="S1408" s="534"/>
    </row>
    <row r="1409" spans="1:19" ht="15.6">
      <c r="A1409" s="1762" t="s">
        <v>1282</v>
      </c>
      <c r="B1409" s="1762"/>
      <c r="C1409" s="1762"/>
      <c r="D1409" s="1762"/>
      <c r="E1409" s="541"/>
      <c r="F1409" s="1763" t="s">
        <v>1283</v>
      </c>
      <c r="G1409" s="1763"/>
      <c r="H1409" s="1763"/>
      <c r="I1409" s="1763"/>
      <c r="J1409" s="1763"/>
      <c r="K1409" s="1763"/>
      <c r="L1409" s="540"/>
      <c r="M1409" s="1763" t="s">
        <v>1205</v>
      </c>
      <c r="N1409" s="1763"/>
      <c r="O1409" s="1763"/>
      <c r="P1409" s="540"/>
      <c r="Q1409" s="1764" t="s">
        <v>1284</v>
      </c>
      <c r="R1409" s="1765"/>
      <c r="S1409" s="1858"/>
    </row>
    <row r="1410" spans="1:19" ht="15.6">
      <c r="A1410" s="1768" t="s">
        <v>995</v>
      </c>
      <c r="B1410" s="1768"/>
      <c r="C1410" s="1768"/>
      <c r="D1410" s="1768"/>
      <c r="E1410" s="541"/>
      <c r="F1410" s="1769" t="s">
        <v>996</v>
      </c>
      <c r="G1410" s="1769"/>
      <c r="H1410" s="1769"/>
      <c r="I1410" s="1769"/>
      <c r="J1410" s="1769"/>
      <c r="K1410" s="1769"/>
      <c r="L1410" s="540"/>
      <c r="M1410" s="1770" t="s">
        <v>103</v>
      </c>
      <c r="N1410" s="1771"/>
      <c r="O1410" s="1772"/>
      <c r="P1410" s="539"/>
      <c r="Q1410" s="1828"/>
      <c r="R1410" s="1829"/>
      <c r="S1410" s="1859"/>
    </row>
    <row r="1411" spans="1:19" ht="15.6">
      <c r="A1411" s="1768"/>
      <c r="B1411" s="1768"/>
      <c r="C1411" s="1768"/>
      <c r="D1411" s="1768"/>
      <c r="E1411" s="541"/>
      <c r="F1411" s="1769"/>
      <c r="G1411" s="1769"/>
      <c r="H1411" s="1769"/>
      <c r="I1411" s="1769"/>
      <c r="J1411" s="1769"/>
      <c r="K1411" s="1769"/>
      <c r="L1411" s="539"/>
      <c r="M1411" s="539"/>
      <c r="N1411" s="542"/>
      <c r="O1411" s="542"/>
      <c r="P1411" s="542"/>
      <c r="Q1411" s="542"/>
      <c r="R1411" s="540"/>
      <c r="S1411" s="534"/>
    </row>
    <row r="1412" spans="1:19" ht="15.6">
      <c r="A1412" s="1820" t="s">
        <v>1285</v>
      </c>
      <c r="B1412" s="1821"/>
      <c r="C1412" s="1821"/>
      <c r="D1412" s="1821"/>
      <c r="E1412" s="1821"/>
      <c r="F1412" s="1821"/>
      <c r="G1412" s="1821"/>
      <c r="H1412" s="1821"/>
      <c r="I1412" s="1821"/>
      <c r="J1412" s="1821"/>
      <c r="K1412" s="1822"/>
      <c r="L1412" s="1823" t="s">
        <v>428</v>
      </c>
      <c r="M1412" s="1825" t="s">
        <v>1225</v>
      </c>
      <c r="N1412" s="1826"/>
      <c r="O1412" s="1827"/>
      <c r="P1412" s="1823" t="s">
        <v>1286</v>
      </c>
      <c r="Q1412" s="1823" t="s">
        <v>1287</v>
      </c>
      <c r="R1412" s="1823" t="s">
        <v>1288</v>
      </c>
      <c r="S1412" s="1809" t="s">
        <v>1206</v>
      </c>
    </row>
    <row r="1413" spans="1:19" ht="15.6">
      <c r="A1413" s="1804"/>
      <c r="B1413" s="1805"/>
      <c r="C1413" s="1805"/>
      <c r="D1413" s="1805"/>
      <c r="E1413" s="1805"/>
      <c r="F1413" s="1805"/>
      <c r="G1413" s="1805"/>
      <c r="H1413" s="1805"/>
      <c r="I1413" s="1805"/>
      <c r="J1413" s="1805"/>
      <c r="K1413" s="1806"/>
      <c r="L1413" s="1824"/>
      <c r="M1413" s="546" t="s">
        <v>1289</v>
      </c>
      <c r="N1413" s="546" t="s">
        <v>1291</v>
      </c>
      <c r="O1413" s="546" t="s">
        <v>1291</v>
      </c>
      <c r="P1413" s="1824"/>
      <c r="Q1413" s="1824"/>
      <c r="R1413" s="1824"/>
      <c r="S1413" s="1810"/>
    </row>
    <row r="1414" spans="1:19" ht="15.6">
      <c r="A1414" s="1811" t="s">
        <v>1292</v>
      </c>
      <c r="B1414" s="1812"/>
      <c r="C1414" s="1812"/>
      <c r="D1414" s="1812"/>
      <c r="E1414" s="1812"/>
      <c r="F1414" s="1812"/>
      <c r="G1414" s="1812"/>
      <c r="H1414" s="1812"/>
      <c r="I1414" s="1812"/>
      <c r="J1414" s="1812"/>
      <c r="K1414" s="1813"/>
      <c r="L1414" s="586"/>
      <c r="M1414" s="583"/>
      <c r="N1414" s="549">
        <v>4.5</v>
      </c>
      <c r="O1414" s="549"/>
      <c r="P1414" s="549"/>
      <c r="Q1414" s="549"/>
      <c r="R1414" s="549">
        <f>N1414+O1414</f>
        <v>4.5</v>
      </c>
      <c r="S1414" s="584">
        <f>SUM(R1414:R1426)</f>
        <v>37.150000000000006</v>
      </c>
    </row>
    <row r="1415" spans="1:19" ht="15.6">
      <c r="A1415" s="1814"/>
      <c r="B1415" s="1815"/>
      <c r="C1415" s="1815"/>
      <c r="D1415" s="1815"/>
      <c r="E1415" s="1815"/>
      <c r="F1415" s="1815"/>
      <c r="G1415" s="1815"/>
      <c r="H1415" s="1815"/>
      <c r="I1415" s="1815"/>
      <c r="J1415" s="1815"/>
      <c r="K1415" s="1816"/>
      <c r="L1415" s="586"/>
      <c r="M1415" s="583"/>
      <c r="N1415" s="549">
        <v>7</v>
      </c>
      <c r="O1415" s="549"/>
      <c r="P1415" s="549"/>
      <c r="Q1415" s="549"/>
      <c r="R1415" s="549">
        <f t="shared" ref="R1415:R1420" si="17">N1415+O1415</f>
        <v>7</v>
      </c>
      <c r="S1415" s="584"/>
    </row>
    <row r="1416" spans="1:19" ht="15.6">
      <c r="A1416" s="1814"/>
      <c r="B1416" s="1815"/>
      <c r="C1416" s="1815"/>
      <c r="D1416" s="1815"/>
      <c r="E1416" s="1815"/>
      <c r="F1416" s="1815"/>
      <c r="G1416" s="1815"/>
      <c r="H1416" s="1815"/>
      <c r="I1416" s="1815"/>
      <c r="J1416" s="1815"/>
      <c r="K1416" s="1816"/>
      <c r="L1416" s="586"/>
      <c r="M1416" s="583"/>
      <c r="N1416" s="549">
        <v>5.6</v>
      </c>
      <c r="O1416" s="549"/>
      <c r="P1416" s="549"/>
      <c r="Q1416" s="549"/>
      <c r="R1416" s="549">
        <f t="shared" si="17"/>
        <v>5.6</v>
      </c>
      <c r="S1416" s="584"/>
    </row>
    <row r="1417" spans="1:19" ht="15.6">
      <c r="A1417" s="1814"/>
      <c r="B1417" s="1815"/>
      <c r="C1417" s="1815"/>
      <c r="D1417" s="1815"/>
      <c r="E1417" s="1815"/>
      <c r="F1417" s="1815"/>
      <c r="G1417" s="1815"/>
      <c r="H1417" s="1815"/>
      <c r="I1417" s="1815"/>
      <c r="J1417" s="1815"/>
      <c r="K1417" s="1816"/>
      <c r="L1417" s="586"/>
      <c r="M1417" s="583"/>
      <c r="N1417" s="549">
        <v>5.6</v>
      </c>
      <c r="O1417" s="549"/>
      <c r="P1417" s="549"/>
      <c r="Q1417" s="549"/>
      <c r="R1417" s="549">
        <f t="shared" si="17"/>
        <v>5.6</v>
      </c>
      <c r="S1417" s="584"/>
    </row>
    <row r="1418" spans="1:19" ht="15.6">
      <c r="A1418" s="1814"/>
      <c r="B1418" s="1815"/>
      <c r="C1418" s="1815"/>
      <c r="D1418" s="1815"/>
      <c r="E1418" s="1815"/>
      <c r="F1418" s="1815"/>
      <c r="G1418" s="1815"/>
      <c r="H1418" s="1815"/>
      <c r="I1418" s="1815"/>
      <c r="J1418" s="1815"/>
      <c r="K1418" s="1816"/>
      <c r="L1418" s="586"/>
      <c r="M1418" s="583"/>
      <c r="N1418" s="549">
        <v>5.6</v>
      </c>
      <c r="O1418" s="549"/>
      <c r="P1418" s="549"/>
      <c r="Q1418" s="549"/>
      <c r="R1418" s="549">
        <f t="shared" si="17"/>
        <v>5.6</v>
      </c>
      <c r="S1418" s="584"/>
    </row>
    <row r="1419" spans="1:19" ht="15.6">
      <c r="A1419" s="1814"/>
      <c r="B1419" s="1815"/>
      <c r="C1419" s="1815"/>
      <c r="D1419" s="1815"/>
      <c r="E1419" s="1815"/>
      <c r="F1419" s="1815"/>
      <c r="G1419" s="1815"/>
      <c r="H1419" s="1815"/>
      <c r="I1419" s="1815"/>
      <c r="J1419" s="1815"/>
      <c r="K1419" s="1816"/>
      <c r="L1419" s="586"/>
      <c r="M1419" s="583"/>
      <c r="N1419" s="549">
        <v>6.85</v>
      </c>
      <c r="O1419" s="549"/>
      <c r="P1419" s="549"/>
      <c r="Q1419" s="549"/>
      <c r="R1419" s="549">
        <f t="shared" si="17"/>
        <v>6.85</v>
      </c>
      <c r="S1419" s="584"/>
    </row>
    <row r="1420" spans="1:19" ht="15.6">
      <c r="A1420" s="1814"/>
      <c r="B1420" s="1815"/>
      <c r="C1420" s="1815"/>
      <c r="D1420" s="1815"/>
      <c r="E1420" s="1815"/>
      <c r="F1420" s="1815"/>
      <c r="G1420" s="1815"/>
      <c r="H1420" s="1815"/>
      <c r="I1420" s="1815"/>
      <c r="J1420" s="1815"/>
      <c r="K1420" s="1816"/>
      <c r="L1420" s="586"/>
      <c r="M1420" s="583"/>
      <c r="N1420" s="549">
        <v>2</v>
      </c>
      <c r="O1420" s="549"/>
      <c r="P1420" s="549"/>
      <c r="Q1420" s="549"/>
      <c r="R1420" s="549">
        <f t="shared" si="17"/>
        <v>2</v>
      </c>
      <c r="S1420" s="584"/>
    </row>
    <row r="1421" spans="1:19" ht="15.6">
      <c r="A1421" s="1814"/>
      <c r="B1421" s="1815"/>
      <c r="C1421" s="1815"/>
      <c r="D1421" s="1815"/>
      <c r="E1421" s="1815"/>
      <c r="F1421" s="1815"/>
      <c r="G1421" s="1815"/>
      <c r="H1421" s="1815"/>
      <c r="I1421" s="1815"/>
      <c r="J1421" s="1815"/>
      <c r="K1421" s="1816"/>
      <c r="L1421" s="586"/>
      <c r="M1421" s="583"/>
      <c r="N1421" s="549"/>
      <c r="O1421" s="549"/>
      <c r="P1421" s="549"/>
      <c r="Q1421" s="549"/>
      <c r="R1421" s="549"/>
      <c r="S1421" s="584"/>
    </row>
    <row r="1422" spans="1:19" ht="15.6">
      <c r="A1422" s="1814"/>
      <c r="B1422" s="1815"/>
      <c r="C1422" s="1815"/>
      <c r="D1422" s="1815"/>
      <c r="E1422" s="1815"/>
      <c r="F1422" s="1815"/>
      <c r="G1422" s="1815"/>
      <c r="H1422" s="1815"/>
      <c r="I1422" s="1815"/>
      <c r="J1422" s="1815"/>
      <c r="K1422" s="1816"/>
      <c r="L1422" s="586"/>
      <c r="M1422" s="583"/>
      <c r="N1422" s="549"/>
      <c r="O1422" s="549"/>
      <c r="P1422" s="549"/>
      <c r="Q1422" s="549"/>
      <c r="R1422" s="549"/>
      <c r="S1422" s="584"/>
    </row>
    <row r="1423" spans="1:19" ht="15.6">
      <c r="A1423" s="1814"/>
      <c r="B1423" s="1815"/>
      <c r="C1423" s="1815"/>
      <c r="D1423" s="1815"/>
      <c r="E1423" s="1815"/>
      <c r="F1423" s="1815"/>
      <c r="G1423" s="1815"/>
      <c r="H1423" s="1815"/>
      <c r="I1423" s="1815"/>
      <c r="J1423" s="1815"/>
      <c r="K1423" s="1816"/>
      <c r="L1423" s="586"/>
      <c r="M1423" s="583"/>
      <c r="N1423" s="549"/>
      <c r="O1423" s="549"/>
      <c r="P1423" s="549"/>
      <c r="Q1423" s="549"/>
      <c r="R1423" s="549"/>
      <c r="S1423" s="584"/>
    </row>
    <row r="1424" spans="1:19" ht="15.6">
      <c r="A1424" s="1814"/>
      <c r="B1424" s="1815"/>
      <c r="C1424" s="1815"/>
      <c r="D1424" s="1815"/>
      <c r="E1424" s="1815"/>
      <c r="F1424" s="1815"/>
      <c r="G1424" s="1815"/>
      <c r="H1424" s="1815"/>
      <c r="I1424" s="1815"/>
      <c r="J1424" s="1815"/>
      <c r="K1424" s="1816"/>
      <c r="L1424" s="547"/>
      <c r="M1424" s="583"/>
      <c r="N1424" s="549"/>
      <c r="O1424" s="549"/>
      <c r="P1424" s="549"/>
      <c r="Q1424" s="549"/>
      <c r="R1424" s="549"/>
      <c r="S1424" s="584"/>
    </row>
    <row r="1425" spans="1:23" ht="15.6">
      <c r="A1425" s="1814"/>
      <c r="B1425" s="1815"/>
      <c r="C1425" s="1815"/>
      <c r="D1425" s="1815"/>
      <c r="E1425" s="1815"/>
      <c r="F1425" s="1815"/>
      <c r="G1425" s="1815"/>
      <c r="H1425" s="1815"/>
      <c r="I1425" s="1815"/>
      <c r="J1425" s="1815"/>
      <c r="K1425" s="1816"/>
      <c r="L1425" s="547"/>
      <c r="M1425" s="583"/>
      <c r="N1425" s="549"/>
      <c r="O1425" s="549"/>
      <c r="P1425" s="549"/>
      <c r="Q1425" s="549"/>
      <c r="R1425" s="549"/>
      <c r="S1425" s="584"/>
    </row>
    <row r="1426" spans="1:23" ht="15.6">
      <c r="A1426" s="1814"/>
      <c r="B1426" s="1815"/>
      <c r="C1426" s="1815"/>
      <c r="D1426" s="1815"/>
      <c r="E1426" s="1815"/>
      <c r="F1426" s="1815"/>
      <c r="G1426" s="1815"/>
      <c r="H1426" s="1815"/>
      <c r="I1426" s="1815"/>
      <c r="J1426" s="1815"/>
      <c r="K1426" s="1816"/>
      <c r="L1426" s="547"/>
      <c r="M1426" s="583"/>
      <c r="N1426" s="549"/>
      <c r="O1426" s="549"/>
      <c r="P1426" s="549"/>
      <c r="Q1426" s="549"/>
      <c r="R1426" s="549"/>
      <c r="S1426" s="584"/>
    </row>
    <row r="1427" spans="1:23" ht="15.6">
      <c r="A1427" s="1831"/>
      <c r="B1427" s="1832"/>
      <c r="C1427" s="1832"/>
      <c r="D1427" s="1832"/>
      <c r="E1427" s="1832"/>
      <c r="F1427" s="1832"/>
      <c r="G1427" s="1832"/>
      <c r="H1427" s="1832"/>
      <c r="I1427" s="1832"/>
      <c r="J1427" s="1832"/>
      <c r="K1427" s="1833"/>
      <c r="L1427" s="1834" t="s">
        <v>1209</v>
      </c>
      <c r="M1427" s="1835"/>
      <c r="N1427" s="1835"/>
      <c r="O1427" s="1835"/>
      <c r="P1427" s="1835"/>
      <c r="Q1427" s="1835"/>
      <c r="R1427" s="1836"/>
      <c r="S1427" s="558">
        <f>SUM(S1414:S1423)</f>
        <v>37.150000000000006</v>
      </c>
    </row>
    <row r="1428" spans="1:23" ht="16.2" thickBot="1">
      <c r="A1428" s="551"/>
      <c r="B1428" s="552"/>
      <c r="C1428" s="552"/>
      <c r="D1428" s="552"/>
      <c r="E1428" s="552"/>
      <c r="F1428" s="552"/>
      <c r="G1428" s="552"/>
      <c r="H1428" s="552"/>
      <c r="I1428" s="552"/>
      <c r="J1428" s="552"/>
      <c r="K1428" s="552"/>
      <c r="L1428" s="587"/>
      <c r="M1428" s="587"/>
      <c r="N1428" s="587"/>
      <c r="O1428" s="587"/>
      <c r="P1428" s="587"/>
      <c r="Q1428" s="587"/>
      <c r="R1428" s="587"/>
      <c r="S1428" s="588"/>
      <c r="T1428" s="589"/>
      <c r="U1428" s="589"/>
      <c r="V1428" s="589"/>
      <c r="W1428" s="589"/>
    </row>
    <row r="1429" spans="1:23" ht="21" thickBot="1">
      <c r="A1429" s="1837"/>
      <c r="B1429" s="1838"/>
      <c r="C1429" s="1838"/>
      <c r="D1429" s="1775" t="s">
        <v>1281</v>
      </c>
      <c r="E1429" s="1776"/>
      <c r="F1429" s="1776"/>
      <c r="G1429" s="1776"/>
      <c r="H1429" s="1776"/>
      <c r="I1429" s="1776"/>
      <c r="J1429" s="1776"/>
      <c r="K1429" s="1776"/>
      <c r="L1429" s="1776"/>
      <c r="M1429" s="1776"/>
      <c r="N1429" s="1776"/>
      <c r="O1429" s="1776"/>
      <c r="P1429" s="1776"/>
      <c r="Q1429" s="1776"/>
      <c r="R1429" s="1777"/>
      <c r="S1429" s="528"/>
      <c r="T1429" s="589"/>
      <c r="U1429" s="589"/>
      <c r="V1429" s="589"/>
      <c r="W1429" s="589"/>
    </row>
    <row r="1430" spans="1:23" ht="15.6">
      <c r="A1430" s="530"/>
      <c r="B1430" s="531"/>
      <c r="C1430" s="531"/>
      <c r="D1430" s="531"/>
      <c r="E1430" s="531"/>
      <c r="F1430" s="531"/>
      <c r="G1430" s="531"/>
      <c r="H1430" s="531"/>
      <c r="I1430" s="531"/>
      <c r="J1430" s="531"/>
      <c r="K1430" s="531"/>
      <c r="L1430" s="531"/>
      <c r="M1430" s="531"/>
      <c r="N1430" s="531"/>
      <c r="O1430" s="531"/>
      <c r="P1430" s="531"/>
      <c r="Q1430" s="531"/>
      <c r="R1430" s="531"/>
      <c r="S1430" s="532"/>
      <c r="T1430" s="589"/>
      <c r="U1430" s="589"/>
      <c r="V1430" s="589"/>
      <c r="W1430" s="589"/>
    </row>
    <row r="1431" spans="1:23" ht="15.6">
      <c r="A1431" s="1839" t="s">
        <v>1204</v>
      </c>
      <c r="B1431" s="1840"/>
      <c r="C1431" s="1840"/>
      <c r="D1431" s="1896" t="s">
        <v>1228</v>
      </c>
      <c r="E1431" s="1897"/>
      <c r="F1431" s="1897"/>
      <c r="G1431" s="1897"/>
      <c r="H1431" s="1897"/>
      <c r="I1431" s="1897"/>
      <c r="J1431" s="1897"/>
      <c r="K1431" s="1897"/>
      <c r="L1431" s="1897"/>
      <c r="M1431" s="1897"/>
      <c r="N1431" s="1897"/>
      <c r="O1431" s="1897"/>
      <c r="P1431" s="1897"/>
      <c r="Q1431" s="1897"/>
      <c r="R1431" s="1898"/>
      <c r="S1431" s="534"/>
      <c r="T1431" s="589"/>
      <c r="U1431" s="589"/>
      <c r="V1431" s="589"/>
      <c r="W1431" s="589"/>
    </row>
    <row r="1432" spans="1:23" ht="15.6">
      <c r="A1432" s="535"/>
      <c r="B1432" s="533"/>
      <c r="C1432" s="536"/>
      <c r="D1432" s="1899"/>
      <c r="E1432" s="1900"/>
      <c r="F1432" s="1900"/>
      <c r="G1432" s="1900"/>
      <c r="H1432" s="1900"/>
      <c r="I1432" s="1900"/>
      <c r="J1432" s="1900"/>
      <c r="K1432" s="1900"/>
      <c r="L1432" s="1900"/>
      <c r="M1432" s="1900"/>
      <c r="N1432" s="1900"/>
      <c r="O1432" s="1900"/>
      <c r="P1432" s="1900"/>
      <c r="Q1432" s="1900"/>
      <c r="R1432" s="1901"/>
      <c r="S1432" s="534"/>
      <c r="T1432" s="589"/>
      <c r="U1432" s="589"/>
      <c r="V1432" s="589"/>
      <c r="W1432" s="589"/>
    </row>
    <row r="1433" spans="1:23" ht="15.6">
      <c r="A1433" s="537"/>
      <c r="B1433" s="538"/>
      <c r="C1433" s="538"/>
      <c r="D1433" s="539"/>
      <c r="E1433" s="540"/>
      <c r="F1433" s="540"/>
      <c r="G1433" s="539"/>
      <c r="H1433" s="539"/>
      <c r="I1433" s="539"/>
      <c r="J1433" s="539"/>
      <c r="K1433" s="539"/>
      <c r="L1433" s="539"/>
      <c r="M1433" s="539"/>
      <c r="N1433" s="539"/>
      <c r="O1433" s="539"/>
      <c r="P1433" s="539"/>
      <c r="Q1433" s="539"/>
      <c r="R1433" s="540"/>
      <c r="S1433" s="534"/>
      <c r="T1433" s="589"/>
      <c r="U1433" s="589"/>
      <c r="V1433" s="589"/>
      <c r="W1433" s="589"/>
    </row>
    <row r="1434" spans="1:23" ht="15.6">
      <c r="A1434" s="1762" t="s">
        <v>1282</v>
      </c>
      <c r="B1434" s="1762"/>
      <c r="C1434" s="1762"/>
      <c r="D1434" s="1762"/>
      <c r="E1434" s="541"/>
      <c r="F1434" s="1763" t="s">
        <v>1283</v>
      </c>
      <c r="G1434" s="1763"/>
      <c r="H1434" s="1763"/>
      <c r="I1434" s="1763"/>
      <c r="J1434" s="1763"/>
      <c r="K1434" s="1763"/>
      <c r="L1434" s="540"/>
      <c r="M1434" s="1763" t="s">
        <v>1205</v>
      </c>
      <c r="N1434" s="1763"/>
      <c r="O1434" s="1763"/>
      <c r="P1434" s="540"/>
      <c r="Q1434" s="1764" t="s">
        <v>1284</v>
      </c>
      <c r="R1434" s="1765"/>
      <c r="S1434" s="1858"/>
      <c r="T1434" s="589"/>
      <c r="U1434" s="589"/>
      <c r="V1434" s="589"/>
      <c r="W1434" s="589"/>
    </row>
    <row r="1435" spans="1:23" ht="15.6">
      <c r="A1435" s="1768" t="s">
        <v>997</v>
      </c>
      <c r="B1435" s="1768"/>
      <c r="C1435" s="1768"/>
      <c r="D1435" s="1768"/>
      <c r="E1435" s="541"/>
      <c r="F1435" s="1769" t="s">
        <v>998</v>
      </c>
      <c r="G1435" s="1769"/>
      <c r="H1435" s="1769"/>
      <c r="I1435" s="1769"/>
      <c r="J1435" s="1769"/>
      <c r="K1435" s="1769"/>
      <c r="L1435" s="540"/>
      <c r="M1435" s="1770" t="s">
        <v>952</v>
      </c>
      <c r="N1435" s="1771"/>
      <c r="O1435" s="1772"/>
      <c r="P1435" s="539"/>
      <c r="Q1435" s="1828"/>
      <c r="R1435" s="1829"/>
      <c r="S1435" s="1859"/>
      <c r="T1435" s="589"/>
      <c r="U1435" s="589"/>
      <c r="V1435" s="589"/>
      <c r="W1435" s="589"/>
    </row>
    <row r="1436" spans="1:23" ht="15.6">
      <c r="A1436" s="1768"/>
      <c r="B1436" s="1768"/>
      <c r="C1436" s="1768"/>
      <c r="D1436" s="1768"/>
      <c r="E1436" s="541"/>
      <c r="F1436" s="1769"/>
      <c r="G1436" s="1769"/>
      <c r="H1436" s="1769"/>
      <c r="I1436" s="1769"/>
      <c r="J1436" s="1769"/>
      <c r="K1436" s="1769"/>
      <c r="L1436" s="539"/>
      <c r="M1436" s="539"/>
      <c r="N1436" s="542"/>
      <c r="O1436" s="542"/>
      <c r="P1436" s="542"/>
      <c r="Q1436" s="542"/>
      <c r="R1436" s="540"/>
      <c r="S1436" s="534"/>
      <c r="T1436" s="589"/>
      <c r="U1436" s="589"/>
      <c r="V1436" s="589"/>
      <c r="W1436" s="589"/>
    </row>
    <row r="1437" spans="1:23" ht="15.6">
      <c r="A1437" s="1820" t="s">
        <v>1285</v>
      </c>
      <c r="B1437" s="1821"/>
      <c r="C1437" s="1821"/>
      <c r="D1437" s="1821"/>
      <c r="E1437" s="1821"/>
      <c r="F1437" s="1821"/>
      <c r="G1437" s="1821"/>
      <c r="H1437" s="1821"/>
      <c r="I1437" s="1821"/>
      <c r="J1437" s="1821"/>
      <c r="K1437" s="1822"/>
      <c r="L1437" s="1823" t="s">
        <v>428</v>
      </c>
      <c r="M1437" s="1825" t="s">
        <v>1225</v>
      </c>
      <c r="N1437" s="1826"/>
      <c r="O1437" s="1827"/>
      <c r="P1437" s="1823" t="s">
        <v>1286</v>
      </c>
      <c r="Q1437" s="1823" t="s">
        <v>1287</v>
      </c>
      <c r="R1437" s="1823" t="s">
        <v>1288</v>
      </c>
      <c r="S1437" s="1809" t="s">
        <v>1206</v>
      </c>
      <c r="T1437" s="589"/>
      <c r="U1437" s="589"/>
      <c r="V1437" s="589"/>
      <c r="W1437" s="589"/>
    </row>
    <row r="1438" spans="1:23" ht="15.6">
      <c r="A1438" s="1804"/>
      <c r="B1438" s="1805"/>
      <c r="C1438" s="1805"/>
      <c r="D1438" s="1805"/>
      <c r="E1438" s="1805"/>
      <c r="F1438" s="1805"/>
      <c r="G1438" s="1805"/>
      <c r="H1438" s="1805"/>
      <c r="I1438" s="1805"/>
      <c r="J1438" s="1805"/>
      <c r="K1438" s="1806"/>
      <c r="L1438" s="1824"/>
      <c r="M1438" s="546" t="s">
        <v>1289</v>
      </c>
      <c r="N1438" s="546" t="s">
        <v>1291</v>
      </c>
      <c r="O1438" s="546" t="s">
        <v>1291</v>
      </c>
      <c r="P1438" s="1824"/>
      <c r="Q1438" s="1824"/>
      <c r="R1438" s="1824"/>
      <c r="S1438" s="1810"/>
      <c r="T1438" s="589"/>
      <c r="U1438" s="589"/>
      <c r="V1438" s="589"/>
      <c r="W1438" s="589"/>
    </row>
    <row r="1439" spans="1:23" ht="31.2">
      <c r="A1439" s="1811" t="s">
        <v>1292</v>
      </c>
      <c r="B1439" s="1812"/>
      <c r="C1439" s="1812"/>
      <c r="D1439" s="1812"/>
      <c r="E1439" s="1812"/>
      <c r="F1439" s="1812"/>
      <c r="G1439" s="1812"/>
      <c r="H1439" s="1812"/>
      <c r="I1439" s="1812"/>
      <c r="J1439" s="1812"/>
      <c r="K1439" s="1813"/>
      <c r="L1439" s="586" t="s">
        <v>1640</v>
      </c>
      <c r="M1439" s="583"/>
      <c r="N1439" s="549"/>
      <c r="O1439" s="549"/>
      <c r="P1439" s="549"/>
      <c r="Q1439" s="549"/>
      <c r="R1439" s="549">
        <v>3</v>
      </c>
      <c r="S1439" s="584">
        <f>SUM(R1439:R1451)</f>
        <v>10</v>
      </c>
      <c r="T1439" s="589"/>
      <c r="U1439" s="589"/>
      <c r="V1439" s="589"/>
      <c r="W1439" s="589"/>
    </row>
    <row r="1440" spans="1:23" ht="15.6">
      <c r="A1440" s="1814"/>
      <c r="B1440" s="1815"/>
      <c r="C1440" s="1815"/>
      <c r="D1440" s="1815"/>
      <c r="E1440" s="1815"/>
      <c r="F1440" s="1815"/>
      <c r="G1440" s="1815"/>
      <c r="H1440" s="1815"/>
      <c r="I1440" s="1815"/>
      <c r="J1440" s="1815"/>
      <c r="K1440" s="1816"/>
      <c r="L1440" s="586" t="s">
        <v>1641</v>
      </c>
      <c r="M1440" s="583"/>
      <c r="N1440" s="549"/>
      <c r="O1440" s="549"/>
      <c r="P1440" s="549"/>
      <c r="Q1440" s="549"/>
      <c r="R1440" s="549">
        <v>5</v>
      </c>
      <c r="S1440" s="584"/>
      <c r="T1440" s="589"/>
      <c r="U1440" s="589"/>
      <c r="V1440" s="589"/>
      <c r="W1440" s="589"/>
    </row>
    <row r="1441" spans="1:23" ht="15.6">
      <c r="A1441" s="1814"/>
      <c r="B1441" s="1815"/>
      <c r="C1441" s="1815"/>
      <c r="D1441" s="1815"/>
      <c r="E1441" s="1815"/>
      <c r="F1441" s="1815"/>
      <c r="G1441" s="1815"/>
      <c r="H1441" s="1815"/>
      <c r="I1441" s="1815"/>
      <c r="J1441" s="1815"/>
      <c r="K1441" s="1816"/>
      <c r="L1441" s="586" t="s">
        <v>1642</v>
      </c>
      <c r="M1441" s="583"/>
      <c r="N1441" s="549"/>
      <c r="O1441" s="549"/>
      <c r="P1441" s="549"/>
      <c r="Q1441" s="549"/>
      <c r="R1441" s="549">
        <v>2</v>
      </c>
      <c r="S1441" s="584"/>
      <c r="T1441" s="589"/>
      <c r="U1441" s="589"/>
      <c r="V1441" s="589"/>
      <c r="W1441" s="589"/>
    </row>
    <row r="1442" spans="1:23" ht="15.6">
      <c r="A1442" s="1814"/>
      <c r="B1442" s="1815"/>
      <c r="C1442" s="1815"/>
      <c r="D1442" s="1815"/>
      <c r="E1442" s="1815"/>
      <c r="F1442" s="1815"/>
      <c r="G1442" s="1815"/>
      <c r="H1442" s="1815"/>
      <c r="I1442" s="1815"/>
      <c r="J1442" s="1815"/>
      <c r="K1442" s="1816"/>
      <c r="L1442" s="586"/>
      <c r="M1442" s="583"/>
      <c r="N1442" s="549"/>
      <c r="O1442" s="549"/>
      <c r="P1442" s="549"/>
      <c r="Q1442" s="549"/>
      <c r="R1442" s="549"/>
      <c r="S1442" s="584"/>
      <c r="T1442" s="589"/>
      <c r="U1442" s="589"/>
      <c r="V1442" s="589"/>
      <c r="W1442" s="589"/>
    </row>
    <row r="1443" spans="1:23" ht="15.6">
      <c r="A1443" s="1814"/>
      <c r="B1443" s="1815"/>
      <c r="C1443" s="1815"/>
      <c r="D1443" s="1815"/>
      <c r="E1443" s="1815"/>
      <c r="F1443" s="1815"/>
      <c r="G1443" s="1815"/>
      <c r="H1443" s="1815"/>
      <c r="I1443" s="1815"/>
      <c r="J1443" s="1815"/>
      <c r="K1443" s="1816"/>
      <c r="L1443" s="586"/>
      <c r="M1443" s="583"/>
      <c r="N1443" s="549"/>
      <c r="O1443" s="549"/>
      <c r="P1443" s="549"/>
      <c r="Q1443" s="549"/>
      <c r="R1443" s="549"/>
      <c r="S1443" s="584"/>
      <c r="T1443" s="589"/>
      <c r="U1443" s="589"/>
      <c r="V1443" s="589"/>
      <c r="W1443" s="589"/>
    </row>
    <row r="1444" spans="1:23" ht="15.6">
      <c r="A1444" s="1814"/>
      <c r="B1444" s="1815"/>
      <c r="C1444" s="1815"/>
      <c r="D1444" s="1815"/>
      <c r="E1444" s="1815"/>
      <c r="F1444" s="1815"/>
      <c r="G1444" s="1815"/>
      <c r="H1444" s="1815"/>
      <c r="I1444" s="1815"/>
      <c r="J1444" s="1815"/>
      <c r="K1444" s="1816"/>
      <c r="L1444" s="586"/>
      <c r="M1444" s="583"/>
      <c r="N1444" s="549"/>
      <c r="O1444" s="549"/>
      <c r="P1444" s="549"/>
      <c r="Q1444" s="549"/>
      <c r="R1444" s="549"/>
      <c r="S1444" s="584"/>
      <c r="T1444" s="589"/>
      <c r="U1444" s="589"/>
      <c r="V1444" s="589"/>
      <c r="W1444" s="589"/>
    </row>
    <row r="1445" spans="1:23" ht="15.6">
      <c r="A1445" s="1814"/>
      <c r="B1445" s="1815"/>
      <c r="C1445" s="1815"/>
      <c r="D1445" s="1815"/>
      <c r="E1445" s="1815"/>
      <c r="F1445" s="1815"/>
      <c r="G1445" s="1815"/>
      <c r="H1445" s="1815"/>
      <c r="I1445" s="1815"/>
      <c r="J1445" s="1815"/>
      <c r="K1445" s="1816"/>
      <c r="L1445" s="586"/>
      <c r="M1445" s="583"/>
      <c r="N1445" s="549"/>
      <c r="O1445" s="549"/>
      <c r="P1445" s="549"/>
      <c r="Q1445" s="549"/>
      <c r="R1445" s="549"/>
      <c r="S1445" s="584"/>
      <c r="T1445" s="589"/>
      <c r="U1445" s="589"/>
      <c r="V1445" s="589"/>
      <c r="W1445" s="589"/>
    </row>
    <row r="1446" spans="1:23" ht="15.6">
      <c r="A1446" s="1814"/>
      <c r="B1446" s="1815"/>
      <c r="C1446" s="1815"/>
      <c r="D1446" s="1815"/>
      <c r="E1446" s="1815"/>
      <c r="F1446" s="1815"/>
      <c r="G1446" s="1815"/>
      <c r="H1446" s="1815"/>
      <c r="I1446" s="1815"/>
      <c r="J1446" s="1815"/>
      <c r="K1446" s="1816"/>
      <c r="L1446" s="586"/>
      <c r="M1446" s="583"/>
      <c r="N1446" s="549"/>
      <c r="O1446" s="549"/>
      <c r="P1446" s="549"/>
      <c r="Q1446" s="549"/>
      <c r="R1446" s="549"/>
      <c r="S1446" s="584"/>
      <c r="T1446" s="589"/>
      <c r="U1446" s="589"/>
      <c r="V1446" s="589"/>
      <c r="W1446" s="589"/>
    </row>
    <row r="1447" spans="1:23" ht="15.6">
      <c r="A1447" s="1814"/>
      <c r="B1447" s="1815"/>
      <c r="C1447" s="1815"/>
      <c r="D1447" s="1815"/>
      <c r="E1447" s="1815"/>
      <c r="F1447" s="1815"/>
      <c r="G1447" s="1815"/>
      <c r="H1447" s="1815"/>
      <c r="I1447" s="1815"/>
      <c r="J1447" s="1815"/>
      <c r="K1447" s="1816"/>
      <c r="L1447" s="586"/>
      <c r="M1447" s="583"/>
      <c r="N1447" s="549"/>
      <c r="O1447" s="549"/>
      <c r="P1447" s="549"/>
      <c r="Q1447" s="549"/>
      <c r="R1447" s="549"/>
      <c r="S1447" s="584"/>
      <c r="T1447" s="589"/>
      <c r="U1447" s="589"/>
      <c r="V1447" s="589"/>
      <c r="W1447" s="589"/>
    </row>
    <row r="1448" spans="1:23" ht="15.6">
      <c r="A1448" s="1814"/>
      <c r="B1448" s="1815"/>
      <c r="C1448" s="1815"/>
      <c r="D1448" s="1815"/>
      <c r="E1448" s="1815"/>
      <c r="F1448" s="1815"/>
      <c r="G1448" s="1815"/>
      <c r="H1448" s="1815"/>
      <c r="I1448" s="1815"/>
      <c r="J1448" s="1815"/>
      <c r="K1448" s="1816"/>
      <c r="L1448" s="586"/>
      <c r="M1448" s="583"/>
      <c r="N1448" s="549"/>
      <c r="O1448" s="549"/>
      <c r="P1448" s="549"/>
      <c r="Q1448" s="549"/>
      <c r="R1448" s="549"/>
      <c r="S1448" s="584"/>
      <c r="T1448" s="589"/>
      <c r="U1448" s="589"/>
      <c r="V1448" s="589"/>
      <c r="W1448" s="589"/>
    </row>
    <row r="1449" spans="1:23" ht="15.6">
      <c r="A1449" s="1814"/>
      <c r="B1449" s="1815"/>
      <c r="C1449" s="1815"/>
      <c r="D1449" s="1815"/>
      <c r="E1449" s="1815"/>
      <c r="F1449" s="1815"/>
      <c r="G1449" s="1815"/>
      <c r="H1449" s="1815"/>
      <c r="I1449" s="1815"/>
      <c r="J1449" s="1815"/>
      <c r="K1449" s="1816"/>
      <c r="L1449" s="547"/>
      <c r="M1449" s="583"/>
      <c r="N1449" s="549"/>
      <c r="O1449" s="549"/>
      <c r="P1449" s="549"/>
      <c r="Q1449" s="549"/>
      <c r="R1449" s="549"/>
      <c r="S1449" s="584"/>
      <c r="T1449" s="589"/>
      <c r="U1449" s="589"/>
      <c r="V1449" s="589"/>
      <c r="W1449" s="589"/>
    </row>
    <row r="1450" spans="1:23" ht="15.6">
      <c r="A1450" s="1814"/>
      <c r="B1450" s="1815"/>
      <c r="C1450" s="1815"/>
      <c r="D1450" s="1815"/>
      <c r="E1450" s="1815"/>
      <c r="F1450" s="1815"/>
      <c r="G1450" s="1815"/>
      <c r="H1450" s="1815"/>
      <c r="I1450" s="1815"/>
      <c r="J1450" s="1815"/>
      <c r="K1450" s="1816"/>
      <c r="L1450" s="547"/>
      <c r="M1450" s="583"/>
      <c r="N1450" s="549"/>
      <c r="O1450" s="549"/>
      <c r="P1450" s="549"/>
      <c r="Q1450" s="549"/>
      <c r="R1450" s="549"/>
      <c r="S1450" s="584"/>
      <c r="T1450" s="589"/>
      <c r="U1450" s="589"/>
      <c r="V1450" s="589"/>
      <c r="W1450" s="589"/>
    </row>
    <row r="1451" spans="1:23" ht="15.6">
      <c r="A1451" s="1814"/>
      <c r="B1451" s="1815"/>
      <c r="C1451" s="1815"/>
      <c r="D1451" s="1815"/>
      <c r="E1451" s="1815"/>
      <c r="F1451" s="1815"/>
      <c r="G1451" s="1815"/>
      <c r="H1451" s="1815"/>
      <c r="I1451" s="1815"/>
      <c r="J1451" s="1815"/>
      <c r="K1451" s="1816"/>
      <c r="L1451" s="547"/>
      <c r="M1451" s="583"/>
      <c r="N1451" s="549"/>
      <c r="O1451" s="549"/>
      <c r="P1451" s="549"/>
      <c r="Q1451" s="549"/>
      <c r="R1451" s="549"/>
      <c r="S1451" s="584"/>
      <c r="T1451" s="589"/>
      <c r="U1451" s="589"/>
      <c r="V1451" s="589"/>
      <c r="W1451" s="589"/>
    </row>
    <row r="1452" spans="1:23" ht="16.2" thickBot="1">
      <c r="A1452" s="1831"/>
      <c r="B1452" s="1832"/>
      <c r="C1452" s="1832"/>
      <c r="D1452" s="1832"/>
      <c r="E1452" s="1832"/>
      <c r="F1452" s="1832"/>
      <c r="G1452" s="1832"/>
      <c r="H1452" s="1832"/>
      <c r="I1452" s="1832"/>
      <c r="J1452" s="1832"/>
      <c r="K1452" s="1833"/>
      <c r="L1452" s="1834" t="s">
        <v>1209</v>
      </c>
      <c r="M1452" s="1835"/>
      <c r="N1452" s="1835"/>
      <c r="O1452" s="1835"/>
      <c r="P1452" s="1835"/>
      <c r="Q1452" s="1835"/>
      <c r="R1452" s="1836"/>
      <c r="S1452" s="558">
        <f>SUM(S1439:S1448)</f>
        <v>10</v>
      </c>
      <c r="T1452" s="589"/>
      <c r="U1452" s="589"/>
      <c r="V1452" s="589"/>
      <c r="W1452" s="589"/>
    </row>
    <row r="1453" spans="1:23" ht="86.4" customHeight="1">
      <c r="A1453" s="2001" t="s">
        <v>1306</v>
      </c>
      <c r="B1453" s="2002"/>
      <c r="C1453" s="2003"/>
      <c r="D1453" s="2003"/>
      <c r="E1453" s="1089"/>
      <c r="F1453" s="1090"/>
      <c r="G1453" s="2002" t="s">
        <v>1306</v>
      </c>
      <c r="H1453" s="2002"/>
      <c r="I1453" s="1088"/>
      <c r="J1453" s="1088"/>
      <c r="K1453" s="1103"/>
      <c r="L1453" s="587"/>
      <c r="M1453" s="587"/>
      <c r="N1453" s="587"/>
      <c r="O1453" s="587"/>
      <c r="P1453" s="587"/>
      <c r="Q1453" s="587"/>
      <c r="R1453" s="587"/>
      <c r="S1453" s="588"/>
      <c r="T1453" s="589"/>
      <c r="U1453" s="589"/>
      <c r="V1453" s="589"/>
      <c r="W1453" s="589"/>
    </row>
    <row r="1454" spans="1:23" ht="15.6">
      <c r="A1454" s="765" t="s">
        <v>1939</v>
      </c>
      <c r="B1454" s="755"/>
      <c r="C1454" s="755"/>
      <c r="D1454" s="830"/>
      <c r="E1454" s="830"/>
      <c r="F1454" s="830"/>
      <c r="G1454" s="1759" t="s">
        <v>1942</v>
      </c>
      <c r="H1454" s="1759"/>
      <c r="I1454" s="1759"/>
      <c r="J1454" s="1759"/>
      <c r="K1454" s="829"/>
      <c r="L1454" s="587"/>
      <c r="M1454" s="587"/>
      <c r="N1454" s="587"/>
      <c r="O1454" s="587"/>
      <c r="P1454" s="587"/>
      <c r="Q1454" s="587"/>
      <c r="R1454" s="587"/>
      <c r="S1454" s="588"/>
      <c r="T1454" s="589"/>
      <c r="U1454" s="589"/>
      <c r="V1454" s="589"/>
      <c r="W1454" s="589"/>
    </row>
    <row r="1455" spans="1:23" ht="15.6">
      <c r="A1455" s="765" t="s">
        <v>1940</v>
      </c>
      <c r="B1455" s="755"/>
      <c r="C1455" s="755"/>
      <c r="D1455" s="830"/>
      <c r="E1455" s="830"/>
      <c r="F1455" s="830"/>
      <c r="G1455" s="1759" t="s">
        <v>1943</v>
      </c>
      <c r="H1455" s="1759"/>
      <c r="I1455" s="1759"/>
      <c r="J1455" s="1759"/>
      <c r="K1455" s="829"/>
      <c r="L1455" s="587"/>
      <c r="M1455" s="587"/>
      <c r="N1455" s="587"/>
      <c r="O1455" s="587"/>
      <c r="P1455" s="587"/>
      <c r="Q1455" s="587"/>
      <c r="R1455" s="587"/>
      <c r="S1455" s="588"/>
      <c r="T1455" s="589"/>
      <c r="U1455" s="589"/>
      <c r="V1455" s="589"/>
      <c r="W1455" s="589"/>
    </row>
    <row r="1456" spans="1:23" ht="15.6">
      <c r="A1456" s="765" t="s">
        <v>1941</v>
      </c>
      <c r="B1456" s="755"/>
      <c r="C1456" s="755"/>
      <c r="D1456" s="830"/>
      <c r="E1456" s="830"/>
      <c r="F1456" s="830"/>
      <c r="G1456" s="1759" t="s">
        <v>1944</v>
      </c>
      <c r="H1456" s="1759"/>
      <c r="I1456" s="1759"/>
      <c r="J1456" s="1759"/>
      <c r="K1456" s="1094"/>
      <c r="L1456" s="587"/>
      <c r="M1456" s="587"/>
      <c r="N1456" s="587"/>
      <c r="O1456" s="587"/>
      <c r="P1456" s="587"/>
      <c r="Q1456" s="587"/>
      <c r="R1456" s="587"/>
      <c r="S1456" s="588"/>
      <c r="T1456" s="589"/>
      <c r="U1456" s="589"/>
      <c r="V1456" s="589"/>
      <c r="W1456" s="589"/>
    </row>
    <row r="1457" spans="1:19" ht="16.2" thickBot="1">
      <c r="A1457" s="551"/>
      <c r="B1457" s="552"/>
      <c r="C1457" s="552"/>
      <c r="D1457" s="552"/>
      <c r="E1457" s="552"/>
      <c r="F1457" s="552"/>
      <c r="G1457" s="552"/>
      <c r="H1457" s="552"/>
      <c r="I1457" s="552"/>
      <c r="J1457" s="552"/>
      <c r="K1457" s="552"/>
      <c r="L1457" s="587"/>
      <c r="M1457" s="587"/>
      <c r="N1457" s="587"/>
      <c r="O1457" s="587"/>
      <c r="P1457" s="587"/>
      <c r="Q1457" s="587"/>
      <c r="R1457" s="587"/>
      <c r="S1457" s="588"/>
    </row>
    <row r="1458" spans="1:19" ht="21" thickBot="1">
      <c r="A1458" s="1977"/>
      <c r="B1458" s="1978"/>
      <c r="C1458" s="1978"/>
      <c r="D1458" s="1979" t="s">
        <v>1281</v>
      </c>
      <c r="E1458" s="1980"/>
      <c r="F1458" s="1980"/>
      <c r="G1458" s="1980"/>
      <c r="H1458" s="1980"/>
      <c r="I1458" s="1980"/>
      <c r="J1458" s="1980"/>
      <c r="K1458" s="1980"/>
      <c r="L1458" s="1980"/>
      <c r="M1458" s="1980"/>
      <c r="N1458" s="1980"/>
      <c r="O1458" s="1980"/>
      <c r="P1458" s="1980"/>
      <c r="Q1458" s="1980"/>
      <c r="R1458" s="1981"/>
      <c r="S1458" s="590"/>
    </row>
    <row r="1459" spans="1:19" ht="15.6">
      <c r="A1459" s="591"/>
      <c r="B1459" s="592"/>
      <c r="C1459" s="592"/>
      <c r="D1459" s="592"/>
      <c r="E1459" s="592"/>
      <c r="F1459" s="592"/>
      <c r="G1459" s="592"/>
      <c r="H1459" s="592"/>
      <c r="I1459" s="592"/>
      <c r="J1459" s="592"/>
      <c r="K1459" s="592"/>
      <c r="L1459" s="592"/>
      <c r="M1459" s="592"/>
      <c r="N1459" s="592"/>
      <c r="O1459" s="592"/>
      <c r="P1459" s="592"/>
      <c r="Q1459" s="592"/>
      <c r="R1459" s="592"/>
      <c r="S1459" s="593"/>
    </row>
    <row r="1460" spans="1:19" ht="15.6">
      <c r="A1460" s="1891" t="s">
        <v>1204</v>
      </c>
      <c r="B1460" s="1892"/>
      <c r="C1460" s="1892"/>
      <c r="D1460" s="1922" t="s">
        <v>1228</v>
      </c>
      <c r="E1460" s="1923"/>
      <c r="F1460" s="1923"/>
      <c r="G1460" s="1923"/>
      <c r="H1460" s="1923"/>
      <c r="I1460" s="1923"/>
      <c r="J1460" s="1923"/>
      <c r="K1460" s="1923"/>
      <c r="L1460" s="1923"/>
      <c r="M1460" s="1923"/>
      <c r="N1460" s="1923"/>
      <c r="O1460" s="1923"/>
      <c r="P1460" s="1923"/>
      <c r="Q1460" s="1923"/>
      <c r="R1460" s="1924"/>
      <c r="S1460" s="595"/>
    </row>
    <row r="1461" spans="1:19" ht="15.6">
      <c r="A1461" s="596"/>
      <c r="B1461" s="594"/>
      <c r="C1461" s="597"/>
      <c r="D1461" s="1925"/>
      <c r="E1461" s="1926"/>
      <c r="F1461" s="1926"/>
      <c r="G1461" s="1926"/>
      <c r="H1461" s="1926"/>
      <c r="I1461" s="1926"/>
      <c r="J1461" s="1926"/>
      <c r="K1461" s="1926"/>
      <c r="L1461" s="1926"/>
      <c r="M1461" s="1926"/>
      <c r="N1461" s="1926"/>
      <c r="O1461" s="1926"/>
      <c r="P1461" s="1926"/>
      <c r="Q1461" s="1926"/>
      <c r="R1461" s="1927"/>
      <c r="S1461" s="595"/>
    </row>
    <row r="1462" spans="1:19" ht="15.6">
      <c r="A1462" s="598"/>
      <c r="B1462" s="599"/>
      <c r="C1462" s="599"/>
      <c r="D1462" s="600"/>
      <c r="E1462" s="601"/>
      <c r="F1462" s="601"/>
      <c r="G1462" s="600"/>
      <c r="H1462" s="600"/>
      <c r="I1462" s="600"/>
      <c r="J1462" s="600"/>
      <c r="K1462" s="600"/>
      <c r="L1462" s="600"/>
      <c r="M1462" s="600"/>
      <c r="N1462" s="600"/>
      <c r="O1462" s="600"/>
      <c r="P1462" s="600"/>
      <c r="Q1462" s="600"/>
      <c r="R1462" s="601"/>
      <c r="S1462" s="595"/>
    </row>
    <row r="1463" spans="1:19" ht="15.6">
      <c r="A1463" s="1877" t="s">
        <v>1282</v>
      </c>
      <c r="B1463" s="1877"/>
      <c r="C1463" s="1877"/>
      <c r="D1463" s="1877"/>
      <c r="E1463" s="602"/>
      <c r="F1463" s="1878" t="s">
        <v>1283</v>
      </c>
      <c r="G1463" s="1878"/>
      <c r="H1463" s="1878"/>
      <c r="I1463" s="1878"/>
      <c r="J1463" s="1878"/>
      <c r="K1463" s="1878"/>
      <c r="L1463" s="601"/>
      <c r="M1463" s="1878" t="s">
        <v>1205</v>
      </c>
      <c r="N1463" s="1878"/>
      <c r="O1463" s="1878"/>
      <c r="P1463" s="601"/>
      <c r="Q1463" s="1879" t="s">
        <v>1284</v>
      </c>
      <c r="R1463" s="1880"/>
      <c r="S1463" s="1918"/>
    </row>
    <row r="1464" spans="1:19" ht="15.6">
      <c r="A1464" s="1883" t="s">
        <v>999</v>
      </c>
      <c r="B1464" s="1883"/>
      <c r="C1464" s="1883"/>
      <c r="D1464" s="1883"/>
      <c r="E1464" s="602"/>
      <c r="F1464" s="1884" t="s">
        <v>1000</v>
      </c>
      <c r="G1464" s="1884"/>
      <c r="H1464" s="1884"/>
      <c r="I1464" s="1884"/>
      <c r="J1464" s="1884"/>
      <c r="K1464" s="1884"/>
      <c r="L1464" s="601"/>
      <c r="M1464" s="1885" t="s">
        <v>952</v>
      </c>
      <c r="N1464" s="1886"/>
      <c r="O1464" s="1887"/>
      <c r="P1464" s="600"/>
      <c r="Q1464" s="1888"/>
      <c r="R1464" s="1889"/>
      <c r="S1464" s="1917"/>
    </row>
    <row r="1465" spans="1:19" ht="15.6">
      <c r="A1465" s="1883"/>
      <c r="B1465" s="1883"/>
      <c r="C1465" s="1883"/>
      <c r="D1465" s="1883"/>
      <c r="E1465" s="602"/>
      <c r="F1465" s="1884"/>
      <c r="G1465" s="1884"/>
      <c r="H1465" s="1884"/>
      <c r="I1465" s="1884"/>
      <c r="J1465" s="1884"/>
      <c r="K1465" s="1884"/>
      <c r="L1465" s="600"/>
      <c r="M1465" s="600"/>
      <c r="N1465" s="603"/>
      <c r="O1465" s="603"/>
      <c r="P1465" s="603"/>
      <c r="Q1465" s="603"/>
      <c r="R1465" s="601"/>
      <c r="S1465" s="595"/>
    </row>
    <row r="1466" spans="1:19" ht="15.6">
      <c r="A1466" s="1865" t="s">
        <v>1285</v>
      </c>
      <c r="B1466" s="1866"/>
      <c r="C1466" s="1866"/>
      <c r="D1466" s="1866"/>
      <c r="E1466" s="1866"/>
      <c r="F1466" s="1866"/>
      <c r="G1466" s="1866"/>
      <c r="H1466" s="1866"/>
      <c r="I1466" s="1866"/>
      <c r="J1466" s="1866"/>
      <c r="K1466" s="1867"/>
      <c r="L1466" s="1871" t="s">
        <v>428</v>
      </c>
      <c r="M1466" s="1873" t="s">
        <v>1225</v>
      </c>
      <c r="N1466" s="1874"/>
      <c r="O1466" s="1875"/>
      <c r="P1466" s="1871" t="s">
        <v>1286</v>
      </c>
      <c r="Q1466" s="1871" t="s">
        <v>1287</v>
      </c>
      <c r="R1466" s="1871" t="s">
        <v>1288</v>
      </c>
      <c r="S1466" s="1860" t="s">
        <v>1206</v>
      </c>
    </row>
    <row r="1467" spans="1:19" ht="15.6">
      <c r="A1467" s="1868"/>
      <c r="B1467" s="1869"/>
      <c r="C1467" s="1869"/>
      <c r="D1467" s="1869"/>
      <c r="E1467" s="1869"/>
      <c r="F1467" s="1869"/>
      <c r="G1467" s="1869"/>
      <c r="H1467" s="1869"/>
      <c r="I1467" s="1869"/>
      <c r="J1467" s="1869"/>
      <c r="K1467" s="1870"/>
      <c r="L1467" s="1872"/>
      <c r="M1467" s="604" t="s">
        <v>1289</v>
      </c>
      <c r="N1467" s="604" t="s">
        <v>1291</v>
      </c>
      <c r="O1467" s="604" t="s">
        <v>1291</v>
      </c>
      <c r="P1467" s="1872"/>
      <c r="Q1467" s="1872"/>
      <c r="R1467" s="1872"/>
      <c r="S1467" s="1861"/>
    </row>
    <row r="1468" spans="1:19" ht="15.6">
      <c r="A1468" s="1790" t="s">
        <v>1292</v>
      </c>
      <c r="B1468" s="1791"/>
      <c r="C1468" s="1791"/>
      <c r="D1468" s="1791"/>
      <c r="E1468" s="1791"/>
      <c r="F1468" s="1791"/>
      <c r="G1468" s="1791"/>
      <c r="H1468" s="1791"/>
      <c r="I1468" s="1791"/>
      <c r="J1468" s="1791"/>
      <c r="K1468" s="1792"/>
      <c r="L1468" s="605" t="s">
        <v>1642</v>
      </c>
      <c r="M1468" s="606"/>
      <c r="N1468" s="607"/>
      <c r="O1468" s="607"/>
      <c r="P1468" s="607"/>
      <c r="Q1468" s="607"/>
      <c r="R1468" s="607">
        <v>1</v>
      </c>
      <c r="S1468" s="608">
        <f>SUM(R1468:R1480)</f>
        <v>1</v>
      </c>
    </row>
    <row r="1469" spans="1:19" ht="15.6">
      <c r="A1469" s="1793"/>
      <c r="B1469" s="1794"/>
      <c r="C1469" s="1794"/>
      <c r="D1469" s="1794"/>
      <c r="E1469" s="1794"/>
      <c r="F1469" s="1794"/>
      <c r="G1469" s="1794"/>
      <c r="H1469" s="1794"/>
      <c r="I1469" s="1794"/>
      <c r="J1469" s="1794"/>
      <c r="K1469" s="1795"/>
      <c r="L1469" s="605"/>
      <c r="M1469" s="606"/>
      <c r="N1469" s="607"/>
      <c r="O1469" s="607"/>
      <c r="P1469" s="607"/>
      <c r="Q1469" s="607"/>
      <c r="R1469" s="607"/>
      <c r="S1469" s="608"/>
    </row>
    <row r="1470" spans="1:19" ht="15.6">
      <c r="A1470" s="1793"/>
      <c r="B1470" s="1794"/>
      <c r="C1470" s="1794"/>
      <c r="D1470" s="1794"/>
      <c r="E1470" s="1794"/>
      <c r="F1470" s="1794"/>
      <c r="G1470" s="1794"/>
      <c r="H1470" s="1794"/>
      <c r="I1470" s="1794"/>
      <c r="J1470" s="1794"/>
      <c r="K1470" s="1795"/>
      <c r="L1470" s="605"/>
      <c r="M1470" s="606"/>
      <c r="N1470" s="607"/>
      <c r="O1470" s="607"/>
      <c r="P1470" s="607"/>
      <c r="Q1470" s="607"/>
      <c r="R1470" s="607"/>
      <c r="S1470" s="608"/>
    </row>
    <row r="1471" spans="1:19" ht="15.6">
      <c r="A1471" s="1793"/>
      <c r="B1471" s="1794"/>
      <c r="C1471" s="1794"/>
      <c r="D1471" s="1794"/>
      <c r="E1471" s="1794"/>
      <c r="F1471" s="1794"/>
      <c r="G1471" s="1794"/>
      <c r="H1471" s="1794"/>
      <c r="I1471" s="1794"/>
      <c r="J1471" s="1794"/>
      <c r="K1471" s="1795"/>
      <c r="L1471" s="605"/>
      <c r="M1471" s="606"/>
      <c r="N1471" s="607"/>
      <c r="O1471" s="607"/>
      <c r="P1471" s="607"/>
      <c r="Q1471" s="607"/>
      <c r="R1471" s="607"/>
      <c r="S1471" s="608"/>
    </row>
    <row r="1472" spans="1:19" ht="15.6">
      <c r="A1472" s="1793"/>
      <c r="B1472" s="1794"/>
      <c r="C1472" s="1794"/>
      <c r="D1472" s="1794"/>
      <c r="E1472" s="1794"/>
      <c r="F1472" s="1794"/>
      <c r="G1472" s="1794"/>
      <c r="H1472" s="1794"/>
      <c r="I1472" s="1794"/>
      <c r="J1472" s="1794"/>
      <c r="K1472" s="1795"/>
      <c r="L1472" s="605"/>
      <c r="M1472" s="606"/>
      <c r="N1472" s="607"/>
      <c r="O1472" s="607"/>
      <c r="P1472" s="607"/>
      <c r="Q1472" s="607"/>
      <c r="R1472" s="607"/>
      <c r="S1472" s="608"/>
    </row>
    <row r="1473" spans="1:19" ht="15.6">
      <c r="A1473" s="1793"/>
      <c r="B1473" s="1794"/>
      <c r="C1473" s="1794"/>
      <c r="D1473" s="1794"/>
      <c r="E1473" s="1794"/>
      <c r="F1473" s="1794"/>
      <c r="G1473" s="1794"/>
      <c r="H1473" s="1794"/>
      <c r="I1473" s="1794"/>
      <c r="J1473" s="1794"/>
      <c r="K1473" s="1795"/>
      <c r="L1473" s="605"/>
      <c r="M1473" s="606"/>
      <c r="N1473" s="607"/>
      <c r="O1473" s="607"/>
      <c r="P1473" s="607"/>
      <c r="Q1473" s="607"/>
      <c r="R1473" s="607"/>
      <c r="S1473" s="608"/>
    </row>
    <row r="1474" spans="1:19" ht="15.6">
      <c r="A1474" s="1793"/>
      <c r="B1474" s="1794"/>
      <c r="C1474" s="1794"/>
      <c r="D1474" s="1794"/>
      <c r="E1474" s="1794"/>
      <c r="F1474" s="1794"/>
      <c r="G1474" s="1794"/>
      <c r="H1474" s="1794"/>
      <c r="I1474" s="1794"/>
      <c r="J1474" s="1794"/>
      <c r="K1474" s="1795"/>
      <c r="L1474" s="605"/>
      <c r="M1474" s="606"/>
      <c r="N1474" s="607"/>
      <c r="O1474" s="607"/>
      <c r="P1474" s="607"/>
      <c r="Q1474" s="607"/>
      <c r="R1474" s="607"/>
      <c r="S1474" s="608"/>
    </row>
    <row r="1475" spans="1:19" ht="15.6">
      <c r="A1475" s="1793"/>
      <c r="B1475" s="1794"/>
      <c r="C1475" s="1794"/>
      <c r="D1475" s="1794"/>
      <c r="E1475" s="1794"/>
      <c r="F1475" s="1794"/>
      <c r="G1475" s="1794"/>
      <c r="H1475" s="1794"/>
      <c r="I1475" s="1794"/>
      <c r="J1475" s="1794"/>
      <c r="K1475" s="1795"/>
      <c r="L1475" s="605"/>
      <c r="M1475" s="606"/>
      <c r="N1475" s="607"/>
      <c r="O1475" s="607"/>
      <c r="P1475" s="607"/>
      <c r="Q1475" s="607"/>
      <c r="R1475" s="607"/>
      <c r="S1475" s="608"/>
    </row>
    <row r="1476" spans="1:19" ht="15.6">
      <c r="A1476" s="1793"/>
      <c r="B1476" s="1794"/>
      <c r="C1476" s="1794"/>
      <c r="D1476" s="1794"/>
      <c r="E1476" s="1794"/>
      <c r="F1476" s="1794"/>
      <c r="G1476" s="1794"/>
      <c r="H1476" s="1794"/>
      <c r="I1476" s="1794"/>
      <c r="J1476" s="1794"/>
      <c r="K1476" s="1795"/>
      <c r="L1476" s="605"/>
      <c r="M1476" s="606"/>
      <c r="N1476" s="607"/>
      <c r="O1476" s="607"/>
      <c r="P1476" s="607"/>
      <c r="Q1476" s="607"/>
      <c r="R1476" s="607"/>
      <c r="S1476" s="608"/>
    </row>
    <row r="1477" spans="1:19" ht="15.6">
      <c r="A1477" s="1793"/>
      <c r="B1477" s="1794"/>
      <c r="C1477" s="1794"/>
      <c r="D1477" s="1794"/>
      <c r="E1477" s="1794"/>
      <c r="F1477" s="1794"/>
      <c r="G1477" s="1794"/>
      <c r="H1477" s="1794"/>
      <c r="I1477" s="1794"/>
      <c r="J1477" s="1794"/>
      <c r="K1477" s="1795"/>
      <c r="L1477" s="605"/>
      <c r="M1477" s="606"/>
      <c r="N1477" s="607"/>
      <c r="O1477" s="607"/>
      <c r="P1477" s="607"/>
      <c r="Q1477" s="607"/>
      <c r="R1477" s="607"/>
      <c r="S1477" s="608"/>
    </row>
    <row r="1478" spans="1:19" ht="15.6">
      <c r="A1478" s="1793"/>
      <c r="B1478" s="1794"/>
      <c r="C1478" s="1794"/>
      <c r="D1478" s="1794"/>
      <c r="E1478" s="1794"/>
      <c r="F1478" s="1794"/>
      <c r="G1478" s="1794"/>
      <c r="H1478" s="1794"/>
      <c r="I1478" s="1794"/>
      <c r="J1478" s="1794"/>
      <c r="K1478" s="1795"/>
      <c r="L1478" s="611"/>
      <c r="M1478" s="606"/>
      <c r="N1478" s="607"/>
      <c r="O1478" s="607"/>
      <c r="P1478" s="607"/>
      <c r="Q1478" s="607"/>
      <c r="R1478" s="607"/>
      <c r="S1478" s="608"/>
    </row>
    <row r="1479" spans="1:19" ht="15.6">
      <c r="A1479" s="1793"/>
      <c r="B1479" s="1794"/>
      <c r="C1479" s="1794"/>
      <c r="D1479" s="1794"/>
      <c r="E1479" s="1794"/>
      <c r="F1479" s="1794"/>
      <c r="G1479" s="1794"/>
      <c r="H1479" s="1794"/>
      <c r="I1479" s="1794"/>
      <c r="J1479" s="1794"/>
      <c r="K1479" s="1795"/>
      <c r="L1479" s="611"/>
      <c r="M1479" s="606"/>
      <c r="N1479" s="607"/>
      <c r="O1479" s="607"/>
      <c r="P1479" s="607"/>
      <c r="Q1479" s="607"/>
      <c r="R1479" s="607"/>
      <c r="S1479" s="608"/>
    </row>
    <row r="1480" spans="1:19" ht="15.6">
      <c r="A1480" s="1793"/>
      <c r="B1480" s="1794"/>
      <c r="C1480" s="1794"/>
      <c r="D1480" s="1794"/>
      <c r="E1480" s="1794"/>
      <c r="F1480" s="1794"/>
      <c r="G1480" s="1794"/>
      <c r="H1480" s="1794"/>
      <c r="I1480" s="1794"/>
      <c r="J1480" s="1794"/>
      <c r="K1480" s="1795"/>
      <c r="L1480" s="611"/>
      <c r="M1480" s="606"/>
      <c r="N1480" s="607"/>
      <c r="O1480" s="607"/>
      <c r="P1480" s="607"/>
      <c r="Q1480" s="607"/>
      <c r="R1480" s="607"/>
      <c r="S1480" s="608"/>
    </row>
    <row r="1481" spans="1:19" ht="15.6">
      <c r="A1481" s="1796"/>
      <c r="B1481" s="1797"/>
      <c r="C1481" s="1797"/>
      <c r="D1481" s="1797"/>
      <c r="E1481" s="1797"/>
      <c r="F1481" s="1797"/>
      <c r="G1481" s="1797"/>
      <c r="H1481" s="1797"/>
      <c r="I1481" s="1797"/>
      <c r="J1481" s="1797"/>
      <c r="K1481" s="1798"/>
      <c r="L1481" s="1862" t="s">
        <v>1209</v>
      </c>
      <c r="M1481" s="1863"/>
      <c r="N1481" s="1863"/>
      <c r="O1481" s="1863"/>
      <c r="P1481" s="1863"/>
      <c r="Q1481" s="1863"/>
      <c r="R1481" s="1864"/>
      <c r="S1481" s="615">
        <f>SUM(S1468:S1477)</f>
        <v>1</v>
      </c>
    </row>
    <row r="1482" spans="1:19" ht="16.2" thickBot="1">
      <c r="A1482" s="609"/>
      <c r="B1482" s="610"/>
      <c r="C1482" s="610"/>
      <c r="D1482" s="610"/>
      <c r="E1482" s="610"/>
      <c r="F1482" s="610"/>
      <c r="G1482" s="610"/>
      <c r="H1482" s="610"/>
      <c r="I1482" s="610"/>
      <c r="J1482" s="610"/>
      <c r="K1482" s="610"/>
      <c r="L1482" s="616"/>
      <c r="M1482" s="616"/>
      <c r="N1482" s="616"/>
      <c r="O1482" s="616"/>
      <c r="P1482" s="616"/>
      <c r="Q1482" s="616"/>
      <c r="R1482" s="616"/>
      <c r="S1482" s="617"/>
    </row>
    <row r="1483" spans="1:19" ht="21" thickBot="1">
      <c r="A1483" s="1837"/>
      <c r="B1483" s="1838"/>
      <c r="C1483" s="1838"/>
      <c r="D1483" s="1775" t="s">
        <v>1281</v>
      </c>
      <c r="E1483" s="1776"/>
      <c r="F1483" s="1776"/>
      <c r="G1483" s="1776"/>
      <c r="H1483" s="1776"/>
      <c r="I1483" s="1776"/>
      <c r="J1483" s="1776"/>
      <c r="K1483" s="1776"/>
      <c r="L1483" s="1776"/>
      <c r="M1483" s="1776"/>
      <c r="N1483" s="1776"/>
      <c r="O1483" s="1776"/>
      <c r="P1483" s="1776"/>
      <c r="Q1483" s="1776"/>
      <c r="R1483" s="1777"/>
      <c r="S1483" s="528"/>
    </row>
    <row r="1484" spans="1:19" ht="15.6">
      <c r="A1484" s="530"/>
      <c r="B1484" s="531"/>
      <c r="C1484" s="531"/>
      <c r="D1484" s="531"/>
      <c r="E1484" s="531"/>
      <c r="F1484" s="531"/>
      <c r="G1484" s="531"/>
      <c r="H1484" s="531"/>
      <c r="I1484" s="531"/>
      <c r="J1484" s="531"/>
      <c r="K1484" s="531"/>
      <c r="L1484" s="531"/>
      <c r="M1484" s="531"/>
      <c r="N1484" s="531"/>
      <c r="O1484" s="531"/>
      <c r="P1484" s="531"/>
      <c r="Q1484" s="531"/>
      <c r="R1484" s="531"/>
      <c r="S1484" s="532"/>
    </row>
    <row r="1485" spans="1:19" ht="15.6">
      <c r="A1485" s="1839" t="s">
        <v>1204</v>
      </c>
      <c r="B1485" s="1840"/>
      <c r="C1485" s="1840"/>
      <c r="D1485" s="1896" t="s">
        <v>1228</v>
      </c>
      <c r="E1485" s="1897"/>
      <c r="F1485" s="1897"/>
      <c r="G1485" s="1897"/>
      <c r="H1485" s="1897"/>
      <c r="I1485" s="1897"/>
      <c r="J1485" s="1897"/>
      <c r="K1485" s="1897"/>
      <c r="L1485" s="1897"/>
      <c r="M1485" s="1897"/>
      <c r="N1485" s="1897"/>
      <c r="O1485" s="1897"/>
      <c r="P1485" s="1897"/>
      <c r="Q1485" s="1897"/>
      <c r="R1485" s="1898"/>
      <c r="S1485" s="534"/>
    </row>
    <row r="1486" spans="1:19" ht="15.6">
      <c r="A1486" s="535"/>
      <c r="B1486" s="533"/>
      <c r="C1486" s="536"/>
      <c r="D1486" s="1899"/>
      <c r="E1486" s="1900"/>
      <c r="F1486" s="1900"/>
      <c r="G1486" s="1900"/>
      <c r="H1486" s="1900"/>
      <c r="I1486" s="1900"/>
      <c r="J1486" s="1900"/>
      <c r="K1486" s="1900"/>
      <c r="L1486" s="1900"/>
      <c r="M1486" s="1900"/>
      <c r="N1486" s="1900"/>
      <c r="O1486" s="1900"/>
      <c r="P1486" s="1900"/>
      <c r="Q1486" s="1900"/>
      <c r="R1486" s="1901"/>
      <c r="S1486" s="534"/>
    </row>
    <row r="1487" spans="1:19" ht="15.6">
      <c r="A1487" s="537"/>
      <c r="B1487" s="538"/>
      <c r="C1487" s="538"/>
      <c r="D1487" s="539"/>
      <c r="E1487" s="540"/>
      <c r="F1487" s="540"/>
      <c r="G1487" s="539"/>
      <c r="H1487" s="539"/>
      <c r="I1487" s="539"/>
      <c r="J1487" s="539"/>
      <c r="K1487" s="539"/>
      <c r="L1487" s="539"/>
      <c r="M1487" s="539"/>
      <c r="N1487" s="539"/>
      <c r="O1487" s="539"/>
      <c r="P1487" s="539"/>
      <c r="Q1487" s="539"/>
      <c r="R1487" s="540"/>
      <c r="S1487" s="534"/>
    </row>
    <row r="1488" spans="1:19" ht="15.6">
      <c r="A1488" s="1762" t="s">
        <v>1282</v>
      </c>
      <c r="B1488" s="1762"/>
      <c r="C1488" s="1762"/>
      <c r="D1488" s="1762"/>
      <c r="E1488" s="541"/>
      <c r="F1488" s="1763" t="s">
        <v>1283</v>
      </c>
      <c r="G1488" s="1763"/>
      <c r="H1488" s="1763"/>
      <c r="I1488" s="1763"/>
      <c r="J1488" s="1763"/>
      <c r="K1488" s="1763"/>
      <c r="L1488" s="540"/>
      <c r="M1488" s="1763" t="s">
        <v>1205</v>
      </c>
      <c r="N1488" s="1763"/>
      <c r="O1488" s="1763"/>
      <c r="P1488" s="540"/>
      <c r="Q1488" s="1764" t="s">
        <v>1284</v>
      </c>
      <c r="R1488" s="1765"/>
      <c r="S1488" s="1858"/>
    </row>
    <row r="1489" spans="1:19" ht="15.6">
      <c r="A1489" s="1768" t="s">
        <v>1001</v>
      </c>
      <c r="B1489" s="1768"/>
      <c r="C1489" s="1768"/>
      <c r="D1489" s="1768"/>
      <c r="E1489" s="541"/>
      <c r="F1489" s="1769" t="s">
        <v>1002</v>
      </c>
      <c r="G1489" s="1769"/>
      <c r="H1489" s="1769"/>
      <c r="I1489" s="1769"/>
      <c r="J1489" s="1769"/>
      <c r="K1489" s="1769"/>
      <c r="L1489" s="540"/>
      <c r="M1489" s="1770" t="s">
        <v>952</v>
      </c>
      <c r="N1489" s="1771"/>
      <c r="O1489" s="1772"/>
      <c r="P1489" s="539"/>
      <c r="Q1489" s="1828"/>
      <c r="R1489" s="1829"/>
      <c r="S1489" s="1859"/>
    </row>
    <row r="1490" spans="1:19" ht="15.6">
      <c r="A1490" s="1768"/>
      <c r="B1490" s="1768"/>
      <c r="C1490" s="1768"/>
      <c r="D1490" s="1768"/>
      <c r="E1490" s="541"/>
      <c r="F1490" s="1769"/>
      <c r="G1490" s="1769"/>
      <c r="H1490" s="1769"/>
      <c r="I1490" s="1769"/>
      <c r="J1490" s="1769"/>
      <c r="K1490" s="1769"/>
      <c r="L1490" s="539"/>
      <c r="M1490" s="539"/>
      <c r="N1490" s="542"/>
      <c r="O1490" s="542"/>
      <c r="P1490" s="542"/>
      <c r="Q1490" s="542"/>
      <c r="R1490" s="540"/>
      <c r="S1490" s="534"/>
    </row>
    <row r="1491" spans="1:19" ht="15.6">
      <c r="A1491" s="1820" t="s">
        <v>1285</v>
      </c>
      <c r="B1491" s="1821"/>
      <c r="C1491" s="1821"/>
      <c r="D1491" s="1821"/>
      <c r="E1491" s="1821"/>
      <c r="F1491" s="1821"/>
      <c r="G1491" s="1821"/>
      <c r="H1491" s="1821"/>
      <c r="I1491" s="1821"/>
      <c r="J1491" s="1821"/>
      <c r="K1491" s="1822"/>
      <c r="L1491" s="1823" t="s">
        <v>428</v>
      </c>
      <c r="M1491" s="1825" t="s">
        <v>1225</v>
      </c>
      <c r="N1491" s="1826"/>
      <c r="O1491" s="1827"/>
      <c r="P1491" s="1823" t="s">
        <v>1286</v>
      </c>
      <c r="Q1491" s="1823" t="s">
        <v>1287</v>
      </c>
      <c r="R1491" s="1823" t="s">
        <v>1288</v>
      </c>
      <c r="S1491" s="1809" t="s">
        <v>1206</v>
      </c>
    </row>
    <row r="1492" spans="1:19" ht="15.6">
      <c r="A1492" s="1804"/>
      <c r="B1492" s="1805"/>
      <c r="C1492" s="1805"/>
      <c r="D1492" s="1805"/>
      <c r="E1492" s="1805"/>
      <c r="F1492" s="1805"/>
      <c r="G1492" s="1805"/>
      <c r="H1492" s="1805"/>
      <c r="I1492" s="1805"/>
      <c r="J1492" s="1805"/>
      <c r="K1492" s="1806"/>
      <c r="L1492" s="1824"/>
      <c r="M1492" s="546" t="s">
        <v>1289</v>
      </c>
      <c r="N1492" s="546" t="s">
        <v>1291</v>
      </c>
      <c r="O1492" s="546" t="s">
        <v>1291</v>
      </c>
      <c r="P1492" s="1824"/>
      <c r="Q1492" s="1824"/>
      <c r="R1492" s="1824"/>
      <c r="S1492" s="1810"/>
    </row>
    <row r="1493" spans="1:19" ht="31.2">
      <c r="A1493" s="1811" t="s">
        <v>1292</v>
      </c>
      <c r="B1493" s="1812"/>
      <c r="C1493" s="1812"/>
      <c r="D1493" s="1812"/>
      <c r="E1493" s="1812"/>
      <c r="F1493" s="1812"/>
      <c r="G1493" s="1812"/>
      <c r="H1493" s="1812"/>
      <c r="I1493" s="1812"/>
      <c r="J1493" s="1812"/>
      <c r="K1493" s="1813"/>
      <c r="L1493" s="586" t="s">
        <v>1640</v>
      </c>
      <c r="M1493" s="583"/>
      <c r="N1493" s="549"/>
      <c r="O1493" s="549"/>
      <c r="P1493" s="549"/>
      <c r="Q1493" s="549"/>
      <c r="R1493" s="549">
        <v>1</v>
      </c>
      <c r="S1493" s="584">
        <f>SUM(R1493:R1502)</f>
        <v>1</v>
      </c>
    </row>
    <row r="1494" spans="1:19" ht="15.6">
      <c r="A1494" s="1814"/>
      <c r="B1494" s="1815"/>
      <c r="C1494" s="1815"/>
      <c r="D1494" s="1815"/>
      <c r="E1494" s="1815"/>
      <c r="F1494" s="1815"/>
      <c r="G1494" s="1815"/>
      <c r="H1494" s="1815"/>
      <c r="I1494" s="1815"/>
      <c r="J1494" s="1815"/>
      <c r="K1494" s="1816"/>
      <c r="L1494" s="586"/>
      <c r="M1494" s="583"/>
      <c r="N1494" s="549"/>
      <c r="O1494" s="549"/>
      <c r="P1494" s="549"/>
      <c r="Q1494" s="549"/>
      <c r="R1494" s="549"/>
      <c r="S1494" s="584"/>
    </row>
    <row r="1495" spans="1:19" ht="15.6">
      <c r="A1495" s="1814"/>
      <c r="B1495" s="1815"/>
      <c r="C1495" s="1815"/>
      <c r="D1495" s="1815"/>
      <c r="E1495" s="1815"/>
      <c r="F1495" s="1815"/>
      <c r="G1495" s="1815"/>
      <c r="H1495" s="1815"/>
      <c r="I1495" s="1815"/>
      <c r="J1495" s="1815"/>
      <c r="K1495" s="1816"/>
      <c r="L1495" s="586"/>
      <c r="M1495" s="583"/>
      <c r="N1495" s="549"/>
      <c r="O1495" s="549"/>
      <c r="P1495" s="549"/>
      <c r="Q1495" s="549"/>
      <c r="R1495" s="549"/>
      <c r="S1495" s="584"/>
    </row>
    <row r="1496" spans="1:19" ht="15.6">
      <c r="A1496" s="1814"/>
      <c r="B1496" s="1815"/>
      <c r="C1496" s="1815"/>
      <c r="D1496" s="1815"/>
      <c r="E1496" s="1815"/>
      <c r="F1496" s="1815"/>
      <c r="G1496" s="1815"/>
      <c r="H1496" s="1815"/>
      <c r="I1496" s="1815"/>
      <c r="J1496" s="1815"/>
      <c r="K1496" s="1816"/>
      <c r="L1496" s="586"/>
      <c r="M1496" s="583"/>
      <c r="N1496" s="549"/>
      <c r="O1496" s="549"/>
      <c r="P1496" s="549"/>
      <c r="Q1496" s="549"/>
      <c r="R1496" s="549"/>
      <c r="S1496" s="584"/>
    </row>
    <row r="1497" spans="1:19" ht="15.6">
      <c r="A1497" s="1814"/>
      <c r="B1497" s="1815"/>
      <c r="C1497" s="1815"/>
      <c r="D1497" s="1815"/>
      <c r="E1497" s="1815"/>
      <c r="F1497" s="1815"/>
      <c r="G1497" s="1815"/>
      <c r="H1497" s="1815"/>
      <c r="I1497" s="1815"/>
      <c r="J1497" s="1815"/>
      <c r="K1497" s="1816"/>
      <c r="L1497" s="586"/>
      <c r="M1497" s="583"/>
      <c r="N1497" s="549"/>
      <c r="O1497" s="549"/>
      <c r="P1497" s="549"/>
      <c r="Q1497" s="549"/>
      <c r="R1497" s="549"/>
      <c r="S1497" s="584"/>
    </row>
    <row r="1498" spans="1:19" ht="15.6">
      <c r="A1498" s="1814"/>
      <c r="B1498" s="1815"/>
      <c r="C1498" s="1815"/>
      <c r="D1498" s="1815"/>
      <c r="E1498" s="1815"/>
      <c r="F1498" s="1815"/>
      <c r="G1498" s="1815"/>
      <c r="H1498" s="1815"/>
      <c r="I1498" s="1815"/>
      <c r="J1498" s="1815"/>
      <c r="K1498" s="1816"/>
      <c r="L1498" s="586"/>
      <c r="M1498" s="583"/>
      <c r="N1498" s="549"/>
      <c r="O1498" s="549"/>
      <c r="P1498" s="549"/>
      <c r="Q1498" s="549"/>
      <c r="R1498" s="549"/>
      <c r="S1498" s="584"/>
    </row>
    <row r="1499" spans="1:19" ht="15.6">
      <c r="A1499" s="1814"/>
      <c r="B1499" s="1815"/>
      <c r="C1499" s="1815"/>
      <c r="D1499" s="1815"/>
      <c r="E1499" s="1815"/>
      <c r="F1499" s="1815"/>
      <c r="G1499" s="1815"/>
      <c r="H1499" s="1815"/>
      <c r="I1499" s="1815"/>
      <c r="J1499" s="1815"/>
      <c r="K1499" s="1816"/>
      <c r="L1499" s="586"/>
      <c r="M1499" s="583"/>
      <c r="N1499" s="549"/>
      <c r="O1499" s="549"/>
      <c r="P1499" s="549"/>
      <c r="Q1499" s="549"/>
      <c r="R1499" s="549"/>
      <c r="S1499" s="584"/>
    </row>
    <row r="1500" spans="1:19" ht="15.6">
      <c r="A1500" s="1814"/>
      <c r="B1500" s="1815"/>
      <c r="C1500" s="1815"/>
      <c r="D1500" s="1815"/>
      <c r="E1500" s="1815"/>
      <c r="F1500" s="1815"/>
      <c r="G1500" s="1815"/>
      <c r="H1500" s="1815"/>
      <c r="I1500" s="1815"/>
      <c r="J1500" s="1815"/>
      <c r="K1500" s="1816"/>
      <c r="L1500" s="547"/>
      <c r="M1500" s="583"/>
      <c r="N1500" s="549"/>
      <c r="O1500" s="549"/>
      <c r="P1500" s="549"/>
      <c r="Q1500" s="549"/>
      <c r="R1500" s="549"/>
      <c r="S1500" s="584"/>
    </row>
    <row r="1501" spans="1:19" ht="15.6">
      <c r="A1501" s="1814"/>
      <c r="B1501" s="1815"/>
      <c r="C1501" s="1815"/>
      <c r="D1501" s="1815"/>
      <c r="E1501" s="1815"/>
      <c r="F1501" s="1815"/>
      <c r="G1501" s="1815"/>
      <c r="H1501" s="1815"/>
      <c r="I1501" s="1815"/>
      <c r="J1501" s="1815"/>
      <c r="K1501" s="1816"/>
      <c r="L1501" s="547"/>
      <c r="M1501" s="583"/>
      <c r="N1501" s="549"/>
      <c r="O1501" s="549"/>
      <c r="P1501" s="549"/>
      <c r="Q1501" s="549"/>
      <c r="R1501" s="549"/>
      <c r="S1501" s="584"/>
    </row>
    <row r="1502" spans="1:19" ht="15.6">
      <c r="A1502" s="1814"/>
      <c r="B1502" s="1815"/>
      <c r="C1502" s="1815"/>
      <c r="D1502" s="1815"/>
      <c r="E1502" s="1815"/>
      <c r="F1502" s="1815"/>
      <c r="G1502" s="1815"/>
      <c r="H1502" s="1815"/>
      <c r="I1502" s="1815"/>
      <c r="J1502" s="1815"/>
      <c r="K1502" s="1816"/>
      <c r="L1502" s="547"/>
      <c r="M1502" s="583"/>
      <c r="N1502" s="549"/>
      <c r="O1502" s="549"/>
      <c r="P1502" s="549"/>
      <c r="Q1502" s="549"/>
      <c r="R1502" s="549"/>
      <c r="S1502" s="584"/>
    </row>
    <row r="1503" spans="1:19" ht="16.2" thickBot="1">
      <c r="A1503" s="1831"/>
      <c r="B1503" s="1832"/>
      <c r="C1503" s="1832"/>
      <c r="D1503" s="1832"/>
      <c r="E1503" s="1832"/>
      <c r="F1503" s="1832"/>
      <c r="G1503" s="1832"/>
      <c r="H1503" s="1832"/>
      <c r="I1503" s="1832"/>
      <c r="J1503" s="1832"/>
      <c r="K1503" s="1833"/>
      <c r="L1503" s="1834" t="s">
        <v>1209</v>
      </c>
      <c r="M1503" s="1835"/>
      <c r="N1503" s="1835"/>
      <c r="O1503" s="1835"/>
      <c r="P1503" s="1835"/>
      <c r="Q1503" s="1835"/>
      <c r="R1503" s="1836"/>
      <c r="S1503" s="558">
        <f>SUM(S1493:S1499)</f>
        <v>1</v>
      </c>
    </row>
    <row r="1504" spans="1:19" ht="84.6" customHeight="1">
      <c r="A1504" s="2001" t="s">
        <v>1306</v>
      </c>
      <c r="B1504" s="2002"/>
      <c r="C1504" s="2003"/>
      <c r="D1504" s="2003"/>
      <c r="E1504" s="1089"/>
      <c r="F1504" s="1090"/>
      <c r="G1504" s="2002" t="s">
        <v>1306</v>
      </c>
      <c r="H1504" s="2002"/>
      <c r="I1504" s="1088"/>
      <c r="J1504" s="1088"/>
      <c r="K1504" s="1103"/>
      <c r="L1504" s="587"/>
      <c r="M1504" s="587"/>
      <c r="N1504" s="587"/>
      <c r="O1504" s="587"/>
      <c r="P1504" s="587"/>
      <c r="Q1504" s="587"/>
      <c r="R1504" s="587"/>
      <c r="S1504" s="588"/>
    </row>
    <row r="1505" spans="1:19" ht="15.6">
      <c r="A1505" s="765" t="s">
        <v>1939</v>
      </c>
      <c r="B1505" s="755"/>
      <c r="C1505" s="755"/>
      <c r="D1505" s="830"/>
      <c r="E1505" s="830"/>
      <c r="F1505" s="830"/>
      <c r="G1505" s="1759" t="s">
        <v>1942</v>
      </c>
      <c r="H1505" s="1759"/>
      <c r="I1505" s="1759"/>
      <c r="J1505" s="1759"/>
      <c r="K1505" s="829"/>
      <c r="L1505" s="587"/>
      <c r="M1505" s="587"/>
      <c r="N1505" s="587"/>
      <c r="O1505" s="587"/>
      <c r="P1505" s="587"/>
      <c r="Q1505" s="587"/>
      <c r="R1505" s="587"/>
      <c r="S1505" s="588"/>
    </row>
    <row r="1506" spans="1:19" ht="15.6">
      <c r="A1506" s="765" t="s">
        <v>1940</v>
      </c>
      <c r="B1506" s="755"/>
      <c r="C1506" s="755"/>
      <c r="D1506" s="830"/>
      <c r="E1506" s="830"/>
      <c r="F1506" s="830"/>
      <c r="G1506" s="1759" t="s">
        <v>1943</v>
      </c>
      <c r="H1506" s="1759"/>
      <c r="I1506" s="1759"/>
      <c r="J1506" s="1759"/>
      <c r="K1506" s="829"/>
      <c r="L1506" s="587"/>
      <c r="M1506" s="587"/>
      <c r="N1506" s="587"/>
      <c r="O1506" s="587"/>
      <c r="P1506" s="587"/>
      <c r="Q1506" s="587"/>
      <c r="R1506" s="587"/>
      <c r="S1506" s="588"/>
    </row>
    <row r="1507" spans="1:19" ht="15.6">
      <c r="A1507" s="765" t="s">
        <v>1941</v>
      </c>
      <c r="B1507" s="755"/>
      <c r="C1507" s="755"/>
      <c r="D1507" s="830"/>
      <c r="E1507" s="830"/>
      <c r="F1507" s="830"/>
      <c r="G1507" s="1759" t="s">
        <v>1944</v>
      </c>
      <c r="H1507" s="1759"/>
      <c r="I1507" s="1759"/>
      <c r="J1507" s="1759"/>
      <c r="K1507" s="1094"/>
      <c r="L1507" s="587"/>
      <c r="M1507" s="587"/>
      <c r="N1507" s="587"/>
      <c r="O1507" s="587"/>
      <c r="P1507" s="587"/>
      <c r="Q1507" s="587"/>
      <c r="R1507" s="587"/>
      <c r="S1507" s="588"/>
    </row>
    <row r="1508" spans="1:19" ht="16.2" thickBot="1">
      <c r="A1508" s="551"/>
      <c r="B1508" s="552"/>
      <c r="C1508" s="552"/>
      <c r="D1508" s="552"/>
      <c r="E1508" s="552"/>
      <c r="F1508" s="552"/>
      <c r="G1508" s="552"/>
      <c r="H1508" s="552"/>
      <c r="I1508" s="552"/>
      <c r="J1508" s="552"/>
      <c r="K1508" s="552"/>
      <c r="L1508" s="587"/>
      <c r="M1508" s="587"/>
      <c r="N1508" s="587"/>
      <c r="O1508" s="587"/>
      <c r="P1508" s="587"/>
      <c r="Q1508" s="587"/>
      <c r="R1508" s="587"/>
      <c r="S1508" s="588"/>
    </row>
    <row r="1509" spans="1:19" ht="21" thickBot="1">
      <c r="A1509" s="1837"/>
      <c r="B1509" s="1838"/>
      <c r="C1509" s="1838"/>
      <c r="D1509" s="1775" t="s">
        <v>1281</v>
      </c>
      <c r="E1509" s="1776"/>
      <c r="F1509" s="1776"/>
      <c r="G1509" s="1776"/>
      <c r="H1509" s="1776"/>
      <c r="I1509" s="1776"/>
      <c r="J1509" s="1776"/>
      <c r="K1509" s="1776"/>
      <c r="L1509" s="1776"/>
      <c r="M1509" s="1776"/>
      <c r="N1509" s="1776"/>
      <c r="O1509" s="1776"/>
      <c r="P1509" s="1776"/>
      <c r="Q1509" s="1776"/>
      <c r="R1509" s="1777"/>
      <c r="S1509" s="528"/>
    </row>
    <row r="1510" spans="1:19" ht="15.6">
      <c r="A1510" s="530"/>
      <c r="B1510" s="531"/>
      <c r="C1510" s="531"/>
      <c r="D1510" s="531"/>
      <c r="E1510" s="531"/>
      <c r="F1510" s="531"/>
      <c r="G1510" s="531"/>
      <c r="H1510" s="531"/>
      <c r="I1510" s="531"/>
      <c r="J1510" s="531"/>
      <c r="K1510" s="531"/>
      <c r="L1510" s="531"/>
      <c r="M1510" s="531"/>
      <c r="N1510" s="531"/>
      <c r="O1510" s="531"/>
      <c r="P1510" s="531"/>
      <c r="Q1510" s="531"/>
      <c r="R1510" s="531"/>
      <c r="S1510" s="532"/>
    </row>
    <row r="1511" spans="1:19" ht="15.6">
      <c r="A1511" s="1839" t="s">
        <v>1204</v>
      </c>
      <c r="B1511" s="1840"/>
      <c r="C1511" s="1840"/>
      <c r="D1511" s="1896" t="s">
        <v>1228</v>
      </c>
      <c r="E1511" s="1897"/>
      <c r="F1511" s="1897"/>
      <c r="G1511" s="1897"/>
      <c r="H1511" s="1897"/>
      <c r="I1511" s="1897"/>
      <c r="J1511" s="1897"/>
      <c r="K1511" s="1897"/>
      <c r="L1511" s="1897"/>
      <c r="M1511" s="1897"/>
      <c r="N1511" s="1897"/>
      <c r="O1511" s="1897"/>
      <c r="P1511" s="1897"/>
      <c r="Q1511" s="1897"/>
      <c r="R1511" s="1898"/>
      <c r="S1511" s="534"/>
    </row>
    <row r="1512" spans="1:19" ht="15.6">
      <c r="A1512" s="535"/>
      <c r="B1512" s="533"/>
      <c r="C1512" s="536"/>
      <c r="D1512" s="1899"/>
      <c r="E1512" s="1900"/>
      <c r="F1512" s="1900"/>
      <c r="G1512" s="1900"/>
      <c r="H1512" s="1900"/>
      <c r="I1512" s="1900"/>
      <c r="J1512" s="1900"/>
      <c r="K1512" s="1900"/>
      <c r="L1512" s="1900"/>
      <c r="M1512" s="1900"/>
      <c r="N1512" s="1900"/>
      <c r="O1512" s="1900"/>
      <c r="P1512" s="1900"/>
      <c r="Q1512" s="1900"/>
      <c r="R1512" s="1901"/>
      <c r="S1512" s="534"/>
    </row>
    <row r="1513" spans="1:19" ht="15.6">
      <c r="A1513" s="537"/>
      <c r="B1513" s="538"/>
      <c r="C1513" s="538"/>
      <c r="D1513" s="539"/>
      <c r="E1513" s="540"/>
      <c r="F1513" s="540"/>
      <c r="G1513" s="539"/>
      <c r="H1513" s="539"/>
      <c r="I1513" s="539"/>
      <c r="J1513" s="539"/>
      <c r="K1513" s="539"/>
      <c r="L1513" s="539"/>
      <c r="M1513" s="539"/>
      <c r="N1513" s="539"/>
      <c r="O1513" s="539"/>
      <c r="P1513" s="539"/>
      <c r="Q1513" s="539"/>
      <c r="R1513" s="540"/>
      <c r="S1513" s="534"/>
    </row>
    <row r="1514" spans="1:19" ht="15.6">
      <c r="A1514" s="1762" t="s">
        <v>1282</v>
      </c>
      <c r="B1514" s="1762"/>
      <c r="C1514" s="1762"/>
      <c r="D1514" s="1762"/>
      <c r="E1514" s="541"/>
      <c r="F1514" s="1763" t="s">
        <v>1283</v>
      </c>
      <c r="G1514" s="1763"/>
      <c r="H1514" s="1763"/>
      <c r="I1514" s="1763"/>
      <c r="J1514" s="1763"/>
      <c r="K1514" s="1763"/>
      <c r="L1514" s="540"/>
      <c r="M1514" s="1763" t="s">
        <v>1205</v>
      </c>
      <c r="N1514" s="1763"/>
      <c r="O1514" s="1763"/>
      <c r="P1514" s="540"/>
      <c r="Q1514" s="1764" t="s">
        <v>1284</v>
      </c>
      <c r="R1514" s="1765"/>
      <c r="S1514" s="1858"/>
    </row>
    <row r="1515" spans="1:19" ht="15.6">
      <c r="A1515" s="1768" t="s">
        <v>1003</v>
      </c>
      <c r="B1515" s="1768"/>
      <c r="C1515" s="1768"/>
      <c r="D1515" s="1768"/>
      <c r="E1515" s="541"/>
      <c r="F1515" s="1769" t="s">
        <v>1004</v>
      </c>
      <c r="G1515" s="1769"/>
      <c r="H1515" s="1769"/>
      <c r="I1515" s="1769"/>
      <c r="J1515" s="1769"/>
      <c r="K1515" s="1769"/>
      <c r="L1515" s="540"/>
      <c r="M1515" s="1770" t="s">
        <v>952</v>
      </c>
      <c r="N1515" s="1771"/>
      <c r="O1515" s="1772"/>
      <c r="P1515" s="539"/>
      <c r="Q1515" s="1828"/>
      <c r="R1515" s="1829"/>
      <c r="S1515" s="1859"/>
    </row>
    <row r="1516" spans="1:19" ht="15.6">
      <c r="A1516" s="1768"/>
      <c r="B1516" s="1768"/>
      <c r="C1516" s="1768"/>
      <c r="D1516" s="1768"/>
      <c r="E1516" s="541"/>
      <c r="F1516" s="1769"/>
      <c r="G1516" s="1769"/>
      <c r="H1516" s="1769"/>
      <c r="I1516" s="1769"/>
      <c r="J1516" s="1769"/>
      <c r="K1516" s="1769"/>
      <c r="L1516" s="539"/>
      <c r="M1516" s="539"/>
      <c r="N1516" s="542"/>
      <c r="O1516" s="542"/>
      <c r="P1516" s="542"/>
      <c r="Q1516" s="542"/>
      <c r="R1516" s="540"/>
      <c r="S1516" s="534"/>
    </row>
    <row r="1517" spans="1:19" ht="15.6">
      <c r="A1517" s="1820" t="s">
        <v>1285</v>
      </c>
      <c r="B1517" s="1821"/>
      <c r="C1517" s="1821"/>
      <c r="D1517" s="1821"/>
      <c r="E1517" s="1821"/>
      <c r="F1517" s="1821"/>
      <c r="G1517" s="1821"/>
      <c r="H1517" s="1821"/>
      <c r="I1517" s="1821"/>
      <c r="J1517" s="1821"/>
      <c r="K1517" s="1822"/>
      <c r="L1517" s="1823" t="s">
        <v>428</v>
      </c>
      <c r="M1517" s="1825" t="s">
        <v>1225</v>
      </c>
      <c r="N1517" s="1826"/>
      <c r="O1517" s="1827"/>
      <c r="P1517" s="1823" t="s">
        <v>1286</v>
      </c>
      <c r="Q1517" s="1823" t="s">
        <v>1287</v>
      </c>
      <c r="R1517" s="1823" t="s">
        <v>1288</v>
      </c>
      <c r="S1517" s="1809" t="s">
        <v>1206</v>
      </c>
    </row>
    <row r="1518" spans="1:19" ht="15.6">
      <c r="A1518" s="1804"/>
      <c r="B1518" s="1805"/>
      <c r="C1518" s="1805"/>
      <c r="D1518" s="1805"/>
      <c r="E1518" s="1805"/>
      <c r="F1518" s="1805"/>
      <c r="G1518" s="1805"/>
      <c r="H1518" s="1805"/>
      <c r="I1518" s="1805"/>
      <c r="J1518" s="1805"/>
      <c r="K1518" s="1806"/>
      <c r="L1518" s="1824"/>
      <c r="M1518" s="546" t="s">
        <v>1289</v>
      </c>
      <c r="N1518" s="546" t="s">
        <v>1291</v>
      </c>
      <c r="O1518" s="546" t="s">
        <v>1291</v>
      </c>
      <c r="P1518" s="1824"/>
      <c r="Q1518" s="1824"/>
      <c r="R1518" s="1824"/>
      <c r="S1518" s="1810"/>
    </row>
    <row r="1519" spans="1:19" ht="15.6">
      <c r="A1519" s="1811" t="s">
        <v>1292</v>
      </c>
      <c r="B1519" s="1812"/>
      <c r="C1519" s="1812"/>
      <c r="D1519" s="1812"/>
      <c r="E1519" s="1812"/>
      <c r="F1519" s="1812"/>
      <c r="G1519" s="1812"/>
      <c r="H1519" s="1812"/>
      <c r="I1519" s="1812"/>
      <c r="J1519" s="1812"/>
      <c r="K1519" s="1813"/>
      <c r="L1519" s="586" t="s">
        <v>1643</v>
      </c>
      <c r="M1519" s="583"/>
      <c r="N1519" s="549"/>
      <c r="O1519" s="549"/>
      <c r="P1519" s="549"/>
      <c r="Q1519" s="549">
        <v>1</v>
      </c>
      <c r="R1519" s="549"/>
      <c r="S1519" s="584">
        <f>SUM(Q1519:Q1531)</f>
        <v>10</v>
      </c>
    </row>
    <row r="1520" spans="1:19" ht="31.2">
      <c r="A1520" s="1814"/>
      <c r="B1520" s="1815"/>
      <c r="C1520" s="1815"/>
      <c r="D1520" s="1815"/>
      <c r="E1520" s="1815"/>
      <c r="F1520" s="1815"/>
      <c r="G1520" s="1815"/>
      <c r="H1520" s="1815"/>
      <c r="I1520" s="1815"/>
      <c r="J1520" s="1815"/>
      <c r="K1520" s="1816"/>
      <c r="L1520" s="586" t="s">
        <v>1633</v>
      </c>
      <c r="M1520" s="583"/>
      <c r="N1520" s="549"/>
      <c r="O1520" s="549"/>
      <c r="P1520" s="549"/>
      <c r="Q1520" s="549">
        <v>1</v>
      </c>
      <c r="R1520" s="549"/>
      <c r="S1520" s="584"/>
    </row>
    <row r="1521" spans="1:19" ht="31.2">
      <c r="A1521" s="1814"/>
      <c r="B1521" s="1815"/>
      <c r="C1521" s="1815"/>
      <c r="D1521" s="1815"/>
      <c r="E1521" s="1815"/>
      <c r="F1521" s="1815"/>
      <c r="G1521" s="1815"/>
      <c r="H1521" s="1815"/>
      <c r="I1521" s="1815"/>
      <c r="J1521" s="1815"/>
      <c r="K1521" s="1816"/>
      <c r="L1521" s="586" t="s">
        <v>1633</v>
      </c>
      <c r="M1521" s="583"/>
      <c r="N1521" s="549"/>
      <c r="O1521" s="549"/>
      <c r="P1521" s="549"/>
      <c r="Q1521" s="549">
        <v>1</v>
      </c>
      <c r="R1521" s="549"/>
      <c r="S1521" s="584"/>
    </row>
    <row r="1522" spans="1:19" ht="15.6">
      <c r="A1522" s="1814"/>
      <c r="B1522" s="1815"/>
      <c r="C1522" s="1815"/>
      <c r="D1522" s="1815"/>
      <c r="E1522" s="1815"/>
      <c r="F1522" s="1815"/>
      <c r="G1522" s="1815"/>
      <c r="H1522" s="1815"/>
      <c r="I1522" s="1815"/>
      <c r="J1522" s="1815"/>
      <c r="K1522" s="1816"/>
      <c r="L1522" s="586" t="s">
        <v>1634</v>
      </c>
      <c r="M1522" s="583"/>
      <c r="N1522" s="549"/>
      <c r="O1522" s="549"/>
      <c r="P1522" s="549"/>
      <c r="Q1522" s="549">
        <v>2</v>
      </c>
      <c r="R1522" s="549"/>
      <c r="S1522" s="584"/>
    </row>
    <row r="1523" spans="1:19" ht="15.6">
      <c r="A1523" s="1814"/>
      <c r="B1523" s="1815"/>
      <c r="C1523" s="1815"/>
      <c r="D1523" s="1815"/>
      <c r="E1523" s="1815"/>
      <c r="F1523" s="1815"/>
      <c r="G1523" s="1815"/>
      <c r="H1523" s="1815"/>
      <c r="I1523" s="1815"/>
      <c r="J1523" s="1815"/>
      <c r="K1523" s="1816"/>
      <c r="L1523" s="586" t="s">
        <v>1644</v>
      </c>
      <c r="M1523" s="583"/>
      <c r="N1523" s="549"/>
      <c r="O1523" s="549"/>
      <c r="P1523" s="549"/>
      <c r="Q1523" s="549">
        <v>2</v>
      </c>
      <c r="R1523" s="549"/>
      <c r="S1523" s="584"/>
    </row>
    <row r="1524" spans="1:19" ht="15.6">
      <c r="A1524" s="1814"/>
      <c r="B1524" s="1815"/>
      <c r="C1524" s="1815"/>
      <c r="D1524" s="1815"/>
      <c r="E1524" s="1815"/>
      <c r="F1524" s="1815"/>
      <c r="G1524" s="1815"/>
      <c r="H1524" s="1815"/>
      <c r="I1524" s="1815"/>
      <c r="J1524" s="1815"/>
      <c r="K1524" s="1816"/>
      <c r="L1524" s="586" t="s">
        <v>1645</v>
      </c>
      <c r="M1524" s="583"/>
      <c r="N1524" s="549"/>
      <c r="O1524" s="549"/>
      <c r="P1524" s="549"/>
      <c r="Q1524" s="549">
        <v>1</v>
      </c>
      <c r="R1524" s="549"/>
      <c r="S1524" s="584"/>
    </row>
    <row r="1525" spans="1:19" ht="31.2">
      <c r="A1525" s="1814"/>
      <c r="B1525" s="1815"/>
      <c r="C1525" s="1815"/>
      <c r="D1525" s="1815"/>
      <c r="E1525" s="1815"/>
      <c r="F1525" s="1815"/>
      <c r="G1525" s="1815"/>
      <c r="H1525" s="1815"/>
      <c r="I1525" s="1815"/>
      <c r="J1525" s="1815"/>
      <c r="K1525" s="1816"/>
      <c r="L1525" s="586" t="s">
        <v>1638</v>
      </c>
      <c r="M1525" s="583"/>
      <c r="N1525" s="549"/>
      <c r="O1525" s="549"/>
      <c r="P1525" s="549"/>
      <c r="Q1525" s="549">
        <v>1</v>
      </c>
      <c r="R1525" s="549"/>
      <c r="S1525" s="584"/>
    </row>
    <row r="1526" spans="1:19" ht="15.6">
      <c r="A1526" s="1814"/>
      <c r="B1526" s="1815"/>
      <c r="C1526" s="1815"/>
      <c r="D1526" s="1815"/>
      <c r="E1526" s="1815"/>
      <c r="F1526" s="1815"/>
      <c r="G1526" s="1815"/>
      <c r="H1526" s="1815"/>
      <c r="I1526" s="1815"/>
      <c r="J1526" s="1815"/>
      <c r="K1526" s="1816"/>
      <c r="L1526" s="586" t="s">
        <v>1627</v>
      </c>
      <c r="M1526" s="583"/>
      <c r="N1526" s="549"/>
      <c r="O1526" s="549"/>
      <c r="P1526" s="549"/>
      <c r="Q1526" s="549">
        <v>1</v>
      </c>
      <c r="R1526" s="549"/>
      <c r="S1526" s="584"/>
    </row>
    <row r="1527" spans="1:19" ht="15.6">
      <c r="A1527" s="1814"/>
      <c r="B1527" s="1815"/>
      <c r="C1527" s="1815"/>
      <c r="D1527" s="1815"/>
      <c r="E1527" s="1815"/>
      <c r="F1527" s="1815"/>
      <c r="G1527" s="1815"/>
      <c r="H1527" s="1815"/>
      <c r="I1527" s="1815"/>
      <c r="J1527" s="1815"/>
      <c r="K1527" s="1816"/>
      <c r="L1527" s="586"/>
      <c r="M1527" s="583"/>
      <c r="N1527" s="549"/>
      <c r="O1527" s="549"/>
      <c r="P1527" s="549"/>
      <c r="Q1527" s="549"/>
      <c r="R1527" s="549"/>
      <c r="S1527" s="584"/>
    </row>
    <row r="1528" spans="1:19" ht="15.6">
      <c r="A1528" s="1814"/>
      <c r="B1528" s="1815"/>
      <c r="C1528" s="1815"/>
      <c r="D1528" s="1815"/>
      <c r="E1528" s="1815"/>
      <c r="F1528" s="1815"/>
      <c r="G1528" s="1815"/>
      <c r="H1528" s="1815"/>
      <c r="I1528" s="1815"/>
      <c r="J1528" s="1815"/>
      <c r="K1528" s="1816"/>
      <c r="L1528" s="586"/>
      <c r="M1528" s="583"/>
      <c r="N1528" s="549"/>
      <c r="O1528" s="549"/>
      <c r="P1528" s="549"/>
      <c r="Q1528" s="549"/>
      <c r="R1528" s="549"/>
      <c r="S1528" s="584"/>
    </row>
    <row r="1529" spans="1:19" ht="15.6">
      <c r="A1529" s="1814"/>
      <c r="B1529" s="1815"/>
      <c r="C1529" s="1815"/>
      <c r="D1529" s="1815"/>
      <c r="E1529" s="1815"/>
      <c r="F1529" s="1815"/>
      <c r="G1529" s="1815"/>
      <c r="H1529" s="1815"/>
      <c r="I1529" s="1815"/>
      <c r="J1529" s="1815"/>
      <c r="K1529" s="1816"/>
      <c r="L1529" s="547"/>
      <c r="M1529" s="583"/>
      <c r="N1529" s="549"/>
      <c r="O1529" s="549"/>
      <c r="P1529" s="549"/>
      <c r="Q1529" s="549"/>
      <c r="R1529" s="549"/>
      <c r="S1529" s="584"/>
    </row>
    <row r="1530" spans="1:19" ht="15.6">
      <c r="A1530" s="1814"/>
      <c r="B1530" s="1815"/>
      <c r="C1530" s="1815"/>
      <c r="D1530" s="1815"/>
      <c r="E1530" s="1815"/>
      <c r="F1530" s="1815"/>
      <c r="G1530" s="1815"/>
      <c r="H1530" s="1815"/>
      <c r="I1530" s="1815"/>
      <c r="J1530" s="1815"/>
      <c r="K1530" s="1816"/>
      <c r="L1530" s="547"/>
      <c r="M1530" s="583"/>
      <c r="N1530" s="549"/>
      <c r="O1530" s="549"/>
      <c r="P1530" s="549"/>
      <c r="Q1530" s="549"/>
      <c r="R1530" s="549"/>
      <c r="S1530" s="584"/>
    </row>
    <row r="1531" spans="1:19" ht="15.6">
      <c r="A1531" s="1814"/>
      <c r="B1531" s="1815"/>
      <c r="C1531" s="1815"/>
      <c r="D1531" s="1815"/>
      <c r="E1531" s="1815"/>
      <c r="F1531" s="1815"/>
      <c r="G1531" s="1815"/>
      <c r="H1531" s="1815"/>
      <c r="I1531" s="1815"/>
      <c r="J1531" s="1815"/>
      <c r="K1531" s="1816"/>
      <c r="L1531" s="547"/>
      <c r="M1531" s="583"/>
      <c r="N1531" s="549"/>
      <c r="O1531" s="549"/>
      <c r="P1531" s="549"/>
      <c r="Q1531" s="549"/>
      <c r="R1531" s="549"/>
      <c r="S1531" s="584"/>
    </row>
    <row r="1532" spans="1:19" ht="15.6">
      <c r="A1532" s="1831"/>
      <c r="B1532" s="1832"/>
      <c r="C1532" s="1832"/>
      <c r="D1532" s="1832"/>
      <c r="E1532" s="1832"/>
      <c r="F1532" s="1832"/>
      <c r="G1532" s="1832"/>
      <c r="H1532" s="1832"/>
      <c r="I1532" s="1832"/>
      <c r="J1532" s="1832"/>
      <c r="K1532" s="1833"/>
      <c r="L1532" s="1834" t="s">
        <v>1209</v>
      </c>
      <c r="M1532" s="1835"/>
      <c r="N1532" s="1835"/>
      <c r="O1532" s="1835"/>
      <c r="P1532" s="1835"/>
      <c r="Q1532" s="1835"/>
      <c r="R1532" s="1836"/>
      <c r="S1532" s="558">
        <f>SUM(S1519:S1528)</f>
        <v>10</v>
      </c>
    </row>
    <row r="1533" spans="1:19" ht="16.2" thickBot="1">
      <c r="A1533" s="551"/>
      <c r="B1533" s="552"/>
      <c r="C1533" s="552"/>
      <c r="D1533" s="552"/>
      <c r="E1533" s="552"/>
      <c r="F1533" s="552"/>
      <c r="G1533" s="552"/>
      <c r="H1533" s="552"/>
      <c r="I1533" s="552"/>
      <c r="J1533" s="552"/>
      <c r="K1533" s="552"/>
      <c r="L1533" s="587"/>
      <c r="M1533" s="587"/>
      <c r="N1533" s="587"/>
      <c r="O1533" s="587"/>
      <c r="P1533" s="587"/>
      <c r="Q1533" s="587"/>
      <c r="R1533" s="587"/>
      <c r="S1533" s="588"/>
    </row>
    <row r="1534" spans="1:19" ht="21" thickBot="1">
      <c r="A1534" s="1837"/>
      <c r="B1534" s="1838"/>
      <c r="C1534" s="1838"/>
      <c r="D1534" s="1775" t="s">
        <v>1281</v>
      </c>
      <c r="E1534" s="1776"/>
      <c r="F1534" s="1776"/>
      <c r="G1534" s="1776"/>
      <c r="H1534" s="1776"/>
      <c r="I1534" s="1776"/>
      <c r="J1534" s="1776"/>
      <c r="K1534" s="1776"/>
      <c r="L1534" s="1776"/>
      <c r="M1534" s="1776"/>
      <c r="N1534" s="1776"/>
      <c r="O1534" s="1776"/>
      <c r="P1534" s="1776"/>
      <c r="Q1534" s="1776"/>
      <c r="R1534" s="1777"/>
      <c r="S1534" s="528"/>
    </row>
    <row r="1535" spans="1:19" ht="15.6">
      <c r="A1535" s="530"/>
      <c r="B1535" s="531"/>
      <c r="C1535" s="531"/>
      <c r="D1535" s="531"/>
      <c r="E1535" s="531"/>
      <c r="F1535" s="531"/>
      <c r="G1535" s="531"/>
      <c r="H1535" s="531"/>
      <c r="I1535" s="531"/>
      <c r="J1535" s="531"/>
      <c r="K1535" s="531"/>
      <c r="L1535" s="531"/>
      <c r="M1535" s="531"/>
      <c r="N1535" s="531"/>
      <c r="O1535" s="531"/>
      <c r="P1535" s="531"/>
      <c r="Q1535" s="531"/>
      <c r="R1535" s="531"/>
      <c r="S1535" s="532"/>
    </row>
    <row r="1536" spans="1:19" ht="15.6">
      <c r="A1536" s="1839" t="s">
        <v>1204</v>
      </c>
      <c r="B1536" s="1840"/>
      <c r="C1536" s="1840"/>
      <c r="D1536" s="1896" t="s">
        <v>1228</v>
      </c>
      <c r="E1536" s="1897"/>
      <c r="F1536" s="1897"/>
      <c r="G1536" s="1897"/>
      <c r="H1536" s="1897"/>
      <c r="I1536" s="1897"/>
      <c r="J1536" s="1897"/>
      <c r="K1536" s="1897"/>
      <c r="L1536" s="1897"/>
      <c r="M1536" s="1897"/>
      <c r="N1536" s="1897"/>
      <c r="O1536" s="1897"/>
      <c r="P1536" s="1897"/>
      <c r="Q1536" s="1897"/>
      <c r="R1536" s="1898"/>
      <c r="S1536" s="534"/>
    </row>
    <row r="1537" spans="1:19" ht="15.6">
      <c r="A1537" s="535"/>
      <c r="B1537" s="533"/>
      <c r="C1537" s="536"/>
      <c r="D1537" s="1899"/>
      <c r="E1537" s="1900"/>
      <c r="F1537" s="1900"/>
      <c r="G1537" s="1900"/>
      <c r="H1537" s="1900"/>
      <c r="I1537" s="1900"/>
      <c r="J1537" s="1900"/>
      <c r="K1537" s="1900"/>
      <c r="L1537" s="1900"/>
      <c r="M1537" s="1900"/>
      <c r="N1537" s="1900"/>
      <c r="O1537" s="1900"/>
      <c r="P1537" s="1900"/>
      <c r="Q1537" s="1900"/>
      <c r="R1537" s="1901"/>
      <c r="S1537" s="534"/>
    </row>
    <row r="1538" spans="1:19" ht="15.6">
      <c r="A1538" s="537"/>
      <c r="B1538" s="538"/>
      <c r="C1538" s="538"/>
      <c r="D1538" s="539"/>
      <c r="E1538" s="540"/>
      <c r="F1538" s="540"/>
      <c r="G1538" s="539"/>
      <c r="H1538" s="539"/>
      <c r="I1538" s="539"/>
      <c r="J1538" s="539"/>
      <c r="K1538" s="539"/>
      <c r="L1538" s="539"/>
      <c r="M1538" s="539"/>
      <c r="N1538" s="539"/>
      <c r="O1538" s="539"/>
      <c r="P1538" s="539"/>
      <c r="Q1538" s="539"/>
      <c r="R1538" s="540"/>
      <c r="S1538" s="534"/>
    </row>
    <row r="1539" spans="1:19" ht="15.6">
      <c r="A1539" s="1762" t="s">
        <v>1282</v>
      </c>
      <c r="B1539" s="1762"/>
      <c r="C1539" s="1762"/>
      <c r="D1539" s="1762"/>
      <c r="E1539" s="541"/>
      <c r="F1539" s="1763" t="s">
        <v>1283</v>
      </c>
      <c r="G1539" s="1763"/>
      <c r="H1539" s="1763"/>
      <c r="I1539" s="1763"/>
      <c r="J1539" s="1763"/>
      <c r="K1539" s="1763"/>
      <c r="L1539" s="540"/>
      <c r="M1539" s="1763" t="s">
        <v>1205</v>
      </c>
      <c r="N1539" s="1763"/>
      <c r="O1539" s="1763"/>
      <c r="P1539" s="540"/>
      <c r="Q1539" s="1764" t="s">
        <v>1284</v>
      </c>
      <c r="R1539" s="1765"/>
      <c r="S1539" s="1858"/>
    </row>
    <row r="1540" spans="1:19" ht="15.6">
      <c r="A1540" s="1768" t="s">
        <v>1005</v>
      </c>
      <c r="B1540" s="1768"/>
      <c r="C1540" s="1768"/>
      <c r="D1540" s="1768"/>
      <c r="E1540" s="541"/>
      <c r="F1540" s="1769" t="s">
        <v>1006</v>
      </c>
      <c r="G1540" s="1769"/>
      <c r="H1540" s="1769"/>
      <c r="I1540" s="1769"/>
      <c r="J1540" s="1769"/>
      <c r="K1540" s="1769"/>
      <c r="L1540" s="540"/>
      <c r="M1540" s="1770" t="s">
        <v>952</v>
      </c>
      <c r="N1540" s="1771"/>
      <c r="O1540" s="1772"/>
      <c r="P1540" s="539"/>
      <c r="Q1540" s="1828"/>
      <c r="R1540" s="1829"/>
      <c r="S1540" s="1859"/>
    </row>
    <row r="1541" spans="1:19" ht="15.6">
      <c r="A1541" s="1768"/>
      <c r="B1541" s="1768"/>
      <c r="C1541" s="1768"/>
      <c r="D1541" s="1768"/>
      <c r="E1541" s="541"/>
      <c r="F1541" s="1769"/>
      <c r="G1541" s="1769"/>
      <c r="H1541" s="1769"/>
      <c r="I1541" s="1769"/>
      <c r="J1541" s="1769"/>
      <c r="K1541" s="1769"/>
      <c r="L1541" s="539"/>
      <c r="M1541" s="539"/>
      <c r="N1541" s="542"/>
      <c r="O1541" s="542"/>
      <c r="P1541" s="542"/>
      <c r="Q1541" s="542"/>
      <c r="R1541" s="540"/>
      <c r="S1541" s="534"/>
    </row>
    <row r="1542" spans="1:19" ht="15.6">
      <c r="A1542" s="1820" t="s">
        <v>1285</v>
      </c>
      <c r="B1542" s="1821"/>
      <c r="C1542" s="1821"/>
      <c r="D1542" s="1821"/>
      <c r="E1542" s="1821"/>
      <c r="F1542" s="1821"/>
      <c r="G1542" s="1821"/>
      <c r="H1542" s="1821"/>
      <c r="I1542" s="1821"/>
      <c r="J1542" s="1821"/>
      <c r="K1542" s="1822"/>
      <c r="L1542" s="1823" t="s">
        <v>428</v>
      </c>
      <c r="M1542" s="1825" t="s">
        <v>1225</v>
      </c>
      <c r="N1542" s="1826"/>
      <c r="O1542" s="1827"/>
      <c r="P1542" s="1823" t="s">
        <v>1286</v>
      </c>
      <c r="Q1542" s="1823" t="s">
        <v>1287</v>
      </c>
      <c r="R1542" s="1823" t="s">
        <v>1288</v>
      </c>
      <c r="S1542" s="1809" t="s">
        <v>1206</v>
      </c>
    </row>
    <row r="1543" spans="1:19" ht="15.6">
      <c r="A1543" s="1804"/>
      <c r="B1543" s="1805"/>
      <c r="C1543" s="1805"/>
      <c r="D1543" s="1805"/>
      <c r="E1543" s="1805"/>
      <c r="F1543" s="1805"/>
      <c r="G1543" s="1805"/>
      <c r="H1543" s="1805"/>
      <c r="I1543" s="1805"/>
      <c r="J1543" s="1805"/>
      <c r="K1543" s="1806"/>
      <c r="L1543" s="1824"/>
      <c r="M1543" s="546" t="s">
        <v>1289</v>
      </c>
      <c r="N1543" s="546" t="s">
        <v>1291</v>
      </c>
      <c r="O1543" s="546" t="s">
        <v>1291</v>
      </c>
      <c r="P1543" s="1824"/>
      <c r="Q1543" s="1824"/>
      <c r="R1543" s="1824"/>
      <c r="S1543" s="1810"/>
    </row>
    <row r="1544" spans="1:19" ht="15.6">
      <c r="A1544" s="1811" t="s">
        <v>1292</v>
      </c>
      <c r="B1544" s="1812"/>
      <c r="C1544" s="1812"/>
      <c r="D1544" s="1812"/>
      <c r="E1544" s="1812"/>
      <c r="F1544" s="1812"/>
      <c r="G1544" s="1812"/>
      <c r="H1544" s="1812"/>
      <c r="I1544" s="1812"/>
      <c r="J1544" s="1812"/>
      <c r="K1544" s="1813"/>
      <c r="L1544" s="586" t="s">
        <v>1643</v>
      </c>
      <c r="M1544" s="583"/>
      <c r="N1544" s="549"/>
      <c r="O1544" s="549"/>
      <c r="P1544" s="549"/>
      <c r="Q1544" s="549">
        <v>1</v>
      </c>
      <c r="R1544" s="549"/>
      <c r="S1544" s="584">
        <f>SUM(Q1544:Q1556)</f>
        <v>10</v>
      </c>
    </row>
    <row r="1545" spans="1:19" ht="31.2">
      <c r="A1545" s="1814"/>
      <c r="B1545" s="1815"/>
      <c r="C1545" s="1815"/>
      <c r="D1545" s="1815"/>
      <c r="E1545" s="1815"/>
      <c r="F1545" s="1815"/>
      <c r="G1545" s="1815"/>
      <c r="H1545" s="1815"/>
      <c r="I1545" s="1815"/>
      <c r="J1545" s="1815"/>
      <c r="K1545" s="1816"/>
      <c r="L1545" s="586" t="s">
        <v>1633</v>
      </c>
      <c r="M1545" s="583"/>
      <c r="N1545" s="549"/>
      <c r="O1545" s="549"/>
      <c r="P1545" s="549"/>
      <c r="Q1545" s="549">
        <v>1</v>
      </c>
      <c r="R1545" s="549"/>
      <c r="S1545" s="584"/>
    </row>
    <row r="1546" spans="1:19" ht="31.2">
      <c r="A1546" s="1814"/>
      <c r="B1546" s="1815"/>
      <c r="C1546" s="1815"/>
      <c r="D1546" s="1815"/>
      <c r="E1546" s="1815"/>
      <c r="F1546" s="1815"/>
      <c r="G1546" s="1815"/>
      <c r="H1546" s="1815"/>
      <c r="I1546" s="1815"/>
      <c r="J1546" s="1815"/>
      <c r="K1546" s="1816"/>
      <c r="L1546" s="586" t="s">
        <v>1633</v>
      </c>
      <c r="M1546" s="583"/>
      <c r="N1546" s="549"/>
      <c r="O1546" s="549"/>
      <c r="P1546" s="549"/>
      <c r="Q1546" s="549">
        <v>1</v>
      </c>
      <c r="R1546" s="549"/>
      <c r="S1546" s="584"/>
    </row>
    <row r="1547" spans="1:19" ht="15.6">
      <c r="A1547" s="1814"/>
      <c r="B1547" s="1815"/>
      <c r="C1547" s="1815"/>
      <c r="D1547" s="1815"/>
      <c r="E1547" s="1815"/>
      <c r="F1547" s="1815"/>
      <c r="G1547" s="1815"/>
      <c r="H1547" s="1815"/>
      <c r="I1547" s="1815"/>
      <c r="J1547" s="1815"/>
      <c r="K1547" s="1816"/>
      <c r="L1547" s="586" t="s">
        <v>1634</v>
      </c>
      <c r="M1547" s="583"/>
      <c r="N1547" s="549"/>
      <c r="O1547" s="549"/>
      <c r="P1547" s="549"/>
      <c r="Q1547" s="549">
        <v>2</v>
      </c>
      <c r="R1547" s="549"/>
      <c r="S1547" s="584"/>
    </row>
    <row r="1548" spans="1:19" ht="15.6">
      <c r="A1548" s="1814"/>
      <c r="B1548" s="1815"/>
      <c r="C1548" s="1815"/>
      <c r="D1548" s="1815"/>
      <c r="E1548" s="1815"/>
      <c r="F1548" s="1815"/>
      <c r="G1548" s="1815"/>
      <c r="H1548" s="1815"/>
      <c r="I1548" s="1815"/>
      <c r="J1548" s="1815"/>
      <c r="K1548" s="1816"/>
      <c r="L1548" s="586" t="s">
        <v>1644</v>
      </c>
      <c r="M1548" s="583"/>
      <c r="N1548" s="549"/>
      <c r="O1548" s="549"/>
      <c r="P1548" s="549"/>
      <c r="Q1548" s="549">
        <v>2</v>
      </c>
      <c r="R1548" s="549"/>
      <c r="S1548" s="584"/>
    </row>
    <row r="1549" spans="1:19" ht="15.6">
      <c r="A1549" s="1814"/>
      <c r="B1549" s="1815"/>
      <c r="C1549" s="1815"/>
      <c r="D1549" s="1815"/>
      <c r="E1549" s="1815"/>
      <c r="F1549" s="1815"/>
      <c r="G1549" s="1815"/>
      <c r="H1549" s="1815"/>
      <c r="I1549" s="1815"/>
      <c r="J1549" s="1815"/>
      <c r="K1549" s="1816"/>
      <c r="L1549" s="586" t="s">
        <v>1645</v>
      </c>
      <c r="M1549" s="583"/>
      <c r="N1549" s="549"/>
      <c r="O1549" s="549"/>
      <c r="P1549" s="549"/>
      <c r="Q1549" s="549">
        <v>1</v>
      </c>
      <c r="R1549" s="549"/>
      <c r="S1549" s="584"/>
    </row>
    <row r="1550" spans="1:19" ht="31.2">
      <c r="A1550" s="1814"/>
      <c r="B1550" s="1815"/>
      <c r="C1550" s="1815"/>
      <c r="D1550" s="1815"/>
      <c r="E1550" s="1815"/>
      <c r="F1550" s="1815"/>
      <c r="G1550" s="1815"/>
      <c r="H1550" s="1815"/>
      <c r="I1550" s="1815"/>
      <c r="J1550" s="1815"/>
      <c r="K1550" s="1816"/>
      <c r="L1550" s="586" t="s">
        <v>1638</v>
      </c>
      <c r="M1550" s="583"/>
      <c r="N1550" s="549"/>
      <c r="O1550" s="549"/>
      <c r="P1550" s="549"/>
      <c r="Q1550" s="549">
        <v>1</v>
      </c>
      <c r="R1550" s="549"/>
      <c r="S1550" s="584"/>
    </row>
    <row r="1551" spans="1:19" ht="15.6">
      <c r="A1551" s="1814"/>
      <c r="B1551" s="1815"/>
      <c r="C1551" s="1815"/>
      <c r="D1551" s="1815"/>
      <c r="E1551" s="1815"/>
      <c r="F1551" s="1815"/>
      <c r="G1551" s="1815"/>
      <c r="H1551" s="1815"/>
      <c r="I1551" s="1815"/>
      <c r="J1551" s="1815"/>
      <c r="K1551" s="1816"/>
      <c r="L1551" s="586" t="s">
        <v>1627</v>
      </c>
      <c r="M1551" s="583"/>
      <c r="N1551" s="549"/>
      <c r="O1551" s="549"/>
      <c r="P1551" s="549"/>
      <c r="Q1551" s="549">
        <v>1</v>
      </c>
      <c r="R1551" s="549"/>
      <c r="S1551" s="584"/>
    </row>
    <row r="1552" spans="1:19" ht="15.6">
      <c r="A1552" s="1814"/>
      <c r="B1552" s="1815"/>
      <c r="C1552" s="1815"/>
      <c r="D1552" s="1815"/>
      <c r="E1552" s="1815"/>
      <c r="F1552" s="1815"/>
      <c r="G1552" s="1815"/>
      <c r="H1552" s="1815"/>
      <c r="I1552" s="1815"/>
      <c r="J1552" s="1815"/>
      <c r="K1552" s="1816"/>
      <c r="L1552" s="586"/>
      <c r="M1552" s="583"/>
      <c r="N1552" s="549"/>
      <c r="O1552" s="549"/>
      <c r="P1552" s="549"/>
      <c r="Q1552" s="549"/>
      <c r="R1552" s="549"/>
      <c r="S1552" s="584"/>
    </row>
    <row r="1553" spans="1:19" ht="15.6">
      <c r="A1553" s="1814"/>
      <c r="B1553" s="1815"/>
      <c r="C1553" s="1815"/>
      <c r="D1553" s="1815"/>
      <c r="E1553" s="1815"/>
      <c r="F1553" s="1815"/>
      <c r="G1553" s="1815"/>
      <c r="H1553" s="1815"/>
      <c r="I1553" s="1815"/>
      <c r="J1553" s="1815"/>
      <c r="K1553" s="1816"/>
      <c r="L1553" s="586"/>
      <c r="M1553" s="583"/>
      <c r="N1553" s="549"/>
      <c r="O1553" s="549"/>
      <c r="P1553" s="549"/>
      <c r="Q1553" s="549"/>
      <c r="R1553" s="549"/>
      <c r="S1553" s="584"/>
    </row>
    <row r="1554" spans="1:19" ht="15.6">
      <c r="A1554" s="1814"/>
      <c r="B1554" s="1815"/>
      <c r="C1554" s="1815"/>
      <c r="D1554" s="1815"/>
      <c r="E1554" s="1815"/>
      <c r="F1554" s="1815"/>
      <c r="G1554" s="1815"/>
      <c r="H1554" s="1815"/>
      <c r="I1554" s="1815"/>
      <c r="J1554" s="1815"/>
      <c r="K1554" s="1816"/>
      <c r="L1554" s="547"/>
      <c r="M1554" s="583"/>
      <c r="N1554" s="549"/>
      <c r="O1554" s="549"/>
      <c r="P1554" s="549"/>
      <c r="Q1554" s="549"/>
      <c r="R1554" s="549"/>
      <c r="S1554" s="584"/>
    </row>
    <row r="1555" spans="1:19" ht="15.6">
      <c r="A1555" s="1814"/>
      <c r="B1555" s="1815"/>
      <c r="C1555" s="1815"/>
      <c r="D1555" s="1815"/>
      <c r="E1555" s="1815"/>
      <c r="F1555" s="1815"/>
      <c r="G1555" s="1815"/>
      <c r="H1555" s="1815"/>
      <c r="I1555" s="1815"/>
      <c r="J1555" s="1815"/>
      <c r="K1555" s="1816"/>
      <c r="L1555" s="547"/>
      <c r="M1555" s="583"/>
      <c r="N1555" s="549"/>
      <c r="O1555" s="549"/>
      <c r="P1555" s="549"/>
      <c r="Q1555" s="549"/>
      <c r="R1555" s="549"/>
      <c r="S1555" s="584"/>
    </row>
    <row r="1556" spans="1:19" ht="15.6">
      <c r="A1556" s="1814"/>
      <c r="B1556" s="1815"/>
      <c r="C1556" s="1815"/>
      <c r="D1556" s="1815"/>
      <c r="E1556" s="1815"/>
      <c r="F1556" s="1815"/>
      <c r="G1556" s="1815"/>
      <c r="H1556" s="1815"/>
      <c r="I1556" s="1815"/>
      <c r="J1556" s="1815"/>
      <c r="K1556" s="1816"/>
      <c r="L1556" s="547"/>
      <c r="M1556" s="583"/>
      <c r="N1556" s="549"/>
      <c r="O1556" s="549"/>
      <c r="P1556" s="549"/>
      <c r="Q1556" s="549"/>
      <c r="R1556" s="549"/>
      <c r="S1556" s="584"/>
    </row>
    <row r="1557" spans="1:19" ht="15.6">
      <c r="A1557" s="1831"/>
      <c r="B1557" s="1832"/>
      <c r="C1557" s="1832"/>
      <c r="D1557" s="1832"/>
      <c r="E1557" s="1832"/>
      <c r="F1557" s="1832"/>
      <c r="G1557" s="1832"/>
      <c r="H1557" s="1832"/>
      <c r="I1557" s="1832"/>
      <c r="J1557" s="1832"/>
      <c r="K1557" s="1833"/>
      <c r="L1557" s="2004" t="s">
        <v>1209</v>
      </c>
      <c r="M1557" s="2005"/>
      <c r="N1557" s="2005"/>
      <c r="O1557" s="2005"/>
      <c r="P1557" s="2005"/>
      <c r="Q1557" s="2005"/>
      <c r="R1557" s="2006"/>
      <c r="S1557" s="1164">
        <f>SUM(S1544:S1553)</f>
        <v>10</v>
      </c>
    </row>
    <row r="1558" spans="1:19" ht="15.6">
      <c r="A1558" s="552"/>
      <c r="B1558" s="552"/>
      <c r="C1558" s="552"/>
      <c r="D1558" s="552"/>
      <c r="E1558" s="552"/>
      <c r="F1558" s="552"/>
      <c r="G1558" s="552"/>
      <c r="H1558" s="552"/>
      <c r="I1558" s="552"/>
      <c r="J1558" s="552"/>
      <c r="K1558" s="552"/>
      <c r="L1558" s="1135"/>
      <c r="M1558" s="1135"/>
      <c r="N1558" s="1135"/>
      <c r="O1558" s="1135"/>
      <c r="P1558" s="1135"/>
      <c r="Q1558" s="1135"/>
      <c r="R1558" s="1135"/>
      <c r="S1558" s="1448"/>
    </row>
    <row r="1559" spans="1:19" ht="76.2" customHeight="1">
      <c r="A1559" s="1990" t="s">
        <v>1306</v>
      </c>
      <c r="B1559" s="1991"/>
      <c r="C1559" s="1992"/>
      <c r="D1559" s="1992"/>
      <c r="E1559" s="828"/>
      <c r="F1559" s="829"/>
      <c r="G1559" s="1991" t="s">
        <v>1306</v>
      </c>
      <c r="H1559" s="1991"/>
      <c r="I1559" s="827"/>
      <c r="J1559" s="827"/>
      <c r="K1559" s="1176"/>
      <c r="L1559" s="587"/>
      <c r="M1559" s="587"/>
      <c r="N1559" s="587"/>
      <c r="O1559" s="587"/>
      <c r="P1559" s="587"/>
      <c r="Q1559" s="587"/>
      <c r="R1559" s="587"/>
      <c r="S1559" s="588"/>
    </row>
    <row r="1560" spans="1:19" ht="15.6">
      <c r="A1560" s="765" t="s">
        <v>1939</v>
      </c>
      <c r="B1560" s="755"/>
      <c r="C1560" s="755"/>
      <c r="D1560" s="830"/>
      <c r="E1560" s="830"/>
      <c r="F1560" s="830"/>
      <c r="G1560" s="1759" t="s">
        <v>1942</v>
      </c>
      <c r="H1560" s="1759"/>
      <c r="I1560" s="1759"/>
      <c r="J1560" s="1759"/>
      <c r="K1560" s="829"/>
      <c r="L1560" s="587"/>
      <c r="M1560" s="587"/>
      <c r="N1560" s="587"/>
      <c r="O1560" s="587"/>
      <c r="P1560" s="587"/>
      <c r="Q1560" s="587"/>
      <c r="R1560" s="587"/>
      <c r="S1560" s="588"/>
    </row>
    <row r="1561" spans="1:19" ht="15.6">
      <c r="A1561" s="765" t="s">
        <v>1940</v>
      </c>
      <c r="B1561" s="755"/>
      <c r="C1561" s="755"/>
      <c r="D1561" s="830"/>
      <c r="E1561" s="830"/>
      <c r="F1561" s="830"/>
      <c r="G1561" s="1759" t="s">
        <v>1943</v>
      </c>
      <c r="H1561" s="1759"/>
      <c r="I1561" s="1759"/>
      <c r="J1561" s="1759"/>
      <c r="K1561" s="829"/>
      <c r="L1561" s="587"/>
      <c r="M1561" s="587"/>
      <c r="N1561" s="587"/>
      <c r="O1561" s="587"/>
      <c r="P1561" s="587"/>
      <c r="Q1561" s="587"/>
      <c r="R1561" s="587"/>
      <c r="S1561" s="588"/>
    </row>
    <row r="1562" spans="1:19" ht="16.2" thickBot="1">
      <c r="A1562" s="765" t="s">
        <v>1941</v>
      </c>
      <c r="B1562" s="755"/>
      <c r="C1562" s="755"/>
      <c r="D1562" s="830"/>
      <c r="E1562" s="830"/>
      <c r="F1562" s="830"/>
      <c r="G1562" s="1759" t="s">
        <v>1944</v>
      </c>
      <c r="H1562" s="1759"/>
      <c r="I1562" s="1759"/>
      <c r="J1562" s="1759"/>
      <c r="K1562" s="1094"/>
      <c r="L1562" s="587"/>
      <c r="M1562" s="587"/>
      <c r="N1562" s="587"/>
      <c r="O1562" s="587"/>
      <c r="P1562" s="587"/>
      <c r="Q1562" s="587"/>
      <c r="R1562" s="587"/>
      <c r="S1562" s="588"/>
    </row>
    <row r="1563" spans="1:19" ht="21" thickBot="1">
      <c r="A1563" s="1837"/>
      <c r="B1563" s="1838"/>
      <c r="C1563" s="1838"/>
      <c r="D1563" s="1775" t="s">
        <v>1281</v>
      </c>
      <c r="E1563" s="1776"/>
      <c r="F1563" s="1776"/>
      <c r="G1563" s="1776"/>
      <c r="H1563" s="1776"/>
      <c r="I1563" s="1776"/>
      <c r="J1563" s="1776"/>
      <c r="K1563" s="1776"/>
      <c r="L1563" s="1776"/>
      <c r="M1563" s="1776"/>
      <c r="N1563" s="1776"/>
      <c r="O1563" s="1776"/>
      <c r="P1563" s="1776"/>
      <c r="Q1563" s="1776"/>
      <c r="R1563" s="1777"/>
      <c r="S1563" s="528"/>
    </row>
    <row r="1564" spans="1:19" ht="15.6">
      <c r="A1564" s="530"/>
      <c r="B1564" s="531"/>
      <c r="C1564" s="531"/>
      <c r="D1564" s="531"/>
      <c r="E1564" s="531"/>
      <c r="F1564" s="531"/>
      <c r="G1564" s="531"/>
      <c r="H1564" s="531"/>
      <c r="I1564" s="531"/>
      <c r="J1564" s="531"/>
      <c r="K1564" s="531"/>
      <c r="L1564" s="531"/>
      <c r="M1564" s="531"/>
      <c r="N1564" s="531"/>
      <c r="O1564" s="531"/>
      <c r="P1564" s="531"/>
      <c r="Q1564" s="531"/>
      <c r="R1564" s="531"/>
      <c r="S1564" s="532"/>
    </row>
    <row r="1565" spans="1:19" ht="15.6">
      <c r="A1565" s="1839" t="s">
        <v>1204</v>
      </c>
      <c r="B1565" s="1840"/>
      <c r="C1565" s="1840"/>
      <c r="D1565" s="1896" t="s">
        <v>1228</v>
      </c>
      <c r="E1565" s="1897"/>
      <c r="F1565" s="1897"/>
      <c r="G1565" s="1897"/>
      <c r="H1565" s="1897"/>
      <c r="I1565" s="1897"/>
      <c r="J1565" s="1897"/>
      <c r="K1565" s="1897"/>
      <c r="L1565" s="1897"/>
      <c r="M1565" s="1897"/>
      <c r="N1565" s="1897"/>
      <c r="O1565" s="1897"/>
      <c r="P1565" s="1897"/>
      <c r="Q1565" s="1897"/>
      <c r="R1565" s="1898"/>
      <c r="S1565" s="534"/>
    </row>
    <row r="1566" spans="1:19" ht="15.6">
      <c r="A1566" s="535"/>
      <c r="B1566" s="533"/>
      <c r="C1566" s="536"/>
      <c r="D1566" s="1899"/>
      <c r="E1566" s="1900"/>
      <c r="F1566" s="1900"/>
      <c r="G1566" s="1900"/>
      <c r="H1566" s="1900"/>
      <c r="I1566" s="1900"/>
      <c r="J1566" s="1900"/>
      <c r="K1566" s="1900"/>
      <c r="L1566" s="1900"/>
      <c r="M1566" s="1900"/>
      <c r="N1566" s="1900"/>
      <c r="O1566" s="1900"/>
      <c r="P1566" s="1900"/>
      <c r="Q1566" s="1900"/>
      <c r="R1566" s="1901"/>
      <c r="S1566" s="534"/>
    </row>
    <row r="1567" spans="1:19" ht="15.6">
      <c r="A1567" s="537"/>
      <c r="B1567" s="538"/>
      <c r="C1567" s="538"/>
      <c r="D1567" s="539"/>
      <c r="E1567" s="540"/>
      <c r="F1567" s="540"/>
      <c r="G1567" s="539"/>
      <c r="H1567" s="539"/>
      <c r="I1567" s="539"/>
      <c r="J1567" s="539"/>
      <c r="K1567" s="539"/>
      <c r="L1567" s="539"/>
      <c r="M1567" s="539"/>
      <c r="N1567" s="539"/>
      <c r="O1567" s="539"/>
      <c r="P1567" s="539"/>
      <c r="Q1567" s="539"/>
      <c r="R1567" s="540"/>
      <c r="S1567" s="534"/>
    </row>
    <row r="1568" spans="1:19" ht="15.6">
      <c r="A1568" s="1762" t="s">
        <v>1282</v>
      </c>
      <c r="B1568" s="1762"/>
      <c r="C1568" s="1762"/>
      <c r="D1568" s="1762"/>
      <c r="E1568" s="541"/>
      <c r="F1568" s="1763" t="s">
        <v>1283</v>
      </c>
      <c r="G1568" s="1763"/>
      <c r="H1568" s="1763"/>
      <c r="I1568" s="1763"/>
      <c r="J1568" s="1763"/>
      <c r="K1568" s="1763"/>
      <c r="L1568" s="540"/>
      <c r="M1568" s="1763" t="s">
        <v>1205</v>
      </c>
      <c r="N1568" s="1763"/>
      <c r="O1568" s="1763"/>
      <c r="P1568" s="540"/>
      <c r="Q1568" s="1764" t="s">
        <v>1284</v>
      </c>
      <c r="R1568" s="1765"/>
      <c r="S1568" s="1858"/>
    </row>
    <row r="1569" spans="1:19" ht="15.6">
      <c r="A1569" s="1768" t="s">
        <v>1007</v>
      </c>
      <c r="B1569" s="1768"/>
      <c r="C1569" s="1768"/>
      <c r="D1569" s="1768"/>
      <c r="E1569" s="541"/>
      <c r="F1569" s="1769" t="s">
        <v>1008</v>
      </c>
      <c r="G1569" s="1769"/>
      <c r="H1569" s="1769"/>
      <c r="I1569" s="1769"/>
      <c r="J1569" s="1769"/>
      <c r="K1569" s="1769"/>
      <c r="L1569" s="540"/>
      <c r="M1569" s="1770" t="s">
        <v>952</v>
      </c>
      <c r="N1569" s="1771"/>
      <c r="O1569" s="1772"/>
      <c r="P1569" s="539"/>
      <c r="Q1569" s="1828"/>
      <c r="R1569" s="1829"/>
      <c r="S1569" s="1859"/>
    </row>
    <row r="1570" spans="1:19" ht="15.6">
      <c r="A1570" s="1768"/>
      <c r="B1570" s="1768"/>
      <c r="C1570" s="1768"/>
      <c r="D1570" s="1768"/>
      <c r="E1570" s="541"/>
      <c r="F1570" s="1769"/>
      <c r="G1570" s="1769"/>
      <c r="H1570" s="1769"/>
      <c r="I1570" s="1769"/>
      <c r="J1570" s="1769"/>
      <c r="K1570" s="1769"/>
      <c r="L1570" s="539"/>
      <c r="M1570" s="539"/>
      <c r="N1570" s="542"/>
      <c r="O1570" s="542"/>
      <c r="P1570" s="542"/>
      <c r="Q1570" s="542"/>
      <c r="R1570" s="540"/>
      <c r="S1570" s="534"/>
    </row>
    <row r="1571" spans="1:19" ht="15.6">
      <c r="A1571" s="1820" t="s">
        <v>1285</v>
      </c>
      <c r="B1571" s="1821"/>
      <c r="C1571" s="1821"/>
      <c r="D1571" s="1821"/>
      <c r="E1571" s="1821"/>
      <c r="F1571" s="1821"/>
      <c r="G1571" s="1821"/>
      <c r="H1571" s="1821"/>
      <c r="I1571" s="1821"/>
      <c r="J1571" s="1821"/>
      <c r="K1571" s="1822"/>
      <c r="L1571" s="1823" t="s">
        <v>428</v>
      </c>
      <c r="M1571" s="1825" t="s">
        <v>1225</v>
      </c>
      <c r="N1571" s="1826"/>
      <c r="O1571" s="1827"/>
      <c r="P1571" s="1823" t="s">
        <v>1286</v>
      </c>
      <c r="Q1571" s="1823" t="s">
        <v>1287</v>
      </c>
      <c r="R1571" s="1823" t="s">
        <v>1288</v>
      </c>
      <c r="S1571" s="1809" t="s">
        <v>1206</v>
      </c>
    </row>
    <row r="1572" spans="1:19" ht="15.6">
      <c r="A1572" s="1804"/>
      <c r="B1572" s="1805"/>
      <c r="C1572" s="1805"/>
      <c r="D1572" s="1805"/>
      <c r="E1572" s="1805"/>
      <c r="F1572" s="1805"/>
      <c r="G1572" s="1805"/>
      <c r="H1572" s="1805"/>
      <c r="I1572" s="1805"/>
      <c r="J1572" s="1805"/>
      <c r="K1572" s="1806"/>
      <c r="L1572" s="1824"/>
      <c r="M1572" s="546" t="s">
        <v>1289</v>
      </c>
      <c r="N1572" s="546" t="s">
        <v>1291</v>
      </c>
      <c r="O1572" s="546" t="s">
        <v>1291</v>
      </c>
      <c r="P1572" s="1824"/>
      <c r="Q1572" s="1824"/>
      <c r="R1572" s="1824"/>
      <c r="S1572" s="1810"/>
    </row>
    <row r="1573" spans="1:19" ht="15.6">
      <c r="A1573" s="1811" t="s">
        <v>1292</v>
      </c>
      <c r="B1573" s="1812"/>
      <c r="C1573" s="1812"/>
      <c r="D1573" s="1812"/>
      <c r="E1573" s="1812"/>
      <c r="F1573" s="1812"/>
      <c r="G1573" s="1812"/>
      <c r="H1573" s="1812"/>
      <c r="I1573" s="1812"/>
      <c r="J1573" s="1812"/>
      <c r="K1573" s="1813"/>
      <c r="L1573" s="586" t="s">
        <v>1646</v>
      </c>
      <c r="M1573" s="583"/>
      <c r="N1573" s="549"/>
      <c r="O1573" s="549"/>
      <c r="P1573" s="549"/>
      <c r="Q1573" s="549">
        <v>1</v>
      </c>
      <c r="R1573" s="549"/>
      <c r="S1573" s="584">
        <f>SUM(Q1573:Q1582)</f>
        <v>1</v>
      </c>
    </row>
    <row r="1574" spans="1:19" ht="15.6">
      <c r="A1574" s="1814"/>
      <c r="B1574" s="1815"/>
      <c r="C1574" s="1815"/>
      <c r="D1574" s="1815"/>
      <c r="E1574" s="1815"/>
      <c r="F1574" s="1815"/>
      <c r="G1574" s="1815"/>
      <c r="H1574" s="1815"/>
      <c r="I1574" s="1815"/>
      <c r="J1574" s="1815"/>
      <c r="K1574" s="1816"/>
      <c r="L1574" s="586"/>
      <c r="M1574" s="583"/>
      <c r="N1574" s="549"/>
      <c r="O1574" s="549"/>
      <c r="P1574" s="549"/>
      <c r="Q1574" s="549"/>
      <c r="R1574" s="549"/>
      <c r="S1574" s="584"/>
    </row>
    <row r="1575" spans="1:19" ht="15.6">
      <c r="A1575" s="1814"/>
      <c r="B1575" s="1815"/>
      <c r="C1575" s="1815"/>
      <c r="D1575" s="1815"/>
      <c r="E1575" s="1815"/>
      <c r="F1575" s="1815"/>
      <c r="G1575" s="1815"/>
      <c r="H1575" s="1815"/>
      <c r="I1575" s="1815"/>
      <c r="J1575" s="1815"/>
      <c r="K1575" s="1816"/>
      <c r="L1575" s="586"/>
      <c r="M1575" s="583"/>
      <c r="N1575" s="549"/>
      <c r="O1575" s="549"/>
      <c r="P1575" s="549"/>
      <c r="Q1575" s="549"/>
      <c r="R1575" s="549"/>
      <c r="S1575" s="584"/>
    </row>
    <row r="1576" spans="1:19" ht="15.6">
      <c r="A1576" s="1814"/>
      <c r="B1576" s="1815"/>
      <c r="C1576" s="1815"/>
      <c r="D1576" s="1815"/>
      <c r="E1576" s="1815"/>
      <c r="F1576" s="1815"/>
      <c r="G1576" s="1815"/>
      <c r="H1576" s="1815"/>
      <c r="I1576" s="1815"/>
      <c r="J1576" s="1815"/>
      <c r="K1576" s="1816"/>
      <c r="L1576" s="586"/>
      <c r="M1576" s="583"/>
      <c r="N1576" s="549"/>
      <c r="O1576" s="549"/>
      <c r="P1576" s="549"/>
      <c r="Q1576" s="549"/>
      <c r="R1576" s="549"/>
      <c r="S1576" s="584"/>
    </row>
    <row r="1577" spans="1:19" ht="15.6">
      <c r="A1577" s="1814"/>
      <c r="B1577" s="1815"/>
      <c r="C1577" s="1815"/>
      <c r="D1577" s="1815"/>
      <c r="E1577" s="1815"/>
      <c r="F1577" s="1815"/>
      <c r="G1577" s="1815"/>
      <c r="H1577" s="1815"/>
      <c r="I1577" s="1815"/>
      <c r="J1577" s="1815"/>
      <c r="K1577" s="1816"/>
      <c r="L1577" s="586"/>
      <c r="M1577" s="583"/>
      <c r="N1577" s="549"/>
      <c r="O1577" s="549"/>
      <c r="P1577" s="549"/>
      <c r="Q1577" s="549"/>
      <c r="R1577" s="549"/>
      <c r="S1577" s="584"/>
    </row>
    <row r="1578" spans="1:19" ht="15.6">
      <c r="A1578" s="1814"/>
      <c r="B1578" s="1815"/>
      <c r="C1578" s="1815"/>
      <c r="D1578" s="1815"/>
      <c r="E1578" s="1815"/>
      <c r="F1578" s="1815"/>
      <c r="G1578" s="1815"/>
      <c r="H1578" s="1815"/>
      <c r="I1578" s="1815"/>
      <c r="J1578" s="1815"/>
      <c r="K1578" s="1816"/>
      <c r="L1578" s="586"/>
      <c r="M1578" s="583"/>
      <c r="N1578" s="549"/>
      <c r="O1578" s="549"/>
      <c r="P1578" s="549"/>
      <c r="Q1578" s="549"/>
      <c r="R1578" s="549"/>
      <c r="S1578" s="584"/>
    </row>
    <row r="1579" spans="1:19" ht="15.6">
      <c r="A1579" s="1814"/>
      <c r="B1579" s="1815"/>
      <c r="C1579" s="1815"/>
      <c r="D1579" s="1815"/>
      <c r="E1579" s="1815"/>
      <c r="F1579" s="1815"/>
      <c r="G1579" s="1815"/>
      <c r="H1579" s="1815"/>
      <c r="I1579" s="1815"/>
      <c r="J1579" s="1815"/>
      <c r="K1579" s="1816"/>
      <c r="L1579" s="586"/>
      <c r="M1579" s="583"/>
      <c r="N1579" s="549"/>
      <c r="O1579" s="549"/>
      <c r="P1579" s="549"/>
      <c r="Q1579" s="549"/>
      <c r="R1579" s="549"/>
      <c r="S1579" s="584"/>
    </row>
    <row r="1580" spans="1:19" ht="15.6">
      <c r="A1580" s="1814"/>
      <c r="B1580" s="1815"/>
      <c r="C1580" s="1815"/>
      <c r="D1580" s="1815"/>
      <c r="E1580" s="1815"/>
      <c r="F1580" s="1815"/>
      <c r="G1580" s="1815"/>
      <c r="H1580" s="1815"/>
      <c r="I1580" s="1815"/>
      <c r="J1580" s="1815"/>
      <c r="K1580" s="1816"/>
      <c r="L1580" s="547"/>
      <c r="M1580" s="583"/>
      <c r="N1580" s="549"/>
      <c r="O1580" s="549"/>
      <c r="P1580" s="549"/>
      <c r="Q1580" s="549"/>
      <c r="R1580" s="549"/>
      <c r="S1580" s="584"/>
    </row>
    <row r="1581" spans="1:19" ht="15.6">
      <c r="A1581" s="1814"/>
      <c r="B1581" s="1815"/>
      <c r="C1581" s="1815"/>
      <c r="D1581" s="1815"/>
      <c r="E1581" s="1815"/>
      <c r="F1581" s="1815"/>
      <c r="G1581" s="1815"/>
      <c r="H1581" s="1815"/>
      <c r="I1581" s="1815"/>
      <c r="J1581" s="1815"/>
      <c r="K1581" s="1816"/>
      <c r="L1581" s="547"/>
      <c r="M1581" s="583"/>
      <c r="N1581" s="549"/>
      <c r="O1581" s="549"/>
      <c r="P1581" s="549"/>
      <c r="Q1581" s="549"/>
      <c r="R1581" s="549"/>
      <c r="S1581" s="584"/>
    </row>
    <row r="1582" spans="1:19" ht="15.6">
      <c r="A1582" s="1814"/>
      <c r="B1582" s="1815"/>
      <c r="C1582" s="1815"/>
      <c r="D1582" s="1815"/>
      <c r="E1582" s="1815"/>
      <c r="F1582" s="1815"/>
      <c r="G1582" s="1815"/>
      <c r="H1582" s="1815"/>
      <c r="I1582" s="1815"/>
      <c r="J1582" s="1815"/>
      <c r="K1582" s="1816"/>
      <c r="L1582" s="547"/>
      <c r="M1582" s="583"/>
      <c r="N1582" s="549"/>
      <c r="O1582" s="549"/>
      <c r="P1582" s="549"/>
      <c r="Q1582" s="549"/>
      <c r="R1582" s="549"/>
      <c r="S1582" s="584"/>
    </row>
    <row r="1583" spans="1:19" ht="15.6">
      <c r="A1583" s="1831"/>
      <c r="B1583" s="1832"/>
      <c r="C1583" s="1832"/>
      <c r="D1583" s="1832"/>
      <c r="E1583" s="1832"/>
      <c r="F1583" s="1832"/>
      <c r="G1583" s="1832"/>
      <c r="H1583" s="1832"/>
      <c r="I1583" s="1832"/>
      <c r="J1583" s="1832"/>
      <c r="K1583" s="1833"/>
      <c r="L1583" s="1834" t="s">
        <v>1209</v>
      </c>
      <c r="M1583" s="1835"/>
      <c r="N1583" s="1835"/>
      <c r="O1583" s="1835"/>
      <c r="P1583" s="1835"/>
      <c r="Q1583" s="1835"/>
      <c r="R1583" s="1836"/>
      <c r="S1583" s="558">
        <f>SUM(S1573:S1579)</f>
        <v>1</v>
      </c>
    </row>
    <row r="1584" spans="1:19" ht="15.6">
      <c r="A1584" s="551"/>
      <c r="B1584" s="552"/>
      <c r="C1584" s="552"/>
      <c r="D1584" s="552"/>
      <c r="E1584" s="552"/>
      <c r="F1584" s="552"/>
      <c r="G1584" s="552"/>
      <c r="H1584" s="552"/>
      <c r="I1584" s="552"/>
      <c r="J1584" s="552"/>
      <c r="K1584" s="552"/>
      <c r="L1584" s="587"/>
      <c r="M1584" s="587"/>
      <c r="N1584" s="587"/>
      <c r="O1584" s="587"/>
      <c r="P1584" s="587"/>
      <c r="Q1584" s="587"/>
      <c r="R1584" s="587"/>
      <c r="S1584" s="588"/>
    </row>
    <row r="1585" spans="1:19" ht="21" thickBot="1">
      <c r="A1585" s="1960"/>
      <c r="B1585" s="1961"/>
      <c r="C1585" s="1961"/>
      <c r="D1585" s="1962" t="s">
        <v>1281</v>
      </c>
      <c r="E1585" s="1963"/>
      <c r="F1585" s="1963"/>
      <c r="G1585" s="1963"/>
      <c r="H1585" s="1963"/>
      <c r="I1585" s="1963"/>
      <c r="J1585" s="1963"/>
      <c r="K1585" s="1963"/>
      <c r="L1585" s="1963"/>
      <c r="M1585" s="1963"/>
      <c r="N1585" s="1963"/>
      <c r="O1585" s="1963"/>
      <c r="P1585" s="1963"/>
      <c r="Q1585" s="1963"/>
      <c r="R1585" s="1964"/>
      <c r="S1585" s="1095"/>
    </row>
    <row r="1586" spans="1:19" ht="15.6">
      <c r="A1586" s="530"/>
      <c r="B1586" s="531"/>
      <c r="C1586" s="531"/>
      <c r="D1586" s="531"/>
      <c r="E1586" s="531"/>
      <c r="F1586" s="531"/>
      <c r="G1586" s="531"/>
      <c r="H1586" s="531"/>
      <c r="I1586" s="531"/>
      <c r="J1586" s="531"/>
      <c r="K1586" s="531"/>
      <c r="L1586" s="531"/>
      <c r="M1586" s="531"/>
      <c r="N1586" s="531"/>
      <c r="O1586" s="531"/>
      <c r="P1586" s="531"/>
      <c r="Q1586" s="531"/>
      <c r="R1586" s="531"/>
      <c r="S1586" s="532"/>
    </row>
    <row r="1587" spans="1:19" ht="15.6">
      <c r="A1587" s="1839" t="s">
        <v>1204</v>
      </c>
      <c r="B1587" s="1840"/>
      <c r="C1587" s="1840"/>
      <c r="D1587" s="1896" t="s">
        <v>1228</v>
      </c>
      <c r="E1587" s="1897"/>
      <c r="F1587" s="1897"/>
      <c r="G1587" s="1897"/>
      <c r="H1587" s="1897"/>
      <c r="I1587" s="1897"/>
      <c r="J1587" s="1897"/>
      <c r="K1587" s="1897"/>
      <c r="L1587" s="1897"/>
      <c r="M1587" s="1897"/>
      <c r="N1587" s="1897"/>
      <c r="O1587" s="1897"/>
      <c r="P1587" s="1897"/>
      <c r="Q1587" s="1897"/>
      <c r="R1587" s="1898"/>
      <c r="S1587" s="534"/>
    </row>
    <row r="1588" spans="1:19" ht="15.6">
      <c r="A1588" s="535"/>
      <c r="B1588" s="533"/>
      <c r="C1588" s="536"/>
      <c r="D1588" s="1899"/>
      <c r="E1588" s="1900"/>
      <c r="F1588" s="1900"/>
      <c r="G1588" s="1900"/>
      <c r="H1588" s="1900"/>
      <c r="I1588" s="1900"/>
      <c r="J1588" s="1900"/>
      <c r="K1588" s="1900"/>
      <c r="L1588" s="1900"/>
      <c r="M1588" s="1900"/>
      <c r="N1588" s="1900"/>
      <c r="O1588" s="1900"/>
      <c r="P1588" s="1900"/>
      <c r="Q1588" s="1900"/>
      <c r="R1588" s="1901"/>
      <c r="S1588" s="534"/>
    </row>
    <row r="1589" spans="1:19" ht="15.6">
      <c r="A1589" s="537"/>
      <c r="B1589" s="538"/>
      <c r="C1589" s="538"/>
      <c r="D1589" s="539"/>
      <c r="E1589" s="540"/>
      <c r="F1589" s="540"/>
      <c r="G1589" s="539"/>
      <c r="H1589" s="539"/>
      <c r="I1589" s="539"/>
      <c r="J1589" s="539"/>
      <c r="K1589" s="539"/>
      <c r="L1589" s="539"/>
      <c r="M1589" s="539"/>
      <c r="N1589" s="539"/>
      <c r="O1589" s="539"/>
      <c r="P1589" s="539"/>
      <c r="Q1589" s="539"/>
      <c r="R1589" s="540"/>
      <c r="S1589" s="534"/>
    </row>
    <row r="1590" spans="1:19" ht="15.6">
      <c r="A1590" s="1762" t="s">
        <v>1282</v>
      </c>
      <c r="B1590" s="1762"/>
      <c r="C1590" s="1762"/>
      <c r="D1590" s="1762"/>
      <c r="E1590" s="541"/>
      <c r="F1590" s="1763" t="s">
        <v>1283</v>
      </c>
      <c r="G1590" s="1763"/>
      <c r="H1590" s="1763"/>
      <c r="I1590" s="1763"/>
      <c r="J1590" s="1763"/>
      <c r="K1590" s="1763"/>
      <c r="L1590" s="540"/>
      <c r="M1590" s="1763" t="s">
        <v>1205</v>
      </c>
      <c r="N1590" s="1763"/>
      <c r="O1590" s="1763"/>
      <c r="P1590" s="540"/>
      <c r="Q1590" s="1764" t="s">
        <v>1284</v>
      </c>
      <c r="R1590" s="1765"/>
      <c r="S1590" s="1858"/>
    </row>
    <row r="1591" spans="1:19" ht="15.6">
      <c r="A1591" s="1768">
        <v>7.15</v>
      </c>
      <c r="B1591" s="1768"/>
      <c r="C1591" s="1768"/>
      <c r="D1591" s="1768"/>
      <c r="E1591" s="541"/>
      <c r="F1591" s="1769" t="s">
        <v>1009</v>
      </c>
      <c r="G1591" s="1769"/>
      <c r="H1591" s="1769"/>
      <c r="I1591" s="1769"/>
      <c r="J1591" s="1769"/>
      <c r="K1591" s="1769"/>
      <c r="L1591" s="540"/>
      <c r="M1591" s="1770" t="s">
        <v>952</v>
      </c>
      <c r="N1591" s="1771"/>
      <c r="O1591" s="1772"/>
      <c r="P1591" s="539"/>
      <c r="Q1591" s="1828"/>
      <c r="R1591" s="1829"/>
      <c r="S1591" s="1859"/>
    </row>
    <row r="1592" spans="1:19" ht="45.6" customHeight="1">
      <c r="A1592" s="1768"/>
      <c r="B1592" s="1768"/>
      <c r="C1592" s="1768"/>
      <c r="D1592" s="1768"/>
      <c r="E1592" s="541"/>
      <c r="F1592" s="1769"/>
      <c r="G1592" s="1769"/>
      <c r="H1592" s="1769"/>
      <c r="I1592" s="1769"/>
      <c r="J1592" s="1769"/>
      <c r="K1592" s="1769"/>
      <c r="L1592" s="539"/>
      <c r="M1592" s="539"/>
      <c r="N1592" s="542"/>
      <c r="O1592" s="542"/>
      <c r="P1592" s="542"/>
      <c r="Q1592" s="542"/>
      <c r="R1592" s="540"/>
      <c r="S1592" s="534"/>
    </row>
    <row r="1593" spans="1:19" ht="15.6">
      <c r="A1593" s="1820" t="s">
        <v>1285</v>
      </c>
      <c r="B1593" s="1821"/>
      <c r="C1593" s="1821"/>
      <c r="D1593" s="1821"/>
      <c r="E1593" s="1821"/>
      <c r="F1593" s="1821"/>
      <c r="G1593" s="1821"/>
      <c r="H1593" s="1821"/>
      <c r="I1593" s="1821"/>
      <c r="J1593" s="1821"/>
      <c r="K1593" s="1822"/>
      <c r="L1593" s="1823" t="s">
        <v>428</v>
      </c>
      <c r="M1593" s="1825" t="s">
        <v>1225</v>
      </c>
      <c r="N1593" s="1826"/>
      <c r="O1593" s="1827"/>
      <c r="P1593" s="1823" t="s">
        <v>1286</v>
      </c>
      <c r="Q1593" s="1823" t="s">
        <v>1287</v>
      </c>
      <c r="R1593" s="1823" t="s">
        <v>1288</v>
      </c>
      <c r="S1593" s="1809" t="s">
        <v>1206</v>
      </c>
    </row>
    <row r="1594" spans="1:19" ht="15.6">
      <c r="A1594" s="1804"/>
      <c r="B1594" s="1805"/>
      <c r="C1594" s="1805"/>
      <c r="D1594" s="1805"/>
      <c r="E1594" s="1805"/>
      <c r="F1594" s="1805"/>
      <c r="G1594" s="1805"/>
      <c r="H1594" s="1805"/>
      <c r="I1594" s="1805"/>
      <c r="J1594" s="1805"/>
      <c r="K1594" s="1806"/>
      <c r="L1594" s="1824"/>
      <c r="M1594" s="546" t="s">
        <v>1289</v>
      </c>
      <c r="N1594" s="546" t="s">
        <v>1291</v>
      </c>
      <c r="O1594" s="546" t="s">
        <v>1291</v>
      </c>
      <c r="P1594" s="1824"/>
      <c r="Q1594" s="1824"/>
      <c r="R1594" s="1824"/>
      <c r="S1594" s="1810"/>
    </row>
    <row r="1595" spans="1:19" ht="15.6">
      <c r="A1595" s="1811" t="s">
        <v>1292</v>
      </c>
      <c r="B1595" s="1812"/>
      <c r="C1595" s="1812"/>
      <c r="D1595" s="1812"/>
      <c r="E1595" s="1812"/>
      <c r="F1595" s="1812"/>
      <c r="G1595" s="1812"/>
      <c r="H1595" s="1812"/>
      <c r="I1595" s="1812"/>
      <c r="J1595" s="1812"/>
      <c r="K1595" s="1813"/>
      <c r="L1595" s="586" t="s">
        <v>1646</v>
      </c>
      <c r="M1595" s="583"/>
      <c r="N1595" s="549"/>
      <c r="O1595" s="549"/>
      <c r="P1595" s="549"/>
      <c r="Q1595" s="549">
        <v>1</v>
      </c>
      <c r="R1595" s="549"/>
      <c r="S1595" s="584">
        <f>SUM(Q1595:Q1604)</f>
        <v>1</v>
      </c>
    </row>
    <row r="1596" spans="1:19" ht="15.6">
      <c r="A1596" s="1814"/>
      <c r="B1596" s="1815"/>
      <c r="C1596" s="1815"/>
      <c r="D1596" s="1815"/>
      <c r="E1596" s="1815"/>
      <c r="F1596" s="1815"/>
      <c r="G1596" s="1815"/>
      <c r="H1596" s="1815"/>
      <c r="I1596" s="1815"/>
      <c r="J1596" s="1815"/>
      <c r="K1596" s="1816"/>
      <c r="L1596" s="586"/>
      <c r="M1596" s="583"/>
      <c r="N1596" s="549"/>
      <c r="O1596" s="549"/>
      <c r="P1596" s="549"/>
      <c r="Q1596" s="549"/>
      <c r="R1596" s="549"/>
      <c r="S1596" s="584"/>
    </row>
    <row r="1597" spans="1:19" ht="15.6">
      <c r="A1597" s="1814"/>
      <c r="B1597" s="1815"/>
      <c r="C1597" s="1815"/>
      <c r="D1597" s="1815"/>
      <c r="E1597" s="1815"/>
      <c r="F1597" s="1815"/>
      <c r="G1597" s="1815"/>
      <c r="H1597" s="1815"/>
      <c r="I1597" s="1815"/>
      <c r="J1597" s="1815"/>
      <c r="K1597" s="1816"/>
      <c r="L1597" s="586"/>
      <c r="M1597" s="583"/>
      <c r="N1597" s="549"/>
      <c r="O1597" s="549"/>
      <c r="P1597" s="549"/>
      <c r="Q1597" s="549"/>
      <c r="R1597" s="549"/>
      <c r="S1597" s="584"/>
    </row>
    <row r="1598" spans="1:19" ht="15.6">
      <c r="A1598" s="1814"/>
      <c r="B1598" s="1815"/>
      <c r="C1598" s="1815"/>
      <c r="D1598" s="1815"/>
      <c r="E1598" s="1815"/>
      <c r="F1598" s="1815"/>
      <c r="G1598" s="1815"/>
      <c r="H1598" s="1815"/>
      <c r="I1598" s="1815"/>
      <c r="J1598" s="1815"/>
      <c r="K1598" s="1816"/>
      <c r="L1598" s="586"/>
      <c r="M1598" s="583"/>
      <c r="N1598" s="549"/>
      <c r="O1598" s="549"/>
      <c r="P1598" s="549"/>
      <c r="Q1598" s="549"/>
      <c r="R1598" s="549"/>
      <c r="S1598" s="584"/>
    </row>
    <row r="1599" spans="1:19" ht="15.6">
      <c r="A1599" s="1814"/>
      <c r="B1599" s="1815"/>
      <c r="C1599" s="1815"/>
      <c r="D1599" s="1815"/>
      <c r="E1599" s="1815"/>
      <c r="F1599" s="1815"/>
      <c r="G1599" s="1815"/>
      <c r="H1599" s="1815"/>
      <c r="I1599" s="1815"/>
      <c r="J1599" s="1815"/>
      <c r="K1599" s="1816"/>
      <c r="L1599" s="586"/>
      <c r="M1599" s="583"/>
      <c r="N1599" s="549"/>
      <c r="O1599" s="549"/>
      <c r="P1599" s="549"/>
      <c r="Q1599" s="549"/>
      <c r="R1599" s="549"/>
      <c r="S1599" s="584"/>
    </row>
    <row r="1600" spans="1:19" ht="15.6">
      <c r="A1600" s="1814"/>
      <c r="B1600" s="1815"/>
      <c r="C1600" s="1815"/>
      <c r="D1600" s="1815"/>
      <c r="E1600" s="1815"/>
      <c r="F1600" s="1815"/>
      <c r="G1600" s="1815"/>
      <c r="H1600" s="1815"/>
      <c r="I1600" s="1815"/>
      <c r="J1600" s="1815"/>
      <c r="K1600" s="1816"/>
      <c r="L1600" s="586"/>
      <c r="M1600" s="583"/>
      <c r="N1600" s="549"/>
      <c r="O1600" s="549"/>
      <c r="P1600" s="549"/>
      <c r="Q1600" s="549"/>
      <c r="R1600" s="549"/>
      <c r="S1600" s="584"/>
    </row>
    <row r="1601" spans="1:19" ht="15.6">
      <c r="A1601" s="1814"/>
      <c r="B1601" s="1815"/>
      <c r="C1601" s="1815"/>
      <c r="D1601" s="1815"/>
      <c r="E1601" s="1815"/>
      <c r="F1601" s="1815"/>
      <c r="G1601" s="1815"/>
      <c r="H1601" s="1815"/>
      <c r="I1601" s="1815"/>
      <c r="J1601" s="1815"/>
      <c r="K1601" s="1816"/>
      <c r="L1601" s="586"/>
      <c r="M1601" s="583"/>
      <c r="N1601" s="549"/>
      <c r="O1601" s="549"/>
      <c r="P1601" s="549"/>
      <c r="Q1601" s="549"/>
      <c r="R1601" s="549"/>
      <c r="S1601" s="584"/>
    </row>
    <row r="1602" spans="1:19" ht="15.6">
      <c r="A1602" s="1814"/>
      <c r="B1602" s="1815"/>
      <c r="C1602" s="1815"/>
      <c r="D1602" s="1815"/>
      <c r="E1602" s="1815"/>
      <c r="F1602" s="1815"/>
      <c r="G1602" s="1815"/>
      <c r="H1602" s="1815"/>
      <c r="I1602" s="1815"/>
      <c r="J1602" s="1815"/>
      <c r="K1602" s="1816"/>
      <c r="L1602" s="547"/>
      <c r="M1602" s="583"/>
      <c r="N1602" s="549"/>
      <c r="O1602" s="549"/>
      <c r="P1602" s="549"/>
      <c r="Q1602" s="549"/>
      <c r="R1602" s="549"/>
      <c r="S1602" s="584"/>
    </row>
    <row r="1603" spans="1:19" ht="15.6">
      <c r="A1603" s="1814"/>
      <c r="B1603" s="1815"/>
      <c r="C1603" s="1815"/>
      <c r="D1603" s="1815"/>
      <c r="E1603" s="1815"/>
      <c r="F1603" s="1815"/>
      <c r="G1603" s="1815"/>
      <c r="H1603" s="1815"/>
      <c r="I1603" s="1815"/>
      <c r="J1603" s="1815"/>
      <c r="K1603" s="1816"/>
      <c r="L1603" s="547"/>
      <c r="M1603" s="583"/>
      <c r="N1603" s="549"/>
      <c r="O1603" s="549"/>
      <c r="P1603" s="549"/>
      <c r="Q1603" s="549"/>
      <c r="R1603" s="549"/>
      <c r="S1603" s="584"/>
    </row>
    <row r="1604" spans="1:19" ht="15.6">
      <c r="A1604" s="1814"/>
      <c r="B1604" s="1815"/>
      <c r="C1604" s="1815"/>
      <c r="D1604" s="1815"/>
      <c r="E1604" s="1815"/>
      <c r="F1604" s="1815"/>
      <c r="G1604" s="1815"/>
      <c r="H1604" s="1815"/>
      <c r="I1604" s="1815"/>
      <c r="J1604" s="1815"/>
      <c r="K1604" s="1816"/>
      <c r="L1604" s="547"/>
      <c r="M1604" s="583"/>
      <c r="N1604" s="549"/>
      <c r="O1604" s="549"/>
      <c r="P1604" s="549"/>
      <c r="Q1604" s="549"/>
      <c r="R1604" s="549"/>
      <c r="S1604" s="584"/>
    </row>
    <row r="1605" spans="1:19" ht="16.2" thickBot="1">
      <c r="A1605" s="1831"/>
      <c r="B1605" s="1832"/>
      <c r="C1605" s="1832"/>
      <c r="D1605" s="1832"/>
      <c r="E1605" s="1832"/>
      <c r="F1605" s="1832"/>
      <c r="G1605" s="1832"/>
      <c r="H1605" s="1832"/>
      <c r="I1605" s="1832"/>
      <c r="J1605" s="1832"/>
      <c r="K1605" s="1833"/>
      <c r="L1605" s="1834" t="s">
        <v>1209</v>
      </c>
      <c r="M1605" s="1835"/>
      <c r="N1605" s="1835"/>
      <c r="O1605" s="1835"/>
      <c r="P1605" s="1835"/>
      <c r="Q1605" s="1835"/>
      <c r="R1605" s="1836"/>
      <c r="S1605" s="558">
        <f>SUM(S1595:S1601)</f>
        <v>1</v>
      </c>
    </row>
    <row r="1606" spans="1:19" ht="86.4" customHeight="1">
      <c r="A1606" s="2001" t="s">
        <v>1306</v>
      </c>
      <c r="B1606" s="2002"/>
      <c r="C1606" s="2003"/>
      <c r="D1606" s="2003"/>
      <c r="E1606" s="1089"/>
      <c r="F1606" s="1090"/>
      <c r="G1606" s="2002" t="s">
        <v>1306</v>
      </c>
      <c r="H1606" s="2002"/>
      <c r="I1606" s="1088"/>
      <c r="J1606" s="1088"/>
      <c r="K1606" s="1103"/>
      <c r="L1606" s="587"/>
      <c r="M1606" s="587"/>
      <c r="N1606" s="587"/>
      <c r="O1606" s="587"/>
      <c r="P1606" s="587"/>
      <c r="Q1606" s="587"/>
      <c r="R1606" s="587"/>
      <c r="S1606" s="588"/>
    </row>
    <row r="1607" spans="1:19" ht="15.6">
      <c r="A1607" s="765" t="s">
        <v>1939</v>
      </c>
      <c r="B1607" s="755"/>
      <c r="C1607" s="755"/>
      <c r="D1607" s="830"/>
      <c r="E1607" s="830"/>
      <c r="F1607" s="830"/>
      <c r="G1607" s="1759" t="s">
        <v>1942</v>
      </c>
      <c r="H1607" s="1759"/>
      <c r="I1607" s="1759"/>
      <c r="J1607" s="1759"/>
      <c r="K1607" s="829"/>
      <c r="L1607" s="587"/>
      <c r="M1607" s="587"/>
      <c r="N1607" s="587"/>
      <c r="O1607" s="587"/>
      <c r="P1607" s="587"/>
      <c r="Q1607" s="587"/>
      <c r="R1607" s="587"/>
      <c r="S1607" s="588"/>
    </row>
    <row r="1608" spans="1:19" ht="15.6">
      <c r="A1608" s="765" t="s">
        <v>1940</v>
      </c>
      <c r="B1608" s="755"/>
      <c r="C1608" s="755"/>
      <c r="D1608" s="830"/>
      <c r="E1608" s="830"/>
      <c r="F1608" s="830"/>
      <c r="G1608" s="1759" t="s">
        <v>1943</v>
      </c>
      <c r="H1608" s="1759"/>
      <c r="I1608" s="1759"/>
      <c r="J1608" s="1759"/>
      <c r="K1608" s="829"/>
      <c r="L1608" s="587"/>
      <c r="M1608" s="587"/>
      <c r="N1608" s="587"/>
      <c r="O1608" s="587"/>
      <c r="P1608" s="587"/>
      <c r="Q1608" s="587"/>
      <c r="R1608" s="587"/>
      <c r="S1608" s="588"/>
    </row>
    <row r="1609" spans="1:19" ht="16.2" thickBot="1">
      <c r="A1609" s="765" t="s">
        <v>1941</v>
      </c>
      <c r="B1609" s="755"/>
      <c r="C1609" s="755"/>
      <c r="D1609" s="830"/>
      <c r="E1609" s="830"/>
      <c r="F1609" s="830"/>
      <c r="G1609" s="1759" t="s">
        <v>1944</v>
      </c>
      <c r="H1609" s="1759"/>
      <c r="I1609" s="1759"/>
      <c r="J1609" s="1759"/>
      <c r="K1609" s="1094"/>
      <c r="L1609" s="587"/>
      <c r="M1609" s="587"/>
      <c r="N1609" s="587"/>
      <c r="O1609" s="587"/>
      <c r="P1609" s="587"/>
      <c r="Q1609" s="587"/>
      <c r="R1609" s="587"/>
      <c r="S1609" s="588"/>
    </row>
    <row r="1610" spans="1:19" ht="21" thickBot="1">
      <c r="A1610" s="1837"/>
      <c r="B1610" s="1838"/>
      <c r="C1610" s="1838"/>
      <c r="D1610" s="1775" t="s">
        <v>1281</v>
      </c>
      <c r="E1610" s="1776"/>
      <c r="F1610" s="1776"/>
      <c r="G1610" s="1776"/>
      <c r="H1610" s="1776"/>
      <c r="I1610" s="1776"/>
      <c r="J1610" s="1776"/>
      <c r="K1610" s="1776"/>
      <c r="L1610" s="1776"/>
      <c r="M1610" s="1776"/>
      <c r="N1610" s="1776"/>
      <c r="O1610" s="1776"/>
      <c r="P1610" s="1776"/>
      <c r="Q1610" s="1776"/>
      <c r="R1610" s="1777"/>
      <c r="S1610" s="528"/>
    </row>
    <row r="1611" spans="1:19" ht="21" customHeight="1">
      <c r="A1611" s="530"/>
      <c r="B1611" s="531"/>
      <c r="C1611" s="531"/>
      <c r="D1611" s="531"/>
      <c r="E1611" s="531"/>
      <c r="F1611" s="531"/>
      <c r="G1611" s="531"/>
      <c r="H1611" s="531"/>
      <c r="I1611" s="531"/>
      <c r="J1611" s="531"/>
      <c r="K1611" s="531"/>
      <c r="L1611" s="531"/>
      <c r="M1611" s="531"/>
      <c r="N1611" s="531"/>
      <c r="O1611" s="531"/>
      <c r="P1611" s="531"/>
      <c r="Q1611" s="531"/>
      <c r="R1611" s="531"/>
      <c r="S1611" s="532"/>
    </row>
    <row r="1612" spans="1:19" ht="15.6">
      <c r="A1612" s="1839" t="s">
        <v>1204</v>
      </c>
      <c r="B1612" s="1840"/>
      <c r="C1612" s="1840"/>
      <c r="D1612" s="1896" t="s">
        <v>1228</v>
      </c>
      <c r="E1612" s="1897"/>
      <c r="F1612" s="1897"/>
      <c r="G1612" s="1897"/>
      <c r="H1612" s="1897"/>
      <c r="I1612" s="1897"/>
      <c r="J1612" s="1897"/>
      <c r="K1612" s="1897"/>
      <c r="L1612" s="1897"/>
      <c r="M1612" s="1897"/>
      <c r="N1612" s="1897"/>
      <c r="O1612" s="1897"/>
      <c r="P1612" s="1897"/>
      <c r="Q1612" s="1897"/>
      <c r="R1612" s="1898"/>
      <c r="S1612" s="534"/>
    </row>
    <row r="1613" spans="1:19" ht="15.6">
      <c r="A1613" s="535"/>
      <c r="B1613" s="533"/>
      <c r="C1613" s="536"/>
      <c r="D1613" s="1899"/>
      <c r="E1613" s="1900"/>
      <c r="F1613" s="1900"/>
      <c r="G1613" s="1900"/>
      <c r="H1613" s="1900"/>
      <c r="I1613" s="1900"/>
      <c r="J1613" s="1900"/>
      <c r="K1613" s="1900"/>
      <c r="L1613" s="1900"/>
      <c r="M1613" s="1900"/>
      <c r="N1613" s="1900"/>
      <c r="O1613" s="1900"/>
      <c r="P1613" s="1900"/>
      <c r="Q1613" s="1900"/>
      <c r="R1613" s="1901"/>
      <c r="S1613" s="534"/>
    </row>
    <row r="1614" spans="1:19" ht="15.6">
      <c r="A1614" s="537"/>
      <c r="B1614" s="538"/>
      <c r="C1614" s="538"/>
      <c r="D1614" s="539"/>
      <c r="E1614" s="540"/>
      <c r="F1614" s="540"/>
      <c r="G1614" s="539"/>
      <c r="H1614" s="539"/>
      <c r="I1614" s="539"/>
      <c r="J1614" s="539"/>
      <c r="K1614" s="539"/>
      <c r="L1614" s="539"/>
      <c r="M1614" s="539"/>
      <c r="N1614" s="539"/>
      <c r="O1614" s="539"/>
      <c r="P1614" s="539"/>
      <c r="Q1614" s="539"/>
      <c r="R1614" s="540"/>
      <c r="S1614" s="534"/>
    </row>
    <row r="1615" spans="1:19" ht="15.6">
      <c r="A1615" s="1762" t="s">
        <v>1282</v>
      </c>
      <c r="B1615" s="1762"/>
      <c r="C1615" s="1762"/>
      <c r="D1615" s="1762"/>
      <c r="E1615" s="541"/>
      <c r="F1615" s="1763" t="s">
        <v>1283</v>
      </c>
      <c r="G1615" s="1763"/>
      <c r="H1615" s="1763"/>
      <c r="I1615" s="1763"/>
      <c r="J1615" s="1763"/>
      <c r="K1615" s="1763"/>
      <c r="L1615" s="540"/>
      <c r="M1615" s="1763" t="s">
        <v>1205</v>
      </c>
      <c r="N1615" s="1763"/>
      <c r="O1615" s="1763"/>
      <c r="P1615" s="540"/>
      <c r="Q1615" s="1764" t="s">
        <v>1284</v>
      </c>
      <c r="R1615" s="1765"/>
      <c r="S1615" s="1858"/>
    </row>
    <row r="1616" spans="1:19" ht="36.6" customHeight="1">
      <c r="A1616" s="1768" t="s">
        <v>1011</v>
      </c>
      <c r="B1616" s="1768"/>
      <c r="C1616" s="1768"/>
      <c r="D1616" s="1768"/>
      <c r="E1616" s="541"/>
      <c r="F1616" s="1769" t="s">
        <v>918</v>
      </c>
      <c r="G1616" s="1769"/>
      <c r="H1616" s="1769"/>
      <c r="I1616" s="1769"/>
      <c r="J1616" s="1769"/>
      <c r="K1616" s="1769"/>
      <c r="L1616" s="540"/>
      <c r="M1616" s="1770" t="s">
        <v>924</v>
      </c>
      <c r="N1616" s="1771"/>
      <c r="O1616" s="1772"/>
      <c r="P1616" s="539"/>
      <c r="Q1616" s="1828"/>
      <c r="R1616" s="1829"/>
      <c r="S1616" s="1859"/>
    </row>
    <row r="1617" spans="1:19" ht="20.399999999999999" customHeight="1">
      <c r="A1617" s="1768"/>
      <c r="B1617" s="1768"/>
      <c r="C1617" s="1768"/>
      <c r="D1617" s="1768"/>
      <c r="E1617" s="541"/>
      <c r="F1617" s="1769"/>
      <c r="G1617" s="1769"/>
      <c r="H1617" s="1769"/>
      <c r="I1617" s="1769"/>
      <c r="J1617" s="1769"/>
      <c r="K1617" s="1769"/>
      <c r="L1617" s="539"/>
      <c r="M1617" s="539"/>
      <c r="N1617" s="542"/>
      <c r="O1617" s="542"/>
      <c r="P1617" s="542"/>
      <c r="Q1617" s="542"/>
      <c r="R1617" s="540"/>
      <c r="S1617" s="534"/>
    </row>
    <row r="1618" spans="1:19" ht="20.399999999999999" customHeight="1">
      <c r="A1618" s="1820" t="s">
        <v>1285</v>
      </c>
      <c r="B1618" s="1821"/>
      <c r="C1618" s="1821"/>
      <c r="D1618" s="1821"/>
      <c r="E1618" s="1821"/>
      <c r="F1618" s="1821"/>
      <c r="G1618" s="1821"/>
      <c r="H1618" s="1821"/>
      <c r="I1618" s="1821"/>
      <c r="J1618" s="1821"/>
      <c r="K1618" s="1822"/>
      <c r="L1618" s="1823" t="s">
        <v>428</v>
      </c>
      <c r="M1618" s="1825" t="s">
        <v>1225</v>
      </c>
      <c r="N1618" s="1826"/>
      <c r="O1618" s="1827"/>
      <c r="P1618" s="1823" t="s">
        <v>1286</v>
      </c>
      <c r="Q1618" s="1823" t="s">
        <v>1287</v>
      </c>
      <c r="R1618" s="1823" t="s">
        <v>1288</v>
      </c>
      <c r="S1618" s="1809" t="s">
        <v>1206</v>
      </c>
    </row>
    <row r="1619" spans="1:19" ht="20.399999999999999" customHeight="1">
      <c r="A1619" s="1804"/>
      <c r="B1619" s="1805"/>
      <c r="C1619" s="1805"/>
      <c r="D1619" s="1805"/>
      <c r="E1619" s="1805"/>
      <c r="F1619" s="1805"/>
      <c r="G1619" s="1805"/>
      <c r="H1619" s="1805"/>
      <c r="I1619" s="1805"/>
      <c r="J1619" s="1805"/>
      <c r="K1619" s="1806"/>
      <c r="L1619" s="1824"/>
      <c r="M1619" s="546" t="s">
        <v>1289</v>
      </c>
      <c r="N1619" s="546" t="s">
        <v>1291</v>
      </c>
      <c r="O1619" s="546" t="s">
        <v>1291</v>
      </c>
      <c r="P1619" s="1824"/>
      <c r="Q1619" s="1824"/>
      <c r="R1619" s="1824"/>
      <c r="S1619" s="1810"/>
    </row>
    <row r="1620" spans="1:19" ht="20.399999999999999" customHeight="1">
      <c r="A1620" s="1811" t="s">
        <v>1292</v>
      </c>
      <c r="B1620" s="1812"/>
      <c r="C1620" s="1812"/>
      <c r="D1620" s="1812"/>
      <c r="E1620" s="1812"/>
      <c r="F1620" s="1812"/>
      <c r="G1620" s="1812"/>
      <c r="H1620" s="1812"/>
      <c r="I1620" s="1812"/>
      <c r="J1620" s="1812"/>
      <c r="K1620" s="1813"/>
      <c r="L1620" s="586"/>
      <c r="M1620" s="583"/>
      <c r="N1620" s="549"/>
      <c r="O1620" s="549"/>
      <c r="P1620" s="549"/>
      <c r="Q1620" s="549">
        <v>6.3</v>
      </c>
      <c r="R1620" s="549"/>
      <c r="S1620" s="584">
        <f>SUM(Q1620:Q1625)</f>
        <v>6.3</v>
      </c>
    </row>
    <row r="1621" spans="1:19" ht="20.399999999999999" customHeight="1">
      <c r="A1621" s="1814"/>
      <c r="B1621" s="1815"/>
      <c r="C1621" s="1815"/>
      <c r="D1621" s="1815"/>
      <c r="E1621" s="1815"/>
      <c r="F1621" s="1815"/>
      <c r="G1621" s="1815"/>
      <c r="H1621" s="1815"/>
      <c r="I1621" s="1815"/>
      <c r="J1621" s="1815"/>
      <c r="K1621" s="1816"/>
      <c r="L1621" s="586"/>
      <c r="M1621" s="583"/>
      <c r="N1621" s="549"/>
      <c r="O1621" s="549"/>
      <c r="P1621" s="549"/>
      <c r="Q1621" s="549"/>
      <c r="R1621" s="549"/>
      <c r="S1621" s="584"/>
    </row>
    <row r="1622" spans="1:19" ht="20.399999999999999" customHeight="1">
      <c r="A1622" s="1814"/>
      <c r="B1622" s="1815"/>
      <c r="C1622" s="1815"/>
      <c r="D1622" s="1815"/>
      <c r="E1622" s="1815"/>
      <c r="F1622" s="1815"/>
      <c r="G1622" s="1815"/>
      <c r="H1622" s="1815"/>
      <c r="I1622" s="1815"/>
      <c r="J1622" s="1815"/>
      <c r="K1622" s="1816"/>
      <c r="L1622" s="586"/>
      <c r="M1622" s="583"/>
      <c r="N1622" s="549"/>
      <c r="O1622" s="549"/>
      <c r="P1622" s="549"/>
      <c r="Q1622" s="549"/>
      <c r="R1622" s="549"/>
      <c r="S1622" s="584"/>
    </row>
    <row r="1623" spans="1:19" ht="20.399999999999999" customHeight="1">
      <c r="A1623" s="1814"/>
      <c r="B1623" s="1815"/>
      <c r="C1623" s="1815"/>
      <c r="D1623" s="1815"/>
      <c r="E1623" s="1815"/>
      <c r="F1623" s="1815"/>
      <c r="G1623" s="1815"/>
      <c r="H1623" s="1815"/>
      <c r="I1623" s="1815"/>
      <c r="J1623" s="1815"/>
      <c r="K1623" s="1816"/>
      <c r="L1623" s="547"/>
      <c r="M1623" s="583"/>
      <c r="N1623" s="549"/>
      <c r="O1623" s="549"/>
      <c r="P1623" s="549"/>
      <c r="Q1623" s="549"/>
      <c r="R1623" s="549"/>
      <c r="S1623" s="584"/>
    </row>
    <row r="1624" spans="1:19" ht="20.399999999999999" customHeight="1">
      <c r="A1624" s="1814"/>
      <c r="B1624" s="1815"/>
      <c r="C1624" s="1815"/>
      <c r="D1624" s="1815"/>
      <c r="E1624" s="1815"/>
      <c r="F1624" s="1815"/>
      <c r="G1624" s="1815"/>
      <c r="H1624" s="1815"/>
      <c r="I1624" s="1815"/>
      <c r="J1624" s="1815"/>
      <c r="K1624" s="1816"/>
      <c r="L1624" s="547"/>
      <c r="M1624" s="583"/>
      <c r="N1624" s="549"/>
      <c r="O1624" s="549"/>
      <c r="P1624" s="549"/>
      <c r="Q1624" s="549"/>
      <c r="R1624" s="549"/>
      <c r="S1624" s="584"/>
    </row>
    <row r="1625" spans="1:19" ht="20.399999999999999" customHeight="1">
      <c r="A1625" s="1814"/>
      <c r="B1625" s="1815"/>
      <c r="C1625" s="1815"/>
      <c r="D1625" s="1815"/>
      <c r="E1625" s="1815"/>
      <c r="F1625" s="1815"/>
      <c r="G1625" s="1815"/>
      <c r="H1625" s="1815"/>
      <c r="I1625" s="1815"/>
      <c r="J1625" s="1815"/>
      <c r="K1625" s="1816"/>
      <c r="L1625" s="547"/>
      <c r="M1625" s="583"/>
      <c r="N1625" s="549"/>
      <c r="O1625" s="549"/>
      <c r="P1625" s="549"/>
      <c r="Q1625" s="549"/>
      <c r="R1625" s="549"/>
      <c r="S1625" s="584"/>
    </row>
    <row r="1626" spans="1:19" ht="20.399999999999999" customHeight="1">
      <c r="A1626" s="1831"/>
      <c r="B1626" s="1832"/>
      <c r="C1626" s="1832"/>
      <c r="D1626" s="1832"/>
      <c r="E1626" s="1832"/>
      <c r="F1626" s="1832"/>
      <c r="G1626" s="1832"/>
      <c r="H1626" s="1832"/>
      <c r="I1626" s="1832"/>
      <c r="J1626" s="1832"/>
      <c r="K1626" s="1833"/>
      <c r="L1626" s="1834" t="s">
        <v>1209</v>
      </c>
      <c r="M1626" s="1835"/>
      <c r="N1626" s="1835"/>
      <c r="O1626" s="1835"/>
      <c r="P1626" s="1835"/>
      <c r="Q1626" s="1835"/>
      <c r="R1626" s="1836"/>
      <c r="S1626" s="558">
        <f>SUM(S1620:S1622)</f>
        <v>6.3</v>
      </c>
    </row>
    <row r="1627" spans="1:19" ht="20.399999999999999" customHeight="1" thickBot="1">
      <c r="A1627" s="551"/>
      <c r="B1627" s="552"/>
      <c r="C1627" s="552"/>
      <c r="D1627" s="552"/>
      <c r="E1627" s="552"/>
      <c r="F1627" s="552"/>
      <c r="G1627" s="552"/>
      <c r="H1627" s="552"/>
      <c r="I1627" s="552"/>
      <c r="J1627" s="552"/>
      <c r="K1627" s="552"/>
      <c r="L1627" s="587"/>
      <c r="M1627" s="587"/>
      <c r="N1627" s="587"/>
      <c r="O1627" s="587"/>
      <c r="P1627" s="587"/>
      <c r="Q1627" s="587"/>
      <c r="R1627" s="587"/>
      <c r="S1627" s="588"/>
    </row>
    <row r="1628" spans="1:19" ht="20.399999999999999" customHeight="1" thickBot="1">
      <c r="A1628" s="1837"/>
      <c r="B1628" s="1838"/>
      <c r="C1628" s="1838"/>
      <c r="D1628" s="1775" t="s">
        <v>1281</v>
      </c>
      <c r="E1628" s="1776"/>
      <c r="F1628" s="1776"/>
      <c r="G1628" s="1776"/>
      <c r="H1628" s="1776"/>
      <c r="I1628" s="1776"/>
      <c r="J1628" s="1776"/>
      <c r="K1628" s="1776"/>
      <c r="L1628" s="1776"/>
      <c r="M1628" s="1776"/>
      <c r="N1628" s="1776"/>
      <c r="O1628" s="1776"/>
      <c r="P1628" s="1776"/>
      <c r="Q1628" s="1776"/>
      <c r="R1628" s="1777"/>
      <c r="S1628" s="528"/>
    </row>
    <row r="1629" spans="1:19" ht="20.399999999999999" customHeight="1">
      <c r="A1629" s="530"/>
      <c r="B1629" s="531"/>
      <c r="C1629" s="531"/>
      <c r="D1629" s="531"/>
      <c r="E1629" s="531"/>
      <c r="F1629" s="531"/>
      <c r="G1629" s="531"/>
      <c r="H1629" s="531"/>
      <c r="I1629" s="531"/>
      <c r="J1629" s="531"/>
      <c r="K1629" s="531"/>
      <c r="L1629" s="531"/>
      <c r="M1629" s="531"/>
      <c r="N1629" s="531"/>
      <c r="O1629" s="531"/>
      <c r="P1629" s="531"/>
      <c r="Q1629" s="531"/>
      <c r="R1629" s="531"/>
      <c r="S1629" s="532"/>
    </row>
    <row r="1630" spans="1:19" ht="20.399999999999999" customHeight="1">
      <c r="A1630" s="1839" t="s">
        <v>1204</v>
      </c>
      <c r="B1630" s="1840"/>
      <c r="C1630" s="1840"/>
      <c r="D1630" s="1896" t="s">
        <v>1228</v>
      </c>
      <c r="E1630" s="1897"/>
      <c r="F1630" s="1897"/>
      <c r="G1630" s="1897"/>
      <c r="H1630" s="1897"/>
      <c r="I1630" s="1897"/>
      <c r="J1630" s="1897"/>
      <c r="K1630" s="1897"/>
      <c r="L1630" s="1897"/>
      <c r="M1630" s="1897"/>
      <c r="N1630" s="1897"/>
      <c r="O1630" s="1897"/>
      <c r="P1630" s="1897"/>
      <c r="Q1630" s="1897"/>
      <c r="R1630" s="1898"/>
      <c r="S1630" s="534"/>
    </row>
    <row r="1631" spans="1:19" ht="20.399999999999999" customHeight="1">
      <c r="A1631" s="535"/>
      <c r="B1631" s="533"/>
      <c r="C1631" s="536"/>
      <c r="D1631" s="1899"/>
      <c r="E1631" s="1900"/>
      <c r="F1631" s="1900"/>
      <c r="G1631" s="1900"/>
      <c r="H1631" s="1900"/>
      <c r="I1631" s="1900"/>
      <c r="J1631" s="1900"/>
      <c r="K1631" s="1900"/>
      <c r="L1631" s="1900"/>
      <c r="M1631" s="1900"/>
      <c r="N1631" s="1900"/>
      <c r="O1631" s="1900"/>
      <c r="P1631" s="1900"/>
      <c r="Q1631" s="1900"/>
      <c r="R1631" s="1901"/>
      <c r="S1631" s="534"/>
    </row>
    <row r="1632" spans="1:19" ht="20.399999999999999" customHeight="1">
      <c r="A1632" s="537"/>
      <c r="B1632" s="538"/>
      <c r="C1632" s="538"/>
      <c r="D1632" s="539"/>
      <c r="E1632" s="540"/>
      <c r="F1632" s="540"/>
      <c r="G1632" s="539"/>
      <c r="H1632" s="539"/>
      <c r="I1632" s="539"/>
      <c r="J1632" s="539"/>
      <c r="K1632" s="539"/>
      <c r="L1632" s="539"/>
      <c r="M1632" s="539"/>
      <c r="N1632" s="539"/>
      <c r="O1632" s="539"/>
      <c r="P1632" s="539"/>
      <c r="Q1632" s="539"/>
      <c r="R1632" s="540"/>
      <c r="S1632" s="534"/>
    </row>
    <row r="1633" spans="1:19" ht="20.399999999999999" customHeight="1">
      <c r="A1633" s="1762" t="s">
        <v>1282</v>
      </c>
      <c r="B1633" s="1762"/>
      <c r="C1633" s="1762"/>
      <c r="D1633" s="1762"/>
      <c r="E1633" s="541"/>
      <c r="F1633" s="1763" t="s">
        <v>1283</v>
      </c>
      <c r="G1633" s="1763"/>
      <c r="H1633" s="1763"/>
      <c r="I1633" s="1763"/>
      <c r="J1633" s="1763"/>
      <c r="K1633" s="1763"/>
      <c r="L1633" s="540"/>
      <c r="M1633" s="1763" t="s">
        <v>1205</v>
      </c>
      <c r="N1633" s="1763"/>
      <c r="O1633" s="1763"/>
      <c r="P1633" s="540"/>
      <c r="Q1633" s="1764" t="s">
        <v>1284</v>
      </c>
      <c r="R1633" s="1765"/>
      <c r="S1633" s="1858"/>
    </row>
    <row r="1634" spans="1:19" ht="20.399999999999999" customHeight="1">
      <c r="A1634" s="1768" t="s">
        <v>1012</v>
      </c>
      <c r="B1634" s="1768"/>
      <c r="C1634" s="1768"/>
      <c r="D1634" s="1768"/>
      <c r="E1634" s="541"/>
      <c r="F1634" s="1769" t="s">
        <v>956</v>
      </c>
      <c r="G1634" s="1769"/>
      <c r="H1634" s="1769"/>
      <c r="I1634" s="1769"/>
      <c r="J1634" s="1769"/>
      <c r="K1634" s="1769"/>
      <c r="L1634" s="540"/>
      <c r="M1634" s="1770" t="s">
        <v>102</v>
      </c>
      <c r="N1634" s="1771"/>
      <c r="O1634" s="1772"/>
      <c r="P1634" s="539"/>
      <c r="Q1634" s="1828"/>
      <c r="R1634" s="1829"/>
      <c r="S1634" s="1859"/>
    </row>
    <row r="1635" spans="1:19" ht="20.399999999999999" customHeight="1">
      <c r="A1635" s="1768"/>
      <c r="B1635" s="1768"/>
      <c r="C1635" s="1768"/>
      <c r="D1635" s="1768"/>
      <c r="E1635" s="541"/>
      <c r="F1635" s="1769"/>
      <c r="G1635" s="1769"/>
      <c r="H1635" s="1769"/>
      <c r="I1635" s="1769"/>
      <c r="J1635" s="1769"/>
      <c r="K1635" s="1769"/>
      <c r="L1635" s="539"/>
      <c r="M1635" s="539"/>
      <c r="N1635" s="542"/>
      <c r="O1635" s="542"/>
      <c r="P1635" s="542"/>
      <c r="Q1635" s="542"/>
      <c r="R1635" s="540"/>
      <c r="S1635" s="534"/>
    </row>
    <row r="1636" spans="1:19" ht="20.399999999999999" customHeight="1">
      <c r="A1636" s="1820" t="s">
        <v>1285</v>
      </c>
      <c r="B1636" s="1821"/>
      <c r="C1636" s="1821"/>
      <c r="D1636" s="1821"/>
      <c r="E1636" s="1821"/>
      <c r="F1636" s="1821"/>
      <c r="G1636" s="1821"/>
      <c r="H1636" s="1821"/>
      <c r="I1636" s="1821"/>
      <c r="J1636" s="1821"/>
      <c r="K1636" s="1822"/>
      <c r="L1636" s="1823" t="s">
        <v>428</v>
      </c>
      <c r="M1636" s="1825" t="s">
        <v>1225</v>
      </c>
      <c r="N1636" s="1826"/>
      <c r="O1636" s="1827"/>
      <c r="P1636" s="1823" t="s">
        <v>1288</v>
      </c>
      <c r="Q1636" s="1999" t="s">
        <v>1289</v>
      </c>
      <c r="R1636" s="1999" t="s">
        <v>1290</v>
      </c>
      <c r="S1636" s="1809" t="s">
        <v>1206</v>
      </c>
    </row>
    <row r="1637" spans="1:19" ht="20.399999999999999" customHeight="1">
      <c r="A1637" s="1804"/>
      <c r="B1637" s="1805"/>
      <c r="C1637" s="1805"/>
      <c r="D1637" s="1805"/>
      <c r="E1637" s="1805"/>
      <c r="F1637" s="1805"/>
      <c r="G1637" s="1805"/>
      <c r="H1637" s="1805"/>
      <c r="I1637" s="1805"/>
      <c r="J1637" s="1805"/>
      <c r="K1637" s="1806"/>
      <c r="L1637" s="1824"/>
      <c r="M1637" s="546" t="s">
        <v>1289</v>
      </c>
      <c r="N1637" s="546" t="s">
        <v>1291</v>
      </c>
      <c r="O1637" s="546" t="s">
        <v>1291</v>
      </c>
      <c r="P1637" s="1824"/>
      <c r="Q1637" s="2000"/>
      <c r="R1637" s="2000"/>
      <c r="S1637" s="1810"/>
    </row>
    <row r="1638" spans="1:19" ht="20.399999999999999" customHeight="1">
      <c r="A1638" s="1811" t="s">
        <v>1292</v>
      </c>
      <c r="B1638" s="1812"/>
      <c r="C1638" s="1812"/>
      <c r="D1638" s="1812"/>
      <c r="E1638" s="1812"/>
      <c r="F1638" s="1812"/>
      <c r="G1638" s="1812"/>
      <c r="H1638" s="1812"/>
      <c r="I1638" s="1812"/>
      <c r="J1638" s="1812"/>
      <c r="K1638" s="1813"/>
      <c r="L1638" s="586"/>
      <c r="M1638" s="583"/>
      <c r="N1638" s="549">
        <v>4.5</v>
      </c>
      <c r="O1638" s="549">
        <v>12</v>
      </c>
      <c r="P1638" s="549">
        <f>N1638+O1638</f>
        <v>16.5</v>
      </c>
      <c r="Q1638" s="549">
        <v>0.3</v>
      </c>
      <c r="R1638" s="549"/>
      <c r="S1638" s="584">
        <f>P1638*Q1638</f>
        <v>4.95</v>
      </c>
    </row>
    <row r="1639" spans="1:19" ht="20.399999999999999" customHeight="1">
      <c r="A1639" s="1814"/>
      <c r="B1639" s="1815"/>
      <c r="C1639" s="1815"/>
      <c r="D1639" s="1815"/>
      <c r="E1639" s="1815"/>
      <c r="F1639" s="1815"/>
      <c r="G1639" s="1815"/>
      <c r="H1639" s="1815"/>
      <c r="I1639" s="1815"/>
      <c r="J1639" s="1815"/>
      <c r="K1639" s="1816"/>
      <c r="L1639" s="586"/>
      <c r="M1639" s="583"/>
      <c r="N1639" s="549">
        <v>1.4</v>
      </c>
      <c r="O1639" s="549">
        <v>12.2</v>
      </c>
      <c r="P1639" s="549">
        <f t="shared" ref="P1639:P1650" si="18">N1639+O1639</f>
        <v>13.6</v>
      </c>
      <c r="Q1639" s="549">
        <v>0.3</v>
      </c>
      <c r="R1639" s="549"/>
      <c r="S1639" s="584">
        <f t="shared" ref="S1639:S1650" si="19">P1639*Q1639</f>
        <v>4.08</v>
      </c>
    </row>
    <row r="1640" spans="1:19" ht="20.399999999999999" customHeight="1">
      <c r="A1640" s="1814"/>
      <c r="B1640" s="1815"/>
      <c r="C1640" s="1815"/>
      <c r="D1640" s="1815"/>
      <c r="E1640" s="1815"/>
      <c r="F1640" s="1815"/>
      <c r="G1640" s="1815"/>
      <c r="H1640" s="1815"/>
      <c r="I1640" s="1815"/>
      <c r="J1640" s="1815"/>
      <c r="K1640" s="1816"/>
      <c r="L1640" s="586"/>
      <c r="M1640" s="583"/>
      <c r="N1640" s="549">
        <v>4.88</v>
      </c>
      <c r="O1640" s="549">
        <v>13.1</v>
      </c>
      <c r="P1640" s="549">
        <f t="shared" si="18"/>
        <v>17.98</v>
      </c>
      <c r="Q1640" s="549">
        <v>0.3</v>
      </c>
      <c r="R1640" s="549"/>
      <c r="S1640" s="584">
        <f t="shared" si="19"/>
        <v>5.3940000000000001</v>
      </c>
    </row>
    <row r="1641" spans="1:19" ht="20.399999999999999" customHeight="1">
      <c r="A1641" s="1814"/>
      <c r="B1641" s="1815"/>
      <c r="C1641" s="1815"/>
      <c r="D1641" s="1815"/>
      <c r="E1641" s="1815"/>
      <c r="F1641" s="1815"/>
      <c r="G1641" s="1815"/>
      <c r="H1641" s="1815"/>
      <c r="I1641" s="1815"/>
      <c r="J1641" s="1815"/>
      <c r="K1641" s="1816"/>
      <c r="L1641" s="586"/>
      <c r="M1641" s="583"/>
      <c r="N1641" s="549">
        <v>1.66</v>
      </c>
      <c r="O1641" s="549">
        <v>5.5</v>
      </c>
      <c r="P1641" s="549">
        <f t="shared" si="18"/>
        <v>7.16</v>
      </c>
      <c r="Q1641" s="549">
        <v>0.3</v>
      </c>
      <c r="R1641" s="549"/>
      <c r="S1641" s="584">
        <f t="shared" si="19"/>
        <v>2.1480000000000001</v>
      </c>
    </row>
    <row r="1642" spans="1:19" ht="20.399999999999999" customHeight="1">
      <c r="A1642" s="1814"/>
      <c r="B1642" s="1815"/>
      <c r="C1642" s="1815"/>
      <c r="D1642" s="1815"/>
      <c r="E1642" s="1815"/>
      <c r="F1642" s="1815"/>
      <c r="G1642" s="1815"/>
      <c r="H1642" s="1815"/>
      <c r="I1642" s="1815"/>
      <c r="J1642" s="1815"/>
      <c r="K1642" s="1816"/>
      <c r="L1642" s="586"/>
      <c r="M1642" s="583"/>
      <c r="N1642" s="549">
        <v>1.2</v>
      </c>
      <c r="O1642" s="549">
        <v>9.5</v>
      </c>
      <c r="P1642" s="549">
        <f t="shared" si="18"/>
        <v>10.7</v>
      </c>
      <c r="Q1642" s="549">
        <v>0.3</v>
      </c>
      <c r="R1642" s="549"/>
      <c r="S1642" s="584">
        <f t="shared" si="19"/>
        <v>3.2099999999999995</v>
      </c>
    </row>
    <row r="1643" spans="1:19" ht="20.399999999999999" customHeight="1">
      <c r="A1643" s="1814"/>
      <c r="B1643" s="1815"/>
      <c r="C1643" s="1815"/>
      <c r="D1643" s="1815"/>
      <c r="E1643" s="1815"/>
      <c r="F1643" s="1815"/>
      <c r="G1643" s="1815"/>
      <c r="H1643" s="1815"/>
      <c r="I1643" s="1815"/>
      <c r="J1643" s="1815"/>
      <c r="K1643" s="1816"/>
      <c r="L1643" s="586"/>
      <c r="M1643" s="583"/>
      <c r="N1643" s="549">
        <v>1.35</v>
      </c>
      <c r="O1643" s="549">
        <v>12.3</v>
      </c>
      <c r="P1643" s="549">
        <f t="shared" si="18"/>
        <v>13.65</v>
      </c>
      <c r="Q1643" s="549">
        <v>0.3</v>
      </c>
      <c r="R1643" s="549"/>
      <c r="S1643" s="584">
        <f t="shared" si="19"/>
        <v>4.0949999999999998</v>
      </c>
    </row>
    <row r="1644" spans="1:19" ht="20.399999999999999" customHeight="1">
      <c r="A1644" s="1814"/>
      <c r="B1644" s="1815"/>
      <c r="C1644" s="1815"/>
      <c r="D1644" s="1815"/>
      <c r="E1644" s="1815"/>
      <c r="F1644" s="1815"/>
      <c r="G1644" s="1815"/>
      <c r="H1644" s="1815"/>
      <c r="I1644" s="1815"/>
      <c r="J1644" s="1815"/>
      <c r="K1644" s="1816"/>
      <c r="L1644" s="586"/>
      <c r="M1644" s="583"/>
      <c r="N1644" s="549">
        <v>4.5</v>
      </c>
      <c r="O1644" s="549">
        <v>19.05</v>
      </c>
      <c r="P1644" s="549">
        <f t="shared" si="18"/>
        <v>23.55</v>
      </c>
      <c r="Q1644" s="549">
        <v>0.3</v>
      </c>
      <c r="R1644" s="549"/>
      <c r="S1644" s="584">
        <f t="shared" si="19"/>
        <v>7.0650000000000004</v>
      </c>
    </row>
    <row r="1645" spans="1:19" ht="20.399999999999999" customHeight="1">
      <c r="A1645" s="1814"/>
      <c r="B1645" s="1815"/>
      <c r="C1645" s="1815"/>
      <c r="D1645" s="1815"/>
      <c r="E1645" s="1815"/>
      <c r="F1645" s="1815"/>
      <c r="G1645" s="1815"/>
      <c r="H1645" s="1815"/>
      <c r="I1645" s="1815"/>
      <c r="J1645" s="1815"/>
      <c r="K1645" s="1816"/>
      <c r="L1645" s="586"/>
      <c r="M1645" s="583"/>
      <c r="N1645" s="549">
        <v>4.5</v>
      </c>
      <c r="O1645" s="549">
        <v>5</v>
      </c>
      <c r="P1645" s="549">
        <f t="shared" si="18"/>
        <v>9.5</v>
      </c>
      <c r="Q1645" s="549">
        <v>0.3</v>
      </c>
      <c r="R1645" s="549"/>
      <c r="S1645" s="584">
        <f t="shared" si="19"/>
        <v>2.85</v>
      </c>
    </row>
    <row r="1646" spans="1:19" ht="20.399999999999999" customHeight="1">
      <c r="A1646" s="1814"/>
      <c r="B1646" s="1815"/>
      <c r="C1646" s="1815"/>
      <c r="D1646" s="1815"/>
      <c r="E1646" s="1815"/>
      <c r="F1646" s="1815"/>
      <c r="G1646" s="1815"/>
      <c r="H1646" s="1815"/>
      <c r="I1646" s="1815"/>
      <c r="J1646" s="1815"/>
      <c r="K1646" s="1816"/>
      <c r="L1646" s="586"/>
      <c r="M1646" s="583"/>
      <c r="N1646" s="549">
        <v>4.5</v>
      </c>
      <c r="O1646" s="549"/>
      <c r="P1646" s="549">
        <f t="shared" si="18"/>
        <v>4.5</v>
      </c>
      <c r="Q1646" s="549">
        <v>0.3</v>
      </c>
      <c r="R1646" s="549"/>
      <c r="S1646" s="584">
        <f t="shared" si="19"/>
        <v>1.3499999999999999</v>
      </c>
    </row>
    <row r="1647" spans="1:19" ht="20.399999999999999" customHeight="1">
      <c r="A1647" s="1814"/>
      <c r="B1647" s="1815"/>
      <c r="C1647" s="1815"/>
      <c r="D1647" s="1815"/>
      <c r="E1647" s="1815"/>
      <c r="F1647" s="1815"/>
      <c r="G1647" s="1815"/>
      <c r="H1647" s="1815"/>
      <c r="I1647" s="1815"/>
      <c r="J1647" s="1815"/>
      <c r="K1647" s="1816"/>
      <c r="L1647" s="586"/>
      <c r="M1647" s="583"/>
      <c r="N1647" s="549">
        <v>4.5</v>
      </c>
      <c r="O1647" s="549"/>
      <c r="P1647" s="549">
        <f t="shared" si="18"/>
        <v>4.5</v>
      </c>
      <c r="Q1647" s="549">
        <v>0.3</v>
      </c>
      <c r="R1647" s="549"/>
      <c r="S1647" s="584">
        <f t="shared" si="19"/>
        <v>1.3499999999999999</v>
      </c>
    </row>
    <row r="1648" spans="1:19" ht="20.399999999999999" customHeight="1">
      <c r="A1648" s="1814"/>
      <c r="B1648" s="1815"/>
      <c r="C1648" s="1815"/>
      <c r="D1648" s="1815"/>
      <c r="E1648" s="1815"/>
      <c r="F1648" s="1815"/>
      <c r="G1648" s="1815"/>
      <c r="H1648" s="1815"/>
      <c r="I1648" s="1815"/>
      <c r="J1648" s="1815"/>
      <c r="K1648" s="1816"/>
      <c r="L1648" s="547"/>
      <c r="M1648" s="583"/>
      <c r="N1648" s="549">
        <v>4.5</v>
      </c>
      <c r="O1648" s="549"/>
      <c r="P1648" s="549">
        <f t="shared" si="18"/>
        <v>4.5</v>
      </c>
      <c r="Q1648" s="549">
        <v>0.3</v>
      </c>
      <c r="R1648" s="549"/>
      <c r="S1648" s="584">
        <f t="shared" si="19"/>
        <v>1.3499999999999999</v>
      </c>
    </row>
    <row r="1649" spans="1:19" ht="20.399999999999999" customHeight="1">
      <c r="A1649" s="1814"/>
      <c r="B1649" s="1815"/>
      <c r="C1649" s="1815"/>
      <c r="D1649" s="1815"/>
      <c r="E1649" s="1815"/>
      <c r="F1649" s="1815"/>
      <c r="G1649" s="1815"/>
      <c r="H1649" s="1815"/>
      <c r="I1649" s="1815"/>
      <c r="J1649" s="1815"/>
      <c r="K1649" s="1816"/>
      <c r="L1649" s="547"/>
      <c r="M1649" s="583"/>
      <c r="N1649" s="549">
        <v>4.5</v>
      </c>
      <c r="O1649" s="549"/>
      <c r="P1649" s="549">
        <f t="shared" si="18"/>
        <v>4.5</v>
      </c>
      <c r="Q1649" s="549">
        <v>0.3</v>
      </c>
      <c r="R1649" s="549"/>
      <c r="S1649" s="584">
        <f t="shared" si="19"/>
        <v>1.3499999999999999</v>
      </c>
    </row>
    <row r="1650" spans="1:19" ht="20.399999999999999" customHeight="1">
      <c r="A1650" s="1814"/>
      <c r="B1650" s="1815"/>
      <c r="C1650" s="1815"/>
      <c r="D1650" s="1815"/>
      <c r="E1650" s="1815"/>
      <c r="F1650" s="1815"/>
      <c r="G1650" s="1815"/>
      <c r="H1650" s="1815"/>
      <c r="I1650" s="1815"/>
      <c r="J1650" s="1815"/>
      <c r="K1650" s="1816"/>
      <c r="L1650" s="547"/>
      <c r="M1650" s="583"/>
      <c r="N1650" s="549">
        <v>4.5</v>
      </c>
      <c r="O1650" s="549"/>
      <c r="P1650" s="549">
        <f t="shared" si="18"/>
        <v>4.5</v>
      </c>
      <c r="Q1650" s="549">
        <v>0.3</v>
      </c>
      <c r="R1650" s="549"/>
      <c r="S1650" s="584">
        <f t="shared" si="19"/>
        <v>1.3499999999999999</v>
      </c>
    </row>
    <row r="1651" spans="1:19" ht="20.399999999999999" customHeight="1">
      <c r="A1651" s="1831"/>
      <c r="B1651" s="1832"/>
      <c r="C1651" s="1832"/>
      <c r="D1651" s="1832"/>
      <c r="E1651" s="1832"/>
      <c r="F1651" s="1832"/>
      <c r="G1651" s="1832"/>
      <c r="H1651" s="1832"/>
      <c r="I1651" s="1832"/>
      <c r="J1651" s="1832"/>
      <c r="K1651" s="1833"/>
      <c r="L1651" s="1834" t="s">
        <v>1209</v>
      </c>
      <c r="M1651" s="1835"/>
      <c r="N1651" s="1835"/>
      <c r="O1651" s="1835"/>
      <c r="P1651" s="1835"/>
      <c r="Q1651" s="1835"/>
      <c r="R1651" s="1836"/>
      <c r="S1651" s="558">
        <v>37.28</v>
      </c>
    </row>
    <row r="1652" spans="1:19" ht="20.399999999999999" customHeight="1">
      <c r="A1652" s="1422"/>
      <c r="B1652" s="1422"/>
      <c r="C1652" s="1422"/>
      <c r="D1652" s="1422"/>
      <c r="E1652" s="1422"/>
      <c r="F1652" s="1422"/>
      <c r="G1652" s="1422"/>
      <c r="H1652" s="1422"/>
      <c r="I1652" s="1422"/>
      <c r="J1652" s="1422"/>
      <c r="K1652" s="1422"/>
      <c r="L1652" s="587"/>
      <c r="M1652" s="587"/>
      <c r="N1652" s="587"/>
      <c r="O1652" s="587"/>
      <c r="P1652" s="587"/>
      <c r="Q1652" s="587"/>
      <c r="R1652" s="587"/>
      <c r="S1652" s="588"/>
    </row>
    <row r="1653" spans="1:19" ht="78" customHeight="1">
      <c r="A1653" s="1990" t="s">
        <v>1306</v>
      </c>
      <c r="B1653" s="1991"/>
      <c r="C1653" s="1992"/>
      <c r="D1653" s="1992"/>
      <c r="E1653" s="828"/>
      <c r="F1653" s="829"/>
      <c r="G1653" s="1991" t="s">
        <v>1306</v>
      </c>
      <c r="H1653" s="1991"/>
      <c r="I1653" s="827"/>
      <c r="J1653" s="827"/>
      <c r="K1653" s="1176"/>
      <c r="L1653" s="587"/>
      <c r="M1653" s="587"/>
      <c r="N1653" s="587"/>
      <c r="O1653" s="587"/>
      <c r="P1653" s="587"/>
      <c r="Q1653" s="587"/>
      <c r="R1653" s="587"/>
      <c r="S1653" s="588"/>
    </row>
    <row r="1654" spans="1:19" ht="16.2" customHeight="1">
      <c r="A1654" s="765" t="s">
        <v>1939</v>
      </c>
      <c r="B1654" s="755"/>
      <c r="C1654" s="755"/>
      <c r="D1654" s="830"/>
      <c r="E1654" s="830"/>
      <c r="F1654" s="830"/>
      <c r="G1654" s="1759" t="s">
        <v>1942</v>
      </c>
      <c r="H1654" s="1759"/>
      <c r="I1654" s="1759"/>
      <c r="J1654" s="1759"/>
      <c r="K1654" s="829"/>
      <c r="L1654" s="587"/>
      <c r="M1654" s="587"/>
      <c r="N1654" s="587"/>
      <c r="O1654" s="587"/>
      <c r="P1654" s="587"/>
      <c r="Q1654" s="587"/>
      <c r="R1654" s="587"/>
      <c r="S1654" s="588"/>
    </row>
    <row r="1655" spans="1:19" ht="16.2" customHeight="1">
      <c r="A1655" s="765" t="s">
        <v>1940</v>
      </c>
      <c r="B1655" s="755"/>
      <c r="C1655" s="755"/>
      <c r="D1655" s="830"/>
      <c r="E1655" s="830"/>
      <c r="F1655" s="830"/>
      <c r="G1655" s="1759" t="s">
        <v>1943</v>
      </c>
      <c r="H1655" s="1759"/>
      <c r="I1655" s="1759"/>
      <c r="J1655" s="1759"/>
      <c r="K1655" s="829"/>
      <c r="L1655" s="587"/>
      <c r="M1655" s="587"/>
      <c r="N1655" s="587"/>
      <c r="O1655" s="587"/>
      <c r="P1655" s="587"/>
      <c r="Q1655" s="587"/>
      <c r="R1655" s="587"/>
      <c r="S1655" s="588"/>
    </row>
    <row r="1656" spans="1:19" ht="16.2" customHeight="1" thickBot="1">
      <c r="A1656" s="765" t="s">
        <v>1941</v>
      </c>
      <c r="B1656" s="755"/>
      <c r="C1656" s="755"/>
      <c r="D1656" s="830"/>
      <c r="E1656" s="830"/>
      <c r="F1656" s="830"/>
      <c r="G1656" s="1759" t="s">
        <v>1944</v>
      </c>
      <c r="H1656" s="1759"/>
      <c r="I1656" s="1759"/>
      <c r="J1656" s="1759"/>
      <c r="K1656" s="1094"/>
      <c r="L1656" s="587"/>
      <c r="M1656" s="587"/>
      <c r="N1656" s="587"/>
      <c r="O1656" s="587"/>
      <c r="P1656" s="587"/>
      <c r="Q1656" s="587"/>
      <c r="R1656" s="587"/>
      <c r="S1656" s="588"/>
    </row>
    <row r="1657" spans="1:19" ht="20.399999999999999" customHeight="1" thickBot="1">
      <c r="A1657" s="1837"/>
      <c r="B1657" s="1838"/>
      <c r="C1657" s="1838"/>
      <c r="D1657" s="1775" t="s">
        <v>1281</v>
      </c>
      <c r="E1657" s="1776"/>
      <c r="F1657" s="1776"/>
      <c r="G1657" s="1776"/>
      <c r="H1657" s="1776"/>
      <c r="I1657" s="1776"/>
      <c r="J1657" s="1776"/>
      <c r="K1657" s="1776"/>
      <c r="L1657" s="1776"/>
      <c r="M1657" s="1776"/>
      <c r="N1657" s="1776"/>
      <c r="O1657" s="1776"/>
      <c r="P1657" s="1776"/>
      <c r="Q1657" s="1776"/>
      <c r="R1657" s="1777"/>
      <c r="S1657" s="528"/>
    </row>
    <row r="1658" spans="1:19" ht="20.399999999999999" customHeight="1">
      <c r="A1658" s="530"/>
      <c r="B1658" s="531"/>
      <c r="C1658" s="531"/>
      <c r="D1658" s="531"/>
      <c r="E1658" s="531"/>
      <c r="F1658" s="531"/>
      <c r="G1658" s="531"/>
      <c r="H1658" s="531"/>
      <c r="I1658" s="531"/>
      <c r="J1658" s="531"/>
      <c r="K1658" s="531"/>
      <c r="L1658" s="531"/>
      <c r="M1658" s="531"/>
      <c r="N1658" s="531"/>
      <c r="O1658" s="531"/>
      <c r="P1658" s="531"/>
      <c r="Q1658" s="531"/>
      <c r="R1658" s="531"/>
      <c r="S1658" s="532"/>
    </row>
    <row r="1659" spans="1:19" ht="20.399999999999999" customHeight="1">
      <c r="A1659" s="1839" t="s">
        <v>1204</v>
      </c>
      <c r="B1659" s="1840"/>
      <c r="C1659" s="1840"/>
      <c r="D1659" s="1850" t="s">
        <v>1228</v>
      </c>
      <c r="E1659" s="1851"/>
      <c r="F1659" s="1851"/>
      <c r="G1659" s="1851"/>
      <c r="H1659" s="1851"/>
      <c r="I1659" s="1851"/>
      <c r="J1659" s="1851"/>
      <c r="K1659" s="1851"/>
      <c r="L1659" s="1851"/>
      <c r="M1659" s="1851"/>
      <c r="N1659" s="1851"/>
      <c r="O1659" s="1851"/>
      <c r="P1659" s="1851"/>
      <c r="Q1659" s="1851"/>
      <c r="R1659" s="1852"/>
      <c r="S1659" s="534"/>
    </row>
    <row r="1660" spans="1:19" ht="20.399999999999999" customHeight="1">
      <c r="A1660" s="535"/>
      <c r="B1660" s="533"/>
      <c r="C1660" s="536"/>
      <c r="D1660" s="1853"/>
      <c r="E1660" s="1854"/>
      <c r="F1660" s="1854"/>
      <c r="G1660" s="1854"/>
      <c r="H1660" s="1854"/>
      <c r="I1660" s="1854"/>
      <c r="J1660" s="1854"/>
      <c r="K1660" s="1854"/>
      <c r="L1660" s="1854"/>
      <c r="M1660" s="1854"/>
      <c r="N1660" s="1854"/>
      <c r="O1660" s="1854"/>
      <c r="P1660" s="1854"/>
      <c r="Q1660" s="1854"/>
      <c r="R1660" s="1855"/>
      <c r="S1660" s="534"/>
    </row>
    <row r="1661" spans="1:19" ht="20.399999999999999" customHeight="1">
      <c r="A1661" s="537"/>
      <c r="B1661" s="538"/>
      <c r="C1661" s="538"/>
      <c r="D1661" s="539"/>
      <c r="E1661" s="540"/>
      <c r="F1661" s="540"/>
      <c r="G1661" s="539"/>
      <c r="H1661" s="539"/>
      <c r="I1661" s="539"/>
      <c r="J1661" s="539"/>
      <c r="K1661" s="539"/>
      <c r="L1661" s="539"/>
      <c r="M1661" s="539"/>
      <c r="N1661" s="539"/>
      <c r="O1661" s="539"/>
      <c r="P1661" s="539"/>
      <c r="Q1661" s="539"/>
      <c r="R1661" s="540"/>
      <c r="S1661" s="534"/>
    </row>
    <row r="1662" spans="1:19" ht="20.399999999999999" customHeight="1">
      <c r="A1662" s="1762" t="s">
        <v>1282</v>
      </c>
      <c r="B1662" s="1762"/>
      <c r="C1662" s="1762"/>
      <c r="D1662" s="1762"/>
      <c r="E1662" s="541"/>
      <c r="F1662" s="1763" t="s">
        <v>1283</v>
      </c>
      <c r="G1662" s="1763"/>
      <c r="H1662" s="1763"/>
      <c r="I1662" s="1763"/>
      <c r="J1662" s="1763"/>
      <c r="K1662" s="1763"/>
      <c r="L1662" s="540"/>
      <c r="M1662" s="1763" t="s">
        <v>1205</v>
      </c>
      <c r="N1662" s="1763"/>
      <c r="O1662" s="1763"/>
      <c r="P1662" s="540"/>
      <c r="Q1662" s="1764" t="s">
        <v>1284</v>
      </c>
      <c r="R1662" s="1765"/>
      <c r="S1662" s="1858"/>
    </row>
    <row r="1663" spans="1:19" ht="20.399999999999999" customHeight="1">
      <c r="A1663" s="1768" t="str">
        <f>+'ACTA ADICIONAL OBRA '!A77</f>
        <v>8.3</v>
      </c>
      <c r="B1663" s="1768"/>
      <c r="C1663" s="1768"/>
      <c r="D1663" s="1768"/>
      <c r="E1663" s="541"/>
      <c r="F1663" s="1769" t="str">
        <f>+'ACTA ADICIONAL OBRA '!B77</f>
        <v>Relleno con material seleccionado compactacion PM=95%</v>
      </c>
      <c r="G1663" s="1769"/>
      <c r="H1663" s="1769"/>
      <c r="I1663" s="1769"/>
      <c r="J1663" s="1769"/>
      <c r="K1663" s="1769"/>
      <c r="L1663" s="540"/>
      <c r="M1663" s="1770" t="s">
        <v>102</v>
      </c>
      <c r="N1663" s="1771"/>
      <c r="O1663" s="1772"/>
      <c r="P1663" s="539"/>
      <c r="Q1663" s="1828"/>
      <c r="R1663" s="1829"/>
      <c r="S1663" s="1859"/>
    </row>
    <row r="1664" spans="1:19" ht="20.399999999999999" customHeight="1">
      <c r="A1664" s="1768"/>
      <c r="B1664" s="1768"/>
      <c r="C1664" s="1768"/>
      <c r="D1664" s="1768"/>
      <c r="E1664" s="541"/>
      <c r="F1664" s="1769"/>
      <c r="G1664" s="1769"/>
      <c r="H1664" s="1769"/>
      <c r="I1664" s="1769"/>
      <c r="J1664" s="1769"/>
      <c r="K1664" s="1769"/>
      <c r="L1664" s="539"/>
      <c r="M1664" s="539"/>
      <c r="N1664" s="542"/>
      <c r="O1664" s="542"/>
      <c r="P1664" s="542"/>
      <c r="Q1664" s="542"/>
      <c r="R1664" s="540"/>
      <c r="S1664" s="534"/>
    </row>
    <row r="1665" spans="1:19" ht="20.399999999999999" customHeight="1">
      <c r="A1665" s="1820" t="s">
        <v>1285</v>
      </c>
      <c r="B1665" s="1821"/>
      <c r="C1665" s="1821"/>
      <c r="D1665" s="1821"/>
      <c r="E1665" s="1821"/>
      <c r="F1665" s="1821"/>
      <c r="G1665" s="1821"/>
      <c r="H1665" s="1821"/>
      <c r="I1665" s="1821"/>
      <c r="J1665" s="1821"/>
      <c r="K1665" s="1822"/>
      <c r="L1665" s="1823" t="s">
        <v>428</v>
      </c>
      <c r="M1665" s="1825" t="s">
        <v>1225</v>
      </c>
      <c r="N1665" s="1826"/>
      <c r="O1665" s="1827"/>
      <c r="P1665" s="1823" t="s">
        <v>1288</v>
      </c>
      <c r="Q1665" s="1999" t="s">
        <v>1290</v>
      </c>
      <c r="R1665" s="1999" t="s">
        <v>1289</v>
      </c>
      <c r="S1665" s="1809" t="s">
        <v>1206</v>
      </c>
    </row>
    <row r="1666" spans="1:19" ht="20.399999999999999" customHeight="1">
      <c r="A1666" s="1804"/>
      <c r="B1666" s="1805"/>
      <c r="C1666" s="1805"/>
      <c r="D1666" s="1805"/>
      <c r="E1666" s="1805"/>
      <c r="F1666" s="1805"/>
      <c r="G1666" s="1805"/>
      <c r="H1666" s="1805"/>
      <c r="I1666" s="1805"/>
      <c r="J1666" s="1805"/>
      <c r="K1666" s="1806"/>
      <c r="L1666" s="1824"/>
      <c r="M1666" s="546" t="s">
        <v>1289</v>
      </c>
      <c r="N1666" s="546" t="s">
        <v>1291</v>
      </c>
      <c r="O1666" s="546" t="s">
        <v>1291</v>
      </c>
      <c r="P1666" s="1824"/>
      <c r="Q1666" s="2000"/>
      <c r="R1666" s="2000"/>
      <c r="S1666" s="1810"/>
    </row>
    <row r="1667" spans="1:19" ht="20.399999999999999" customHeight="1">
      <c r="A1667" s="1811" t="s">
        <v>1292</v>
      </c>
      <c r="B1667" s="1812"/>
      <c r="C1667" s="1812"/>
      <c r="D1667" s="1812"/>
      <c r="E1667" s="1812"/>
      <c r="F1667" s="1812"/>
      <c r="G1667" s="1812"/>
      <c r="H1667" s="1812"/>
      <c r="I1667" s="1812"/>
      <c r="J1667" s="1812"/>
      <c r="K1667" s="1813"/>
      <c r="L1667" s="586"/>
      <c r="M1667" s="583"/>
      <c r="N1667" s="549">
        <v>4.5</v>
      </c>
      <c r="O1667" s="549">
        <v>12</v>
      </c>
      <c r="P1667" s="549">
        <f>N1667+O1667</f>
        <v>16.5</v>
      </c>
      <c r="Q1667" s="549">
        <v>0.26</v>
      </c>
      <c r="R1667" s="549">
        <v>0.35</v>
      </c>
      <c r="S1667" s="584">
        <f>P1667*Q1667*R1667</f>
        <v>1.5014999999999998</v>
      </c>
    </row>
    <row r="1668" spans="1:19" ht="20.399999999999999" customHeight="1">
      <c r="A1668" s="1814"/>
      <c r="B1668" s="1815"/>
      <c r="C1668" s="1815"/>
      <c r="D1668" s="1815"/>
      <c r="E1668" s="1815"/>
      <c r="F1668" s="1815"/>
      <c r="G1668" s="1815"/>
      <c r="H1668" s="1815"/>
      <c r="I1668" s="1815"/>
      <c r="J1668" s="1815"/>
      <c r="K1668" s="1816"/>
      <c r="L1668" s="586"/>
      <c r="M1668" s="583"/>
      <c r="N1668" s="549">
        <v>1.4</v>
      </c>
      <c r="O1668" s="549">
        <v>12.2</v>
      </c>
      <c r="P1668" s="549">
        <f t="shared" ref="P1668:P1679" si="20">N1668+O1668</f>
        <v>13.6</v>
      </c>
      <c r="Q1668" s="549">
        <v>0.26</v>
      </c>
      <c r="R1668" s="549">
        <v>0.35</v>
      </c>
      <c r="S1668" s="584">
        <f t="shared" ref="S1668:S1679" si="21">P1668*Q1668*R1668</f>
        <v>1.2376</v>
      </c>
    </row>
    <row r="1669" spans="1:19" ht="20.399999999999999" customHeight="1">
      <c r="A1669" s="1814"/>
      <c r="B1669" s="1815"/>
      <c r="C1669" s="1815"/>
      <c r="D1669" s="1815"/>
      <c r="E1669" s="1815"/>
      <c r="F1669" s="1815"/>
      <c r="G1669" s="1815"/>
      <c r="H1669" s="1815"/>
      <c r="I1669" s="1815"/>
      <c r="J1669" s="1815"/>
      <c r="K1669" s="1816"/>
      <c r="L1669" s="586"/>
      <c r="M1669" s="583"/>
      <c r="N1669" s="549">
        <v>4.88</v>
      </c>
      <c r="O1669" s="549">
        <v>13.1</v>
      </c>
      <c r="P1669" s="549">
        <f t="shared" si="20"/>
        <v>17.98</v>
      </c>
      <c r="Q1669" s="549">
        <v>0.26</v>
      </c>
      <c r="R1669" s="549">
        <v>0.35</v>
      </c>
      <c r="S1669" s="584">
        <f t="shared" si="21"/>
        <v>1.63618</v>
      </c>
    </row>
    <row r="1670" spans="1:19" ht="20.399999999999999" customHeight="1">
      <c r="A1670" s="1814"/>
      <c r="B1670" s="1815"/>
      <c r="C1670" s="1815"/>
      <c r="D1670" s="1815"/>
      <c r="E1670" s="1815"/>
      <c r="F1670" s="1815"/>
      <c r="G1670" s="1815"/>
      <c r="H1670" s="1815"/>
      <c r="I1670" s="1815"/>
      <c r="J1670" s="1815"/>
      <c r="K1670" s="1816"/>
      <c r="L1670" s="586"/>
      <c r="M1670" s="583"/>
      <c r="N1670" s="549">
        <v>1.66</v>
      </c>
      <c r="O1670" s="549">
        <v>5.5</v>
      </c>
      <c r="P1670" s="549">
        <f t="shared" si="20"/>
        <v>7.16</v>
      </c>
      <c r="Q1670" s="549">
        <v>0.26</v>
      </c>
      <c r="R1670" s="549">
        <v>0.35</v>
      </c>
      <c r="S1670" s="584">
        <f t="shared" si="21"/>
        <v>0.65156000000000003</v>
      </c>
    </row>
    <row r="1671" spans="1:19" ht="20.399999999999999" customHeight="1">
      <c r="A1671" s="1814"/>
      <c r="B1671" s="1815"/>
      <c r="C1671" s="1815"/>
      <c r="D1671" s="1815"/>
      <c r="E1671" s="1815"/>
      <c r="F1671" s="1815"/>
      <c r="G1671" s="1815"/>
      <c r="H1671" s="1815"/>
      <c r="I1671" s="1815"/>
      <c r="J1671" s="1815"/>
      <c r="K1671" s="1816"/>
      <c r="L1671" s="586"/>
      <c r="M1671" s="583"/>
      <c r="N1671" s="549">
        <v>1.2</v>
      </c>
      <c r="O1671" s="549">
        <v>9.5</v>
      </c>
      <c r="P1671" s="549">
        <f t="shared" si="20"/>
        <v>10.7</v>
      </c>
      <c r="Q1671" s="549">
        <v>0.26</v>
      </c>
      <c r="R1671" s="549">
        <v>0.35</v>
      </c>
      <c r="S1671" s="584">
        <f t="shared" si="21"/>
        <v>0.9736999999999999</v>
      </c>
    </row>
    <row r="1672" spans="1:19" ht="20.399999999999999" customHeight="1">
      <c r="A1672" s="1814"/>
      <c r="B1672" s="1815"/>
      <c r="C1672" s="1815"/>
      <c r="D1672" s="1815"/>
      <c r="E1672" s="1815"/>
      <c r="F1672" s="1815"/>
      <c r="G1672" s="1815"/>
      <c r="H1672" s="1815"/>
      <c r="I1672" s="1815"/>
      <c r="J1672" s="1815"/>
      <c r="K1672" s="1816"/>
      <c r="L1672" s="586"/>
      <c r="M1672" s="583"/>
      <c r="N1672" s="549">
        <v>1.35</v>
      </c>
      <c r="O1672" s="549">
        <v>12.3</v>
      </c>
      <c r="P1672" s="549">
        <f t="shared" si="20"/>
        <v>13.65</v>
      </c>
      <c r="Q1672" s="549">
        <v>0.26</v>
      </c>
      <c r="R1672" s="549">
        <v>0.35</v>
      </c>
      <c r="S1672" s="584">
        <f t="shared" si="21"/>
        <v>1.2421500000000001</v>
      </c>
    </row>
    <row r="1673" spans="1:19" ht="20.399999999999999" customHeight="1">
      <c r="A1673" s="1814"/>
      <c r="B1673" s="1815"/>
      <c r="C1673" s="1815"/>
      <c r="D1673" s="1815"/>
      <c r="E1673" s="1815"/>
      <c r="F1673" s="1815"/>
      <c r="G1673" s="1815"/>
      <c r="H1673" s="1815"/>
      <c r="I1673" s="1815"/>
      <c r="J1673" s="1815"/>
      <c r="K1673" s="1816"/>
      <c r="L1673" s="586"/>
      <c r="M1673" s="583"/>
      <c r="N1673" s="549">
        <v>4.5</v>
      </c>
      <c r="O1673" s="549">
        <v>20.5</v>
      </c>
      <c r="P1673" s="549">
        <f t="shared" si="20"/>
        <v>25</v>
      </c>
      <c r="Q1673" s="549">
        <v>0.26</v>
      </c>
      <c r="R1673" s="549">
        <v>0.35</v>
      </c>
      <c r="S1673" s="584">
        <f t="shared" si="21"/>
        <v>2.2749999999999999</v>
      </c>
    </row>
    <row r="1674" spans="1:19" ht="20.399999999999999" customHeight="1">
      <c r="A1674" s="1814"/>
      <c r="B1674" s="1815"/>
      <c r="C1674" s="1815"/>
      <c r="D1674" s="1815"/>
      <c r="E1674" s="1815"/>
      <c r="F1674" s="1815"/>
      <c r="G1674" s="1815"/>
      <c r="H1674" s="1815"/>
      <c r="I1674" s="1815"/>
      <c r="J1674" s="1815"/>
      <c r="K1674" s="1816"/>
      <c r="L1674" s="586"/>
      <c r="M1674" s="583"/>
      <c r="N1674" s="549">
        <v>4.5</v>
      </c>
      <c r="O1674" s="549">
        <v>5</v>
      </c>
      <c r="P1674" s="549">
        <f t="shared" si="20"/>
        <v>9.5</v>
      </c>
      <c r="Q1674" s="549">
        <v>0.26</v>
      </c>
      <c r="R1674" s="549">
        <v>0.35</v>
      </c>
      <c r="S1674" s="584">
        <f t="shared" si="21"/>
        <v>0.86450000000000005</v>
      </c>
    </row>
    <row r="1675" spans="1:19" ht="20.399999999999999" customHeight="1">
      <c r="A1675" s="1814"/>
      <c r="B1675" s="1815"/>
      <c r="C1675" s="1815"/>
      <c r="D1675" s="1815"/>
      <c r="E1675" s="1815"/>
      <c r="F1675" s="1815"/>
      <c r="G1675" s="1815"/>
      <c r="H1675" s="1815"/>
      <c r="I1675" s="1815"/>
      <c r="J1675" s="1815"/>
      <c r="K1675" s="1816"/>
      <c r="L1675" s="586"/>
      <c r="M1675" s="583"/>
      <c r="N1675" s="549">
        <v>4.5</v>
      </c>
      <c r="O1675" s="549"/>
      <c r="P1675" s="549">
        <f t="shared" si="20"/>
        <v>4.5</v>
      </c>
      <c r="Q1675" s="549">
        <v>0.26</v>
      </c>
      <c r="R1675" s="549">
        <v>0.35</v>
      </c>
      <c r="S1675" s="584">
        <f t="shared" si="21"/>
        <v>0.40949999999999998</v>
      </c>
    </row>
    <row r="1676" spans="1:19" ht="20.399999999999999" customHeight="1">
      <c r="A1676" s="1814"/>
      <c r="B1676" s="1815"/>
      <c r="C1676" s="1815"/>
      <c r="D1676" s="1815"/>
      <c r="E1676" s="1815"/>
      <c r="F1676" s="1815"/>
      <c r="G1676" s="1815"/>
      <c r="H1676" s="1815"/>
      <c r="I1676" s="1815"/>
      <c r="J1676" s="1815"/>
      <c r="K1676" s="1816"/>
      <c r="L1676" s="586"/>
      <c r="M1676" s="583"/>
      <c r="N1676" s="549">
        <v>4.5</v>
      </c>
      <c r="O1676" s="549"/>
      <c r="P1676" s="549">
        <f t="shared" si="20"/>
        <v>4.5</v>
      </c>
      <c r="Q1676" s="549">
        <v>0.26</v>
      </c>
      <c r="R1676" s="549">
        <v>0.35</v>
      </c>
      <c r="S1676" s="584">
        <f t="shared" si="21"/>
        <v>0.40949999999999998</v>
      </c>
    </row>
    <row r="1677" spans="1:19" ht="20.399999999999999" customHeight="1">
      <c r="A1677" s="1814"/>
      <c r="B1677" s="1815"/>
      <c r="C1677" s="1815"/>
      <c r="D1677" s="1815"/>
      <c r="E1677" s="1815"/>
      <c r="F1677" s="1815"/>
      <c r="G1677" s="1815"/>
      <c r="H1677" s="1815"/>
      <c r="I1677" s="1815"/>
      <c r="J1677" s="1815"/>
      <c r="K1677" s="1816"/>
      <c r="L1677" s="547"/>
      <c r="M1677" s="583"/>
      <c r="N1677" s="549">
        <v>4.5</v>
      </c>
      <c r="O1677" s="549"/>
      <c r="P1677" s="549">
        <f t="shared" si="20"/>
        <v>4.5</v>
      </c>
      <c r="Q1677" s="549">
        <v>0.26</v>
      </c>
      <c r="R1677" s="549">
        <v>0.35</v>
      </c>
      <c r="S1677" s="584">
        <f t="shared" si="21"/>
        <v>0.40949999999999998</v>
      </c>
    </row>
    <row r="1678" spans="1:19" ht="20.399999999999999" customHeight="1">
      <c r="A1678" s="1814"/>
      <c r="B1678" s="1815"/>
      <c r="C1678" s="1815"/>
      <c r="D1678" s="1815"/>
      <c r="E1678" s="1815"/>
      <c r="F1678" s="1815"/>
      <c r="G1678" s="1815"/>
      <c r="H1678" s="1815"/>
      <c r="I1678" s="1815"/>
      <c r="J1678" s="1815"/>
      <c r="K1678" s="1816"/>
      <c r="L1678" s="547"/>
      <c r="M1678" s="583"/>
      <c r="N1678" s="549">
        <v>4.5</v>
      </c>
      <c r="O1678" s="549"/>
      <c r="P1678" s="549">
        <f t="shared" si="20"/>
        <v>4.5</v>
      </c>
      <c r="Q1678" s="549">
        <v>0.26</v>
      </c>
      <c r="R1678" s="549">
        <v>0.35</v>
      </c>
      <c r="S1678" s="584">
        <f t="shared" si="21"/>
        <v>0.40949999999999998</v>
      </c>
    </row>
    <row r="1679" spans="1:19" ht="20.399999999999999" customHeight="1">
      <c r="A1679" s="1814"/>
      <c r="B1679" s="1815"/>
      <c r="C1679" s="1815"/>
      <c r="D1679" s="1815"/>
      <c r="E1679" s="1815"/>
      <c r="F1679" s="1815"/>
      <c r="G1679" s="1815"/>
      <c r="H1679" s="1815"/>
      <c r="I1679" s="1815"/>
      <c r="J1679" s="1815"/>
      <c r="K1679" s="1816"/>
      <c r="L1679" s="547"/>
      <c r="M1679" s="583"/>
      <c r="N1679" s="549">
        <v>4.5</v>
      </c>
      <c r="O1679" s="549"/>
      <c r="P1679" s="549">
        <f t="shared" si="20"/>
        <v>4.5</v>
      </c>
      <c r="Q1679" s="549">
        <v>0.26</v>
      </c>
      <c r="R1679" s="549">
        <v>0.35</v>
      </c>
      <c r="S1679" s="584">
        <f t="shared" si="21"/>
        <v>0.40949999999999998</v>
      </c>
    </row>
    <row r="1680" spans="1:19" ht="20.399999999999999" customHeight="1">
      <c r="A1680" s="1831"/>
      <c r="B1680" s="1832"/>
      <c r="C1680" s="1832"/>
      <c r="D1680" s="1832"/>
      <c r="E1680" s="1832"/>
      <c r="F1680" s="1832"/>
      <c r="G1680" s="1832"/>
      <c r="H1680" s="1832"/>
      <c r="I1680" s="1832"/>
      <c r="J1680" s="1832"/>
      <c r="K1680" s="1833"/>
      <c r="L1680" s="1834" t="s">
        <v>1209</v>
      </c>
      <c r="M1680" s="1835"/>
      <c r="N1680" s="1835"/>
      <c r="O1680" s="1835"/>
      <c r="P1680" s="1835"/>
      <c r="Q1680" s="1835"/>
      <c r="R1680" s="1836"/>
      <c r="S1680" s="558">
        <f>SUM(S1667:S1679)</f>
        <v>12.429689999999997</v>
      </c>
    </row>
    <row r="1681" spans="1:19" ht="20.399999999999999" customHeight="1" thickBot="1">
      <c r="A1681" s="618"/>
      <c r="B1681" s="618"/>
      <c r="C1681" s="618"/>
      <c r="D1681" s="618"/>
      <c r="E1681" s="541"/>
      <c r="F1681" s="619"/>
      <c r="G1681" s="619"/>
      <c r="H1681" s="619"/>
      <c r="I1681" s="619"/>
      <c r="J1681" s="619"/>
      <c r="K1681" s="619"/>
      <c r="L1681" s="539"/>
      <c r="M1681" s="539"/>
      <c r="N1681" s="542"/>
      <c r="O1681" s="542"/>
      <c r="P1681" s="542"/>
      <c r="Q1681" s="542"/>
      <c r="R1681" s="540"/>
      <c r="S1681" s="534"/>
    </row>
    <row r="1682" spans="1:19" ht="20.399999999999999" customHeight="1" thickBot="1">
      <c r="A1682" s="1837"/>
      <c r="B1682" s="1838"/>
      <c r="C1682" s="1838"/>
      <c r="D1682" s="1775" t="s">
        <v>1281</v>
      </c>
      <c r="E1682" s="1776"/>
      <c r="F1682" s="1776"/>
      <c r="G1682" s="1776"/>
      <c r="H1682" s="1776"/>
      <c r="I1682" s="1776"/>
      <c r="J1682" s="1776"/>
      <c r="K1682" s="1776"/>
      <c r="L1682" s="1776"/>
      <c r="M1682" s="1776"/>
      <c r="N1682" s="1776"/>
      <c r="O1682" s="1776"/>
      <c r="P1682" s="1776"/>
      <c r="Q1682" s="1776"/>
      <c r="R1682" s="1777"/>
      <c r="S1682" s="528"/>
    </row>
    <row r="1683" spans="1:19" ht="20.399999999999999" customHeight="1">
      <c r="A1683" s="1839" t="s">
        <v>1204</v>
      </c>
      <c r="B1683" s="1840"/>
      <c r="C1683" s="1840"/>
      <c r="D1683" s="1850" t="s">
        <v>1228</v>
      </c>
      <c r="E1683" s="1851"/>
      <c r="F1683" s="1851"/>
      <c r="G1683" s="1851"/>
      <c r="H1683" s="1851"/>
      <c r="I1683" s="1851"/>
      <c r="J1683" s="1851"/>
      <c r="K1683" s="1851"/>
      <c r="L1683" s="1851"/>
      <c r="M1683" s="1851"/>
      <c r="N1683" s="1851"/>
      <c r="O1683" s="1851"/>
      <c r="P1683" s="1851"/>
      <c r="Q1683" s="1851"/>
      <c r="R1683" s="1852"/>
      <c r="S1683" s="534"/>
    </row>
    <row r="1684" spans="1:19" ht="20.399999999999999" customHeight="1">
      <c r="A1684" s="535"/>
      <c r="B1684" s="533"/>
      <c r="C1684" s="536"/>
      <c r="D1684" s="1853"/>
      <c r="E1684" s="1854"/>
      <c r="F1684" s="1854"/>
      <c r="G1684" s="1854"/>
      <c r="H1684" s="1854"/>
      <c r="I1684" s="1854"/>
      <c r="J1684" s="1854"/>
      <c r="K1684" s="1854"/>
      <c r="L1684" s="1854"/>
      <c r="M1684" s="1854"/>
      <c r="N1684" s="1854"/>
      <c r="O1684" s="1854"/>
      <c r="P1684" s="1854"/>
      <c r="Q1684" s="1854"/>
      <c r="R1684" s="1855"/>
      <c r="S1684" s="534"/>
    </row>
    <row r="1685" spans="1:19" ht="20.399999999999999" customHeight="1">
      <c r="A1685" s="537"/>
      <c r="B1685" s="538"/>
      <c r="C1685" s="538"/>
      <c r="D1685" s="539"/>
      <c r="E1685" s="540"/>
      <c r="F1685" s="540"/>
      <c r="G1685" s="539"/>
      <c r="H1685" s="539"/>
      <c r="I1685" s="539"/>
      <c r="J1685" s="539"/>
      <c r="K1685" s="539"/>
      <c r="L1685" s="539"/>
      <c r="M1685" s="539"/>
      <c r="N1685" s="539"/>
      <c r="O1685" s="539"/>
      <c r="P1685" s="539"/>
      <c r="Q1685" s="539"/>
      <c r="R1685" s="540"/>
      <c r="S1685" s="534"/>
    </row>
    <row r="1686" spans="1:19" ht="20.399999999999999" customHeight="1">
      <c r="A1686" s="1762" t="s">
        <v>1282</v>
      </c>
      <c r="B1686" s="1762"/>
      <c r="C1686" s="1762"/>
      <c r="D1686" s="1762"/>
      <c r="E1686" s="541"/>
      <c r="F1686" s="1763" t="s">
        <v>1283</v>
      </c>
      <c r="G1686" s="1763"/>
      <c r="H1686" s="1763"/>
      <c r="I1686" s="1763"/>
      <c r="J1686" s="1763"/>
      <c r="K1686" s="1763"/>
      <c r="L1686" s="540"/>
      <c r="M1686" s="1763" t="s">
        <v>1205</v>
      </c>
      <c r="N1686" s="1763"/>
      <c r="O1686" s="1763"/>
      <c r="P1686" s="540"/>
      <c r="Q1686" s="1764" t="s">
        <v>1284</v>
      </c>
      <c r="R1686" s="1765"/>
      <c r="S1686" s="1858"/>
    </row>
    <row r="1687" spans="1:19" ht="20.399999999999999" customHeight="1">
      <c r="A1687" s="1768" t="s">
        <v>1014</v>
      </c>
      <c r="B1687" s="1768"/>
      <c r="C1687" s="1768"/>
      <c r="D1687" s="1768"/>
      <c r="E1687" s="541"/>
      <c r="F1687" s="1769" t="s">
        <v>994</v>
      </c>
      <c r="G1687" s="1769"/>
      <c r="H1687" s="1769"/>
      <c r="I1687" s="1769"/>
      <c r="J1687" s="1769"/>
      <c r="K1687" s="1769"/>
      <c r="L1687" s="540"/>
      <c r="M1687" s="1770" t="s">
        <v>103</v>
      </c>
      <c r="N1687" s="1771"/>
      <c r="O1687" s="1772"/>
      <c r="P1687" s="539"/>
      <c r="Q1687" s="1828"/>
      <c r="R1687" s="1829"/>
      <c r="S1687" s="1859"/>
    </row>
    <row r="1688" spans="1:19" ht="20.399999999999999" customHeight="1">
      <c r="A1688" s="1768"/>
      <c r="B1688" s="1768"/>
      <c r="C1688" s="1768"/>
      <c r="D1688" s="1768"/>
      <c r="E1688" s="541"/>
      <c r="F1688" s="1769"/>
      <c r="G1688" s="1769"/>
      <c r="H1688" s="1769"/>
      <c r="I1688" s="1769"/>
      <c r="J1688" s="1769"/>
      <c r="K1688" s="1769"/>
      <c r="L1688" s="539"/>
      <c r="M1688" s="539"/>
      <c r="N1688" s="542"/>
      <c r="O1688" s="542"/>
      <c r="P1688" s="542"/>
      <c r="Q1688" s="542"/>
      <c r="R1688" s="540"/>
      <c r="S1688" s="534"/>
    </row>
    <row r="1689" spans="1:19" ht="20.399999999999999" customHeight="1">
      <c r="A1689" s="1820" t="s">
        <v>1285</v>
      </c>
      <c r="B1689" s="1821"/>
      <c r="C1689" s="1821"/>
      <c r="D1689" s="1821"/>
      <c r="E1689" s="1821"/>
      <c r="F1689" s="1821"/>
      <c r="G1689" s="1821"/>
      <c r="H1689" s="1821"/>
      <c r="I1689" s="1821"/>
      <c r="J1689" s="1821"/>
      <c r="K1689" s="1822"/>
      <c r="L1689" s="1823" t="s">
        <v>428</v>
      </c>
      <c r="M1689" s="1825" t="s">
        <v>1225</v>
      </c>
      <c r="N1689" s="1826"/>
      <c r="O1689" s="1827"/>
      <c r="P1689" s="1823" t="s">
        <v>1288</v>
      </c>
      <c r="Q1689" s="1999" t="s">
        <v>1290</v>
      </c>
      <c r="R1689" s="1999" t="s">
        <v>1289</v>
      </c>
      <c r="S1689" s="1809" t="s">
        <v>1206</v>
      </c>
    </row>
    <row r="1690" spans="1:19" ht="33.6" customHeight="1">
      <c r="A1690" s="1804"/>
      <c r="B1690" s="1805"/>
      <c r="C1690" s="1805"/>
      <c r="D1690" s="1805"/>
      <c r="E1690" s="1805"/>
      <c r="F1690" s="1805"/>
      <c r="G1690" s="1805"/>
      <c r="H1690" s="1805"/>
      <c r="I1690" s="1805"/>
      <c r="J1690" s="1805"/>
      <c r="K1690" s="1806"/>
      <c r="L1690" s="1824"/>
      <c r="M1690" s="546" t="s">
        <v>1289</v>
      </c>
      <c r="N1690" s="546" t="s">
        <v>1291</v>
      </c>
      <c r="O1690" s="546" t="s">
        <v>1291</v>
      </c>
      <c r="P1690" s="1824"/>
      <c r="Q1690" s="2000"/>
      <c r="R1690" s="2000"/>
      <c r="S1690" s="1810"/>
    </row>
    <row r="1691" spans="1:19" ht="20.399999999999999" customHeight="1">
      <c r="A1691" s="1811" t="s">
        <v>1292</v>
      </c>
      <c r="B1691" s="1812"/>
      <c r="C1691" s="1812"/>
      <c r="D1691" s="1812"/>
      <c r="E1691" s="1812"/>
      <c r="F1691" s="1812"/>
      <c r="G1691" s="1812"/>
      <c r="H1691" s="1812"/>
      <c r="I1691" s="1812"/>
      <c r="J1691" s="1812"/>
      <c r="K1691" s="1813"/>
      <c r="L1691" s="586"/>
      <c r="M1691" s="583"/>
      <c r="N1691" s="549">
        <v>32</v>
      </c>
      <c r="O1691" s="549"/>
      <c r="P1691" s="549"/>
      <c r="Q1691" s="549"/>
      <c r="R1691" s="549"/>
      <c r="S1691" s="584">
        <f>N1691+O1691</f>
        <v>32</v>
      </c>
    </row>
    <row r="1692" spans="1:19" ht="20.399999999999999" customHeight="1">
      <c r="A1692" s="1814"/>
      <c r="B1692" s="1815"/>
      <c r="C1692" s="1815"/>
      <c r="D1692" s="1815"/>
      <c r="E1692" s="1815"/>
      <c r="F1692" s="1815"/>
      <c r="G1692" s="1815"/>
      <c r="H1692" s="1815"/>
      <c r="I1692" s="1815"/>
      <c r="J1692" s="1815"/>
      <c r="K1692" s="1816"/>
      <c r="L1692" s="586"/>
      <c r="M1692" s="583"/>
      <c r="N1692" s="549">
        <v>32</v>
      </c>
      <c r="O1692" s="549"/>
      <c r="P1692" s="549"/>
      <c r="Q1692" s="549"/>
      <c r="R1692" s="549"/>
      <c r="S1692" s="584">
        <f t="shared" ref="S1692:S1698" si="22">N1692</f>
        <v>32</v>
      </c>
    </row>
    <row r="1693" spans="1:19" ht="20.399999999999999" customHeight="1">
      <c r="A1693" s="1814"/>
      <c r="B1693" s="1815"/>
      <c r="C1693" s="1815"/>
      <c r="D1693" s="1815"/>
      <c r="E1693" s="1815"/>
      <c r="F1693" s="1815"/>
      <c r="G1693" s="1815"/>
      <c r="H1693" s="1815"/>
      <c r="I1693" s="1815"/>
      <c r="J1693" s="1815"/>
      <c r="K1693" s="1816"/>
      <c r="L1693" s="586"/>
      <c r="M1693" s="583"/>
      <c r="N1693" s="549">
        <v>33.1</v>
      </c>
      <c r="O1693" s="549"/>
      <c r="P1693" s="549"/>
      <c r="Q1693" s="549"/>
      <c r="R1693" s="549"/>
      <c r="S1693" s="584">
        <f t="shared" si="22"/>
        <v>33.1</v>
      </c>
    </row>
    <row r="1694" spans="1:19" ht="20.399999999999999" customHeight="1">
      <c r="A1694" s="1814"/>
      <c r="B1694" s="1815"/>
      <c r="C1694" s="1815"/>
      <c r="D1694" s="1815"/>
      <c r="E1694" s="1815"/>
      <c r="F1694" s="1815"/>
      <c r="G1694" s="1815"/>
      <c r="H1694" s="1815"/>
      <c r="I1694" s="1815"/>
      <c r="J1694" s="1815"/>
      <c r="K1694" s="1816"/>
      <c r="L1694" s="586"/>
      <c r="M1694" s="583"/>
      <c r="N1694" s="549">
        <v>15.5</v>
      </c>
      <c r="O1694" s="549"/>
      <c r="P1694" s="549"/>
      <c r="Q1694" s="549"/>
      <c r="R1694" s="549"/>
      <c r="S1694" s="584">
        <f t="shared" si="22"/>
        <v>15.5</v>
      </c>
    </row>
    <row r="1695" spans="1:19" ht="20.399999999999999" customHeight="1">
      <c r="A1695" s="1814"/>
      <c r="B1695" s="1815"/>
      <c r="C1695" s="1815"/>
      <c r="D1695" s="1815"/>
      <c r="E1695" s="1815"/>
      <c r="F1695" s="1815"/>
      <c r="G1695" s="1815"/>
      <c r="H1695" s="1815"/>
      <c r="I1695" s="1815"/>
      <c r="J1695" s="1815"/>
      <c r="K1695" s="1816"/>
      <c r="L1695" s="586"/>
      <c r="M1695" s="583"/>
      <c r="N1695" s="549">
        <v>19.8</v>
      </c>
      <c r="O1695" s="549"/>
      <c r="P1695" s="549"/>
      <c r="Q1695" s="549"/>
      <c r="R1695" s="549"/>
      <c r="S1695" s="584">
        <f t="shared" si="22"/>
        <v>19.8</v>
      </c>
    </row>
    <row r="1696" spans="1:19" ht="20.399999999999999" customHeight="1">
      <c r="A1696" s="1814"/>
      <c r="B1696" s="1815"/>
      <c r="C1696" s="1815"/>
      <c r="D1696" s="1815"/>
      <c r="E1696" s="1815"/>
      <c r="F1696" s="1815"/>
      <c r="G1696" s="1815"/>
      <c r="H1696" s="1815"/>
      <c r="I1696" s="1815"/>
      <c r="J1696" s="1815"/>
      <c r="K1696" s="1816"/>
      <c r="L1696" s="586"/>
      <c r="M1696" s="583"/>
      <c r="N1696" s="549"/>
      <c r="O1696" s="549"/>
      <c r="P1696" s="549"/>
      <c r="Q1696" s="549"/>
      <c r="R1696" s="549"/>
      <c r="S1696" s="584">
        <f t="shared" si="22"/>
        <v>0</v>
      </c>
    </row>
    <row r="1697" spans="1:19" ht="20.399999999999999" customHeight="1">
      <c r="A1697" s="1814"/>
      <c r="B1697" s="1815"/>
      <c r="C1697" s="1815"/>
      <c r="D1697" s="1815"/>
      <c r="E1697" s="1815"/>
      <c r="F1697" s="1815"/>
      <c r="G1697" s="1815"/>
      <c r="H1697" s="1815"/>
      <c r="I1697" s="1815"/>
      <c r="J1697" s="1815"/>
      <c r="K1697" s="1816"/>
      <c r="L1697" s="547"/>
      <c r="M1697" s="583"/>
      <c r="N1697" s="549"/>
      <c r="O1697" s="549"/>
      <c r="P1697" s="549"/>
      <c r="Q1697" s="549"/>
      <c r="R1697" s="549"/>
      <c r="S1697" s="584">
        <f t="shared" si="22"/>
        <v>0</v>
      </c>
    </row>
    <row r="1698" spans="1:19" ht="20.399999999999999" customHeight="1">
      <c r="A1698" s="1814"/>
      <c r="B1698" s="1815"/>
      <c r="C1698" s="1815"/>
      <c r="D1698" s="1815"/>
      <c r="E1698" s="1815"/>
      <c r="F1698" s="1815"/>
      <c r="G1698" s="1815"/>
      <c r="H1698" s="1815"/>
      <c r="I1698" s="1815"/>
      <c r="J1698" s="1815"/>
      <c r="K1698" s="1816"/>
      <c r="L1698" s="547"/>
      <c r="M1698" s="583"/>
      <c r="N1698" s="549"/>
      <c r="O1698" s="549"/>
      <c r="P1698" s="549"/>
      <c r="Q1698" s="549"/>
      <c r="R1698" s="549"/>
      <c r="S1698" s="584">
        <f t="shared" si="22"/>
        <v>0</v>
      </c>
    </row>
    <row r="1699" spans="1:19" ht="20.399999999999999" customHeight="1">
      <c r="A1699" s="1831"/>
      <c r="B1699" s="1832"/>
      <c r="C1699" s="1832"/>
      <c r="D1699" s="1832"/>
      <c r="E1699" s="1832"/>
      <c r="F1699" s="1832"/>
      <c r="G1699" s="1832"/>
      <c r="H1699" s="1832"/>
      <c r="I1699" s="1832"/>
      <c r="J1699" s="1832"/>
      <c r="K1699" s="1833"/>
      <c r="L1699" s="1834" t="s">
        <v>1209</v>
      </c>
      <c r="M1699" s="1835"/>
      <c r="N1699" s="1835"/>
      <c r="O1699" s="1835"/>
      <c r="P1699" s="1835"/>
      <c r="Q1699" s="1835"/>
      <c r="R1699" s="1836"/>
      <c r="S1699" s="558">
        <f>SUM(S1691:S1698)</f>
        <v>132.4</v>
      </c>
    </row>
    <row r="1700" spans="1:19" ht="20.399999999999999" customHeight="1">
      <c r="A1700" s="1422"/>
      <c r="B1700" s="1422"/>
      <c r="C1700" s="1422"/>
      <c r="D1700" s="1422"/>
      <c r="E1700" s="1422"/>
      <c r="F1700" s="1422"/>
      <c r="G1700" s="1422"/>
      <c r="H1700" s="1422"/>
      <c r="I1700" s="1422"/>
      <c r="J1700" s="1422"/>
      <c r="K1700" s="1422"/>
      <c r="L1700" s="587"/>
      <c r="M1700" s="587"/>
      <c r="N1700" s="587"/>
      <c r="O1700" s="587"/>
      <c r="P1700" s="587"/>
      <c r="Q1700" s="587"/>
      <c r="R1700" s="587"/>
      <c r="S1700" s="588"/>
    </row>
    <row r="1701" spans="1:19" ht="76.2" customHeight="1">
      <c r="A1701" s="1990" t="s">
        <v>1306</v>
      </c>
      <c r="B1701" s="1991"/>
      <c r="C1701" s="1992"/>
      <c r="D1701" s="1992"/>
      <c r="E1701" s="828"/>
      <c r="F1701" s="829"/>
      <c r="G1701" s="1991" t="s">
        <v>1306</v>
      </c>
      <c r="H1701" s="1991"/>
      <c r="I1701" s="827"/>
      <c r="J1701" s="827"/>
      <c r="K1701" s="1176"/>
      <c r="L1701" s="587"/>
      <c r="M1701" s="587"/>
      <c r="N1701" s="587"/>
      <c r="O1701" s="587"/>
      <c r="P1701" s="587"/>
      <c r="Q1701" s="587"/>
      <c r="R1701" s="587"/>
      <c r="S1701" s="588"/>
    </row>
    <row r="1702" spans="1:19" ht="16.2" customHeight="1">
      <c r="A1702" s="765" t="s">
        <v>1939</v>
      </c>
      <c r="B1702" s="755"/>
      <c r="C1702" s="755"/>
      <c r="D1702" s="830"/>
      <c r="E1702" s="830"/>
      <c r="F1702" s="830"/>
      <c r="G1702" s="1759" t="s">
        <v>1942</v>
      </c>
      <c r="H1702" s="1759"/>
      <c r="I1702" s="1759"/>
      <c r="J1702" s="1759"/>
      <c r="K1702" s="829"/>
      <c r="L1702" s="587"/>
      <c r="M1702" s="587"/>
      <c r="N1702" s="587"/>
      <c r="O1702" s="587"/>
      <c r="P1702" s="587"/>
      <c r="Q1702" s="587"/>
      <c r="R1702" s="587"/>
      <c r="S1702" s="588"/>
    </row>
    <row r="1703" spans="1:19" ht="16.2" customHeight="1">
      <c r="A1703" s="765" t="s">
        <v>1940</v>
      </c>
      <c r="B1703" s="755"/>
      <c r="C1703" s="755"/>
      <c r="D1703" s="830"/>
      <c r="E1703" s="830"/>
      <c r="F1703" s="830"/>
      <c r="G1703" s="1759" t="s">
        <v>1943</v>
      </c>
      <c r="H1703" s="1759"/>
      <c r="I1703" s="1759"/>
      <c r="J1703" s="1759"/>
      <c r="K1703" s="829"/>
      <c r="L1703" s="587"/>
      <c r="M1703" s="587"/>
      <c r="N1703" s="587"/>
      <c r="O1703" s="587"/>
      <c r="P1703" s="587"/>
      <c r="Q1703" s="587"/>
      <c r="R1703" s="587"/>
      <c r="S1703" s="588"/>
    </row>
    <row r="1704" spans="1:19" ht="16.2" customHeight="1" thickBot="1">
      <c r="A1704" s="765" t="s">
        <v>1941</v>
      </c>
      <c r="B1704" s="755"/>
      <c r="C1704" s="755"/>
      <c r="D1704" s="830"/>
      <c r="E1704" s="830"/>
      <c r="F1704" s="830"/>
      <c r="G1704" s="1759" t="s">
        <v>1944</v>
      </c>
      <c r="H1704" s="1759"/>
      <c r="I1704" s="1759"/>
      <c r="J1704" s="1759"/>
      <c r="K1704" s="1094"/>
      <c r="L1704" s="587"/>
      <c r="M1704" s="587"/>
      <c r="N1704" s="587"/>
      <c r="O1704" s="587"/>
      <c r="P1704" s="587"/>
      <c r="Q1704" s="587"/>
      <c r="R1704" s="587"/>
      <c r="S1704" s="588"/>
    </row>
    <row r="1705" spans="1:19" ht="20.399999999999999" customHeight="1" thickBot="1">
      <c r="A1705" s="1837"/>
      <c r="B1705" s="1838"/>
      <c r="C1705" s="1838"/>
      <c r="D1705" s="1775" t="s">
        <v>1281</v>
      </c>
      <c r="E1705" s="1776"/>
      <c r="F1705" s="1776"/>
      <c r="G1705" s="1776"/>
      <c r="H1705" s="1776"/>
      <c r="I1705" s="1776"/>
      <c r="J1705" s="1776"/>
      <c r="K1705" s="1776"/>
      <c r="L1705" s="1776"/>
      <c r="M1705" s="1776"/>
      <c r="N1705" s="1776"/>
      <c r="O1705" s="1776"/>
      <c r="P1705" s="1776"/>
      <c r="Q1705" s="1776"/>
      <c r="R1705" s="1777"/>
      <c r="S1705" s="528"/>
    </row>
    <row r="1706" spans="1:19" ht="20.399999999999999" customHeight="1">
      <c r="A1706" s="530"/>
      <c r="B1706" s="531"/>
      <c r="C1706" s="531"/>
      <c r="D1706" s="531"/>
      <c r="E1706" s="531"/>
      <c r="F1706" s="531"/>
      <c r="G1706" s="531"/>
      <c r="H1706" s="531"/>
      <c r="I1706" s="531"/>
      <c r="J1706" s="531"/>
      <c r="K1706" s="531"/>
      <c r="L1706" s="531"/>
      <c r="M1706" s="531"/>
      <c r="N1706" s="531"/>
      <c r="O1706" s="531"/>
      <c r="P1706" s="531"/>
      <c r="Q1706" s="531"/>
      <c r="R1706" s="531"/>
      <c r="S1706" s="532"/>
    </row>
    <row r="1707" spans="1:19" ht="20.399999999999999" customHeight="1">
      <c r="A1707" s="1839" t="s">
        <v>1204</v>
      </c>
      <c r="B1707" s="1840"/>
      <c r="C1707" s="1840"/>
      <c r="D1707" s="1993" t="s">
        <v>1228</v>
      </c>
      <c r="E1707" s="1994"/>
      <c r="F1707" s="1994"/>
      <c r="G1707" s="1994"/>
      <c r="H1707" s="1994"/>
      <c r="I1707" s="1994"/>
      <c r="J1707" s="1994"/>
      <c r="K1707" s="1994"/>
      <c r="L1707" s="1994"/>
      <c r="M1707" s="1994"/>
      <c r="N1707" s="1994"/>
      <c r="O1707" s="1994"/>
      <c r="P1707" s="1994"/>
      <c r="Q1707" s="1994"/>
      <c r="R1707" s="1995"/>
      <c r="S1707" s="534"/>
    </row>
    <row r="1708" spans="1:19" ht="20.399999999999999" customHeight="1">
      <c r="A1708" s="535"/>
      <c r="B1708" s="533"/>
      <c r="C1708" s="536"/>
      <c r="D1708" s="1996"/>
      <c r="E1708" s="1997"/>
      <c r="F1708" s="1997"/>
      <c r="G1708" s="1997"/>
      <c r="H1708" s="1997"/>
      <c r="I1708" s="1997"/>
      <c r="J1708" s="1997"/>
      <c r="K1708" s="1997"/>
      <c r="L1708" s="1997"/>
      <c r="M1708" s="1997"/>
      <c r="N1708" s="1997"/>
      <c r="O1708" s="1997"/>
      <c r="P1708" s="1997"/>
      <c r="Q1708" s="1997"/>
      <c r="R1708" s="1998"/>
      <c r="S1708" s="534"/>
    </row>
    <row r="1709" spans="1:19" ht="20.399999999999999" customHeight="1">
      <c r="A1709" s="537"/>
      <c r="B1709" s="538"/>
      <c r="C1709" s="538"/>
      <c r="D1709" s="539"/>
      <c r="E1709" s="540"/>
      <c r="F1709" s="540"/>
      <c r="G1709" s="539"/>
      <c r="H1709" s="539"/>
      <c r="I1709" s="539"/>
      <c r="J1709" s="539"/>
      <c r="K1709" s="539"/>
      <c r="L1709" s="539"/>
      <c r="M1709" s="539"/>
      <c r="N1709" s="539"/>
      <c r="O1709" s="539"/>
      <c r="P1709" s="539"/>
      <c r="Q1709" s="539"/>
      <c r="R1709" s="540"/>
      <c r="S1709" s="534"/>
    </row>
    <row r="1710" spans="1:19" ht="20.399999999999999" customHeight="1">
      <c r="A1710" s="1762" t="s">
        <v>1282</v>
      </c>
      <c r="B1710" s="1762"/>
      <c r="C1710" s="1762"/>
      <c r="D1710" s="1762"/>
      <c r="E1710" s="541"/>
      <c r="F1710" s="1763" t="s">
        <v>1283</v>
      </c>
      <c r="G1710" s="1763"/>
      <c r="H1710" s="1763"/>
      <c r="I1710" s="1763"/>
      <c r="J1710" s="1763"/>
      <c r="K1710" s="1763"/>
      <c r="L1710" s="540"/>
      <c r="M1710" s="1763" t="s">
        <v>1205</v>
      </c>
      <c r="N1710" s="1763"/>
      <c r="O1710" s="1763"/>
      <c r="P1710" s="540"/>
      <c r="Q1710" s="1764" t="s">
        <v>1284</v>
      </c>
      <c r="R1710" s="1765"/>
      <c r="S1710" s="1858"/>
    </row>
    <row r="1711" spans="1:19" ht="34.799999999999997" customHeight="1">
      <c r="A1711" s="1768" t="s">
        <v>1016</v>
      </c>
      <c r="B1711" s="1768"/>
      <c r="C1711" s="1768"/>
      <c r="D1711" s="1768"/>
      <c r="E1711" s="541"/>
      <c r="F1711" s="1769" t="s">
        <v>1017</v>
      </c>
      <c r="G1711" s="1769"/>
      <c r="H1711" s="1769"/>
      <c r="I1711" s="1769"/>
      <c r="J1711" s="1769"/>
      <c r="K1711" s="1769"/>
      <c r="L1711" s="540"/>
      <c r="M1711" s="1770" t="s">
        <v>952</v>
      </c>
      <c r="N1711" s="1771"/>
      <c r="O1711" s="1772"/>
      <c r="P1711" s="539"/>
      <c r="Q1711" s="1828"/>
      <c r="R1711" s="1829"/>
      <c r="S1711" s="1859"/>
    </row>
    <row r="1712" spans="1:19" ht="20.399999999999999" customHeight="1">
      <c r="A1712" s="1768"/>
      <c r="B1712" s="1768"/>
      <c r="C1712" s="1768"/>
      <c r="D1712" s="1768"/>
      <c r="E1712" s="541"/>
      <c r="F1712" s="1769"/>
      <c r="G1712" s="1769"/>
      <c r="H1712" s="1769"/>
      <c r="I1712" s="1769"/>
      <c r="J1712" s="1769"/>
      <c r="K1712" s="1769"/>
      <c r="L1712" s="539"/>
      <c r="M1712" s="539"/>
      <c r="N1712" s="542"/>
      <c r="O1712" s="542"/>
      <c r="P1712" s="542"/>
      <c r="Q1712" s="542"/>
      <c r="R1712" s="540"/>
      <c r="S1712" s="534"/>
    </row>
    <row r="1713" spans="1:19" ht="20.399999999999999" customHeight="1">
      <c r="A1713" s="1820" t="s">
        <v>1285</v>
      </c>
      <c r="B1713" s="1821"/>
      <c r="C1713" s="1821"/>
      <c r="D1713" s="1821"/>
      <c r="E1713" s="1821"/>
      <c r="F1713" s="1821"/>
      <c r="G1713" s="1821"/>
      <c r="H1713" s="1821"/>
      <c r="I1713" s="1821"/>
      <c r="J1713" s="1821"/>
      <c r="K1713" s="1822"/>
      <c r="L1713" s="1823" t="s">
        <v>428</v>
      </c>
      <c r="M1713" s="1825" t="s">
        <v>1225</v>
      </c>
      <c r="N1713" s="1826"/>
      <c r="O1713" s="1827"/>
      <c r="P1713" s="1823" t="s">
        <v>1286</v>
      </c>
      <c r="Q1713" s="1823" t="s">
        <v>1287</v>
      </c>
      <c r="R1713" s="1823" t="s">
        <v>1288</v>
      </c>
      <c r="S1713" s="1809" t="s">
        <v>1206</v>
      </c>
    </row>
    <row r="1714" spans="1:19" ht="20.399999999999999" customHeight="1">
      <c r="A1714" s="1804"/>
      <c r="B1714" s="1805"/>
      <c r="C1714" s="1805"/>
      <c r="D1714" s="1805"/>
      <c r="E1714" s="1805"/>
      <c r="F1714" s="1805"/>
      <c r="G1714" s="1805"/>
      <c r="H1714" s="1805"/>
      <c r="I1714" s="1805"/>
      <c r="J1714" s="1805"/>
      <c r="K1714" s="1806"/>
      <c r="L1714" s="1824"/>
      <c r="M1714" s="546" t="s">
        <v>1289</v>
      </c>
      <c r="N1714" s="546" t="s">
        <v>1291</v>
      </c>
      <c r="O1714" s="546" t="s">
        <v>1291</v>
      </c>
      <c r="P1714" s="1824"/>
      <c r="Q1714" s="1824"/>
      <c r="R1714" s="1824"/>
      <c r="S1714" s="1810"/>
    </row>
    <row r="1715" spans="1:19" ht="20.399999999999999" customHeight="1">
      <c r="A1715" s="1811" t="s">
        <v>1292</v>
      </c>
      <c r="B1715" s="1812"/>
      <c r="C1715" s="1812"/>
      <c r="D1715" s="1812"/>
      <c r="E1715" s="1812"/>
      <c r="F1715" s="1812"/>
      <c r="G1715" s="1812"/>
      <c r="H1715" s="1812"/>
      <c r="I1715" s="1812"/>
      <c r="J1715" s="1812"/>
      <c r="K1715" s="1813"/>
      <c r="L1715" s="586" t="s">
        <v>1293</v>
      </c>
      <c r="M1715" s="583"/>
      <c r="N1715" s="549"/>
      <c r="O1715" s="549"/>
      <c r="P1715" s="549"/>
      <c r="Q1715" s="549"/>
      <c r="R1715" s="549">
        <v>2</v>
      </c>
      <c r="S1715" s="584">
        <f>R1715</f>
        <v>2</v>
      </c>
    </row>
    <row r="1716" spans="1:19" ht="20.399999999999999" customHeight="1">
      <c r="A1716" s="1814"/>
      <c r="B1716" s="1815"/>
      <c r="C1716" s="1815"/>
      <c r="D1716" s="1815"/>
      <c r="E1716" s="1815"/>
      <c r="F1716" s="1815"/>
      <c r="G1716" s="1815"/>
      <c r="H1716" s="1815"/>
      <c r="I1716" s="1815"/>
      <c r="J1716" s="1815"/>
      <c r="K1716" s="1816"/>
      <c r="L1716" s="586" t="s">
        <v>1647</v>
      </c>
      <c r="M1716" s="583"/>
      <c r="N1716" s="549"/>
      <c r="O1716" s="549"/>
      <c r="P1716" s="549"/>
      <c r="Q1716" s="549"/>
      <c r="R1716" s="549">
        <v>5</v>
      </c>
      <c r="S1716" s="584">
        <f t="shared" ref="S1716" si="23">R1716</f>
        <v>5</v>
      </c>
    </row>
    <row r="1717" spans="1:19" ht="20.399999999999999" customHeight="1">
      <c r="A1717" s="1814"/>
      <c r="B1717" s="1815"/>
      <c r="C1717" s="1815"/>
      <c r="D1717" s="1815"/>
      <c r="E1717" s="1815"/>
      <c r="F1717" s="1815"/>
      <c r="G1717" s="1815"/>
      <c r="H1717" s="1815"/>
      <c r="I1717" s="1815"/>
      <c r="J1717" s="1815"/>
      <c r="K1717" s="1816"/>
      <c r="L1717" s="586"/>
      <c r="M1717" s="583"/>
      <c r="N1717" s="549"/>
      <c r="O1717" s="549"/>
      <c r="P1717" s="549"/>
      <c r="Q1717" s="549"/>
      <c r="R1717" s="549"/>
      <c r="S1717" s="584"/>
    </row>
    <row r="1718" spans="1:19" ht="20.399999999999999" customHeight="1">
      <c r="A1718" s="1814"/>
      <c r="B1718" s="1815"/>
      <c r="C1718" s="1815"/>
      <c r="D1718" s="1815"/>
      <c r="E1718" s="1815"/>
      <c r="F1718" s="1815"/>
      <c r="G1718" s="1815"/>
      <c r="H1718" s="1815"/>
      <c r="I1718" s="1815"/>
      <c r="J1718" s="1815"/>
      <c r="K1718" s="1816"/>
      <c r="L1718" s="586"/>
      <c r="M1718" s="583"/>
      <c r="N1718" s="549"/>
      <c r="O1718" s="549"/>
      <c r="P1718" s="549"/>
      <c r="Q1718" s="549"/>
      <c r="R1718" s="549"/>
      <c r="S1718" s="584"/>
    </row>
    <row r="1719" spans="1:19" ht="20.399999999999999" customHeight="1">
      <c r="A1719" s="1814"/>
      <c r="B1719" s="1815"/>
      <c r="C1719" s="1815"/>
      <c r="D1719" s="1815"/>
      <c r="E1719" s="1815"/>
      <c r="F1719" s="1815"/>
      <c r="G1719" s="1815"/>
      <c r="H1719" s="1815"/>
      <c r="I1719" s="1815"/>
      <c r="J1719" s="1815"/>
      <c r="K1719" s="1816"/>
      <c r="L1719" s="586"/>
      <c r="M1719" s="583"/>
      <c r="N1719" s="549"/>
      <c r="O1719" s="549"/>
      <c r="P1719" s="549"/>
      <c r="Q1719" s="549"/>
      <c r="R1719" s="549"/>
      <c r="S1719" s="584"/>
    </row>
    <row r="1720" spans="1:19" ht="20.399999999999999" customHeight="1">
      <c r="A1720" s="1814"/>
      <c r="B1720" s="1815"/>
      <c r="C1720" s="1815"/>
      <c r="D1720" s="1815"/>
      <c r="E1720" s="1815"/>
      <c r="F1720" s="1815"/>
      <c r="G1720" s="1815"/>
      <c r="H1720" s="1815"/>
      <c r="I1720" s="1815"/>
      <c r="J1720" s="1815"/>
      <c r="K1720" s="1816"/>
      <c r="L1720" s="586"/>
      <c r="M1720" s="583"/>
      <c r="N1720" s="549"/>
      <c r="O1720" s="549"/>
      <c r="P1720" s="549"/>
      <c r="Q1720" s="549"/>
      <c r="R1720" s="549"/>
      <c r="S1720" s="584"/>
    </row>
    <row r="1721" spans="1:19" ht="20.399999999999999" customHeight="1">
      <c r="A1721" s="1814"/>
      <c r="B1721" s="1815"/>
      <c r="C1721" s="1815"/>
      <c r="D1721" s="1815"/>
      <c r="E1721" s="1815"/>
      <c r="F1721" s="1815"/>
      <c r="G1721" s="1815"/>
      <c r="H1721" s="1815"/>
      <c r="I1721" s="1815"/>
      <c r="J1721" s="1815"/>
      <c r="K1721" s="1816"/>
      <c r="L1721" s="586"/>
      <c r="M1721" s="583"/>
      <c r="N1721" s="549"/>
      <c r="O1721" s="549"/>
      <c r="P1721" s="549"/>
      <c r="Q1721" s="549"/>
      <c r="R1721" s="549"/>
      <c r="S1721" s="584"/>
    </row>
    <row r="1722" spans="1:19" ht="20.399999999999999" customHeight="1">
      <c r="A1722" s="1814"/>
      <c r="B1722" s="1815"/>
      <c r="C1722" s="1815"/>
      <c r="D1722" s="1815"/>
      <c r="E1722" s="1815"/>
      <c r="F1722" s="1815"/>
      <c r="G1722" s="1815"/>
      <c r="H1722" s="1815"/>
      <c r="I1722" s="1815"/>
      <c r="J1722" s="1815"/>
      <c r="K1722" s="1816"/>
      <c r="L1722" s="547"/>
      <c r="M1722" s="583"/>
      <c r="N1722" s="549"/>
      <c r="O1722" s="549"/>
      <c r="P1722" s="549"/>
      <c r="Q1722" s="549"/>
      <c r="R1722" s="549"/>
      <c r="S1722" s="584"/>
    </row>
    <row r="1723" spans="1:19" ht="20.399999999999999" customHeight="1">
      <c r="A1723" s="1814"/>
      <c r="B1723" s="1815"/>
      <c r="C1723" s="1815"/>
      <c r="D1723" s="1815"/>
      <c r="E1723" s="1815"/>
      <c r="F1723" s="1815"/>
      <c r="G1723" s="1815"/>
      <c r="H1723" s="1815"/>
      <c r="I1723" s="1815"/>
      <c r="J1723" s="1815"/>
      <c r="K1723" s="1816"/>
      <c r="L1723" s="547"/>
      <c r="M1723" s="583"/>
      <c r="N1723" s="549"/>
      <c r="O1723" s="549"/>
      <c r="P1723" s="549"/>
      <c r="Q1723" s="549"/>
      <c r="R1723" s="549"/>
      <c r="S1723" s="584"/>
    </row>
    <row r="1724" spans="1:19" ht="20.399999999999999" customHeight="1">
      <c r="A1724" s="1814"/>
      <c r="B1724" s="1815"/>
      <c r="C1724" s="1815"/>
      <c r="D1724" s="1815"/>
      <c r="E1724" s="1815"/>
      <c r="F1724" s="1815"/>
      <c r="G1724" s="1815"/>
      <c r="H1724" s="1815"/>
      <c r="I1724" s="1815"/>
      <c r="J1724" s="1815"/>
      <c r="K1724" s="1816"/>
      <c r="L1724" s="547"/>
      <c r="M1724" s="583"/>
      <c r="N1724" s="549"/>
      <c r="O1724" s="549"/>
      <c r="P1724" s="549"/>
      <c r="Q1724" s="549"/>
      <c r="R1724" s="549"/>
      <c r="S1724" s="584"/>
    </row>
    <row r="1725" spans="1:19" ht="20.399999999999999" customHeight="1">
      <c r="A1725" s="1831"/>
      <c r="B1725" s="1832"/>
      <c r="C1725" s="1832"/>
      <c r="D1725" s="1832"/>
      <c r="E1725" s="1832"/>
      <c r="F1725" s="1832"/>
      <c r="G1725" s="1832"/>
      <c r="H1725" s="1832"/>
      <c r="I1725" s="1832"/>
      <c r="J1725" s="1832"/>
      <c r="K1725" s="1833"/>
      <c r="L1725" s="1834" t="s">
        <v>1209</v>
      </c>
      <c r="M1725" s="1835"/>
      <c r="N1725" s="1835"/>
      <c r="O1725" s="1835"/>
      <c r="P1725" s="1835"/>
      <c r="Q1725" s="1835"/>
      <c r="R1725" s="1836"/>
      <c r="S1725" s="558">
        <f>SUM(S1715:S1724)</f>
        <v>7</v>
      </c>
    </row>
    <row r="1726" spans="1:19" ht="20.399999999999999" customHeight="1" thickBot="1">
      <c r="A1726" s="618"/>
      <c r="B1726" s="618"/>
      <c r="C1726" s="618"/>
      <c r="D1726" s="618"/>
      <c r="E1726" s="541"/>
      <c r="F1726" s="619"/>
      <c r="G1726" s="619"/>
      <c r="H1726" s="619"/>
      <c r="I1726" s="619"/>
      <c r="J1726" s="619"/>
      <c r="K1726" s="619"/>
      <c r="L1726" s="539"/>
      <c r="M1726" s="539"/>
      <c r="N1726" s="542"/>
      <c r="O1726" s="542"/>
      <c r="P1726" s="542"/>
      <c r="Q1726" s="542"/>
      <c r="R1726" s="540"/>
      <c r="S1726" s="534"/>
    </row>
    <row r="1727" spans="1:19" ht="20.399999999999999" customHeight="1" thickBot="1">
      <c r="A1727" s="1837"/>
      <c r="B1727" s="1838"/>
      <c r="C1727" s="1838"/>
      <c r="D1727" s="1775" t="s">
        <v>1281</v>
      </c>
      <c r="E1727" s="1776"/>
      <c r="F1727" s="1776"/>
      <c r="G1727" s="1776"/>
      <c r="H1727" s="1776"/>
      <c r="I1727" s="1776"/>
      <c r="J1727" s="1776"/>
      <c r="K1727" s="1776"/>
      <c r="L1727" s="1776"/>
      <c r="M1727" s="1776"/>
      <c r="N1727" s="1776"/>
      <c r="O1727" s="1776"/>
      <c r="P1727" s="1776"/>
      <c r="Q1727" s="1776"/>
      <c r="R1727" s="1777"/>
      <c r="S1727" s="528"/>
    </row>
    <row r="1728" spans="1:19" ht="20.399999999999999" customHeight="1">
      <c r="A1728" s="530"/>
      <c r="B1728" s="531"/>
      <c r="C1728" s="531"/>
      <c r="D1728" s="531"/>
      <c r="E1728" s="531"/>
      <c r="F1728" s="531"/>
      <c r="G1728" s="531"/>
      <c r="H1728" s="531"/>
      <c r="I1728" s="531"/>
      <c r="J1728" s="531"/>
      <c r="K1728" s="531"/>
      <c r="L1728" s="531"/>
      <c r="M1728" s="531"/>
      <c r="N1728" s="531"/>
      <c r="O1728" s="531"/>
      <c r="P1728" s="531"/>
      <c r="Q1728" s="531"/>
      <c r="R1728" s="531"/>
      <c r="S1728" s="532"/>
    </row>
    <row r="1729" spans="1:19" ht="20.399999999999999" customHeight="1">
      <c r="A1729" s="1839" t="s">
        <v>1204</v>
      </c>
      <c r="B1729" s="1840"/>
      <c r="C1729" s="1840"/>
      <c r="D1729" s="1993" t="s">
        <v>1228</v>
      </c>
      <c r="E1729" s="1994"/>
      <c r="F1729" s="1994"/>
      <c r="G1729" s="1994"/>
      <c r="H1729" s="1994"/>
      <c r="I1729" s="1994"/>
      <c r="J1729" s="1994"/>
      <c r="K1729" s="1994"/>
      <c r="L1729" s="1994"/>
      <c r="M1729" s="1994"/>
      <c r="N1729" s="1994"/>
      <c r="O1729" s="1994"/>
      <c r="P1729" s="1994"/>
      <c r="Q1729" s="1994"/>
      <c r="R1729" s="1995"/>
      <c r="S1729" s="534"/>
    </row>
    <row r="1730" spans="1:19" ht="20.399999999999999" customHeight="1">
      <c r="A1730" s="535"/>
      <c r="B1730" s="533"/>
      <c r="C1730" s="536"/>
      <c r="D1730" s="1996"/>
      <c r="E1730" s="1997"/>
      <c r="F1730" s="1997"/>
      <c r="G1730" s="1997"/>
      <c r="H1730" s="1997"/>
      <c r="I1730" s="1997"/>
      <c r="J1730" s="1997"/>
      <c r="K1730" s="1997"/>
      <c r="L1730" s="1997"/>
      <c r="M1730" s="1997"/>
      <c r="N1730" s="1997"/>
      <c r="O1730" s="1997"/>
      <c r="P1730" s="1997"/>
      <c r="Q1730" s="1997"/>
      <c r="R1730" s="1998"/>
      <c r="S1730" s="534"/>
    </row>
    <row r="1731" spans="1:19" ht="20.399999999999999" customHeight="1">
      <c r="A1731" s="537"/>
      <c r="B1731" s="538"/>
      <c r="C1731" s="538"/>
      <c r="D1731" s="539"/>
      <c r="E1731" s="540"/>
      <c r="F1731" s="540"/>
      <c r="G1731" s="539"/>
      <c r="H1731" s="539"/>
      <c r="I1731" s="539"/>
      <c r="J1731" s="539"/>
      <c r="K1731" s="539"/>
      <c r="L1731" s="539"/>
      <c r="M1731" s="539"/>
      <c r="N1731" s="539"/>
      <c r="O1731" s="539"/>
      <c r="P1731" s="539"/>
      <c r="Q1731" s="539"/>
      <c r="R1731" s="540"/>
      <c r="S1731" s="534"/>
    </row>
    <row r="1732" spans="1:19" ht="20.399999999999999" customHeight="1">
      <c r="A1732" s="1762" t="s">
        <v>1282</v>
      </c>
      <c r="B1732" s="1762"/>
      <c r="C1732" s="1762"/>
      <c r="D1732" s="1762"/>
      <c r="E1732" s="541"/>
      <c r="F1732" s="1763" t="s">
        <v>1283</v>
      </c>
      <c r="G1732" s="1763"/>
      <c r="H1732" s="1763"/>
      <c r="I1732" s="1763"/>
      <c r="J1732" s="1763"/>
      <c r="K1732" s="1763"/>
      <c r="L1732" s="540"/>
      <c r="M1732" s="1763" t="s">
        <v>1205</v>
      </c>
      <c r="N1732" s="1763"/>
      <c r="O1732" s="1763"/>
      <c r="P1732" s="540"/>
      <c r="Q1732" s="1764" t="s">
        <v>1284</v>
      </c>
      <c r="R1732" s="1765"/>
      <c r="S1732" s="1858"/>
    </row>
    <row r="1733" spans="1:19" ht="20.399999999999999" customHeight="1">
      <c r="A1733" s="1768" t="s">
        <v>1018</v>
      </c>
      <c r="B1733" s="1768"/>
      <c r="C1733" s="1768"/>
      <c r="D1733" s="1768"/>
      <c r="E1733" s="541"/>
      <c r="F1733" s="1769" t="s">
        <v>1019</v>
      </c>
      <c r="G1733" s="1769"/>
      <c r="H1733" s="1769"/>
      <c r="I1733" s="1769"/>
      <c r="J1733" s="1769"/>
      <c r="K1733" s="1769"/>
      <c r="L1733" s="540"/>
      <c r="M1733" s="1770" t="s">
        <v>952</v>
      </c>
      <c r="N1733" s="1771"/>
      <c r="O1733" s="1772"/>
      <c r="P1733" s="539"/>
      <c r="Q1733" s="1828"/>
      <c r="R1733" s="1829"/>
      <c r="S1733" s="1859"/>
    </row>
    <row r="1734" spans="1:19" ht="20.399999999999999" customHeight="1">
      <c r="A1734" s="1768"/>
      <c r="B1734" s="1768"/>
      <c r="C1734" s="1768"/>
      <c r="D1734" s="1768"/>
      <c r="E1734" s="541"/>
      <c r="F1734" s="1769"/>
      <c r="G1734" s="1769"/>
      <c r="H1734" s="1769"/>
      <c r="I1734" s="1769"/>
      <c r="J1734" s="1769"/>
      <c r="K1734" s="1769"/>
      <c r="L1734" s="539"/>
      <c r="M1734" s="539"/>
      <c r="N1734" s="542"/>
      <c r="O1734" s="542"/>
      <c r="P1734" s="542"/>
      <c r="Q1734" s="542"/>
      <c r="R1734" s="540"/>
      <c r="S1734" s="534"/>
    </row>
    <row r="1735" spans="1:19" ht="20.399999999999999" customHeight="1">
      <c r="A1735" s="1820" t="s">
        <v>1285</v>
      </c>
      <c r="B1735" s="1821"/>
      <c r="C1735" s="1821"/>
      <c r="D1735" s="1821"/>
      <c r="E1735" s="1821"/>
      <c r="F1735" s="1821"/>
      <c r="G1735" s="1821"/>
      <c r="H1735" s="1821"/>
      <c r="I1735" s="1821"/>
      <c r="J1735" s="1821"/>
      <c r="K1735" s="1822"/>
      <c r="L1735" s="1823" t="s">
        <v>428</v>
      </c>
      <c r="M1735" s="1825" t="s">
        <v>1225</v>
      </c>
      <c r="N1735" s="1826"/>
      <c r="O1735" s="1827"/>
      <c r="P1735" s="1823" t="s">
        <v>1286</v>
      </c>
      <c r="Q1735" s="1823" t="s">
        <v>1287</v>
      </c>
      <c r="R1735" s="1823" t="s">
        <v>1288</v>
      </c>
      <c r="S1735" s="1809" t="s">
        <v>1206</v>
      </c>
    </row>
    <row r="1736" spans="1:19" ht="20.399999999999999" customHeight="1">
      <c r="A1736" s="1804"/>
      <c r="B1736" s="1805"/>
      <c r="C1736" s="1805"/>
      <c r="D1736" s="1805"/>
      <c r="E1736" s="1805"/>
      <c r="F1736" s="1805"/>
      <c r="G1736" s="1805"/>
      <c r="H1736" s="1805"/>
      <c r="I1736" s="1805"/>
      <c r="J1736" s="1805"/>
      <c r="K1736" s="1806"/>
      <c r="L1736" s="1824"/>
      <c r="M1736" s="546" t="s">
        <v>1289</v>
      </c>
      <c r="N1736" s="546" t="s">
        <v>1291</v>
      </c>
      <c r="O1736" s="546" t="s">
        <v>1291</v>
      </c>
      <c r="P1736" s="1824"/>
      <c r="Q1736" s="1824"/>
      <c r="R1736" s="1824"/>
      <c r="S1736" s="1810"/>
    </row>
    <row r="1737" spans="1:19" ht="54" customHeight="1">
      <c r="A1737" s="1811" t="s">
        <v>1292</v>
      </c>
      <c r="B1737" s="1812"/>
      <c r="C1737" s="1812"/>
      <c r="D1737" s="1812"/>
      <c r="E1737" s="1812"/>
      <c r="F1737" s="1812"/>
      <c r="G1737" s="1812"/>
      <c r="H1737" s="1812"/>
      <c r="I1737" s="1812"/>
      <c r="J1737" s="1812"/>
      <c r="K1737" s="1813"/>
      <c r="L1737" s="586" t="s">
        <v>1642</v>
      </c>
      <c r="M1737" s="583"/>
      <c r="N1737" s="549"/>
      <c r="O1737" s="549"/>
      <c r="P1737" s="549"/>
      <c r="Q1737" s="549"/>
      <c r="R1737" s="549">
        <v>1</v>
      </c>
      <c r="S1737" s="584">
        <f>R1737</f>
        <v>1</v>
      </c>
    </row>
    <row r="1738" spans="1:19" ht="20.399999999999999" customHeight="1">
      <c r="A1738" s="1814"/>
      <c r="B1738" s="1815"/>
      <c r="C1738" s="1815"/>
      <c r="D1738" s="1815"/>
      <c r="E1738" s="1815"/>
      <c r="F1738" s="1815"/>
      <c r="G1738" s="1815"/>
      <c r="H1738" s="1815"/>
      <c r="I1738" s="1815"/>
      <c r="J1738" s="1815"/>
      <c r="K1738" s="1816"/>
      <c r="L1738" s="586" t="s">
        <v>1647</v>
      </c>
      <c r="M1738" s="583"/>
      <c r="N1738" s="549"/>
      <c r="O1738" s="549"/>
      <c r="P1738" s="549"/>
      <c r="Q1738" s="549"/>
      <c r="R1738" s="549">
        <v>1</v>
      </c>
      <c r="S1738" s="584">
        <f t="shared" ref="S1738" si="24">R1738</f>
        <v>1</v>
      </c>
    </row>
    <row r="1739" spans="1:19" ht="20.399999999999999" customHeight="1">
      <c r="A1739" s="1814"/>
      <c r="B1739" s="1815"/>
      <c r="C1739" s="1815"/>
      <c r="D1739" s="1815"/>
      <c r="E1739" s="1815"/>
      <c r="F1739" s="1815"/>
      <c r="G1739" s="1815"/>
      <c r="H1739" s="1815"/>
      <c r="I1739" s="1815"/>
      <c r="J1739" s="1815"/>
      <c r="K1739" s="1816"/>
      <c r="L1739" s="586"/>
      <c r="M1739" s="583"/>
      <c r="N1739" s="549"/>
      <c r="O1739" s="549"/>
      <c r="P1739" s="549"/>
      <c r="Q1739" s="549"/>
      <c r="R1739" s="549"/>
      <c r="S1739" s="584"/>
    </row>
    <row r="1740" spans="1:19" ht="20.399999999999999" customHeight="1">
      <c r="A1740" s="1814"/>
      <c r="B1740" s="1815"/>
      <c r="C1740" s="1815"/>
      <c r="D1740" s="1815"/>
      <c r="E1740" s="1815"/>
      <c r="F1740" s="1815"/>
      <c r="G1740" s="1815"/>
      <c r="H1740" s="1815"/>
      <c r="I1740" s="1815"/>
      <c r="J1740" s="1815"/>
      <c r="K1740" s="1816"/>
      <c r="L1740" s="586"/>
      <c r="M1740" s="583"/>
      <c r="N1740" s="549"/>
      <c r="O1740" s="549"/>
      <c r="P1740" s="549"/>
      <c r="Q1740" s="549"/>
      <c r="R1740" s="549"/>
      <c r="S1740" s="584"/>
    </row>
    <row r="1741" spans="1:19" ht="20.399999999999999" customHeight="1">
      <c r="A1741" s="1814"/>
      <c r="B1741" s="1815"/>
      <c r="C1741" s="1815"/>
      <c r="D1741" s="1815"/>
      <c r="E1741" s="1815"/>
      <c r="F1741" s="1815"/>
      <c r="G1741" s="1815"/>
      <c r="H1741" s="1815"/>
      <c r="I1741" s="1815"/>
      <c r="J1741" s="1815"/>
      <c r="K1741" s="1816"/>
      <c r="L1741" s="586"/>
      <c r="M1741" s="583"/>
      <c r="N1741" s="549"/>
      <c r="O1741" s="549"/>
      <c r="P1741" s="549"/>
      <c r="Q1741" s="549"/>
      <c r="R1741" s="549"/>
      <c r="S1741" s="584"/>
    </row>
    <row r="1742" spans="1:19" ht="20.399999999999999" customHeight="1">
      <c r="A1742" s="1814"/>
      <c r="B1742" s="1815"/>
      <c r="C1742" s="1815"/>
      <c r="D1742" s="1815"/>
      <c r="E1742" s="1815"/>
      <c r="F1742" s="1815"/>
      <c r="G1742" s="1815"/>
      <c r="H1742" s="1815"/>
      <c r="I1742" s="1815"/>
      <c r="J1742" s="1815"/>
      <c r="K1742" s="1816"/>
      <c r="L1742" s="586"/>
      <c r="M1742" s="583"/>
      <c r="N1742" s="549"/>
      <c r="O1742" s="549"/>
      <c r="P1742" s="549"/>
      <c r="Q1742" s="549"/>
      <c r="R1742" s="549"/>
      <c r="S1742" s="584"/>
    </row>
    <row r="1743" spans="1:19" ht="20.399999999999999" customHeight="1">
      <c r="A1743" s="1814"/>
      <c r="B1743" s="1815"/>
      <c r="C1743" s="1815"/>
      <c r="D1743" s="1815"/>
      <c r="E1743" s="1815"/>
      <c r="F1743" s="1815"/>
      <c r="G1743" s="1815"/>
      <c r="H1743" s="1815"/>
      <c r="I1743" s="1815"/>
      <c r="J1743" s="1815"/>
      <c r="K1743" s="1816"/>
      <c r="L1743" s="586"/>
      <c r="M1743" s="583"/>
      <c r="N1743" s="549"/>
      <c r="O1743" s="549"/>
      <c r="P1743" s="549"/>
      <c r="Q1743" s="549"/>
      <c r="R1743" s="549"/>
      <c r="S1743" s="584"/>
    </row>
    <row r="1744" spans="1:19" ht="20.399999999999999" customHeight="1">
      <c r="A1744" s="1814"/>
      <c r="B1744" s="1815"/>
      <c r="C1744" s="1815"/>
      <c r="D1744" s="1815"/>
      <c r="E1744" s="1815"/>
      <c r="F1744" s="1815"/>
      <c r="G1744" s="1815"/>
      <c r="H1744" s="1815"/>
      <c r="I1744" s="1815"/>
      <c r="J1744" s="1815"/>
      <c r="K1744" s="1816"/>
      <c r="L1744" s="547"/>
      <c r="M1744" s="583"/>
      <c r="N1744" s="549"/>
      <c r="O1744" s="549"/>
      <c r="P1744" s="549"/>
      <c r="Q1744" s="549"/>
      <c r="R1744" s="549"/>
      <c r="S1744" s="584"/>
    </row>
    <row r="1745" spans="1:19" ht="20.399999999999999" customHeight="1">
      <c r="A1745" s="1814"/>
      <c r="B1745" s="1815"/>
      <c r="C1745" s="1815"/>
      <c r="D1745" s="1815"/>
      <c r="E1745" s="1815"/>
      <c r="F1745" s="1815"/>
      <c r="G1745" s="1815"/>
      <c r="H1745" s="1815"/>
      <c r="I1745" s="1815"/>
      <c r="J1745" s="1815"/>
      <c r="K1745" s="1816"/>
      <c r="L1745" s="547"/>
      <c r="M1745" s="583"/>
      <c r="N1745" s="549"/>
      <c r="O1745" s="549"/>
      <c r="P1745" s="549"/>
      <c r="Q1745" s="549"/>
      <c r="R1745" s="549"/>
      <c r="S1745" s="584"/>
    </row>
    <row r="1746" spans="1:19" ht="20.399999999999999" customHeight="1">
      <c r="A1746" s="1814"/>
      <c r="B1746" s="1815"/>
      <c r="C1746" s="1815"/>
      <c r="D1746" s="1815"/>
      <c r="E1746" s="1815"/>
      <c r="F1746" s="1815"/>
      <c r="G1746" s="1815"/>
      <c r="H1746" s="1815"/>
      <c r="I1746" s="1815"/>
      <c r="J1746" s="1815"/>
      <c r="K1746" s="1816"/>
      <c r="L1746" s="547"/>
      <c r="M1746" s="583"/>
      <c r="N1746" s="549"/>
      <c r="O1746" s="549"/>
      <c r="P1746" s="549"/>
      <c r="Q1746" s="549"/>
      <c r="R1746" s="549"/>
      <c r="S1746" s="584"/>
    </row>
    <row r="1747" spans="1:19" ht="20.399999999999999" customHeight="1">
      <c r="A1747" s="1831"/>
      <c r="B1747" s="1832"/>
      <c r="C1747" s="1832"/>
      <c r="D1747" s="1832"/>
      <c r="E1747" s="1832"/>
      <c r="F1747" s="1832"/>
      <c r="G1747" s="1832"/>
      <c r="H1747" s="1832"/>
      <c r="I1747" s="1832"/>
      <c r="J1747" s="1832"/>
      <c r="K1747" s="1833"/>
      <c r="L1747" s="1834" t="s">
        <v>1209</v>
      </c>
      <c r="M1747" s="1835"/>
      <c r="N1747" s="1835"/>
      <c r="O1747" s="1835"/>
      <c r="P1747" s="1835"/>
      <c r="Q1747" s="1835"/>
      <c r="R1747" s="1836"/>
      <c r="S1747" s="558">
        <f>SUM(S1737:S1746)</f>
        <v>2</v>
      </c>
    </row>
    <row r="1748" spans="1:19" ht="20.399999999999999" customHeight="1">
      <c r="A1748" s="1422"/>
      <c r="B1748" s="1422"/>
      <c r="C1748" s="1422"/>
      <c r="D1748" s="1422"/>
      <c r="E1748" s="1422"/>
      <c r="F1748" s="1422"/>
      <c r="G1748" s="1422"/>
      <c r="H1748" s="1422"/>
      <c r="I1748" s="1422"/>
      <c r="J1748" s="1422"/>
      <c r="K1748" s="1422"/>
      <c r="L1748" s="587"/>
      <c r="M1748" s="587"/>
      <c r="N1748" s="587"/>
      <c r="O1748" s="587"/>
      <c r="P1748" s="587"/>
      <c r="Q1748" s="587"/>
      <c r="R1748" s="587"/>
      <c r="S1748" s="588"/>
    </row>
    <row r="1749" spans="1:19" ht="72.599999999999994" customHeight="1">
      <c r="A1749" s="1990" t="s">
        <v>1306</v>
      </c>
      <c r="B1749" s="1991"/>
      <c r="C1749" s="1992"/>
      <c r="D1749" s="1992"/>
      <c r="E1749" s="828"/>
      <c r="F1749" s="829"/>
      <c r="G1749" s="1991" t="s">
        <v>1306</v>
      </c>
      <c r="H1749" s="1991"/>
      <c r="I1749" s="827"/>
      <c r="J1749" s="827"/>
      <c r="K1749" s="1176"/>
      <c r="L1749" s="587"/>
      <c r="M1749" s="587"/>
      <c r="N1749" s="587"/>
      <c r="O1749" s="587"/>
      <c r="P1749" s="587"/>
      <c r="Q1749" s="587"/>
      <c r="R1749" s="587"/>
      <c r="S1749" s="588"/>
    </row>
    <row r="1750" spans="1:19" ht="20.399999999999999" customHeight="1">
      <c r="A1750" s="765" t="s">
        <v>1939</v>
      </c>
      <c r="B1750" s="755"/>
      <c r="C1750" s="755"/>
      <c r="D1750" s="830"/>
      <c r="E1750" s="830"/>
      <c r="F1750" s="830"/>
      <c r="G1750" s="1759" t="s">
        <v>1942</v>
      </c>
      <c r="H1750" s="1759"/>
      <c r="I1750" s="1759"/>
      <c r="J1750" s="1759"/>
      <c r="K1750" s="829"/>
      <c r="L1750" s="587"/>
      <c r="M1750" s="587"/>
      <c r="N1750" s="587"/>
      <c r="O1750" s="587"/>
      <c r="P1750" s="587"/>
      <c r="Q1750" s="587"/>
      <c r="R1750" s="587"/>
      <c r="S1750" s="588"/>
    </row>
    <row r="1751" spans="1:19" ht="20.399999999999999" customHeight="1">
      <c r="A1751" s="765" t="s">
        <v>1940</v>
      </c>
      <c r="B1751" s="755"/>
      <c r="C1751" s="755"/>
      <c r="D1751" s="830"/>
      <c r="E1751" s="830"/>
      <c r="F1751" s="830"/>
      <c r="G1751" s="1759" t="s">
        <v>1943</v>
      </c>
      <c r="H1751" s="1759"/>
      <c r="I1751" s="1759"/>
      <c r="J1751" s="1759"/>
      <c r="K1751" s="829"/>
      <c r="L1751" s="587"/>
      <c r="M1751" s="587"/>
      <c r="N1751" s="587"/>
      <c r="O1751" s="587"/>
      <c r="P1751" s="587"/>
      <c r="Q1751" s="587"/>
      <c r="R1751" s="587"/>
      <c r="S1751" s="588"/>
    </row>
    <row r="1752" spans="1:19" ht="20.399999999999999" customHeight="1" thickBot="1">
      <c r="A1752" s="765" t="s">
        <v>1941</v>
      </c>
      <c r="B1752" s="755"/>
      <c r="C1752" s="755"/>
      <c r="D1752" s="830"/>
      <c r="E1752" s="830"/>
      <c r="F1752" s="830"/>
      <c r="G1752" s="1759" t="s">
        <v>1944</v>
      </c>
      <c r="H1752" s="1759"/>
      <c r="I1752" s="1759"/>
      <c r="J1752" s="1759"/>
      <c r="K1752" s="1094"/>
      <c r="L1752" s="587"/>
      <c r="M1752" s="587"/>
      <c r="N1752" s="587"/>
      <c r="O1752" s="587"/>
      <c r="P1752" s="587"/>
      <c r="Q1752" s="587"/>
      <c r="R1752" s="587"/>
      <c r="S1752" s="588"/>
    </row>
    <row r="1753" spans="1:19" ht="20.399999999999999" customHeight="1" thickBot="1">
      <c r="A1753" s="1837"/>
      <c r="B1753" s="1838"/>
      <c r="C1753" s="1838"/>
      <c r="D1753" s="1775" t="s">
        <v>1281</v>
      </c>
      <c r="E1753" s="1776"/>
      <c r="F1753" s="1776"/>
      <c r="G1753" s="1776"/>
      <c r="H1753" s="1776"/>
      <c r="I1753" s="1776"/>
      <c r="J1753" s="1776"/>
      <c r="K1753" s="1776"/>
      <c r="L1753" s="1776"/>
      <c r="M1753" s="1776"/>
      <c r="N1753" s="1776"/>
      <c r="O1753" s="1776"/>
      <c r="P1753" s="1776"/>
      <c r="Q1753" s="1776"/>
      <c r="R1753" s="1777"/>
      <c r="S1753" s="528"/>
    </row>
    <row r="1754" spans="1:19" ht="20.399999999999999" customHeight="1">
      <c r="A1754" s="530"/>
      <c r="B1754" s="531"/>
      <c r="C1754" s="531"/>
      <c r="D1754" s="531"/>
      <c r="E1754" s="531"/>
      <c r="F1754" s="531"/>
      <c r="G1754" s="531"/>
      <c r="H1754" s="531"/>
      <c r="I1754" s="531"/>
      <c r="J1754" s="531"/>
      <c r="K1754" s="531"/>
      <c r="L1754" s="531"/>
      <c r="M1754" s="531"/>
      <c r="N1754" s="531"/>
      <c r="O1754" s="531"/>
      <c r="P1754" s="531"/>
      <c r="Q1754" s="531"/>
      <c r="R1754" s="531"/>
      <c r="S1754" s="532"/>
    </row>
    <row r="1755" spans="1:19" ht="20.399999999999999" customHeight="1">
      <c r="A1755" s="1839" t="s">
        <v>1204</v>
      </c>
      <c r="B1755" s="1840"/>
      <c r="C1755" s="1840"/>
      <c r="D1755" s="1896" t="s">
        <v>1228</v>
      </c>
      <c r="E1755" s="1897"/>
      <c r="F1755" s="1897"/>
      <c r="G1755" s="1897"/>
      <c r="H1755" s="1897"/>
      <c r="I1755" s="1897"/>
      <c r="J1755" s="1897"/>
      <c r="K1755" s="1897"/>
      <c r="L1755" s="1897"/>
      <c r="M1755" s="1897"/>
      <c r="N1755" s="1897"/>
      <c r="O1755" s="1897"/>
      <c r="P1755" s="1897"/>
      <c r="Q1755" s="1897"/>
      <c r="R1755" s="1898"/>
      <c r="S1755" s="534"/>
    </row>
    <row r="1756" spans="1:19" ht="20.399999999999999" customHeight="1">
      <c r="A1756" s="535"/>
      <c r="B1756" s="533"/>
      <c r="C1756" s="536"/>
      <c r="D1756" s="1899"/>
      <c r="E1756" s="1900"/>
      <c r="F1756" s="1900"/>
      <c r="G1756" s="1900"/>
      <c r="H1756" s="1900"/>
      <c r="I1756" s="1900"/>
      <c r="J1756" s="1900"/>
      <c r="K1756" s="1900"/>
      <c r="L1756" s="1900"/>
      <c r="M1756" s="1900"/>
      <c r="N1756" s="1900"/>
      <c r="O1756" s="1900"/>
      <c r="P1756" s="1900"/>
      <c r="Q1756" s="1900"/>
      <c r="R1756" s="1901"/>
      <c r="S1756" s="534"/>
    </row>
    <row r="1757" spans="1:19" ht="20.399999999999999" customHeight="1">
      <c r="A1757" s="537"/>
      <c r="B1757" s="538"/>
      <c r="C1757" s="538"/>
      <c r="D1757" s="539"/>
      <c r="E1757" s="540"/>
      <c r="F1757" s="540"/>
      <c r="G1757" s="539"/>
      <c r="H1757" s="539"/>
      <c r="I1757" s="539"/>
      <c r="J1757" s="539"/>
      <c r="K1757" s="539"/>
      <c r="L1757" s="539"/>
      <c r="M1757" s="539"/>
      <c r="N1757" s="539"/>
      <c r="O1757" s="539"/>
      <c r="P1757" s="539"/>
      <c r="Q1757" s="539"/>
      <c r="R1757" s="540"/>
      <c r="S1757" s="534"/>
    </row>
    <row r="1758" spans="1:19" ht="20.399999999999999" customHeight="1">
      <c r="A1758" s="1762" t="s">
        <v>1282</v>
      </c>
      <c r="B1758" s="1762"/>
      <c r="C1758" s="1762"/>
      <c r="D1758" s="1762"/>
      <c r="E1758" s="541"/>
      <c r="F1758" s="1763" t="s">
        <v>1283</v>
      </c>
      <c r="G1758" s="1763"/>
      <c r="H1758" s="1763"/>
      <c r="I1758" s="1763"/>
      <c r="J1758" s="1763"/>
      <c r="K1758" s="1763"/>
      <c r="L1758" s="540"/>
      <c r="M1758" s="1763" t="s">
        <v>1205</v>
      </c>
      <c r="N1758" s="1763"/>
      <c r="O1758" s="1763"/>
      <c r="P1758" s="540"/>
      <c r="Q1758" s="1764" t="s">
        <v>1284</v>
      </c>
      <c r="R1758" s="1765"/>
      <c r="S1758" s="1858"/>
    </row>
    <row r="1759" spans="1:19" ht="20.399999999999999" customHeight="1">
      <c r="A1759" s="1768" t="s">
        <v>1020</v>
      </c>
      <c r="B1759" s="1768"/>
      <c r="C1759" s="1768"/>
      <c r="D1759" s="1768"/>
      <c r="E1759" s="541"/>
      <c r="F1759" s="1769" t="s">
        <v>1021</v>
      </c>
      <c r="G1759" s="1769"/>
      <c r="H1759" s="1769"/>
      <c r="I1759" s="1769"/>
      <c r="J1759" s="1769"/>
      <c r="K1759" s="1769"/>
      <c r="L1759" s="540"/>
      <c r="M1759" s="1770" t="s">
        <v>952</v>
      </c>
      <c r="N1759" s="1771"/>
      <c r="O1759" s="1772"/>
      <c r="P1759" s="539"/>
      <c r="Q1759" s="1828"/>
      <c r="R1759" s="1829"/>
      <c r="S1759" s="1859"/>
    </row>
    <row r="1760" spans="1:19" ht="34.799999999999997" customHeight="1">
      <c r="A1760" s="1768"/>
      <c r="B1760" s="1768"/>
      <c r="C1760" s="1768"/>
      <c r="D1760" s="1768"/>
      <c r="E1760" s="541"/>
      <c r="F1760" s="1769"/>
      <c r="G1760" s="1769"/>
      <c r="H1760" s="1769"/>
      <c r="I1760" s="1769"/>
      <c r="J1760" s="1769"/>
      <c r="K1760" s="1769"/>
      <c r="L1760" s="539"/>
      <c r="M1760" s="539"/>
      <c r="N1760" s="542"/>
      <c r="O1760" s="542"/>
      <c r="P1760" s="542"/>
      <c r="Q1760" s="542"/>
      <c r="R1760" s="540"/>
      <c r="S1760" s="534"/>
    </row>
    <row r="1761" spans="1:19" ht="20.399999999999999" customHeight="1">
      <c r="A1761" s="1820" t="s">
        <v>1285</v>
      </c>
      <c r="B1761" s="1821"/>
      <c r="C1761" s="1821"/>
      <c r="D1761" s="1821"/>
      <c r="E1761" s="1821"/>
      <c r="F1761" s="1821"/>
      <c r="G1761" s="1821"/>
      <c r="H1761" s="1821"/>
      <c r="I1761" s="1821"/>
      <c r="J1761" s="1821"/>
      <c r="K1761" s="1822"/>
      <c r="L1761" s="1823" t="s">
        <v>428</v>
      </c>
      <c r="M1761" s="1825" t="s">
        <v>1225</v>
      </c>
      <c r="N1761" s="1826"/>
      <c r="O1761" s="1827"/>
      <c r="P1761" s="1823" t="s">
        <v>1286</v>
      </c>
      <c r="Q1761" s="1823" t="s">
        <v>1287</v>
      </c>
      <c r="R1761" s="1823" t="s">
        <v>1288</v>
      </c>
      <c r="S1761" s="1809" t="s">
        <v>1206</v>
      </c>
    </row>
    <row r="1762" spans="1:19" ht="20.399999999999999" customHeight="1">
      <c r="A1762" s="1804"/>
      <c r="B1762" s="1805"/>
      <c r="C1762" s="1805"/>
      <c r="D1762" s="1805"/>
      <c r="E1762" s="1805"/>
      <c r="F1762" s="1805"/>
      <c r="G1762" s="1805"/>
      <c r="H1762" s="1805"/>
      <c r="I1762" s="1805"/>
      <c r="J1762" s="1805"/>
      <c r="K1762" s="1806"/>
      <c r="L1762" s="1824"/>
      <c r="M1762" s="546" t="s">
        <v>1289</v>
      </c>
      <c r="N1762" s="546" t="s">
        <v>1291</v>
      </c>
      <c r="O1762" s="546" t="s">
        <v>1291</v>
      </c>
      <c r="P1762" s="1824"/>
      <c r="Q1762" s="1824"/>
      <c r="R1762" s="1824"/>
      <c r="S1762" s="1810"/>
    </row>
    <row r="1763" spans="1:19" ht="20.399999999999999" customHeight="1">
      <c r="A1763" s="1811" t="s">
        <v>1292</v>
      </c>
      <c r="B1763" s="1812"/>
      <c r="C1763" s="1812"/>
      <c r="D1763" s="1812"/>
      <c r="E1763" s="1812"/>
      <c r="F1763" s="1812"/>
      <c r="G1763" s="1812"/>
      <c r="H1763" s="1812"/>
      <c r="I1763" s="1812"/>
      <c r="J1763" s="1812"/>
      <c r="K1763" s="1813"/>
      <c r="L1763" s="586" t="s">
        <v>1647</v>
      </c>
      <c r="M1763" s="583"/>
      <c r="N1763" s="549"/>
      <c r="O1763" s="549"/>
      <c r="P1763" s="549"/>
      <c r="Q1763" s="549"/>
      <c r="R1763" s="549">
        <v>4</v>
      </c>
      <c r="S1763" s="584">
        <f>R1763</f>
        <v>4</v>
      </c>
    </row>
    <row r="1764" spans="1:19" ht="20.399999999999999" customHeight="1">
      <c r="A1764" s="1814"/>
      <c r="B1764" s="1815"/>
      <c r="C1764" s="1815"/>
      <c r="D1764" s="1815"/>
      <c r="E1764" s="1815"/>
      <c r="F1764" s="1815"/>
      <c r="G1764" s="1815"/>
      <c r="H1764" s="1815"/>
      <c r="I1764" s="1815"/>
      <c r="J1764" s="1815"/>
      <c r="K1764" s="1816"/>
      <c r="L1764" s="586"/>
      <c r="M1764" s="583"/>
      <c r="N1764" s="549"/>
      <c r="O1764" s="549"/>
      <c r="P1764" s="549"/>
      <c r="Q1764" s="549"/>
      <c r="R1764" s="549"/>
      <c r="S1764" s="584"/>
    </row>
    <row r="1765" spans="1:19" ht="20.399999999999999" customHeight="1">
      <c r="A1765" s="1814"/>
      <c r="B1765" s="1815"/>
      <c r="C1765" s="1815"/>
      <c r="D1765" s="1815"/>
      <c r="E1765" s="1815"/>
      <c r="F1765" s="1815"/>
      <c r="G1765" s="1815"/>
      <c r="H1765" s="1815"/>
      <c r="I1765" s="1815"/>
      <c r="J1765" s="1815"/>
      <c r="K1765" s="1816"/>
      <c r="L1765" s="586"/>
      <c r="M1765" s="583"/>
      <c r="N1765" s="549"/>
      <c r="O1765" s="549"/>
      <c r="P1765" s="549"/>
      <c r="Q1765" s="549"/>
      <c r="R1765" s="549"/>
      <c r="S1765" s="584"/>
    </row>
    <row r="1766" spans="1:19" ht="20.399999999999999" customHeight="1">
      <c r="A1766" s="1814"/>
      <c r="B1766" s="1815"/>
      <c r="C1766" s="1815"/>
      <c r="D1766" s="1815"/>
      <c r="E1766" s="1815"/>
      <c r="F1766" s="1815"/>
      <c r="G1766" s="1815"/>
      <c r="H1766" s="1815"/>
      <c r="I1766" s="1815"/>
      <c r="J1766" s="1815"/>
      <c r="K1766" s="1816"/>
      <c r="L1766" s="586"/>
      <c r="M1766" s="583"/>
      <c r="N1766" s="549"/>
      <c r="O1766" s="549"/>
      <c r="P1766" s="549"/>
      <c r="Q1766" s="549"/>
      <c r="R1766" s="549"/>
      <c r="S1766" s="584"/>
    </row>
    <row r="1767" spans="1:19" ht="20.399999999999999" customHeight="1">
      <c r="A1767" s="1814"/>
      <c r="B1767" s="1815"/>
      <c r="C1767" s="1815"/>
      <c r="D1767" s="1815"/>
      <c r="E1767" s="1815"/>
      <c r="F1767" s="1815"/>
      <c r="G1767" s="1815"/>
      <c r="H1767" s="1815"/>
      <c r="I1767" s="1815"/>
      <c r="J1767" s="1815"/>
      <c r="K1767" s="1816"/>
      <c r="L1767" s="586"/>
      <c r="M1767" s="583"/>
      <c r="N1767" s="549"/>
      <c r="O1767" s="549"/>
      <c r="P1767" s="549"/>
      <c r="Q1767" s="549"/>
      <c r="R1767" s="549"/>
      <c r="S1767" s="584"/>
    </row>
    <row r="1768" spans="1:19" ht="20.399999999999999" customHeight="1">
      <c r="A1768" s="1814"/>
      <c r="B1768" s="1815"/>
      <c r="C1768" s="1815"/>
      <c r="D1768" s="1815"/>
      <c r="E1768" s="1815"/>
      <c r="F1768" s="1815"/>
      <c r="G1768" s="1815"/>
      <c r="H1768" s="1815"/>
      <c r="I1768" s="1815"/>
      <c r="J1768" s="1815"/>
      <c r="K1768" s="1816"/>
      <c r="L1768" s="586"/>
      <c r="M1768" s="583"/>
      <c r="N1768" s="549"/>
      <c r="O1768" s="549"/>
      <c r="P1768" s="549"/>
      <c r="Q1768" s="549"/>
      <c r="R1768" s="549"/>
      <c r="S1768" s="584"/>
    </row>
    <row r="1769" spans="1:19" ht="20.399999999999999" customHeight="1">
      <c r="A1769" s="1814"/>
      <c r="B1769" s="1815"/>
      <c r="C1769" s="1815"/>
      <c r="D1769" s="1815"/>
      <c r="E1769" s="1815"/>
      <c r="F1769" s="1815"/>
      <c r="G1769" s="1815"/>
      <c r="H1769" s="1815"/>
      <c r="I1769" s="1815"/>
      <c r="J1769" s="1815"/>
      <c r="K1769" s="1816"/>
      <c r="L1769" s="586"/>
      <c r="M1769" s="583"/>
      <c r="N1769" s="549"/>
      <c r="O1769" s="549"/>
      <c r="P1769" s="549"/>
      <c r="Q1769" s="549"/>
      <c r="R1769" s="549"/>
      <c r="S1769" s="584"/>
    </row>
    <row r="1770" spans="1:19" ht="20.399999999999999" customHeight="1">
      <c r="A1770" s="1814"/>
      <c r="B1770" s="1815"/>
      <c r="C1770" s="1815"/>
      <c r="D1770" s="1815"/>
      <c r="E1770" s="1815"/>
      <c r="F1770" s="1815"/>
      <c r="G1770" s="1815"/>
      <c r="H1770" s="1815"/>
      <c r="I1770" s="1815"/>
      <c r="J1770" s="1815"/>
      <c r="K1770" s="1816"/>
      <c r="L1770" s="586"/>
      <c r="M1770" s="583"/>
      <c r="N1770" s="549"/>
      <c r="O1770" s="549"/>
      <c r="P1770" s="549"/>
      <c r="Q1770" s="549"/>
      <c r="R1770" s="549"/>
      <c r="S1770" s="584"/>
    </row>
    <row r="1771" spans="1:19" ht="20.399999999999999" customHeight="1">
      <c r="A1771" s="1814"/>
      <c r="B1771" s="1815"/>
      <c r="C1771" s="1815"/>
      <c r="D1771" s="1815"/>
      <c r="E1771" s="1815"/>
      <c r="F1771" s="1815"/>
      <c r="G1771" s="1815"/>
      <c r="H1771" s="1815"/>
      <c r="I1771" s="1815"/>
      <c r="J1771" s="1815"/>
      <c r="K1771" s="1816"/>
      <c r="L1771" s="547"/>
      <c r="M1771" s="583"/>
      <c r="N1771" s="549"/>
      <c r="O1771" s="549"/>
      <c r="P1771" s="549"/>
      <c r="Q1771" s="549"/>
      <c r="R1771" s="549"/>
      <c r="S1771" s="584"/>
    </row>
    <row r="1772" spans="1:19" ht="20.399999999999999" customHeight="1">
      <c r="A1772" s="1814"/>
      <c r="B1772" s="1815"/>
      <c r="C1772" s="1815"/>
      <c r="D1772" s="1815"/>
      <c r="E1772" s="1815"/>
      <c r="F1772" s="1815"/>
      <c r="G1772" s="1815"/>
      <c r="H1772" s="1815"/>
      <c r="I1772" s="1815"/>
      <c r="J1772" s="1815"/>
      <c r="K1772" s="1816"/>
      <c r="L1772" s="547"/>
      <c r="M1772" s="583"/>
      <c r="N1772" s="549"/>
      <c r="O1772" s="549"/>
      <c r="P1772" s="549"/>
      <c r="Q1772" s="549"/>
      <c r="R1772" s="549"/>
      <c r="S1772" s="584"/>
    </row>
    <row r="1773" spans="1:19" ht="20.399999999999999" customHeight="1">
      <c r="A1773" s="1814"/>
      <c r="B1773" s="1815"/>
      <c r="C1773" s="1815"/>
      <c r="D1773" s="1815"/>
      <c r="E1773" s="1815"/>
      <c r="F1773" s="1815"/>
      <c r="G1773" s="1815"/>
      <c r="H1773" s="1815"/>
      <c r="I1773" s="1815"/>
      <c r="J1773" s="1815"/>
      <c r="K1773" s="1816"/>
      <c r="L1773" s="547"/>
      <c r="M1773" s="583"/>
      <c r="N1773" s="549"/>
      <c r="O1773" s="549"/>
      <c r="P1773" s="549"/>
      <c r="Q1773" s="549"/>
      <c r="R1773" s="549"/>
      <c r="S1773" s="584"/>
    </row>
    <row r="1774" spans="1:19" ht="20.399999999999999" customHeight="1">
      <c r="A1774" s="1831"/>
      <c r="B1774" s="1832"/>
      <c r="C1774" s="1832"/>
      <c r="D1774" s="1832"/>
      <c r="E1774" s="1832"/>
      <c r="F1774" s="1832"/>
      <c r="G1774" s="1832"/>
      <c r="H1774" s="1832"/>
      <c r="I1774" s="1832"/>
      <c r="J1774" s="1832"/>
      <c r="K1774" s="1833"/>
      <c r="L1774" s="1834" t="s">
        <v>1209</v>
      </c>
      <c r="M1774" s="1835"/>
      <c r="N1774" s="1835"/>
      <c r="O1774" s="1835"/>
      <c r="P1774" s="1835"/>
      <c r="Q1774" s="1835"/>
      <c r="R1774" s="1836"/>
      <c r="S1774" s="558">
        <f>SUM(S1763:S1773)</f>
        <v>4</v>
      </c>
    </row>
    <row r="1775" spans="1:19" ht="20.399999999999999" customHeight="1" thickBot="1">
      <c r="A1775" s="618"/>
      <c r="B1775" s="618"/>
      <c r="C1775" s="618"/>
      <c r="D1775" s="618"/>
      <c r="E1775" s="541"/>
      <c r="F1775" s="619"/>
      <c r="G1775" s="619"/>
      <c r="H1775" s="619"/>
      <c r="I1775" s="619"/>
      <c r="J1775" s="619"/>
      <c r="K1775" s="619"/>
      <c r="L1775" s="539"/>
      <c r="M1775" s="539"/>
      <c r="N1775" s="542"/>
      <c r="O1775" s="542"/>
      <c r="P1775" s="542"/>
      <c r="Q1775" s="542"/>
      <c r="R1775" s="540"/>
      <c r="S1775" s="534"/>
    </row>
    <row r="1776" spans="1:19" ht="20.399999999999999" customHeight="1" thickBot="1">
      <c r="A1776" s="1837"/>
      <c r="B1776" s="1838"/>
      <c r="C1776" s="1838"/>
      <c r="D1776" s="1775" t="s">
        <v>1281</v>
      </c>
      <c r="E1776" s="1776"/>
      <c r="F1776" s="1776"/>
      <c r="G1776" s="1776"/>
      <c r="H1776" s="1776"/>
      <c r="I1776" s="1776"/>
      <c r="J1776" s="1776"/>
      <c r="K1776" s="1776"/>
      <c r="L1776" s="1776"/>
      <c r="M1776" s="1776"/>
      <c r="N1776" s="1776"/>
      <c r="O1776" s="1776"/>
      <c r="P1776" s="1776"/>
      <c r="Q1776" s="1776"/>
      <c r="R1776" s="1777"/>
      <c r="S1776" s="528"/>
    </row>
    <row r="1777" spans="1:19" ht="20.399999999999999" customHeight="1">
      <c r="A1777" s="530"/>
      <c r="B1777" s="531"/>
      <c r="C1777" s="531"/>
      <c r="D1777" s="531"/>
      <c r="E1777" s="531"/>
      <c r="F1777" s="531"/>
      <c r="G1777" s="531"/>
      <c r="H1777" s="531"/>
      <c r="I1777" s="531"/>
      <c r="J1777" s="531"/>
      <c r="K1777" s="531"/>
      <c r="L1777" s="531"/>
      <c r="M1777" s="531"/>
      <c r="N1777" s="531"/>
      <c r="O1777" s="531"/>
      <c r="P1777" s="531"/>
      <c r="Q1777" s="531"/>
      <c r="R1777" s="531"/>
      <c r="S1777" s="532"/>
    </row>
    <row r="1778" spans="1:19" ht="20.399999999999999" customHeight="1">
      <c r="A1778" s="1839" t="s">
        <v>1204</v>
      </c>
      <c r="B1778" s="1840"/>
      <c r="C1778" s="1840"/>
      <c r="D1778" s="1896" t="s">
        <v>1228</v>
      </c>
      <c r="E1778" s="1897"/>
      <c r="F1778" s="1897"/>
      <c r="G1778" s="1897"/>
      <c r="H1778" s="1897"/>
      <c r="I1778" s="1897"/>
      <c r="J1778" s="1897"/>
      <c r="K1778" s="1897"/>
      <c r="L1778" s="1897"/>
      <c r="M1778" s="1897"/>
      <c r="N1778" s="1897"/>
      <c r="O1778" s="1897"/>
      <c r="P1778" s="1897"/>
      <c r="Q1778" s="1897"/>
      <c r="R1778" s="1898"/>
      <c r="S1778" s="534"/>
    </row>
    <row r="1779" spans="1:19" ht="20.399999999999999" customHeight="1">
      <c r="A1779" s="535"/>
      <c r="B1779" s="533"/>
      <c r="C1779" s="536"/>
      <c r="D1779" s="1899"/>
      <c r="E1779" s="1900"/>
      <c r="F1779" s="1900"/>
      <c r="G1779" s="1900"/>
      <c r="H1779" s="1900"/>
      <c r="I1779" s="1900"/>
      <c r="J1779" s="1900"/>
      <c r="K1779" s="1900"/>
      <c r="L1779" s="1900"/>
      <c r="M1779" s="1900"/>
      <c r="N1779" s="1900"/>
      <c r="O1779" s="1900"/>
      <c r="P1779" s="1900"/>
      <c r="Q1779" s="1900"/>
      <c r="R1779" s="1901"/>
      <c r="S1779" s="534"/>
    </row>
    <row r="1780" spans="1:19" ht="20.399999999999999" customHeight="1">
      <c r="A1780" s="537"/>
      <c r="B1780" s="538"/>
      <c r="C1780" s="538"/>
      <c r="D1780" s="539"/>
      <c r="E1780" s="540"/>
      <c r="F1780" s="540"/>
      <c r="G1780" s="539"/>
      <c r="H1780" s="539"/>
      <c r="I1780" s="539"/>
      <c r="J1780" s="539"/>
      <c r="K1780" s="539"/>
      <c r="L1780" s="539"/>
      <c r="M1780" s="539"/>
      <c r="N1780" s="539"/>
      <c r="O1780" s="539"/>
      <c r="P1780" s="539"/>
      <c r="Q1780" s="539"/>
      <c r="R1780" s="540"/>
      <c r="S1780" s="534"/>
    </row>
    <row r="1781" spans="1:19" ht="20.399999999999999" customHeight="1">
      <c r="A1781" s="1762" t="s">
        <v>1282</v>
      </c>
      <c r="B1781" s="1762"/>
      <c r="C1781" s="1762"/>
      <c r="D1781" s="1762"/>
      <c r="E1781" s="541"/>
      <c r="F1781" s="1763" t="s">
        <v>1283</v>
      </c>
      <c r="G1781" s="1763"/>
      <c r="H1781" s="1763"/>
      <c r="I1781" s="1763"/>
      <c r="J1781" s="1763"/>
      <c r="K1781" s="1763"/>
      <c r="L1781" s="540"/>
      <c r="M1781" s="1763" t="s">
        <v>1205</v>
      </c>
      <c r="N1781" s="1763"/>
      <c r="O1781" s="1763"/>
      <c r="P1781" s="540"/>
      <c r="Q1781" s="1764" t="s">
        <v>1284</v>
      </c>
      <c r="R1781" s="1765"/>
      <c r="S1781" s="1858"/>
    </row>
    <row r="1782" spans="1:19" ht="37.5" customHeight="1">
      <c r="A1782" s="1768" t="s">
        <v>1022</v>
      </c>
      <c r="B1782" s="1768"/>
      <c r="C1782" s="1768"/>
      <c r="D1782" s="1768"/>
      <c r="E1782" s="541"/>
      <c r="F1782" s="1769" t="s">
        <v>1023</v>
      </c>
      <c r="G1782" s="1769"/>
      <c r="H1782" s="1769"/>
      <c r="I1782" s="1769"/>
      <c r="J1782" s="1769"/>
      <c r="K1782" s="1769"/>
      <c r="L1782" s="540"/>
      <c r="M1782" s="1770" t="s">
        <v>952</v>
      </c>
      <c r="N1782" s="1771"/>
      <c r="O1782" s="1772"/>
      <c r="P1782" s="539"/>
      <c r="Q1782" s="1828"/>
      <c r="R1782" s="1829"/>
      <c r="S1782" s="1859"/>
    </row>
    <row r="1783" spans="1:19" ht="20.399999999999999" customHeight="1">
      <c r="A1783" s="1768"/>
      <c r="B1783" s="1768"/>
      <c r="C1783" s="1768"/>
      <c r="D1783" s="1768"/>
      <c r="E1783" s="541"/>
      <c r="F1783" s="1769"/>
      <c r="G1783" s="1769"/>
      <c r="H1783" s="1769"/>
      <c r="I1783" s="1769"/>
      <c r="J1783" s="1769"/>
      <c r="K1783" s="1769"/>
      <c r="L1783" s="539"/>
      <c r="M1783" s="539"/>
      <c r="N1783" s="542"/>
      <c r="O1783" s="542"/>
      <c r="P1783" s="542"/>
      <c r="Q1783" s="542"/>
      <c r="R1783" s="540"/>
      <c r="S1783" s="534"/>
    </row>
    <row r="1784" spans="1:19" ht="20.399999999999999" customHeight="1">
      <c r="A1784" s="1820" t="s">
        <v>1285</v>
      </c>
      <c r="B1784" s="1821"/>
      <c r="C1784" s="1821"/>
      <c r="D1784" s="1821"/>
      <c r="E1784" s="1821"/>
      <c r="F1784" s="1821"/>
      <c r="G1784" s="1821"/>
      <c r="H1784" s="1821"/>
      <c r="I1784" s="1821"/>
      <c r="J1784" s="1821"/>
      <c r="K1784" s="1822"/>
      <c r="L1784" s="1823" t="s">
        <v>428</v>
      </c>
      <c r="M1784" s="1825" t="s">
        <v>1225</v>
      </c>
      <c r="N1784" s="1826"/>
      <c r="O1784" s="1827"/>
      <c r="P1784" s="1823" t="s">
        <v>1286</v>
      </c>
      <c r="Q1784" s="1823" t="s">
        <v>1287</v>
      </c>
      <c r="R1784" s="1823" t="s">
        <v>1288</v>
      </c>
      <c r="S1784" s="1809" t="s">
        <v>1206</v>
      </c>
    </row>
    <row r="1785" spans="1:19" ht="20.399999999999999" customHeight="1">
      <c r="A1785" s="1804"/>
      <c r="B1785" s="1805"/>
      <c r="C1785" s="1805"/>
      <c r="D1785" s="1805"/>
      <c r="E1785" s="1805"/>
      <c r="F1785" s="1805"/>
      <c r="G1785" s="1805"/>
      <c r="H1785" s="1805"/>
      <c r="I1785" s="1805"/>
      <c r="J1785" s="1805"/>
      <c r="K1785" s="1806"/>
      <c r="L1785" s="1824"/>
      <c r="M1785" s="546" t="s">
        <v>1289</v>
      </c>
      <c r="N1785" s="546" t="s">
        <v>1291</v>
      </c>
      <c r="O1785" s="546" t="s">
        <v>1291</v>
      </c>
      <c r="P1785" s="1824"/>
      <c r="Q1785" s="1824"/>
      <c r="R1785" s="1824"/>
      <c r="S1785" s="1810"/>
    </row>
    <row r="1786" spans="1:19" ht="20.399999999999999" customHeight="1">
      <c r="A1786" s="1811" t="s">
        <v>1292</v>
      </c>
      <c r="B1786" s="1812"/>
      <c r="C1786" s="1812"/>
      <c r="D1786" s="1812"/>
      <c r="E1786" s="1812"/>
      <c r="F1786" s="1812"/>
      <c r="G1786" s="1812"/>
      <c r="H1786" s="1812"/>
      <c r="I1786" s="1812"/>
      <c r="J1786" s="1812"/>
      <c r="K1786" s="1813"/>
      <c r="L1786" s="586" t="s">
        <v>1293</v>
      </c>
      <c r="M1786" s="583"/>
      <c r="N1786" s="549"/>
      <c r="O1786" s="549"/>
      <c r="P1786" s="549"/>
      <c r="Q1786" s="549"/>
      <c r="R1786" s="549">
        <v>2</v>
      </c>
      <c r="S1786" s="584">
        <f>R1786</f>
        <v>2</v>
      </c>
    </row>
    <row r="1787" spans="1:19" ht="20.399999999999999" customHeight="1">
      <c r="A1787" s="1814"/>
      <c r="B1787" s="1815"/>
      <c r="C1787" s="1815"/>
      <c r="D1787" s="1815"/>
      <c r="E1787" s="1815"/>
      <c r="F1787" s="1815"/>
      <c r="G1787" s="1815"/>
      <c r="H1787" s="1815"/>
      <c r="I1787" s="1815"/>
      <c r="J1787" s="1815"/>
      <c r="K1787" s="1816"/>
      <c r="L1787" s="586" t="s">
        <v>1647</v>
      </c>
      <c r="M1787" s="583"/>
      <c r="N1787" s="549"/>
      <c r="O1787" s="549"/>
      <c r="P1787" s="549"/>
      <c r="Q1787" s="549"/>
      <c r="R1787" s="549">
        <v>5</v>
      </c>
      <c r="S1787" s="584">
        <f t="shared" ref="S1787" si="25">R1787</f>
        <v>5</v>
      </c>
    </row>
    <row r="1788" spans="1:19" ht="20.399999999999999" customHeight="1">
      <c r="A1788" s="1814"/>
      <c r="B1788" s="1815"/>
      <c r="C1788" s="1815"/>
      <c r="D1788" s="1815"/>
      <c r="E1788" s="1815"/>
      <c r="F1788" s="1815"/>
      <c r="G1788" s="1815"/>
      <c r="H1788" s="1815"/>
      <c r="I1788" s="1815"/>
      <c r="J1788" s="1815"/>
      <c r="K1788" s="1816"/>
      <c r="L1788" s="586"/>
      <c r="M1788" s="583"/>
      <c r="N1788" s="549"/>
      <c r="O1788" s="549"/>
      <c r="P1788" s="549"/>
      <c r="Q1788" s="549"/>
      <c r="R1788" s="549"/>
      <c r="S1788" s="584"/>
    </row>
    <row r="1789" spans="1:19" ht="20.399999999999999" customHeight="1">
      <c r="A1789" s="1814"/>
      <c r="B1789" s="1815"/>
      <c r="C1789" s="1815"/>
      <c r="D1789" s="1815"/>
      <c r="E1789" s="1815"/>
      <c r="F1789" s="1815"/>
      <c r="G1789" s="1815"/>
      <c r="H1789" s="1815"/>
      <c r="I1789" s="1815"/>
      <c r="J1789" s="1815"/>
      <c r="K1789" s="1816"/>
      <c r="L1789" s="586"/>
      <c r="M1789" s="583"/>
      <c r="N1789" s="549"/>
      <c r="O1789" s="549"/>
      <c r="P1789" s="549"/>
      <c r="Q1789" s="549"/>
      <c r="R1789" s="549"/>
      <c r="S1789" s="584"/>
    </row>
    <row r="1790" spans="1:19" ht="20.399999999999999" customHeight="1">
      <c r="A1790" s="1814"/>
      <c r="B1790" s="1815"/>
      <c r="C1790" s="1815"/>
      <c r="D1790" s="1815"/>
      <c r="E1790" s="1815"/>
      <c r="F1790" s="1815"/>
      <c r="G1790" s="1815"/>
      <c r="H1790" s="1815"/>
      <c r="I1790" s="1815"/>
      <c r="J1790" s="1815"/>
      <c r="K1790" s="1816"/>
      <c r="L1790" s="586"/>
      <c r="M1790" s="583"/>
      <c r="N1790" s="549"/>
      <c r="O1790" s="549"/>
      <c r="P1790" s="549"/>
      <c r="Q1790" s="549"/>
      <c r="R1790" s="549"/>
      <c r="S1790" s="584"/>
    </row>
    <row r="1791" spans="1:19" ht="20.399999999999999" customHeight="1">
      <c r="A1791" s="1814"/>
      <c r="B1791" s="1815"/>
      <c r="C1791" s="1815"/>
      <c r="D1791" s="1815"/>
      <c r="E1791" s="1815"/>
      <c r="F1791" s="1815"/>
      <c r="G1791" s="1815"/>
      <c r="H1791" s="1815"/>
      <c r="I1791" s="1815"/>
      <c r="J1791" s="1815"/>
      <c r="K1791" s="1816"/>
      <c r="L1791" s="586"/>
      <c r="M1791" s="583"/>
      <c r="N1791" s="549"/>
      <c r="O1791" s="549"/>
      <c r="P1791" s="549"/>
      <c r="Q1791" s="549"/>
      <c r="R1791" s="549"/>
      <c r="S1791" s="584"/>
    </row>
    <row r="1792" spans="1:19" ht="20.399999999999999" customHeight="1">
      <c r="A1792" s="1814"/>
      <c r="B1792" s="1815"/>
      <c r="C1792" s="1815"/>
      <c r="D1792" s="1815"/>
      <c r="E1792" s="1815"/>
      <c r="F1792" s="1815"/>
      <c r="G1792" s="1815"/>
      <c r="H1792" s="1815"/>
      <c r="I1792" s="1815"/>
      <c r="J1792" s="1815"/>
      <c r="K1792" s="1816"/>
      <c r="L1792" s="586"/>
      <c r="M1792" s="583"/>
      <c r="N1792" s="549"/>
      <c r="O1792" s="549"/>
      <c r="P1792" s="549"/>
      <c r="Q1792" s="549"/>
      <c r="R1792" s="549"/>
      <c r="S1792" s="584"/>
    </row>
    <row r="1793" spans="1:19" ht="20.399999999999999" customHeight="1">
      <c r="A1793" s="1814"/>
      <c r="B1793" s="1815"/>
      <c r="C1793" s="1815"/>
      <c r="D1793" s="1815"/>
      <c r="E1793" s="1815"/>
      <c r="F1793" s="1815"/>
      <c r="G1793" s="1815"/>
      <c r="H1793" s="1815"/>
      <c r="I1793" s="1815"/>
      <c r="J1793" s="1815"/>
      <c r="K1793" s="1816"/>
      <c r="L1793" s="547"/>
      <c r="M1793" s="583"/>
      <c r="N1793" s="549"/>
      <c r="O1793" s="549"/>
      <c r="P1793" s="549"/>
      <c r="Q1793" s="549"/>
      <c r="R1793" s="549"/>
      <c r="S1793" s="584"/>
    </row>
    <row r="1794" spans="1:19" ht="20.399999999999999" customHeight="1">
      <c r="A1794" s="1814"/>
      <c r="B1794" s="1815"/>
      <c r="C1794" s="1815"/>
      <c r="D1794" s="1815"/>
      <c r="E1794" s="1815"/>
      <c r="F1794" s="1815"/>
      <c r="G1794" s="1815"/>
      <c r="H1794" s="1815"/>
      <c r="I1794" s="1815"/>
      <c r="J1794" s="1815"/>
      <c r="K1794" s="1816"/>
      <c r="L1794" s="547"/>
      <c r="M1794" s="583"/>
      <c r="N1794" s="549"/>
      <c r="O1794" s="549"/>
      <c r="P1794" s="549"/>
      <c r="Q1794" s="549"/>
      <c r="R1794" s="549"/>
      <c r="S1794" s="584"/>
    </row>
    <row r="1795" spans="1:19" ht="20.399999999999999" customHeight="1">
      <c r="A1795" s="1814"/>
      <c r="B1795" s="1815"/>
      <c r="C1795" s="1815"/>
      <c r="D1795" s="1815"/>
      <c r="E1795" s="1815"/>
      <c r="F1795" s="1815"/>
      <c r="G1795" s="1815"/>
      <c r="H1795" s="1815"/>
      <c r="I1795" s="1815"/>
      <c r="J1795" s="1815"/>
      <c r="K1795" s="1816"/>
      <c r="L1795" s="547"/>
      <c r="M1795" s="583"/>
      <c r="N1795" s="549"/>
      <c r="O1795" s="549"/>
      <c r="P1795" s="549"/>
      <c r="Q1795" s="549"/>
      <c r="R1795" s="549"/>
      <c r="S1795" s="584"/>
    </row>
    <row r="1796" spans="1:19" ht="20.399999999999999" customHeight="1">
      <c r="A1796" s="1831"/>
      <c r="B1796" s="1832"/>
      <c r="C1796" s="1832"/>
      <c r="D1796" s="1832"/>
      <c r="E1796" s="1832"/>
      <c r="F1796" s="1832"/>
      <c r="G1796" s="1832"/>
      <c r="H1796" s="1832"/>
      <c r="I1796" s="1832"/>
      <c r="J1796" s="1832"/>
      <c r="K1796" s="1833"/>
      <c r="L1796" s="1834" t="s">
        <v>1209</v>
      </c>
      <c r="M1796" s="1835"/>
      <c r="N1796" s="1835"/>
      <c r="O1796" s="1835"/>
      <c r="P1796" s="1835"/>
      <c r="Q1796" s="1835"/>
      <c r="R1796" s="1836"/>
      <c r="S1796" s="558">
        <f>SUM(S1786:S1795)</f>
        <v>7</v>
      </c>
    </row>
    <row r="1797" spans="1:19" ht="20.399999999999999" customHeight="1">
      <c r="A1797" s="1422"/>
      <c r="B1797" s="1422"/>
      <c r="C1797" s="1422"/>
      <c r="D1797" s="1422"/>
      <c r="E1797" s="1422"/>
      <c r="F1797" s="1422"/>
      <c r="G1797" s="1422"/>
      <c r="H1797" s="1422"/>
      <c r="I1797" s="1422"/>
      <c r="J1797" s="1422"/>
      <c r="K1797" s="1422"/>
      <c r="L1797" s="587"/>
      <c r="M1797" s="587"/>
      <c r="N1797" s="587"/>
      <c r="O1797" s="587"/>
      <c r="P1797" s="587"/>
      <c r="Q1797" s="587"/>
      <c r="R1797" s="587"/>
      <c r="S1797" s="588"/>
    </row>
    <row r="1798" spans="1:19" ht="81.599999999999994" customHeight="1">
      <c r="A1798" s="1990" t="s">
        <v>1306</v>
      </c>
      <c r="B1798" s="1991"/>
      <c r="C1798" s="1992"/>
      <c r="D1798" s="1992"/>
      <c r="E1798" s="828"/>
      <c r="F1798" s="829"/>
      <c r="G1798" s="1991" t="s">
        <v>1306</v>
      </c>
      <c r="H1798" s="1991"/>
      <c r="I1798" s="827"/>
      <c r="J1798" s="827"/>
      <c r="K1798" s="1176"/>
      <c r="L1798" s="587"/>
      <c r="M1798" s="587"/>
      <c r="N1798" s="587"/>
      <c r="O1798" s="587"/>
      <c r="P1798" s="587"/>
      <c r="Q1798" s="587"/>
      <c r="R1798" s="587"/>
      <c r="S1798" s="588"/>
    </row>
    <row r="1799" spans="1:19" ht="16.2" customHeight="1">
      <c r="A1799" s="765" t="s">
        <v>1939</v>
      </c>
      <c r="B1799" s="755"/>
      <c r="C1799" s="755"/>
      <c r="D1799" s="830"/>
      <c r="E1799" s="830"/>
      <c r="F1799" s="830"/>
      <c r="G1799" s="1759" t="s">
        <v>1942</v>
      </c>
      <c r="H1799" s="1759"/>
      <c r="I1799" s="1759"/>
      <c r="J1799" s="1759"/>
      <c r="K1799" s="829"/>
      <c r="L1799" s="587"/>
      <c r="M1799" s="587"/>
      <c r="N1799" s="587"/>
      <c r="O1799" s="587"/>
      <c r="P1799" s="587"/>
      <c r="Q1799" s="587"/>
      <c r="R1799" s="587"/>
      <c r="S1799" s="588"/>
    </row>
    <row r="1800" spans="1:19" ht="16.2" customHeight="1">
      <c r="A1800" s="765" t="s">
        <v>1940</v>
      </c>
      <c r="B1800" s="755"/>
      <c r="C1800" s="755"/>
      <c r="D1800" s="830"/>
      <c r="E1800" s="830"/>
      <c r="F1800" s="830"/>
      <c r="G1800" s="1759" t="s">
        <v>1943</v>
      </c>
      <c r="H1800" s="1759"/>
      <c r="I1800" s="1759"/>
      <c r="J1800" s="1759"/>
      <c r="K1800" s="829"/>
      <c r="L1800" s="587"/>
      <c r="M1800" s="587"/>
      <c r="N1800" s="587"/>
      <c r="O1800" s="587"/>
      <c r="P1800" s="587"/>
      <c r="Q1800" s="587"/>
      <c r="R1800" s="587"/>
      <c r="S1800" s="588"/>
    </row>
    <row r="1801" spans="1:19" ht="16.2" customHeight="1" thickBot="1">
      <c r="A1801" s="765" t="s">
        <v>1941</v>
      </c>
      <c r="B1801" s="755"/>
      <c r="C1801" s="755"/>
      <c r="D1801" s="830"/>
      <c r="E1801" s="830"/>
      <c r="F1801" s="830"/>
      <c r="G1801" s="1759" t="s">
        <v>1944</v>
      </c>
      <c r="H1801" s="1759"/>
      <c r="I1801" s="1759"/>
      <c r="J1801" s="1759"/>
      <c r="K1801" s="1094"/>
      <c r="L1801" s="587"/>
      <c r="M1801" s="587"/>
      <c r="N1801" s="587"/>
      <c r="O1801" s="587"/>
      <c r="P1801" s="587"/>
      <c r="Q1801" s="587"/>
      <c r="R1801" s="587"/>
      <c r="S1801" s="588"/>
    </row>
    <row r="1802" spans="1:19" ht="20.399999999999999" customHeight="1" thickBot="1">
      <c r="A1802" s="1837"/>
      <c r="B1802" s="1838"/>
      <c r="C1802" s="1838"/>
      <c r="D1802" s="1775" t="s">
        <v>1281</v>
      </c>
      <c r="E1802" s="1776"/>
      <c r="F1802" s="1776"/>
      <c r="G1802" s="1776"/>
      <c r="H1802" s="1776"/>
      <c r="I1802" s="1776"/>
      <c r="J1802" s="1776"/>
      <c r="K1802" s="1776"/>
      <c r="L1802" s="1776"/>
      <c r="M1802" s="1776"/>
      <c r="N1802" s="1776"/>
      <c r="O1802" s="1776"/>
      <c r="P1802" s="1776"/>
      <c r="Q1802" s="1776"/>
      <c r="R1802" s="1777"/>
      <c r="S1802" s="528"/>
    </row>
    <row r="1803" spans="1:19" ht="20.399999999999999" customHeight="1">
      <c r="A1803" s="530"/>
      <c r="B1803" s="531"/>
      <c r="C1803" s="531"/>
      <c r="D1803" s="531"/>
      <c r="E1803" s="531"/>
      <c r="F1803" s="531"/>
      <c r="G1803" s="531"/>
      <c r="H1803" s="531"/>
      <c r="I1803" s="531"/>
      <c r="J1803" s="531"/>
      <c r="K1803" s="531"/>
      <c r="L1803" s="531"/>
      <c r="M1803" s="531"/>
      <c r="N1803" s="531"/>
      <c r="O1803" s="531"/>
      <c r="P1803" s="531"/>
      <c r="Q1803" s="531"/>
      <c r="R1803" s="531"/>
      <c r="S1803" s="532"/>
    </row>
    <row r="1804" spans="1:19" ht="20.399999999999999" customHeight="1">
      <c r="A1804" s="1839" t="s">
        <v>1204</v>
      </c>
      <c r="B1804" s="1840"/>
      <c r="C1804" s="1840"/>
      <c r="D1804" s="1896" t="s">
        <v>1228</v>
      </c>
      <c r="E1804" s="1897"/>
      <c r="F1804" s="1897"/>
      <c r="G1804" s="1897"/>
      <c r="H1804" s="1897"/>
      <c r="I1804" s="1897"/>
      <c r="J1804" s="1897"/>
      <c r="K1804" s="1897"/>
      <c r="L1804" s="1897"/>
      <c r="M1804" s="1897"/>
      <c r="N1804" s="1897"/>
      <c r="O1804" s="1897"/>
      <c r="P1804" s="1897"/>
      <c r="Q1804" s="1897"/>
      <c r="R1804" s="1898"/>
      <c r="S1804" s="534"/>
    </row>
    <row r="1805" spans="1:19" ht="20.399999999999999" customHeight="1">
      <c r="A1805" s="535"/>
      <c r="B1805" s="533"/>
      <c r="C1805" s="536"/>
      <c r="D1805" s="1899"/>
      <c r="E1805" s="1900"/>
      <c r="F1805" s="1900"/>
      <c r="G1805" s="1900"/>
      <c r="H1805" s="1900"/>
      <c r="I1805" s="1900"/>
      <c r="J1805" s="1900"/>
      <c r="K1805" s="1900"/>
      <c r="L1805" s="1900"/>
      <c r="M1805" s="1900"/>
      <c r="N1805" s="1900"/>
      <c r="O1805" s="1900"/>
      <c r="P1805" s="1900"/>
      <c r="Q1805" s="1900"/>
      <c r="R1805" s="1901"/>
      <c r="S1805" s="534"/>
    </row>
    <row r="1806" spans="1:19" ht="20.399999999999999" customHeight="1">
      <c r="A1806" s="537"/>
      <c r="B1806" s="538"/>
      <c r="C1806" s="538"/>
      <c r="D1806" s="539"/>
      <c r="E1806" s="540"/>
      <c r="F1806" s="540"/>
      <c r="G1806" s="539"/>
      <c r="H1806" s="539"/>
      <c r="I1806" s="539"/>
      <c r="J1806" s="539"/>
      <c r="K1806" s="539"/>
      <c r="L1806" s="539"/>
      <c r="M1806" s="539"/>
      <c r="N1806" s="539"/>
      <c r="O1806" s="539"/>
      <c r="P1806" s="539"/>
      <c r="Q1806" s="539"/>
      <c r="R1806" s="540"/>
      <c r="S1806" s="534"/>
    </row>
    <row r="1807" spans="1:19" ht="20.399999999999999" customHeight="1">
      <c r="A1807" s="1762" t="s">
        <v>1282</v>
      </c>
      <c r="B1807" s="1762"/>
      <c r="C1807" s="1762"/>
      <c r="D1807" s="1762"/>
      <c r="E1807" s="541"/>
      <c r="F1807" s="1763" t="s">
        <v>1283</v>
      </c>
      <c r="G1807" s="1763"/>
      <c r="H1807" s="1763"/>
      <c r="I1807" s="1763"/>
      <c r="J1807" s="1763"/>
      <c r="K1807" s="1763"/>
      <c r="L1807" s="540"/>
      <c r="M1807" s="1763" t="s">
        <v>1205</v>
      </c>
      <c r="N1807" s="1763"/>
      <c r="O1807" s="1763"/>
      <c r="P1807" s="540"/>
      <c r="Q1807" s="1764" t="s">
        <v>1284</v>
      </c>
      <c r="R1807" s="1765"/>
      <c r="S1807" s="1858"/>
    </row>
    <row r="1808" spans="1:19" ht="20.399999999999999" customHeight="1">
      <c r="A1808" s="1768" t="s">
        <v>1024</v>
      </c>
      <c r="B1808" s="1768"/>
      <c r="C1808" s="1768"/>
      <c r="D1808" s="1768"/>
      <c r="E1808" s="541"/>
      <c r="F1808" s="1769" t="s">
        <v>1025</v>
      </c>
      <c r="G1808" s="1769"/>
      <c r="H1808" s="1769"/>
      <c r="I1808" s="1769"/>
      <c r="J1808" s="1769"/>
      <c r="K1808" s="1769"/>
      <c r="L1808" s="540"/>
      <c r="M1808" s="1770" t="s">
        <v>952</v>
      </c>
      <c r="N1808" s="1771"/>
      <c r="O1808" s="1772"/>
      <c r="P1808" s="539"/>
      <c r="Q1808" s="1828"/>
      <c r="R1808" s="1829"/>
      <c r="S1808" s="1859"/>
    </row>
    <row r="1809" spans="1:19" ht="20.399999999999999" customHeight="1">
      <c r="A1809" s="1768"/>
      <c r="B1809" s="1768"/>
      <c r="C1809" s="1768"/>
      <c r="D1809" s="1768"/>
      <c r="E1809" s="541"/>
      <c r="F1809" s="1769"/>
      <c r="G1809" s="1769"/>
      <c r="H1809" s="1769"/>
      <c r="I1809" s="1769"/>
      <c r="J1809" s="1769"/>
      <c r="K1809" s="1769"/>
      <c r="L1809" s="539"/>
      <c r="M1809" s="539"/>
      <c r="N1809" s="542"/>
      <c r="O1809" s="542"/>
      <c r="P1809" s="542"/>
      <c r="Q1809" s="542"/>
      <c r="R1809" s="540"/>
      <c r="S1809" s="534"/>
    </row>
    <row r="1810" spans="1:19" ht="20.399999999999999" customHeight="1">
      <c r="A1810" s="1820" t="s">
        <v>1285</v>
      </c>
      <c r="B1810" s="1821"/>
      <c r="C1810" s="1821"/>
      <c r="D1810" s="1821"/>
      <c r="E1810" s="1821"/>
      <c r="F1810" s="1821"/>
      <c r="G1810" s="1821"/>
      <c r="H1810" s="1821"/>
      <c r="I1810" s="1821"/>
      <c r="J1810" s="1821"/>
      <c r="K1810" s="1822"/>
      <c r="L1810" s="1823" t="s">
        <v>428</v>
      </c>
      <c r="M1810" s="1825" t="s">
        <v>1225</v>
      </c>
      <c r="N1810" s="1826"/>
      <c r="O1810" s="1827"/>
      <c r="P1810" s="1823" t="s">
        <v>1286</v>
      </c>
      <c r="Q1810" s="1823" t="s">
        <v>1287</v>
      </c>
      <c r="R1810" s="1823" t="s">
        <v>1288</v>
      </c>
      <c r="S1810" s="1809" t="s">
        <v>1206</v>
      </c>
    </row>
    <row r="1811" spans="1:19" ht="34.799999999999997" customHeight="1">
      <c r="A1811" s="1804"/>
      <c r="B1811" s="1805"/>
      <c r="C1811" s="1805"/>
      <c r="D1811" s="1805"/>
      <c r="E1811" s="1805"/>
      <c r="F1811" s="1805"/>
      <c r="G1811" s="1805"/>
      <c r="H1811" s="1805"/>
      <c r="I1811" s="1805"/>
      <c r="J1811" s="1805"/>
      <c r="K1811" s="1806"/>
      <c r="L1811" s="1824"/>
      <c r="M1811" s="546" t="s">
        <v>1289</v>
      </c>
      <c r="N1811" s="546" t="s">
        <v>1291</v>
      </c>
      <c r="O1811" s="546" t="s">
        <v>1291</v>
      </c>
      <c r="P1811" s="1824"/>
      <c r="Q1811" s="1824"/>
      <c r="R1811" s="1824"/>
      <c r="S1811" s="1810"/>
    </row>
    <row r="1812" spans="1:19" ht="48" customHeight="1">
      <c r="A1812" s="1811" t="s">
        <v>1292</v>
      </c>
      <c r="B1812" s="1812"/>
      <c r="C1812" s="1812"/>
      <c r="D1812" s="1812"/>
      <c r="E1812" s="1812"/>
      <c r="F1812" s="1812"/>
      <c r="G1812" s="1812"/>
      <c r="H1812" s="1812"/>
      <c r="I1812" s="1812"/>
      <c r="J1812" s="1812"/>
      <c r="K1812" s="1813"/>
      <c r="L1812" s="586" t="s">
        <v>1640</v>
      </c>
      <c r="M1812" s="583"/>
      <c r="N1812" s="549"/>
      <c r="O1812" s="549"/>
      <c r="P1812" s="549"/>
      <c r="Q1812" s="549"/>
      <c r="R1812" s="549">
        <v>2</v>
      </c>
      <c r="S1812" s="584">
        <f>R1812</f>
        <v>2</v>
      </c>
    </row>
    <row r="1813" spans="1:19" ht="15.6">
      <c r="A1813" s="1814"/>
      <c r="B1813" s="1815"/>
      <c r="C1813" s="1815"/>
      <c r="D1813" s="1815"/>
      <c r="E1813" s="1815"/>
      <c r="F1813" s="1815"/>
      <c r="G1813" s="1815"/>
      <c r="H1813" s="1815"/>
      <c r="I1813" s="1815"/>
      <c r="J1813" s="1815"/>
      <c r="K1813" s="1816"/>
      <c r="L1813" s="586" t="s">
        <v>1647</v>
      </c>
      <c r="M1813" s="583"/>
      <c r="N1813" s="549"/>
      <c r="O1813" s="549"/>
      <c r="P1813" s="549"/>
      <c r="Q1813" s="549"/>
      <c r="R1813" s="549">
        <v>1</v>
      </c>
      <c r="S1813" s="584">
        <f t="shared" ref="S1813" si="26">R1813</f>
        <v>1</v>
      </c>
    </row>
    <row r="1814" spans="1:19" ht="15.6" customHeight="1">
      <c r="A1814" s="1814"/>
      <c r="B1814" s="1815"/>
      <c r="C1814" s="1815"/>
      <c r="D1814" s="1815"/>
      <c r="E1814" s="1815"/>
      <c r="F1814" s="1815"/>
      <c r="G1814" s="1815"/>
      <c r="H1814" s="1815"/>
      <c r="I1814" s="1815"/>
      <c r="J1814" s="1815"/>
      <c r="K1814" s="1816"/>
      <c r="L1814" s="586"/>
      <c r="M1814" s="583"/>
      <c r="N1814" s="549"/>
      <c r="O1814" s="549"/>
      <c r="P1814" s="549"/>
      <c r="Q1814" s="549"/>
      <c r="R1814" s="549"/>
      <c r="S1814" s="584"/>
    </row>
    <row r="1815" spans="1:19" ht="15.6">
      <c r="A1815" s="1814"/>
      <c r="B1815" s="1815"/>
      <c r="C1815" s="1815"/>
      <c r="D1815" s="1815"/>
      <c r="E1815" s="1815"/>
      <c r="F1815" s="1815"/>
      <c r="G1815" s="1815"/>
      <c r="H1815" s="1815"/>
      <c r="I1815" s="1815"/>
      <c r="J1815" s="1815"/>
      <c r="K1815" s="1816"/>
      <c r="L1815" s="586"/>
      <c r="M1815" s="583"/>
      <c r="N1815" s="549"/>
      <c r="O1815" s="549"/>
      <c r="P1815" s="549"/>
      <c r="Q1815" s="549"/>
      <c r="R1815" s="549"/>
      <c r="S1815" s="584"/>
    </row>
    <row r="1816" spans="1:19" ht="15.6">
      <c r="A1816" s="1814"/>
      <c r="B1816" s="1815"/>
      <c r="C1816" s="1815"/>
      <c r="D1816" s="1815"/>
      <c r="E1816" s="1815"/>
      <c r="F1816" s="1815"/>
      <c r="G1816" s="1815"/>
      <c r="H1816" s="1815"/>
      <c r="I1816" s="1815"/>
      <c r="J1816" s="1815"/>
      <c r="K1816" s="1816"/>
      <c r="L1816" s="586"/>
      <c r="M1816" s="583"/>
      <c r="N1816" s="549"/>
      <c r="O1816" s="549"/>
      <c r="P1816" s="549"/>
      <c r="Q1816" s="549"/>
      <c r="R1816" s="549"/>
      <c r="S1816" s="584"/>
    </row>
    <row r="1817" spans="1:19" ht="15.6" customHeight="1">
      <c r="A1817" s="1814"/>
      <c r="B1817" s="1815"/>
      <c r="C1817" s="1815"/>
      <c r="D1817" s="1815"/>
      <c r="E1817" s="1815"/>
      <c r="F1817" s="1815"/>
      <c r="G1817" s="1815"/>
      <c r="H1817" s="1815"/>
      <c r="I1817" s="1815"/>
      <c r="J1817" s="1815"/>
      <c r="K1817" s="1816"/>
      <c r="L1817" s="586"/>
      <c r="M1817" s="583"/>
      <c r="N1817" s="549"/>
      <c r="O1817" s="549"/>
      <c r="P1817" s="549"/>
      <c r="Q1817" s="549"/>
      <c r="R1817" s="549"/>
      <c r="S1817" s="584"/>
    </row>
    <row r="1818" spans="1:19" ht="15.6" customHeight="1">
      <c r="A1818" s="1814"/>
      <c r="B1818" s="1815"/>
      <c r="C1818" s="1815"/>
      <c r="D1818" s="1815"/>
      <c r="E1818" s="1815"/>
      <c r="F1818" s="1815"/>
      <c r="G1818" s="1815"/>
      <c r="H1818" s="1815"/>
      <c r="I1818" s="1815"/>
      <c r="J1818" s="1815"/>
      <c r="K1818" s="1816"/>
      <c r="L1818" s="586"/>
      <c r="M1818" s="583"/>
      <c r="N1818" s="549"/>
      <c r="O1818" s="549"/>
      <c r="P1818" s="549"/>
      <c r="Q1818" s="549"/>
      <c r="R1818" s="549"/>
      <c r="S1818" s="584"/>
    </row>
    <row r="1819" spans="1:19" ht="15.6">
      <c r="A1819" s="1814"/>
      <c r="B1819" s="1815"/>
      <c r="C1819" s="1815"/>
      <c r="D1819" s="1815"/>
      <c r="E1819" s="1815"/>
      <c r="F1819" s="1815"/>
      <c r="G1819" s="1815"/>
      <c r="H1819" s="1815"/>
      <c r="I1819" s="1815"/>
      <c r="J1819" s="1815"/>
      <c r="K1819" s="1816"/>
      <c r="L1819" s="586"/>
      <c r="M1819" s="583"/>
      <c r="N1819" s="549"/>
      <c r="O1819" s="549"/>
      <c r="P1819" s="549"/>
      <c r="Q1819" s="549"/>
      <c r="R1819" s="549"/>
      <c r="S1819" s="584"/>
    </row>
    <row r="1820" spans="1:19" ht="15.6">
      <c r="A1820" s="1814"/>
      <c r="B1820" s="1815"/>
      <c r="C1820" s="1815"/>
      <c r="D1820" s="1815"/>
      <c r="E1820" s="1815"/>
      <c r="F1820" s="1815"/>
      <c r="G1820" s="1815"/>
      <c r="H1820" s="1815"/>
      <c r="I1820" s="1815"/>
      <c r="J1820" s="1815"/>
      <c r="K1820" s="1816"/>
      <c r="L1820" s="547"/>
      <c r="M1820" s="583"/>
      <c r="N1820" s="549"/>
      <c r="O1820" s="549"/>
      <c r="P1820" s="549"/>
      <c r="Q1820" s="549"/>
      <c r="R1820" s="549"/>
      <c r="S1820" s="584"/>
    </row>
    <row r="1821" spans="1:19" ht="15" customHeight="1">
      <c r="A1821" s="1814"/>
      <c r="B1821" s="1815"/>
      <c r="C1821" s="1815"/>
      <c r="D1821" s="1815"/>
      <c r="E1821" s="1815"/>
      <c r="F1821" s="1815"/>
      <c r="G1821" s="1815"/>
      <c r="H1821" s="1815"/>
      <c r="I1821" s="1815"/>
      <c r="J1821" s="1815"/>
      <c r="K1821" s="1816"/>
      <c r="L1821" s="547"/>
      <c r="M1821" s="583"/>
      <c r="N1821" s="549"/>
      <c r="O1821" s="549"/>
      <c r="P1821" s="549"/>
      <c r="Q1821" s="549"/>
      <c r="R1821" s="549"/>
      <c r="S1821" s="584"/>
    </row>
    <row r="1822" spans="1:19" ht="15.6">
      <c r="A1822" s="1814"/>
      <c r="B1822" s="1815"/>
      <c r="C1822" s="1815"/>
      <c r="D1822" s="1815"/>
      <c r="E1822" s="1815"/>
      <c r="F1822" s="1815"/>
      <c r="G1822" s="1815"/>
      <c r="H1822" s="1815"/>
      <c r="I1822" s="1815"/>
      <c r="J1822" s="1815"/>
      <c r="K1822" s="1816"/>
      <c r="L1822" s="547"/>
      <c r="M1822" s="583"/>
      <c r="N1822" s="549"/>
      <c r="O1822" s="549"/>
      <c r="P1822" s="549"/>
      <c r="Q1822" s="549"/>
      <c r="R1822" s="549"/>
      <c r="S1822" s="584"/>
    </row>
    <row r="1823" spans="1:19" ht="15.6">
      <c r="A1823" s="1831"/>
      <c r="B1823" s="1832"/>
      <c r="C1823" s="1832"/>
      <c r="D1823" s="1832"/>
      <c r="E1823" s="1832"/>
      <c r="F1823" s="1832"/>
      <c r="G1823" s="1832"/>
      <c r="H1823" s="1832"/>
      <c r="I1823" s="1832"/>
      <c r="J1823" s="1832"/>
      <c r="K1823" s="1833"/>
      <c r="L1823" s="1834" t="s">
        <v>1209</v>
      </c>
      <c r="M1823" s="1835"/>
      <c r="N1823" s="1835"/>
      <c r="O1823" s="1835"/>
      <c r="P1823" s="1835"/>
      <c r="Q1823" s="1835"/>
      <c r="R1823" s="1836"/>
      <c r="S1823" s="558">
        <f>SUM(S1812:S1822)</f>
        <v>3</v>
      </c>
    </row>
    <row r="1824" spans="1:19" ht="16.2" thickBot="1">
      <c r="A1824" s="618"/>
      <c r="B1824" s="618"/>
      <c r="C1824" s="618"/>
      <c r="D1824" s="618"/>
      <c r="E1824" s="541"/>
      <c r="F1824" s="619"/>
      <c r="G1824" s="619"/>
      <c r="H1824" s="619"/>
      <c r="I1824" s="619"/>
      <c r="J1824" s="619"/>
      <c r="K1824" s="619"/>
      <c r="L1824" s="539"/>
      <c r="M1824" s="539"/>
      <c r="N1824" s="542"/>
      <c r="O1824" s="542"/>
      <c r="P1824" s="542"/>
      <c r="Q1824" s="542"/>
      <c r="R1824" s="540"/>
      <c r="S1824" s="534"/>
    </row>
    <row r="1825" spans="1:19" ht="21" thickBot="1">
      <c r="A1825" s="1837"/>
      <c r="B1825" s="1838"/>
      <c r="C1825" s="1838"/>
      <c r="D1825" s="1775" t="s">
        <v>1281</v>
      </c>
      <c r="E1825" s="1776"/>
      <c r="F1825" s="1776"/>
      <c r="G1825" s="1776"/>
      <c r="H1825" s="1776"/>
      <c r="I1825" s="1776"/>
      <c r="J1825" s="1776"/>
      <c r="K1825" s="1776"/>
      <c r="L1825" s="1776"/>
      <c r="M1825" s="1776"/>
      <c r="N1825" s="1776"/>
      <c r="O1825" s="1776"/>
      <c r="P1825" s="1776"/>
      <c r="Q1825" s="1776"/>
      <c r="R1825" s="1777"/>
      <c r="S1825" s="528"/>
    </row>
    <row r="1826" spans="1:19" ht="15.6">
      <c r="A1826" s="530"/>
      <c r="B1826" s="531"/>
      <c r="C1826" s="531"/>
      <c r="D1826" s="531"/>
      <c r="E1826" s="531"/>
      <c r="F1826" s="531"/>
      <c r="G1826" s="531"/>
      <c r="H1826" s="531"/>
      <c r="I1826" s="531"/>
      <c r="J1826" s="531"/>
      <c r="K1826" s="531"/>
      <c r="L1826" s="531"/>
      <c r="M1826" s="531"/>
      <c r="N1826" s="531"/>
      <c r="O1826" s="531"/>
      <c r="P1826" s="531"/>
      <c r="Q1826" s="531"/>
      <c r="R1826" s="531"/>
      <c r="S1826" s="532"/>
    </row>
    <row r="1827" spans="1:19" ht="15.6">
      <c r="A1827" s="1839" t="s">
        <v>1204</v>
      </c>
      <c r="B1827" s="1840"/>
      <c r="C1827" s="1840"/>
      <c r="D1827" s="1896" t="s">
        <v>1228</v>
      </c>
      <c r="E1827" s="1897"/>
      <c r="F1827" s="1897"/>
      <c r="G1827" s="1897"/>
      <c r="H1827" s="1897"/>
      <c r="I1827" s="1897"/>
      <c r="J1827" s="1897"/>
      <c r="K1827" s="1897"/>
      <c r="L1827" s="1897"/>
      <c r="M1827" s="1897"/>
      <c r="N1827" s="1897"/>
      <c r="O1827" s="1897"/>
      <c r="P1827" s="1897"/>
      <c r="Q1827" s="1897"/>
      <c r="R1827" s="1898"/>
      <c r="S1827" s="534"/>
    </row>
    <row r="1828" spans="1:19" ht="15.6">
      <c r="A1828" s="535"/>
      <c r="B1828" s="533"/>
      <c r="C1828" s="536"/>
      <c r="D1828" s="1899"/>
      <c r="E1828" s="1900"/>
      <c r="F1828" s="1900"/>
      <c r="G1828" s="1900"/>
      <c r="H1828" s="1900"/>
      <c r="I1828" s="1900"/>
      <c r="J1828" s="1900"/>
      <c r="K1828" s="1900"/>
      <c r="L1828" s="1900"/>
      <c r="M1828" s="1900"/>
      <c r="N1828" s="1900"/>
      <c r="O1828" s="1900"/>
      <c r="P1828" s="1900"/>
      <c r="Q1828" s="1900"/>
      <c r="R1828" s="1901"/>
      <c r="S1828" s="534"/>
    </row>
    <row r="1829" spans="1:19" ht="15.6">
      <c r="A1829" s="537"/>
      <c r="B1829" s="538"/>
      <c r="C1829" s="538"/>
      <c r="D1829" s="539"/>
      <c r="E1829" s="540"/>
      <c r="F1829" s="540"/>
      <c r="G1829" s="539"/>
      <c r="H1829" s="539"/>
      <c r="I1829" s="539"/>
      <c r="J1829" s="539"/>
      <c r="K1829" s="539"/>
      <c r="L1829" s="539"/>
      <c r="M1829" s="539"/>
      <c r="N1829" s="539"/>
      <c r="O1829" s="539"/>
      <c r="P1829" s="539"/>
      <c r="Q1829" s="539"/>
      <c r="R1829" s="540"/>
      <c r="S1829" s="534"/>
    </row>
    <row r="1830" spans="1:19" ht="15.6">
      <c r="A1830" s="1762" t="s">
        <v>1282</v>
      </c>
      <c r="B1830" s="1762"/>
      <c r="C1830" s="1762"/>
      <c r="D1830" s="1762"/>
      <c r="E1830" s="541"/>
      <c r="F1830" s="1763" t="s">
        <v>1283</v>
      </c>
      <c r="G1830" s="1763"/>
      <c r="H1830" s="1763"/>
      <c r="I1830" s="1763"/>
      <c r="J1830" s="1763"/>
      <c r="K1830" s="1763"/>
      <c r="L1830" s="540"/>
      <c r="M1830" s="1763" t="s">
        <v>1205</v>
      </c>
      <c r="N1830" s="1763"/>
      <c r="O1830" s="1763"/>
      <c r="P1830" s="540"/>
      <c r="Q1830" s="1764" t="s">
        <v>1284</v>
      </c>
      <c r="R1830" s="1765"/>
      <c r="S1830" s="1858"/>
    </row>
    <row r="1831" spans="1:19" ht="15.6">
      <c r="A1831" s="1768" t="s">
        <v>1026</v>
      </c>
      <c r="B1831" s="1768"/>
      <c r="C1831" s="1768"/>
      <c r="D1831" s="1768"/>
      <c r="E1831" s="541"/>
      <c r="F1831" s="1769" t="s">
        <v>1027</v>
      </c>
      <c r="G1831" s="1769"/>
      <c r="H1831" s="1769"/>
      <c r="I1831" s="1769"/>
      <c r="J1831" s="1769"/>
      <c r="K1831" s="1769"/>
      <c r="L1831" s="540"/>
      <c r="M1831" s="1770" t="s">
        <v>952</v>
      </c>
      <c r="N1831" s="1771"/>
      <c r="O1831" s="1772"/>
      <c r="P1831" s="539"/>
      <c r="Q1831" s="1828"/>
      <c r="R1831" s="1829"/>
      <c r="S1831" s="1859"/>
    </row>
    <row r="1832" spans="1:19" ht="15.6">
      <c r="A1832" s="1768"/>
      <c r="B1832" s="1768"/>
      <c r="C1832" s="1768"/>
      <c r="D1832" s="1768"/>
      <c r="E1832" s="541"/>
      <c r="F1832" s="1769"/>
      <c r="G1832" s="1769"/>
      <c r="H1832" s="1769"/>
      <c r="I1832" s="1769"/>
      <c r="J1832" s="1769"/>
      <c r="K1832" s="1769"/>
      <c r="L1832" s="539"/>
      <c r="M1832" s="539"/>
      <c r="N1832" s="542"/>
      <c r="O1832" s="542"/>
      <c r="P1832" s="542"/>
      <c r="Q1832" s="542"/>
      <c r="R1832" s="540"/>
      <c r="S1832" s="534"/>
    </row>
    <row r="1833" spans="1:19" ht="15.6">
      <c r="A1833" s="1820" t="s">
        <v>1285</v>
      </c>
      <c r="B1833" s="1821"/>
      <c r="C1833" s="1821"/>
      <c r="D1833" s="1821"/>
      <c r="E1833" s="1821"/>
      <c r="F1833" s="1821"/>
      <c r="G1833" s="1821"/>
      <c r="H1833" s="1821"/>
      <c r="I1833" s="1821"/>
      <c r="J1833" s="1821"/>
      <c r="K1833" s="1822"/>
      <c r="L1833" s="1823" t="s">
        <v>428</v>
      </c>
      <c r="M1833" s="1825" t="s">
        <v>1225</v>
      </c>
      <c r="N1833" s="1826"/>
      <c r="O1833" s="1827"/>
      <c r="P1833" s="1823" t="s">
        <v>1286</v>
      </c>
      <c r="Q1833" s="1823" t="s">
        <v>1287</v>
      </c>
      <c r="R1833" s="1823" t="s">
        <v>1288</v>
      </c>
      <c r="S1833" s="1809" t="s">
        <v>1206</v>
      </c>
    </row>
    <row r="1834" spans="1:19" ht="15.6">
      <c r="A1834" s="1804"/>
      <c r="B1834" s="1805"/>
      <c r="C1834" s="1805"/>
      <c r="D1834" s="1805"/>
      <c r="E1834" s="1805"/>
      <c r="F1834" s="1805"/>
      <c r="G1834" s="1805"/>
      <c r="H1834" s="1805"/>
      <c r="I1834" s="1805"/>
      <c r="J1834" s="1805"/>
      <c r="K1834" s="1806"/>
      <c r="L1834" s="1824"/>
      <c r="M1834" s="546" t="s">
        <v>1289</v>
      </c>
      <c r="N1834" s="546" t="s">
        <v>1291</v>
      </c>
      <c r="O1834" s="546" t="s">
        <v>1291</v>
      </c>
      <c r="P1834" s="1824"/>
      <c r="Q1834" s="1824"/>
      <c r="R1834" s="1824"/>
      <c r="S1834" s="1810"/>
    </row>
    <row r="1835" spans="1:19" ht="15.6">
      <c r="A1835" s="1811" t="s">
        <v>1292</v>
      </c>
      <c r="B1835" s="1812"/>
      <c r="C1835" s="1812"/>
      <c r="D1835" s="1812"/>
      <c r="E1835" s="1812"/>
      <c r="F1835" s="1812"/>
      <c r="G1835" s="1812"/>
      <c r="H1835" s="1812"/>
      <c r="I1835" s="1812"/>
      <c r="J1835" s="1812"/>
      <c r="K1835" s="1813"/>
      <c r="L1835" s="586" t="s">
        <v>1293</v>
      </c>
      <c r="M1835" s="583"/>
      <c r="N1835" s="549"/>
      <c r="O1835" s="549"/>
      <c r="P1835" s="549"/>
      <c r="Q1835" s="549"/>
      <c r="R1835" s="549">
        <v>5</v>
      </c>
      <c r="S1835" s="584">
        <f>R1835</f>
        <v>5</v>
      </c>
    </row>
    <row r="1836" spans="1:19" ht="15.6">
      <c r="A1836" s="1814"/>
      <c r="B1836" s="1815"/>
      <c r="C1836" s="1815"/>
      <c r="D1836" s="1815"/>
      <c r="E1836" s="1815"/>
      <c r="F1836" s="1815"/>
      <c r="G1836" s="1815"/>
      <c r="H1836" s="1815"/>
      <c r="I1836" s="1815"/>
      <c r="J1836" s="1815"/>
      <c r="K1836" s="1816"/>
      <c r="L1836" s="586" t="s">
        <v>1648</v>
      </c>
      <c r="M1836" s="583"/>
      <c r="N1836" s="549"/>
      <c r="O1836" s="549"/>
      <c r="P1836" s="549"/>
      <c r="Q1836" s="549"/>
      <c r="R1836" s="549">
        <v>5</v>
      </c>
      <c r="S1836" s="584">
        <f t="shared" ref="S1836:S1841" si="27">R1836</f>
        <v>5</v>
      </c>
    </row>
    <row r="1837" spans="1:19" ht="15.6">
      <c r="A1837" s="1814"/>
      <c r="B1837" s="1815"/>
      <c r="C1837" s="1815"/>
      <c r="D1837" s="1815"/>
      <c r="E1837" s="1815"/>
      <c r="F1837" s="1815"/>
      <c r="G1837" s="1815"/>
      <c r="H1837" s="1815"/>
      <c r="I1837" s="1815"/>
      <c r="J1837" s="1815"/>
      <c r="K1837" s="1816"/>
      <c r="L1837" s="586" t="s">
        <v>1643</v>
      </c>
      <c r="M1837" s="583"/>
      <c r="N1837" s="549"/>
      <c r="O1837" s="549"/>
      <c r="P1837" s="549"/>
      <c r="Q1837" s="549"/>
      <c r="R1837" s="549">
        <v>1</v>
      </c>
      <c r="S1837" s="584">
        <f t="shared" si="27"/>
        <v>1</v>
      </c>
    </row>
    <row r="1838" spans="1:19" ht="15.6">
      <c r="A1838" s="1814"/>
      <c r="B1838" s="1815"/>
      <c r="C1838" s="1815"/>
      <c r="D1838" s="1815"/>
      <c r="E1838" s="1815"/>
      <c r="F1838" s="1815"/>
      <c r="G1838" s="1815"/>
      <c r="H1838" s="1815"/>
      <c r="I1838" s="1815"/>
      <c r="J1838" s="1815"/>
      <c r="K1838" s="1816"/>
      <c r="L1838" s="586" t="s">
        <v>1649</v>
      </c>
      <c r="M1838" s="583"/>
      <c r="N1838" s="549"/>
      <c r="O1838" s="549"/>
      <c r="P1838" s="549"/>
      <c r="Q1838" s="549"/>
      <c r="R1838" s="549">
        <v>1</v>
      </c>
      <c r="S1838" s="584">
        <f t="shared" si="27"/>
        <v>1</v>
      </c>
    </row>
    <row r="1839" spans="1:19" ht="15.6">
      <c r="A1839" s="1814"/>
      <c r="B1839" s="1815"/>
      <c r="C1839" s="1815"/>
      <c r="D1839" s="1815"/>
      <c r="E1839" s="1815"/>
      <c r="F1839" s="1815"/>
      <c r="G1839" s="1815"/>
      <c r="H1839" s="1815"/>
      <c r="I1839" s="1815"/>
      <c r="J1839" s="1815"/>
      <c r="K1839" s="1816"/>
      <c r="L1839" s="586" t="s">
        <v>1631</v>
      </c>
      <c r="M1839" s="583"/>
      <c r="N1839" s="549"/>
      <c r="O1839" s="549"/>
      <c r="P1839" s="549"/>
      <c r="Q1839" s="549"/>
      <c r="R1839" s="549">
        <v>1</v>
      </c>
      <c r="S1839" s="584">
        <f t="shared" si="27"/>
        <v>1</v>
      </c>
    </row>
    <row r="1840" spans="1:19" ht="31.2">
      <c r="A1840" s="1814"/>
      <c r="B1840" s="1815"/>
      <c r="C1840" s="1815"/>
      <c r="D1840" s="1815"/>
      <c r="E1840" s="1815"/>
      <c r="F1840" s="1815"/>
      <c r="G1840" s="1815"/>
      <c r="H1840" s="1815"/>
      <c r="I1840" s="1815"/>
      <c r="J1840" s="1815"/>
      <c r="K1840" s="1816"/>
      <c r="L1840" s="586" t="s">
        <v>1650</v>
      </c>
      <c r="M1840" s="583"/>
      <c r="N1840" s="549"/>
      <c r="O1840" s="549"/>
      <c r="P1840" s="549"/>
      <c r="Q1840" s="549"/>
      <c r="R1840" s="549">
        <v>1</v>
      </c>
      <c r="S1840" s="584">
        <f t="shared" si="27"/>
        <v>1</v>
      </c>
    </row>
    <row r="1841" spans="1:19" ht="15.6">
      <c r="A1841" s="1814"/>
      <c r="B1841" s="1815"/>
      <c r="C1841" s="1815"/>
      <c r="D1841" s="1815"/>
      <c r="E1841" s="1815"/>
      <c r="F1841" s="1815"/>
      <c r="G1841" s="1815"/>
      <c r="H1841" s="1815"/>
      <c r="I1841" s="1815"/>
      <c r="J1841" s="1815"/>
      <c r="K1841" s="1816"/>
      <c r="L1841" s="586" t="s">
        <v>1651</v>
      </c>
      <c r="M1841" s="583"/>
      <c r="N1841" s="549"/>
      <c r="O1841" s="549"/>
      <c r="P1841" s="549"/>
      <c r="Q1841" s="549"/>
      <c r="R1841" s="549">
        <v>1</v>
      </c>
      <c r="S1841" s="584">
        <f t="shared" si="27"/>
        <v>1</v>
      </c>
    </row>
    <row r="1842" spans="1:19" ht="15.6">
      <c r="A1842" s="1814"/>
      <c r="B1842" s="1815"/>
      <c r="C1842" s="1815"/>
      <c r="D1842" s="1815"/>
      <c r="E1842" s="1815"/>
      <c r="F1842" s="1815"/>
      <c r="G1842" s="1815"/>
      <c r="H1842" s="1815"/>
      <c r="I1842" s="1815"/>
      <c r="J1842" s="1815"/>
      <c r="K1842" s="1816"/>
      <c r="L1842" s="586"/>
      <c r="M1842" s="583"/>
      <c r="N1842" s="549"/>
      <c r="O1842" s="549"/>
      <c r="P1842" s="549"/>
      <c r="Q1842" s="549"/>
      <c r="R1842" s="549"/>
      <c r="S1842" s="584"/>
    </row>
    <row r="1843" spans="1:19" ht="15.6">
      <c r="A1843" s="1814"/>
      <c r="B1843" s="1815"/>
      <c r="C1843" s="1815"/>
      <c r="D1843" s="1815"/>
      <c r="E1843" s="1815"/>
      <c r="F1843" s="1815"/>
      <c r="G1843" s="1815"/>
      <c r="H1843" s="1815"/>
      <c r="I1843" s="1815"/>
      <c r="J1843" s="1815"/>
      <c r="K1843" s="1816"/>
      <c r="L1843" s="586"/>
      <c r="M1843" s="583"/>
      <c r="N1843" s="549"/>
      <c r="O1843" s="549"/>
      <c r="P1843" s="549"/>
      <c r="Q1843" s="549"/>
      <c r="R1843" s="549"/>
      <c r="S1843" s="584"/>
    </row>
    <row r="1844" spans="1:19" ht="15.6">
      <c r="A1844" s="1814"/>
      <c r="B1844" s="1815"/>
      <c r="C1844" s="1815"/>
      <c r="D1844" s="1815"/>
      <c r="E1844" s="1815"/>
      <c r="F1844" s="1815"/>
      <c r="G1844" s="1815"/>
      <c r="H1844" s="1815"/>
      <c r="I1844" s="1815"/>
      <c r="J1844" s="1815"/>
      <c r="K1844" s="1816"/>
      <c r="L1844" s="586"/>
      <c r="M1844" s="583"/>
      <c r="N1844" s="549"/>
      <c r="O1844" s="549"/>
      <c r="P1844" s="549"/>
      <c r="Q1844" s="549"/>
      <c r="R1844" s="549"/>
      <c r="S1844" s="584"/>
    </row>
    <row r="1845" spans="1:19" ht="15.6">
      <c r="A1845" s="1814"/>
      <c r="B1845" s="1815"/>
      <c r="C1845" s="1815"/>
      <c r="D1845" s="1815"/>
      <c r="E1845" s="1815"/>
      <c r="F1845" s="1815"/>
      <c r="G1845" s="1815"/>
      <c r="H1845" s="1815"/>
      <c r="I1845" s="1815"/>
      <c r="J1845" s="1815"/>
      <c r="K1845" s="1816"/>
      <c r="L1845" s="547"/>
      <c r="M1845" s="583"/>
      <c r="N1845" s="549"/>
      <c r="O1845" s="549"/>
      <c r="P1845" s="549"/>
      <c r="Q1845" s="549"/>
      <c r="R1845" s="549"/>
      <c r="S1845" s="584"/>
    </row>
    <row r="1846" spans="1:19" ht="15.6">
      <c r="A1846" s="1814"/>
      <c r="B1846" s="1815"/>
      <c r="C1846" s="1815"/>
      <c r="D1846" s="1815"/>
      <c r="E1846" s="1815"/>
      <c r="F1846" s="1815"/>
      <c r="G1846" s="1815"/>
      <c r="H1846" s="1815"/>
      <c r="I1846" s="1815"/>
      <c r="J1846" s="1815"/>
      <c r="K1846" s="1816"/>
      <c r="L1846" s="547"/>
      <c r="M1846" s="583"/>
      <c r="N1846" s="549"/>
      <c r="O1846" s="549"/>
      <c r="P1846" s="549"/>
      <c r="Q1846" s="549"/>
      <c r="R1846" s="549"/>
      <c r="S1846" s="584"/>
    </row>
    <row r="1847" spans="1:19" ht="15.6">
      <c r="A1847" s="1814"/>
      <c r="B1847" s="1815"/>
      <c r="C1847" s="1815"/>
      <c r="D1847" s="1815"/>
      <c r="E1847" s="1815"/>
      <c r="F1847" s="1815"/>
      <c r="G1847" s="1815"/>
      <c r="H1847" s="1815"/>
      <c r="I1847" s="1815"/>
      <c r="J1847" s="1815"/>
      <c r="K1847" s="1816"/>
      <c r="L1847" s="547"/>
      <c r="M1847" s="583"/>
      <c r="N1847" s="549"/>
      <c r="O1847" s="549"/>
      <c r="P1847" s="549"/>
      <c r="Q1847" s="549"/>
      <c r="R1847" s="549"/>
      <c r="S1847" s="584"/>
    </row>
    <row r="1848" spans="1:19" ht="15.6">
      <c r="A1848" s="1831"/>
      <c r="B1848" s="1832"/>
      <c r="C1848" s="1832"/>
      <c r="D1848" s="1832"/>
      <c r="E1848" s="1832"/>
      <c r="F1848" s="1832"/>
      <c r="G1848" s="1832"/>
      <c r="H1848" s="1832"/>
      <c r="I1848" s="1832"/>
      <c r="J1848" s="1832"/>
      <c r="K1848" s="1833"/>
      <c r="L1848" s="1834" t="s">
        <v>1209</v>
      </c>
      <c r="M1848" s="1835"/>
      <c r="N1848" s="1835"/>
      <c r="O1848" s="1835"/>
      <c r="P1848" s="1835"/>
      <c r="Q1848" s="1835"/>
      <c r="R1848" s="1836"/>
      <c r="S1848" s="558">
        <f>SUM(S1835:S1847)</f>
        <v>15</v>
      </c>
    </row>
    <row r="1849" spans="1:19" ht="15.6">
      <c r="A1849" s="1421"/>
      <c r="B1849" s="1422"/>
      <c r="C1849" s="1422"/>
      <c r="D1849" s="1422"/>
      <c r="E1849" s="1422"/>
      <c r="F1849" s="1422"/>
      <c r="G1849" s="1422"/>
      <c r="H1849" s="1422"/>
      <c r="I1849" s="1422"/>
      <c r="J1849" s="1422"/>
      <c r="K1849" s="1422"/>
      <c r="L1849" s="587"/>
      <c r="M1849" s="587"/>
      <c r="N1849" s="587"/>
      <c r="O1849" s="587"/>
      <c r="P1849" s="587"/>
      <c r="Q1849" s="587"/>
      <c r="R1849" s="587"/>
      <c r="S1849" s="588"/>
    </row>
    <row r="1850" spans="1:19" ht="79.8" customHeight="1">
      <c r="A1850" s="1990" t="s">
        <v>1306</v>
      </c>
      <c r="B1850" s="1991"/>
      <c r="C1850" s="1992"/>
      <c r="D1850" s="1992"/>
      <c r="E1850" s="828"/>
      <c r="F1850" s="829"/>
      <c r="G1850" s="1991" t="s">
        <v>1306</v>
      </c>
      <c r="H1850" s="1991"/>
      <c r="I1850" s="827"/>
      <c r="J1850" s="827"/>
      <c r="K1850" s="1176"/>
      <c r="L1850" s="587"/>
      <c r="M1850" s="587"/>
      <c r="N1850" s="587"/>
      <c r="O1850" s="587"/>
      <c r="P1850" s="587"/>
      <c r="Q1850" s="587"/>
      <c r="R1850" s="587"/>
      <c r="S1850" s="588"/>
    </row>
    <row r="1851" spans="1:19" ht="15.6">
      <c r="A1851" s="765" t="s">
        <v>1939</v>
      </c>
      <c r="B1851" s="755"/>
      <c r="C1851" s="755"/>
      <c r="D1851" s="830"/>
      <c r="E1851" s="830"/>
      <c r="F1851" s="830"/>
      <c r="G1851" s="1759" t="s">
        <v>1942</v>
      </c>
      <c r="H1851" s="1759"/>
      <c r="I1851" s="1759"/>
      <c r="J1851" s="1759"/>
      <c r="K1851" s="829"/>
      <c r="L1851" s="587"/>
      <c r="M1851" s="587"/>
      <c r="N1851" s="587"/>
      <c r="O1851" s="587"/>
      <c r="P1851" s="587"/>
      <c r="Q1851" s="587"/>
      <c r="R1851" s="587"/>
      <c r="S1851" s="588"/>
    </row>
    <row r="1852" spans="1:19" ht="15.6">
      <c r="A1852" s="765" t="s">
        <v>1940</v>
      </c>
      <c r="B1852" s="755"/>
      <c r="C1852" s="755"/>
      <c r="D1852" s="830"/>
      <c r="E1852" s="830"/>
      <c r="F1852" s="830"/>
      <c r="G1852" s="1759" t="s">
        <v>1943</v>
      </c>
      <c r="H1852" s="1759"/>
      <c r="I1852" s="1759"/>
      <c r="J1852" s="1759"/>
      <c r="K1852" s="829"/>
      <c r="L1852" s="587"/>
      <c r="M1852" s="587"/>
      <c r="N1852" s="587"/>
      <c r="O1852" s="587"/>
      <c r="P1852" s="587"/>
      <c r="Q1852" s="587"/>
      <c r="R1852" s="587"/>
      <c r="S1852" s="588"/>
    </row>
    <row r="1853" spans="1:19" ht="16.2" thickBot="1">
      <c r="A1853" s="765" t="s">
        <v>1941</v>
      </c>
      <c r="B1853" s="755"/>
      <c r="C1853" s="755"/>
      <c r="D1853" s="830"/>
      <c r="E1853" s="830"/>
      <c r="F1853" s="830"/>
      <c r="G1853" s="1759" t="s">
        <v>1944</v>
      </c>
      <c r="H1853" s="1759"/>
      <c r="I1853" s="1759"/>
      <c r="J1853" s="1759"/>
      <c r="K1853" s="1094"/>
      <c r="L1853" s="587"/>
      <c r="M1853" s="587"/>
      <c r="N1853" s="587"/>
      <c r="O1853" s="587"/>
      <c r="P1853" s="587"/>
      <c r="Q1853" s="587"/>
      <c r="R1853" s="587"/>
      <c r="S1853" s="588"/>
    </row>
    <row r="1854" spans="1:19" ht="21" thickBot="1">
      <c r="A1854" s="1837"/>
      <c r="B1854" s="1838"/>
      <c r="C1854" s="1838"/>
      <c r="D1854" s="1775" t="s">
        <v>1281</v>
      </c>
      <c r="E1854" s="1776"/>
      <c r="F1854" s="1776"/>
      <c r="G1854" s="1776"/>
      <c r="H1854" s="1776"/>
      <c r="I1854" s="1776"/>
      <c r="J1854" s="1776"/>
      <c r="K1854" s="1776"/>
      <c r="L1854" s="1776"/>
      <c r="M1854" s="1776"/>
      <c r="N1854" s="1776"/>
      <c r="O1854" s="1776"/>
      <c r="P1854" s="1776"/>
      <c r="Q1854" s="1776"/>
      <c r="R1854" s="1777"/>
      <c r="S1854" s="528"/>
    </row>
    <row r="1855" spans="1:19" ht="15.6">
      <c r="A1855" s="591"/>
      <c r="B1855" s="592"/>
      <c r="C1855" s="592"/>
      <c r="D1855" s="592"/>
      <c r="E1855" s="592"/>
      <c r="F1855" s="592"/>
      <c r="G1855" s="592"/>
      <c r="H1855" s="592"/>
      <c r="I1855" s="592"/>
      <c r="J1855" s="592"/>
      <c r="K1855" s="592"/>
      <c r="L1855" s="592"/>
      <c r="M1855" s="592"/>
      <c r="N1855" s="592"/>
      <c r="O1855" s="592"/>
      <c r="P1855" s="592"/>
      <c r="Q1855" s="592"/>
      <c r="R1855" s="592"/>
      <c r="S1855" s="593"/>
    </row>
    <row r="1856" spans="1:19" ht="15.6">
      <c r="A1856" s="1891" t="s">
        <v>1204</v>
      </c>
      <c r="B1856" s="1892"/>
      <c r="C1856" s="1892"/>
      <c r="D1856" s="1982" t="s">
        <v>1228</v>
      </c>
      <c r="E1856" s="1983"/>
      <c r="F1856" s="1983"/>
      <c r="G1856" s="1983"/>
      <c r="H1856" s="1983"/>
      <c r="I1856" s="1983"/>
      <c r="J1856" s="1983"/>
      <c r="K1856" s="1983"/>
      <c r="L1856" s="1983"/>
      <c r="M1856" s="1983"/>
      <c r="N1856" s="1983"/>
      <c r="O1856" s="1983"/>
      <c r="P1856" s="1983"/>
      <c r="Q1856" s="1983"/>
      <c r="R1856" s="1984"/>
      <c r="S1856" s="595"/>
    </row>
    <row r="1857" spans="1:19" ht="15.6">
      <c r="A1857" s="596"/>
      <c r="B1857" s="594"/>
      <c r="C1857" s="597"/>
      <c r="D1857" s="1985"/>
      <c r="E1857" s="1986"/>
      <c r="F1857" s="1986"/>
      <c r="G1857" s="1986"/>
      <c r="H1857" s="1986"/>
      <c r="I1857" s="1986"/>
      <c r="J1857" s="1986"/>
      <c r="K1857" s="1986"/>
      <c r="L1857" s="1986"/>
      <c r="M1857" s="1986"/>
      <c r="N1857" s="1986"/>
      <c r="O1857" s="1986"/>
      <c r="P1857" s="1986"/>
      <c r="Q1857" s="1986"/>
      <c r="R1857" s="1987"/>
      <c r="S1857" s="595"/>
    </row>
    <row r="1858" spans="1:19" ht="15.6">
      <c r="A1858" s="598"/>
      <c r="B1858" s="599"/>
      <c r="C1858" s="599"/>
      <c r="D1858" s="600"/>
      <c r="E1858" s="601"/>
      <c r="F1858" s="601"/>
      <c r="G1858" s="600"/>
      <c r="H1858" s="600"/>
      <c r="I1858" s="600"/>
      <c r="J1858" s="600"/>
      <c r="K1858" s="600"/>
      <c r="L1858" s="600"/>
      <c r="M1858" s="600"/>
      <c r="N1858" s="600"/>
      <c r="O1858" s="600"/>
      <c r="P1858" s="600"/>
      <c r="Q1858" s="600"/>
      <c r="R1858" s="601"/>
      <c r="S1858" s="595"/>
    </row>
    <row r="1859" spans="1:19" ht="15.6">
      <c r="A1859" s="1877" t="s">
        <v>1282</v>
      </c>
      <c r="B1859" s="1877"/>
      <c r="C1859" s="1877"/>
      <c r="D1859" s="1877"/>
      <c r="E1859" s="602"/>
      <c r="F1859" s="1878" t="s">
        <v>1283</v>
      </c>
      <c r="G1859" s="1878"/>
      <c r="H1859" s="1878"/>
      <c r="I1859" s="1878"/>
      <c r="J1859" s="1878"/>
      <c r="K1859" s="1878"/>
      <c r="L1859" s="601"/>
      <c r="M1859" s="1878" t="s">
        <v>1205</v>
      </c>
      <c r="N1859" s="1878"/>
      <c r="O1859" s="1878"/>
      <c r="P1859" s="601"/>
      <c r="Q1859" s="1879" t="s">
        <v>1284</v>
      </c>
      <c r="R1859" s="1880"/>
      <c r="S1859" s="1918"/>
    </row>
    <row r="1860" spans="1:19" ht="15.6">
      <c r="A1860" s="1883" t="s">
        <v>1030</v>
      </c>
      <c r="B1860" s="1883"/>
      <c r="C1860" s="1883"/>
      <c r="D1860" s="1883"/>
      <c r="E1860" s="602"/>
      <c r="F1860" s="1884" t="s">
        <v>1031</v>
      </c>
      <c r="G1860" s="1884"/>
      <c r="H1860" s="1884"/>
      <c r="I1860" s="1884"/>
      <c r="J1860" s="1884"/>
      <c r="K1860" s="1884"/>
      <c r="L1860" s="601"/>
      <c r="M1860" s="1885" t="s">
        <v>925</v>
      </c>
      <c r="N1860" s="1886"/>
      <c r="O1860" s="1887"/>
      <c r="P1860" s="600"/>
      <c r="Q1860" s="1888"/>
      <c r="R1860" s="1889"/>
      <c r="S1860" s="1917"/>
    </row>
    <row r="1861" spans="1:19" ht="15.6">
      <c r="A1861" s="1883"/>
      <c r="B1861" s="1883"/>
      <c r="C1861" s="1883"/>
      <c r="D1861" s="1883"/>
      <c r="E1861" s="602"/>
      <c r="F1861" s="1884"/>
      <c r="G1861" s="1884"/>
      <c r="H1861" s="1884"/>
      <c r="I1861" s="1884"/>
      <c r="J1861" s="1884"/>
      <c r="K1861" s="1884"/>
      <c r="L1861" s="600"/>
      <c r="M1861" s="600"/>
      <c r="N1861" s="603"/>
      <c r="O1861" s="603"/>
      <c r="P1861" s="603"/>
      <c r="Q1861" s="603"/>
      <c r="R1861" s="601"/>
      <c r="S1861" s="595"/>
    </row>
    <row r="1862" spans="1:19" ht="15.6" customHeight="1">
      <c r="A1862" s="1820" t="s">
        <v>1285</v>
      </c>
      <c r="B1862" s="1821"/>
      <c r="C1862" s="1821"/>
      <c r="D1862" s="1821"/>
      <c r="E1862" s="1821"/>
      <c r="F1862" s="1821"/>
      <c r="G1862" s="1821"/>
      <c r="H1862" s="1821"/>
      <c r="I1862" s="1821"/>
      <c r="J1862" s="1821"/>
      <c r="K1862" s="1822"/>
      <c r="L1862" s="1823" t="s">
        <v>428</v>
      </c>
      <c r="M1862" s="1825" t="s">
        <v>1225</v>
      </c>
      <c r="N1862" s="1826"/>
      <c r="O1862" s="1827"/>
      <c r="P1862" s="1823" t="s">
        <v>1286</v>
      </c>
      <c r="Q1862" s="1823" t="s">
        <v>1287</v>
      </c>
      <c r="R1862" s="1823" t="s">
        <v>1288</v>
      </c>
      <c r="S1862" s="1809" t="s">
        <v>1206</v>
      </c>
    </row>
    <row r="1863" spans="1:19" ht="15.6">
      <c r="A1863" s="1804"/>
      <c r="B1863" s="1805"/>
      <c r="C1863" s="1805"/>
      <c r="D1863" s="1805"/>
      <c r="E1863" s="1805"/>
      <c r="F1863" s="1805"/>
      <c r="G1863" s="1805"/>
      <c r="H1863" s="1805"/>
      <c r="I1863" s="1805"/>
      <c r="J1863" s="1805"/>
      <c r="K1863" s="1806"/>
      <c r="L1863" s="1824"/>
      <c r="M1863" s="546" t="s">
        <v>1289</v>
      </c>
      <c r="N1863" s="546" t="s">
        <v>1291</v>
      </c>
      <c r="O1863" s="546" t="s">
        <v>1291</v>
      </c>
      <c r="P1863" s="1824"/>
      <c r="Q1863" s="1824"/>
      <c r="R1863" s="1824"/>
      <c r="S1863" s="1810"/>
    </row>
    <row r="1864" spans="1:19" ht="15.6">
      <c r="A1864" s="1790"/>
      <c r="B1864" s="1791"/>
      <c r="C1864" s="1791"/>
      <c r="D1864" s="1791"/>
      <c r="E1864" s="1791"/>
      <c r="F1864" s="1791"/>
      <c r="G1864" s="1791"/>
      <c r="H1864" s="1791"/>
      <c r="I1864" s="1791"/>
      <c r="J1864" s="1791"/>
      <c r="K1864" s="1792"/>
      <c r="L1864" s="611" t="s">
        <v>1226</v>
      </c>
      <c r="M1864" s="607"/>
      <c r="N1864" s="607"/>
      <c r="O1864" s="607">
        <v>3.7</v>
      </c>
      <c r="P1864" s="607"/>
      <c r="Q1864" s="607">
        <v>1</v>
      </c>
      <c r="R1864" s="607">
        <f>O1864*Q1864</f>
        <v>3.7</v>
      </c>
      <c r="S1864" s="607">
        <f>+R1864</f>
        <v>3.7</v>
      </c>
    </row>
    <row r="1865" spans="1:19" ht="15.6">
      <c r="A1865" s="1793"/>
      <c r="B1865" s="1794"/>
      <c r="C1865" s="1794"/>
      <c r="D1865" s="1794"/>
      <c r="E1865" s="1794"/>
      <c r="F1865" s="1794"/>
      <c r="G1865" s="1794"/>
      <c r="H1865" s="1794"/>
      <c r="I1865" s="1794"/>
      <c r="J1865" s="1794"/>
      <c r="K1865" s="1795"/>
      <c r="L1865" s="611"/>
      <c r="M1865" s="607"/>
      <c r="N1865" s="607"/>
      <c r="O1865" s="607">
        <v>4.75</v>
      </c>
      <c r="P1865" s="607"/>
      <c r="Q1865" s="607">
        <v>3</v>
      </c>
      <c r="R1865" s="607">
        <f t="shared" ref="R1865:R1915" si="28">O1865*Q1865</f>
        <v>14.25</v>
      </c>
      <c r="S1865" s="607">
        <f t="shared" ref="S1865:S1908" si="29">+R1865</f>
        <v>14.25</v>
      </c>
    </row>
    <row r="1866" spans="1:19" ht="15.6">
      <c r="A1866" s="1793"/>
      <c r="B1866" s="1794"/>
      <c r="C1866" s="1794"/>
      <c r="D1866" s="1794"/>
      <c r="E1866" s="1794"/>
      <c r="F1866" s="1794"/>
      <c r="G1866" s="1794"/>
      <c r="H1866" s="1794"/>
      <c r="I1866" s="1794"/>
      <c r="J1866" s="1794"/>
      <c r="K1866" s="1795"/>
      <c r="L1866" s="611"/>
      <c r="M1866" s="607"/>
      <c r="N1866" s="607"/>
      <c r="O1866" s="607">
        <v>1.81</v>
      </c>
      <c r="P1866" s="607"/>
      <c r="Q1866" s="607">
        <v>2</v>
      </c>
      <c r="R1866" s="607">
        <f t="shared" si="28"/>
        <v>3.62</v>
      </c>
      <c r="S1866" s="607">
        <f t="shared" si="29"/>
        <v>3.62</v>
      </c>
    </row>
    <row r="1867" spans="1:19" ht="15.6">
      <c r="A1867" s="1793"/>
      <c r="B1867" s="1794"/>
      <c r="C1867" s="1794"/>
      <c r="D1867" s="1794"/>
      <c r="E1867" s="1794"/>
      <c r="F1867" s="1794"/>
      <c r="G1867" s="1794"/>
      <c r="H1867" s="1794"/>
      <c r="I1867" s="1794"/>
      <c r="J1867" s="1794"/>
      <c r="K1867" s="1795"/>
      <c r="L1867" s="611"/>
      <c r="M1867" s="607"/>
      <c r="N1867" s="607"/>
      <c r="O1867" s="607">
        <v>4.2</v>
      </c>
      <c r="P1867" s="607"/>
      <c r="Q1867" s="607">
        <v>1</v>
      </c>
      <c r="R1867" s="607">
        <f t="shared" si="28"/>
        <v>4.2</v>
      </c>
      <c r="S1867" s="607">
        <f t="shared" si="29"/>
        <v>4.2</v>
      </c>
    </row>
    <row r="1868" spans="1:19" ht="15.6">
      <c r="A1868" s="1793"/>
      <c r="B1868" s="1794"/>
      <c r="C1868" s="1794"/>
      <c r="D1868" s="1794"/>
      <c r="E1868" s="1794"/>
      <c r="F1868" s="1794"/>
      <c r="G1868" s="1794"/>
      <c r="H1868" s="1794"/>
      <c r="I1868" s="1794"/>
      <c r="J1868" s="1794"/>
      <c r="K1868" s="1795"/>
      <c r="L1868" s="611"/>
      <c r="M1868" s="607"/>
      <c r="N1868" s="607"/>
      <c r="O1868" s="607">
        <v>5.2</v>
      </c>
      <c r="P1868" s="607"/>
      <c r="Q1868" s="607">
        <v>1</v>
      </c>
      <c r="R1868" s="607">
        <f t="shared" si="28"/>
        <v>5.2</v>
      </c>
      <c r="S1868" s="607">
        <f t="shared" si="29"/>
        <v>5.2</v>
      </c>
    </row>
    <row r="1869" spans="1:19" ht="15.6">
      <c r="A1869" s="1793"/>
      <c r="B1869" s="1794"/>
      <c r="C1869" s="1794"/>
      <c r="D1869" s="1794"/>
      <c r="E1869" s="1794"/>
      <c r="F1869" s="1794"/>
      <c r="G1869" s="1794"/>
      <c r="H1869" s="1794"/>
      <c r="I1869" s="1794"/>
      <c r="J1869" s="1794"/>
      <c r="K1869" s="1795"/>
      <c r="L1869" s="611"/>
      <c r="M1869" s="607"/>
      <c r="N1869" s="607"/>
      <c r="O1869" s="607">
        <v>5.15</v>
      </c>
      <c r="P1869" s="607"/>
      <c r="Q1869" s="607">
        <v>1</v>
      </c>
      <c r="R1869" s="607">
        <f t="shared" si="28"/>
        <v>5.15</v>
      </c>
      <c r="S1869" s="607">
        <f t="shared" si="29"/>
        <v>5.15</v>
      </c>
    </row>
    <row r="1870" spans="1:19" ht="15.6">
      <c r="A1870" s="1793"/>
      <c r="B1870" s="1794"/>
      <c r="C1870" s="1794"/>
      <c r="D1870" s="1794"/>
      <c r="E1870" s="1794"/>
      <c r="F1870" s="1794"/>
      <c r="G1870" s="1794"/>
      <c r="H1870" s="1794"/>
      <c r="I1870" s="1794"/>
      <c r="J1870" s="1794"/>
      <c r="K1870" s="1795"/>
      <c r="L1870" s="611"/>
      <c r="M1870" s="607"/>
      <c r="N1870" s="607"/>
      <c r="O1870" s="607">
        <v>5.54</v>
      </c>
      <c r="P1870" s="607"/>
      <c r="Q1870" s="607">
        <v>1</v>
      </c>
      <c r="R1870" s="607">
        <f t="shared" si="28"/>
        <v>5.54</v>
      </c>
      <c r="S1870" s="607">
        <f t="shared" si="29"/>
        <v>5.54</v>
      </c>
    </row>
    <row r="1871" spans="1:19" ht="15.6">
      <c r="A1871" s="1793"/>
      <c r="B1871" s="1794"/>
      <c r="C1871" s="1794"/>
      <c r="D1871" s="1794"/>
      <c r="E1871" s="1794"/>
      <c r="F1871" s="1794"/>
      <c r="G1871" s="1794"/>
      <c r="H1871" s="1794"/>
      <c r="I1871" s="1794"/>
      <c r="J1871" s="1794"/>
      <c r="K1871" s="1795"/>
      <c r="L1871" s="611" t="s">
        <v>1632</v>
      </c>
      <c r="M1871" s="636"/>
      <c r="N1871" s="637"/>
      <c r="O1871" s="607">
        <v>4.21</v>
      </c>
      <c r="P1871" s="607"/>
      <c r="Q1871" s="607">
        <v>2</v>
      </c>
      <c r="R1871" s="607">
        <f t="shared" si="28"/>
        <v>8.42</v>
      </c>
      <c r="S1871" s="607">
        <f t="shared" si="29"/>
        <v>8.42</v>
      </c>
    </row>
    <row r="1872" spans="1:19" ht="15.6">
      <c r="A1872" s="1793"/>
      <c r="B1872" s="1794"/>
      <c r="C1872" s="1794"/>
      <c r="D1872" s="1794"/>
      <c r="E1872" s="1794"/>
      <c r="F1872" s="1794"/>
      <c r="G1872" s="1794"/>
      <c r="H1872" s="1794"/>
      <c r="I1872" s="1794"/>
      <c r="J1872" s="1794"/>
      <c r="K1872" s="1795"/>
      <c r="L1872" s="611"/>
      <c r="M1872" s="636"/>
      <c r="N1872" s="637"/>
      <c r="O1872" s="607">
        <v>4.25</v>
      </c>
      <c r="P1872" s="607"/>
      <c r="Q1872" s="607">
        <v>1</v>
      </c>
      <c r="R1872" s="607">
        <f t="shared" si="28"/>
        <v>4.25</v>
      </c>
      <c r="S1872" s="607">
        <f t="shared" si="29"/>
        <v>4.25</v>
      </c>
    </row>
    <row r="1873" spans="1:19" ht="15.6">
      <c r="A1873" s="1793"/>
      <c r="B1873" s="1794"/>
      <c r="C1873" s="1794"/>
      <c r="D1873" s="1794"/>
      <c r="E1873" s="1794"/>
      <c r="F1873" s="1794"/>
      <c r="G1873" s="1794"/>
      <c r="H1873" s="1794"/>
      <c r="I1873" s="1794"/>
      <c r="J1873" s="1794"/>
      <c r="K1873" s="1795"/>
      <c r="L1873" s="611"/>
      <c r="M1873" s="636"/>
      <c r="N1873" s="637"/>
      <c r="O1873" s="607">
        <v>4.54</v>
      </c>
      <c r="P1873" s="607"/>
      <c r="Q1873" s="607">
        <v>1</v>
      </c>
      <c r="R1873" s="607">
        <f t="shared" si="28"/>
        <v>4.54</v>
      </c>
      <c r="S1873" s="607">
        <f t="shared" si="29"/>
        <v>4.54</v>
      </c>
    </row>
    <row r="1874" spans="1:19" ht="15.6">
      <c r="A1874" s="1793"/>
      <c r="B1874" s="1794"/>
      <c r="C1874" s="1794"/>
      <c r="D1874" s="1794"/>
      <c r="E1874" s="1794"/>
      <c r="F1874" s="1794"/>
      <c r="G1874" s="1794"/>
      <c r="H1874" s="1794"/>
      <c r="I1874" s="1794"/>
      <c r="J1874" s="1794"/>
      <c r="K1874" s="1795"/>
      <c r="L1874" s="611"/>
      <c r="M1874" s="636"/>
      <c r="N1874" s="637"/>
      <c r="O1874" s="607">
        <v>4.84</v>
      </c>
      <c r="P1874" s="607"/>
      <c r="Q1874" s="607">
        <v>2</v>
      </c>
      <c r="R1874" s="607">
        <f t="shared" si="28"/>
        <v>9.68</v>
      </c>
      <c r="S1874" s="607">
        <f t="shared" si="29"/>
        <v>9.68</v>
      </c>
    </row>
    <row r="1875" spans="1:19" ht="15.6">
      <c r="A1875" s="1793"/>
      <c r="B1875" s="1794"/>
      <c r="C1875" s="1794"/>
      <c r="D1875" s="1794"/>
      <c r="E1875" s="1794"/>
      <c r="F1875" s="1794"/>
      <c r="G1875" s="1794"/>
      <c r="H1875" s="1794"/>
      <c r="I1875" s="1794"/>
      <c r="J1875" s="1794"/>
      <c r="K1875" s="1795"/>
      <c r="L1875" s="611"/>
      <c r="M1875" s="636"/>
      <c r="N1875" s="637"/>
      <c r="O1875" s="607">
        <v>4</v>
      </c>
      <c r="P1875" s="607"/>
      <c r="Q1875" s="607">
        <v>1</v>
      </c>
      <c r="R1875" s="607">
        <f t="shared" si="28"/>
        <v>4</v>
      </c>
      <c r="S1875" s="607">
        <f t="shared" si="29"/>
        <v>4</v>
      </c>
    </row>
    <row r="1876" spans="1:19" ht="15.6">
      <c r="A1876" s="1793"/>
      <c r="B1876" s="1794"/>
      <c r="C1876" s="1794"/>
      <c r="D1876" s="1794"/>
      <c r="E1876" s="1794"/>
      <c r="F1876" s="1794"/>
      <c r="G1876" s="1794"/>
      <c r="H1876" s="1794"/>
      <c r="I1876" s="1794"/>
      <c r="J1876" s="1794"/>
      <c r="K1876" s="1795"/>
      <c r="L1876" s="611"/>
      <c r="M1876" s="636"/>
      <c r="N1876" s="637"/>
      <c r="O1876" s="607">
        <v>4.5</v>
      </c>
      <c r="P1876" s="607"/>
      <c r="Q1876" s="607">
        <v>1</v>
      </c>
      <c r="R1876" s="607">
        <f t="shared" si="28"/>
        <v>4.5</v>
      </c>
      <c r="S1876" s="607">
        <f t="shared" si="29"/>
        <v>4.5</v>
      </c>
    </row>
    <row r="1877" spans="1:19" ht="15.6">
      <c r="A1877" s="1793"/>
      <c r="B1877" s="1794"/>
      <c r="C1877" s="1794"/>
      <c r="D1877" s="1794"/>
      <c r="E1877" s="1794"/>
      <c r="F1877" s="1794"/>
      <c r="G1877" s="1794"/>
      <c r="H1877" s="1794"/>
      <c r="I1877" s="1794"/>
      <c r="J1877" s="1794"/>
      <c r="K1877" s="1795"/>
      <c r="L1877" s="611"/>
      <c r="M1877" s="636"/>
      <c r="N1877" s="637"/>
      <c r="O1877" s="607">
        <v>2.99</v>
      </c>
      <c r="P1877" s="607"/>
      <c r="Q1877" s="607">
        <v>1</v>
      </c>
      <c r="R1877" s="607">
        <f t="shared" si="28"/>
        <v>2.99</v>
      </c>
      <c r="S1877" s="607">
        <f t="shared" si="29"/>
        <v>2.99</v>
      </c>
    </row>
    <row r="1878" spans="1:19" ht="15.6">
      <c r="A1878" s="1793"/>
      <c r="B1878" s="1794"/>
      <c r="C1878" s="1794"/>
      <c r="D1878" s="1794"/>
      <c r="E1878" s="1794"/>
      <c r="F1878" s="1794"/>
      <c r="G1878" s="1794"/>
      <c r="H1878" s="1794"/>
      <c r="I1878" s="1794"/>
      <c r="J1878" s="1794"/>
      <c r="K1878" s="1795"/>
      <c r="L1878" s="611"/>
      <c r="M1878" s="636"/>
      <c r="N1878" s="637"/>
      <c r="O1878" s="607">
        <v>2.25</v>
      </c>
      <c r="P1878" s="607"/>
      <c r="Q1878" s="607">
        <v>1</v>
      </c>
      <c r="R1878" s="607">
        <f t="shared" si="28"/>
        <v>2.25</v>
      </c>
      <c r="S1878" s="607">
        <f t="shared" si="29"/>
        <v>2.25</v>
      </c>
    </row>
    <row r="1879" spans="1:19" ht="15.6">
      <c r="A1879" s="1793"/>
      <c r="B1879" s="1794"/>
      <c r="C1879" s="1794"/>
      <c r="D1879" s="1794"/>
      <c r="E1879" s="1794"/>
      <c r="F1879" s="1794"/>
      <c r="G1879" s="1794"/>
      <c r="H1879" s="1794"/>
      <c r="I1879" s="1794"/>
      <c r="J1879" s="1794"/>
      <c r="K1879" s="1795"/>
      <c r="L1879" s="611"/>
      <c r="M1879" s="636"/>
      <c r="N1879" s="637"/>
      <c r="O1879" s="607">
        <v>0.6</v>
      </c>
      <c r="P1879" s="607"/>
      <c r="Q1879" s="607">
        <v>1</v>
      </c>
      <c r="R1879" s="607">
        <f t="shared" si="28"/>
        <v>0.6</v>
      </c>
      <c r="S1879" s="607">
        <f t="shared" si="29"/>
        <v>0.6</v>
      </c>
    </row>
    <row r="1880" spans="1:19" ht="15.6">
      <c r="A1880" s="1793"/>
      <c r="B1880" s="1794"/>
      <c r="C1880" s="1794"/>
      <c r="D1880" s="1794"/>
      <c r="E1880" s="1794"/>
      <c r="F1880" s="1794"/>
      <c r="G1880" s="1794"/>
      <c r="H1880" s="1794"/>
      <c r="I1880" s="1794"/>
      <c r="J1880" s="1794"/>
      <c r="K1880" s="1795"/>
      <c r="L1880" s="611"/>
      <c r="M1880" s="636"/>
      <c r="N1880" s="637"/>
      <c r="O1880" s="607">
        <v>3.5</v>
      </c>
      <c r="P1880" s="607"/>
      <c r="Q1880" s="607">
        <v>1</v>
      </c>
      <c r="R1880" s="607">
        <f t="shared" si="28"/>
        <v>3.5</v>
      </c>
      <c r="S1880" s="607">
        <f t="shared" si="29"/>
        <v>3.5</v>
      </c>
    </row>
    <row r="1881" spans="1:19" ht="15.6">
      <c r="A1881" s="1793"/>
      <c r="B1881" s="1794"/>
      <c r="C1881" s="1794"/>
      <c r="D1881" s="1794"/>
      <c r="E1881" s="1794"/>
      <c r="F1881" s="1794"/>
      <c r="G1881" s="1794"/>
      <c r="H1881" s="1794"/>
      <c r="I1881" s="1794"/>
      <c r="J1881" s="1794"/>
      <c r="K1881" s="1795"/>
      <c r="L1881" s="611"/>
      <c r="M1881" s="636"/>
      <c r="N1881" s="637"/>
      <c r="O1881" s="607">
        <v>0.85</v>
      </c>
      <c r="P1881" s="607"/>
      <c r="Q1881" s="607">
        <v>1</v>
      </c>
      <c r="R1881" s="607">
        <f t="shared" si="28"/>
        <v>0.85</v>
      </c>
      <c r="S1881" s="607">
        <f t="shared" si="29"/>
        <v>0.85</v>
      </c>
    </row>
    <row r="1882" spans="1:19" ht="15.6">
      <c r="A1882" s="1793"/>
      <c r="B1882" s="1794"/>
      <c r="C1882" s="1794"/>
      <c r="D1882" s="1794"/>
      <c r="E1882" s="1794"/>
      <c r="F1882" s="1794"/>
      <c r="G1882" s="1794"/>
      <c r="H1882" s="1794"/>
      <c r="I1882" s="1794"/>
      <c r="J1882" s="1794"/>
      <c r="K1882" s="1795"/>
      <c r="L1882" s="611"/>
      <c r="M1882" s="636"/>
      <c r="N1882" s="637"/>
      <c r="O1882" s="607">
        <v>3</v>
      </c>
      <c r="P1882" s="607"/>
      <c r="Q1882" s="607">
        <v>1</v>
      </c>
      <c r="R1882" s="607">
        <f t="shared" si="28"/>
        <v>3</v>
      </c>
      <c r="S1882" s="607">
        <f t="shared" si="29"/>
        <v>3</v>
      </c>
    </row>
    <row r="1883" spans="1:19" ht="15.6">
      <c r="A1883" s="1793"/>
      <c r="B1883" s="1794"/>
      <c r="C1883" s="1794"/>
      <c r="D1883" s="1794"/>
      <c r="E1883" s="1794"/>
      <c r="F1883" s="1794"/>
      <c r="G1883" s="1794"/>
      <c r="H1883" s="1794"/>
      <c r="I1883" s="1794"/>
      <c r="J1883" s="1794"/>
      <c r="K1883" s="1795"/>
      <c r="L1883" s="611"/>
      <c r="M1883" s="636"/>
      <c r="N1883" s="637"/>
      <c r="O1883" s="607">
        <v>1.55</v>
      </c>
      <c r="P1883" s="637"/>
      <c r="Q1883" s="607">
        <v>3</v>
      </c>
      <c r="R1883" s="607">
        <f t="shared" si="28"/>
        <v>4.6500000000000004</v>
      </c>
      <c r="S1883" s="607">
        <f t="shared" si="29"/>
        <v>4.6500000000000004</v>
      </c>
    </row>
    <row r="1884" spans="1:19" ht="15.6">
      <c r="A1884" s="1793"/>
      <c r="B1884" s="1794"/>
      <c r="C1884" s="1794"/>
      <c r="D1884" s="1794"/>
      <c r="E1884" s="1794"/>
      <c r="F1884" s="1794"/>
      <c r="G1884" s="1794"/>
      <c r="H1884" s="1794"/>
      <c r="I1884" s="1794"/>
      <c r="J1884" s="1794"/>
      <c r="K1884" s="1795"/>
      <c r="L1884" s="611"/>
      <c r="M1884" s="636"/>
      <c r="N1884" s="637"/>
      <c r="O1884" s="607">
        <v>4.3099999999999996</v>
      </c>
      <c r="P1884" s="637"/>
      <c r="Q1884" s="607">
        <v>1</v>
      </c>
      <c r="R1884" s="607">
        <f t="shared" si="28"/>
        <v>4.3099999999999996</v>
      </c>
      <c r="S1884" s="607">
        <f t="shared" si="29"/>
        <v>4.3099999999999996</v>
      </c>
    </row>
    <row r="1885" spans="1:19" ht="15.6">
      <c r="A1885" s="1793"/>
      <c r="B1885" s="1794"/>
      <c r="C1885" s="1794"/>
      <c r="D1885" s="1794"/>
      <c r="E1885" s="1794"/>
      <c r="F1885" s="1794"/>
      <c r="G1885" s="1794"/>
      <c r="H1885" s="1794"/>
      <c r="I1885" s="1794"/>
      <c r="J1885" s="1794"/>
      <c r="K1885" s="1795"/>
      <c r="L1885" s="611"/>
      <c r="M1885" s="636"/>
      <c r="N1885" s="637"/>
      <c r="O1885" s="607">
        <v>2.75</v>
      </c>
      <c r="P1885" s="637"/>
      <c r="Q1885" s="607">
        <v>1</v>
      </c>
      <c r="R1885" s="607">
        <f t="shared" si="28"/>
        <v>2.75</v>
      </c>
      <c r="S1885" s="607">
        <f t="shared" si="29"/>
        <v>2.75</v>
      </c>
    </row>
    <row r="1886" spans="1:19" ht="15.6">
      <c r="A1886" s="1793"/>
      <c r="B1886" s="1794"/>
      <c r="C1886" s="1794"/>
      <c r="D1886" s="1794"/>
      <c r="E1886" s="1794"/>
      <c r="F1886" s="1794"/>
      <c r="G1886" s="1794"/>
      <c r="H1886" s="1794"/>
      <c r="I1886" s="1794"/>
      <c r="J1886" s="1794"/>
      <c r="K1886" s="1795"/>
      <c r="L1886" s="611" t="s">
        <v>1652</v>
      </c>
      <c r="M1886" s="636"/>
      <c r="N1886" s="637"/>
      <c r="O1886" s="607">
        <v>2.54</v>
      </c>
      <c r="P1886" s="637"/>
      <c r="Q1886" s="607">
        <v>2</v>
      </c>
      <c r="R1886" s="607">
        <f t="shared" si="28"/>
        <v>5.08</v>
      </c>
      <c r="S1886" s="607">
        <f t="shared" si="29"/>
        <v>5.08</v>
      </c>
    </row>
    <row r="1887" spans="1:19" ht="15.6">
      <c r="A1887" s="1793"/>
      <c r="B1887" s="1794"/>
      <c r="C1887" s="1794"/>
      <c r="D1887" s="1794"/>
      <c r="E1887" s="1794"/>
      <c r="F1887" s="1794"/>
      <c r="G1887" s="1794"/>
      <c r="H1887" s="1794"/>
      <c r="I1887" s="1794"/>
      <c r="J1887" s="1794"/>
      <c r="K1887" s="1795"/>
      <c r="L1887" s="611"/>
      <c r="M1887" s="636"/>
      <c r="N1887" s="637"/>
      <c r="O1887" s="607">
        <v>3.75</v>
      </c>
      <c r="P1887" s="637"/>
      <c r="Q1887" s="607">
        <v>1</v>
      </c>
      <c r="R1887" s="607">
        <f t="shared" si="28"/>
        <v>3.75</v>
      </c>
      <c r="S1887" s="607">
        <f t="shared" si="29"/>
        <v>3.75</v>
      </c>
    </row>
    <row r="1888" spans="1:19" ht="15.6">
      <c r="A1888" s="1793"/>
      <c r="B1888" s="1794"/>
      <c r="C1888" s="1794"/>
      <c r="D1888" s="1794"/>
      <c r="E1888" s="1794"/>
      <c r="F1888" s="1794"/>
      <c r="G1888" s="1794"/>
      <c r="H1888" s="1794"/>
      <c r="I1888" s="1794"/>
      <c r="J1888" s="1794"/>
      <c r="K1888" s="1795"/>
      <c r="L1888" s="611"/>
      <c r="M1888" s="636"/>
      <c r="N1888" s="637"/>
      <c r="O1888" s="607">
        <v>4.7</v>
      </c>
      <c r="P1888" s="637"/>
      <c r="Q1888" s="607">
        <v>2</v>
      </c>
      <c r="R1888" s="607">
        <f t="shared" si="28"/>
        <v>9.4</v>
      </c>
      <c r="S1888" s="607">
        <f t="shared" si="29"/>
        <v>9.4</v>
      </c>
    </row>
    <row r="1889" spans="1:19" ht="15.6">
      <c r="A1889" s="1793"/>
      <c r="B1889" s="1794"/>
      <c r="C1889" s="1794"/>
      <c r="D1889" s="1794"/>
      <c r="E1889" s="1794"/>
      <c r="F1889" s="1794"/>
      <c r="G1889" s="1794"/>
      <c r="H1889" s="1794"/>
      <c r="I1889" s="1794"/>
      <c r="J1889" s="1794"/>
      <c r="K1889" s="1795"/>
      <c r="L1889" s="611"/>
      <c r="M1889" s="636"/>
      <c r="N1889" s="637"/>
      <c r="O1889" s="607">
        <v>4.5999999999999996</v>
      </c>
      <c r="P1889" s="637"/>
      <c r="Q1889" s="607">
        <v>1</v>
      </c>
      <c r="R1889" s="607">
        <f t="shared" si="28"/>
        <v>4.5999999999999996</v>
      </c>
      <c r="S1889" s="607">
        <f t="shared" si="29"/>
        <v>4.5999999999999996</v>
      </c>
    </row>
    <row r="1890" spans="1:19" ht="15.6">
      <c r="A1890" s="1793"/>
      <c r="B1890" s="1794"/>
      <c r="C1890" s="1794"/>
      <c r="D1890" s="1794"/>
      <c r="E1890" s="1794"/>
      <c r="F1890" s="1794"/>
      <c r="G1890" s="1794"/>
      <c r="H1890" s="1794"/>
      <c r="I1890" s="1794"/>
      <c r="J1890" s="1794"/>
      <c r="K1890" s="1795"/>
      <c r="L1890" s="611"/>
      <c r="M1890" s="636"/>
      <c r="N1890" s="637"/>
      <c r="O1890" s="607">
        <v>3.86</v>
      </c>
      <c r="P1890" s="637"/>
      <c r="Q1890" s="607">
        <v>1</v>
      </c>
      <c r="R1890" s="607">
        <f t="shared" si="28"/>
        <v>3.86</v>
      </c>
      <c r="S1890" s="607">
        <f t="shared" si="29"/>
        <v>3.86</v>
      </c>
    </row>
    <row r="1891" spans="1:19" ht="15.6">
      <c r="A1891" s="1793"/>
      <c r="B1891" s="1794"/>
      <c r="C1891" s="1794"/>
      <c r="D1891" s="1794"/>
      <c r="E1891" s="1794"/>
      <c r="F1891" s="1794"/>
      <c r="G1891" s="1794"/>
      <c r="H1891" s="1794"/>
      <c r="I1891" s="1794"/>
      <c r="J1891" s="1794"/>
      <c r="K1891" s="1795"/>
      <c r="L1891" s="611"/>
      <c r="M1891" s="636"/>
      <c r="N1891" s="637"/>
      <c r="O1891" s="607">
        <v>4.26</v>
      </c>
      <c r="P1891" s="637"/>
      <c r="Q1891" s="607">
        <v>2</v>
      </c>
      <c r="R1891" s="607">
        <f t="shared" si="28"/>
        <v>8.52</v>
      </c>
      <c r="S1891" s="607">
        <f t="shared" si="29"/>
        <v>8.52</v>
      </c>
    </row>
    <row r="1892" spans="1:19" ht="15.6">
      <c r="A1892" s="1793"/>
      <c r="B1892" s="1794"/>
      <c r="C1892" s="1794"/>
      <c r="D1892" s="1794"/>
      <c r="E1892" s="1794"/>
      <c r="F1892" s="1794"/>
      <c r="G1892" s="1794"/>
      <c r="H1892" s="1794"/>
      <c r="I1892" s="1794"/>
      <c r="J1892" s="1794"/>
      <c r="K1892" s="1795"/>
      <c r="L1892" s="611"/>
      <c r="M1892" s="636"/>
      <c r="N1892" s="637"/>
      <c r="O1892" s="607">
        <v>2.0499999999999998</v>
      </c>
      <c r="P1892" s="637"/>
      <c r="Q1892" s="607">
        <v>1</v>
      </c>
      <c r="R1892" s="607">
        <f t="shared" si="28"/>
        <v>2.0499999999999998</v>
      </c>
      <c r="S1892" s="607">
        <f t="shared" si="29"/>
        <v>2.0499999999999998</v>
      </c>
    </row>
    <row r="1893" spans="1:19" ht="15.6">
      <c r="A1893" s="1793"/>
      <c r="B1893" s="1794"/>
      <c r="C1893" s="1794"/>
      <c r="D1893" s="1794"/>
      <c r="E1893" s="1794"/>
      <c r="F1893" s="1794"/>
      <c r="G1893" s="1794"/>
      <c r="H1893" s="1794"/>
      <c r="I1893" s="1794"/>
      <c r="J1893" s="1794"/>
      <c r="K1893" s="1795"/>
      <c r="L1893" s="611" t="s">
        <v>1293</v>
      </c>
      <c r="M1893" s="636"/>
      <c r="N1893" s="637"/>
      <c r="O1893" s="607">
        <v>5.05</v>
      </c>
      <c r="P1893" s="637"/>
      <c r="Q1893" s="607">
        <v>4</v>
      </c>
      <c r="R1893" s="607">
        <f t="shared" si="28"/>
        <v>20.2</v>
      </c>
      <c r="S1893" s="607">
        <f t="shared" si="29"/>
        <v>20.2</v>
      </c>
    </row>
    <row r="1894" spans="1:19" ht="15.6">
      <c r="A1894" s="1793"/>
      <c r="B1894" s="1794"/>
      <c r="C1894" s="1794"/>
      <c r="D1894" s="1794"/>
      <c r="E1894" s="1794"/>
      <c r="F1894" s="1794"/>
      <c r="G1894" s="1794"/>
      <c r="H1894" s="1794"/>
      <c r="I1894" s="1794"/>
      <c r="J1894" s="1794"/>
      <c r="K1894" s="1795"/>
      <c r="L1894" s="611"/>
      <c r="M1894" s="636"/>
      <c r="N1894" s="637"/>
      <c r="O1894" s="607">
        <v>5.09</v>
      </c>
      <c r="P1894" s="637"/>
      <c r="Q1894" s="607">
        <v>2</v>
      </c>
      <c r="R1894" s="607">
        <f t="shared" si="28"/>
        <v>10.18</v>
      </c>
      <c r="S1894" s="607">
        <f t="shared" si="29"/>
        <v>10.18</v>
      </c>
    </row>
    <row r="1895" spans="1:19" ht="15.6">
      <c r="A1895" s="1793"/>
      <c r="B1895" s="1794"/>
      <c r="C1895" s="1794"/>
      <c r="D1895" s="1794"/>
      <c r="E1895" s="1794"/>
      <c r="F1895" s="1794"/>
      <c r="G1895" s="1794"/>
      <c r="H1895" s="1794"/>
      <c r="I1895" s="1794"/>
      <c r="J1895" s="1794"/>
      <c r="K1895" s="1795"/>
      <c r="L1895" s="611"/>
      <c r="M1895" s="636"/>
      <c r="N1895" s="637"/>
      <c r="O1895" s="607">
        <v>3</v>
      </c>
      <c r="P1895" s="637"/>
      <c r="Q1895" s="607">
        <v>12</v>
      </c>
      <c r="R1895" s="607">
        <f t="shared" si="28"/>
        <v>36</v>
      </c>
      <c r="S1895" s="607">
        <f t="shared" si="29"/>
        <v>36</v>
      </c>
    </row>
    <row r="1896" spans="1:19" ht="31.2">
      <c r="A1896" s="1793"/>
      <c r="B1896" s="1794"/>
      <c r="C1896" s="1794"/>
      <c r="D1896" s="1794"/>
      <c r="E1896" s="1794"/>
      <c r="F1896" s="1794"/>
      <c r="G1896" s="1794"/>
      <c r="H1896" s="1794"/>
      <c r="I1896" s="1794"/>
      <c r="J1896" s="1794"/>
      <c r="K1896" s="1795"/>
      <c r="L1896" s="611" t="s">
        <v>1653</v>
      </c>
      <c r="M1896" s="636"/>
      <c r="N1896" s="637"/>
      <c r="O1896" s="607">
        <v>3.85</v>
      </c>
      <c r="P1896" s="637"/>
      <c r="Q1896" s="607">
        <v>2</v>
      </c>
      <c r="R1896" s="607">
        <f t="shared" si="28"/>
        <v>7.7</v>
      </c>
      <c r="S1896" s="607">
        <f t="shared" si="29"/>
        <v>7.7</v>
      </c>
    </row>
    <row r="1897" spans="1:19" ht="15.6">
      <c r="A1897" s="1793"/>
      <c r="B1897" s="1794"/>
      <c r="C1897" s="1794"/>
      <c r="D1897" s="1794"/>
      <c r="E1897" s="1794"/>
      <c r="F1897" s="1794"/>
      <c r="G1897" s="1794"/>
      <c r="H1897" s="1794"/>
      <c r="I1897" s="1794"/>
      <c r="J1897" s="1794"/>
      <c r="K1897" s="1795"/>
      <c r="L1897" s="611"/>
      <c r="M1897" s="636"/>
      <c r="N1897" s="637"/>
      <c r="O1897" s="607">
        <v>3.1</v>
      </c>
      <c r="P1897" s="637"/>
      <c r="Q1897" s="607">
        <v>4</v>
      </c>
      <c r="R1897" s="607">
        <f t="shared" si="28"/>
        <v>12.4</v>
      </c>
      <c r="S1897" s="607">
        <f t="shared" si="29"/>
        <v>12.4</v>
      </c>
    </row>
    <row r="1898" spans="1:19" ht="15.6">
      <c r="A1898" s="1793"/>
      <c r="B1898" s="1794"/>
      <c r="C1898" s="1794"/>
      <c r="D1898" s="1794"/>
      <c r="E1898" s="1794"/>
      <c r="F1898" s="1794"/>
      <c r="G1898" s="1794"/>
      <c r="H1898" s="1794"/>
      <c r="I1898" s="1794"/>
      <c r="J1898" s="1794"/>
      <c r="K1898" s="1795"/>
      <c r="L1898" s="611"/>
      <c r="M1898" s="636"/>
      <c r="N1898" s="637"/>
      <c r="O1898" s="607">
        <v>4</v>
      </c>
      <c r="P1898" s="637"/>
      <c r="Q1898" s="607">
        <v>3</v>
      </c>
      <c r="R1898" s="607">
        <f t="shared" si="28"/>
        <v>12</v>
      </c>
      <c r="S1898" s="607">
        <f t="shared" si="29"/>
        <v>12</v>
      </c>
    </row>
    <row r="1899" spans="1:19" ht="15.6">
      <c r="A1899" s="1793"/>
      <c r="B1899" s="1794"/>
      <c r="C1899" s="1794"/>
      <c r="D1899" s="1794"/>
      <c r="E1899" s="1794"/>
      <c r="F1899" s="1794"/>
      <c r="G1899" s="1794"/>
      <c r="H1899" s="1794"/>
      <c r="I1899" s="1794"/>
      <c r="J1899" s="1794"/>
      <c r="K1899" s="1795"/>
      <c r="L1899" s="611"/>
      <c r="M1899" s="636"/>
      <c r="N1899" s="637"/>
      <c r="O1899" s="607">
        <v>3.55</v>
      </c>
      <c r="P1899" s="637"/>
      <c r="Q1899" s="607">
        <v>3</v>
      </c>
      <c r="R1899" s="607">
        <f t="shared" si="28"/>
        <v>10.649999999999999</v>
      </c>
      <c r="S1899" s="607">
        <f t="shared" si="29"/>
        <v>10.649999999999999</v>
      </c>
    </row>
    <row r="1900" spans="1:19" ht="15.6">
      <c r="A1900" s="1793"/>
      <c r="B1900" s="1794"/>
      <c r="C1900" s="1794"/>
      <c r="D1900" s="1794"/>
      <c r="E1900" s="1794"/>
      <c r="F1900" s="1794"/>
      <c r="G1900" s="1794"/>
      <c r="H1900" s="1794"/>
      <c r="I1900" s="1794"/>
      <c r="J1900" s="1794"/>
      <c r="K1900" s="1795"/>
      <c r="L1900" s="611"/>
      <c r="M1900" s="636"/>
      <c r="N1900" s="637"/>
      <c r="O1900" s="607">
        <v>2.2000000000000002</v>
      </c>
      <c r="P1900" s="637"/>
      <c r="Q1900" s="607">
        <v>2</v>
      </c>
      <c r="R1900" s="607">
        <f t="shared" si="28"/>
        <v>4.4000000000000004</v>
      </c>
      <c r="S1900" s="607">
        <f t="shared" si="29"/>
        <v>4.4000000000000004</v>
      </c>
    </row>
    <row r="1901" spans="1:19" ht="15.6">
      <c r="A1901" s="1793"/>
      <c r="B1901" s="1794"/>
      <c r="C1901" s="1794"/>
      <c r="D1901" s="1794"/>
      <c r="E1901" s="1794"/>
      <c r="F1901" s="1794"/>
      <c r="G1901" s="1794"/>
      <c r="H1901" s="1794"/>
      <c r="I1901" s="1794"/>
      <c r="J1901" s="1794"/>
      <c r="K1901" s="1795"/>
      <c r="L1901" s="611"/>
      <c r="M1901" s="636"/>
      <c r="N1901" s="637"/>
      <c r="O1901" s="607">
        <v>2.0499999999999998</v>
      </c>
      <c r="P1901" s="637"/>
      <c r="Q1901" s="607">
        <v>2</v>
      </c>
      <c r="R1901" s="607">
        <f t="shared" si="28"/>
        <v>4.0999999999999996</v>
      </c>
      <c r="S1901" s="607">
        <f t="shared" si="29"/>
        <v>4.0999999999999996</v>
      </c>
    </row>
    <row r="1902" spans="1:19" ht="15.6">
      <c r="A1902" s="1793"/>
      <c r="B1902" s="1794"/>
      <c r="C1902" s="1794"/>
      <c r="D1902" s="1794"/>
      <c r="E1902" s="1794"/>
      <c r="F1902" s="1794"/>
      <c r="G1902" s="1794"/>
      <c r="H1902" s="1794"/>
      <c r="I1902" s="1794"/>
      <c r="J1902" s="1794"/>
      <c r="K1902" s="1795"/>
      <c r="L1902" s="611"/>
      <c r="M1902" s="636"/>
      <c r="N1902" s="637"/>
      <c r="O1902" s="607">
        <v>2.5</v>
      </c>
      <c r="P1902" s="637"/>
      <c r="Q1902" s="607">
        <v>2</v>
      </c>
      <c r="R1902" s="607">
        <f t="shared" si="28"/>
        <v>5</v>
      </c>
      <c r="S1902" s="607">
        <f t="shared" si="29"/>
        <v>5</v>
      </c>
    </row>
    <row r="1903" spans="1:19" ht="15.6">
      <c r="A1903" s="1793"/>
      <c r="B1903" s="1794"/>
      <c r="C1903" s="1794"/>
      <c r="D1903" s="1794"/>
      <c r="E1903" s="1794"/>
      <c r="F1903" s="1794"/>
      <c r="G1903" s="1794"/>
      <c r="H1903" s="1794"/>
      <c r="I1903" s="1794"/>
      <c r="J1903" s="1794"/>
      <c r="K1903" s="1795"/>
      <c r="L1903" s="611"/>
      <c r="M1903" s="636"/>
      <c r="N1903" s="637"/>
      <c r="O1903" s="607">
        <v>2.75</v>
      </c>
      <c r="P1903" s="637"/>
      <c r="Q1903" s="607">
        <v>3</v>
      </c>
      <c r="R1903" s="607">
        <f t="shared" si="28"/>
        <v>8.25</v>
      </c>
      <c r="S1903" s="607">
        <f t="shared" si="29"/>
        <v>8.25</v>
      </c>
    </row>
    <row r="1904" spans="1:19" ht="15.6">
      <c r="A1904" s="1793"/>
      <c r="B1904" s="1794"/>
      <c r="C1904" s="1794"/>
      <c r="D1904" s="1794"/>
      <c r="E1904" s="1794"/>
      <c r="F1904" s="1794"/>
      <c r="G1904" s="1794"/>
      <c r="H1904" s="1794"/>
      <c r="I1904" s="1794"/>
      <c r="J1904" s="1794"/>
      <c r="K1904" s="1795"/>
      <c r="L1904" s="611"/>
      <c r="M1904" s="636"/>
      <c r="N1904" s="637"/>
      <c r="O1904" s="607">
        <v>4.57</v>
      </c>
      <c r="P1904" s="637"/>
      <c r="Q1904" s="607">
        <v>3</v>
      </c>
      <c r="R1904" s="607">
        <f t="shared" si="28"/>
        <v>13.71</v>
      </c>
      <c r="S1904" s="607">
        <f t="shared" si="29"/>
        <v>13.71</v>
      </c>
    </row>
    <row r="1905" spans="1:22" ht="15.6">
      <c r="A1905" s="1793"/>
      <c r="B1905" s="1794"/>
      <c r="C1905" s="1794"/>
      <c r="D1905" s="1794"/>
      <c r="E1905" s="1794"/>
      <c r="F1905" s="1794"/>
      <c r="G1905" s="1794"/>
      <c r="H1905" s="1794"/>
      <c r="I1905" s="1794"/>
      <c r="J1905" s="1794"/>
      <c r="K1905" s="1795"/>
      <c r="L1905" s="611"/>
      <c r="M1905" s="636"/>
      <c r="N1905" s="637"/>
      <c r="O1905" s="607">
        <v>9.07</v>
      </c>
      <c r="P1905" s="637"/>
      <c r="Q1905" s="607">
        <v>1</v>
      </c>
      <c r="R1905" s="607">
        <f t="shared" si="28"/>
        <v>9.07</v>
      </c>
      <c r="S1905" s="607">
        <f t="shared" si="29"/>
        <v>9.07</v>
      </c>
    </row>
    <row r="1906" spans="1:22" ht="15.6">
      <c r="A1906" s="1793"/>
      <c r="B1906" s="1794"/>
      <c r="C1906" s="1794"/>
      <c r="D1906" s="1794"/>
      <c r="E1906" s="1794"/>
      <c r="F1906" s="1794"/>
      <c r="G1906" s="1794"/>
      <c r="H1906" s="1794"/>
      <c r="I1906" s="1794"/>
      <c r="J1906" s="1794"/>
      <c r="K1906" s="1795"/>
      <c r="L1906" s="611"/>
      <c r="M1906" s="636"/>
      <c r="N1906" s="637"/>
      <c r="O1906" s="607">
        <v>8.77</v>
      </c>
      <c r="P1906" s="637"/>
      <c r="Q1906" s="607">
        <v>1</v>
      </c>
      <c r="R1906" s="607">
        <f t="shared" si="28"/>
        <v>8.77</v>
      </c>
      <c r="S1906" s="607">
        <f t="shared" si="29"/>
        <v>8.77</v>
      </c>
    </row>
    <row r="1907" spans="1:22" ht="15.6">
      <c r="A1907" s="1793"/>
      <c r="B1907" s="1794"/>
      <c r="C1907" s="1794"/>
      <c r="D1907" s="1794"/>
      <c r="E1907" s="1794"/>
      <c r="F1907" s="1794"/>
      <c r="G1907" s="1794"/>
      <c r="H1907" s="1794"/>
      <c r="I1907" s="1794"/>
      <c r="J1907" s="1794"/>
      <c r="K1907" s="1795"/>
      <c r="L1907" s="611"/>
      <c r="M1907" s="636"/>
      <c r="N1907" s="637"/>
      <c r="O1907" s="607">
        <v>0.6</v>
      </c>
      <c r="P1907" s="637"/>
      <c r="Q1907" s="607">
        <v>1</v>
      </c>
      <c r="R1907" s="607">
        <f t="shared" si="28"/>
        <v>0.6</v>
      </c>
      <c r="S1907" s="607">
        <f t="shared" si="29"/>
        <v>0.6</v>
      </c>
    </row>
    <row r="1908" spans="1:22" ht="15.6">
      <c r="A1908" s="1793"/>
      <c r="B1908" s="1794"/>
      <c r="C1908" s="1794"/>
      <c r="D1908" s="1794"/>
      <c r="E1908" s="1794"/>
      <c r="F1908" s="1794"/>
      <c r="G1908" s="1794"/>
      <c r="H1908" s="1794"/>
      <c r="I1908" s="1794"/>
      <c r="J1908" s="1794"/>
      <c r="K1908" s="1795"/>
      <c r="L1908" s="611"/>
      <c r="M1908" s="636"/>
      <c r="N1908" s="637"/>
      <c r="O1908" s="607">
        <v>8.3000000000000007</v>
      </c>
      <c r="P1908" s="637"/>
      <c r="Q1908" s="607">
        <v>1</v>
      </c>
      <c r="R1908" s="607">
        <f t="shared" si="28"/>
        <v>8.3000000000000007</v>
      </c>
      <c r="S1908" s="607">
        <f t="shared" si="29"/>
        <v>8.3000000000000007</v>
      </c>
    </row>
    <row r="1909" spans="1:22" ht="15.6">
      <c r="A1909" s="1793"/>
      <c r="B1909" s="1794"/>
      <c r="C1909" s="1794"/>
      <c r="D1909" s="1794"/>
      <c r="E1909" s="1794"/>
      <c r="F1909" s="1794"/>
      <c r="G1909" s="1794"/>
      <c r="H1909" s="1794"/>
      <c r="I1909" s="1794"/>
      <c r="J1909" s="1794"/>
      <c r="K1909" s="1795"/>
      <c r="L1909" s="611" t="s">
        <v>1654</v>
      </c>
      <c r="M1909" s="636"/>
      <c r="N1909" s="637"/>
      <c r="O1909" s="607">
        <v>4.5999999999999996</v>
      </c>
      <c r="P1909" s="637"/>
      <c r="Q1909" s="607">
        <v>1</v>
      </c>
      <c r="R1909" s="607">
        <f t="shared" si="28"/>
        <v>4.5999999999999996</v>
      </c>
      <c r="S1909" s="608">
        <f t="shared" ref="S1909:S1915" si="30">R1909</f>
        <v>4.5999999999999996</v>
      </c>
    </row>
    <row r="1910" spans="1:22" ht="15.6">
      <c r="A1910" s="1793"/>
      <c r="B1910" s="1794"/>
      <c r="C1910" s="1794"/>
      <c r="D1910" s="1794"/>
      <c r="E1910" s="1794"/>
      <c r="F1910" s="1794"/>
      <c r="G1910" s="1794"/>
      <c r="H1910" s="1794"/>
      <c r="I1910" s="1794"/>
      <c r="J1910" s="1794"/>
      <c r="K1910" s="1795"/>
      <c r="L1910" s="611"/>
      <c r="M1910" s="636"/>
      <c r="N1910" s="637"/>
      <c r="O1910" s="607">
        <v>6.24</v>
      </c>
      <c r="P1910" s="637"/>
      <c r="Q1910" s="607">
        <v>1</v>
      </c>
      <c r="R1910" s="607">
        <f t="shared" si="28"/>
        <v>6.24</v>
      </c>
      <c r="S1910" s="608">
        <f t="shared" si="30"/>
        <v>6.24</v>
      </c>
    </row>
    <row r="1911" spans="1:22" ht="15.6">
      <c r="A1911" s="1793"/>
      <c r="B1911" s="1794"/>
      <c r="C1911" s="1794"/>
      <c r="D1911" s="1794"/>
      <c r="E1911" s="1794"/>
      <c r="F1911" s="1794"/>
      <c r="G1911" s="1794"/>
      <c r="H1911" s="1794"/>
      <c r="I1911" s="1794"/>
      <c r="J1911" s="1794"/>
      <c r="K1911" s="1795"/>
      <c r="L1911" s="611"/>
      <c r="M1911" s="636"/>
      <c r="N1911" s="637"/>
      <c r="O1911" s="607">
        <v>1.86</v>
      </c>
      <c r="P1911" s="637"/>
      <c r="Q1911" s="607">
        <v>1</v>
      </c>
      <c r="R1911" s="607">
        <f t="shared" si="28"/>
        <v>1.86</v>
      </c>
      <c r="S1911" s="608">
        <f t="shared" si="30"/>
        <v>1.86</v>
      </c>
    </row>
    <row r="1912" spans="1:22" ht="15.6">
      <c r="A1912" s="1793"/>
      <c r="B1912" s="1794"/>
      <c r="C1912" s="1794"/>
      <c r="D1912" s="1794"/>
      <c r="E1912" s="1794"/>
      <c r="F1912" s="1794"/>
      <c r="G1912" s="1794"/>
      <c r="H1912" s="1794"/>
      <c r="I1912" s="1794"/>
      <c r="J1912" s="1794"/>
      <c r="K1912" s="1795"/>
      <c r="L1912" s="611"/>
      <c r="M1912" s="636"/>
      <c r="N1912" s="637"/>
      <c r="O1912" s="607">
        <v>2.0099999999999998</v>
      </c>
      <c r="P1912" s="637"/>
      <c r="Q1912" s="607">
        <v>1</v>
      </c>
      <c r="R1912" s="607">
        <f t="shared" si="28"/>
        <v>2.0099999999999998</v>
      </c>
      <c r="S1912" s="608">
        <f t="shared" si="30"/>
        <v>2.0099999999999998</v>
      </c>
    </row>
    <row r="1913" spans="1:22" ht="15" customHeight="1">
      <c r="A1913" s="1793"/>
      <c r="B1913" s="1794"/>
      <c r="C1913" s="1794"/>
      <c r="D1913" s="1794"/>
      <c r="E1913" s="1794"/>
      <c r="F1913" s="1794"/>
      <c r="G1913" s="1794"/>
      <c r="H1913" s="1794"/>
      <c r="I1913" s="1794"/>
      <c r="J1913" s="1794"/>
      <c r="K1913" s="1795"/>
      <c r="L1913" s="611"/>
      <c r="M1913" s="636"/>
      <c r="N1913" s="637"/>
      <c r="O1913" s="607">
        <v>1.1499999999999999</v>
      </c>
      <c r="P1913" s="637"/>
      <c r="Q1913" s="607">
        <v>2</v>
      </c>
      <c r="R1913" s="607">
        <f t="shared" si="28"/>
        <v>2.2999999999999998</v>
      </c>
      <c r="S1913" s="608">
        <f t="shared" si="30"/>
        <v>2.2999999999999998</v>
      </c>
      <c r="T1913" s="589"/>
      <c r="U1913" s="589"/>
      <c r="V1913" s="589"/>
    </row>
    <row r="1914" spans="1:22" ht="15.6">
      <c r="A1914" s="1793"/>
      <c r="B1914" s="1794"/>
      <c r="C1914" s="1794"/>
      <c r="D1914" s="1794"/>
      <c r="E1914" s="1794"/>
      <c r="F1914" s="1794"/>
      <c r="G1914" s="1794"/>
      <c r="H1914" s="1794"/>
      <c r="I1914" s="1794"/>
      <c r="J1914" s="1794"/>
      <c r="K1914" s="1795"/>
      <c r="L1914" s="611"/>
      <c r="M1914" s="636"/>
      <c r="N1914" s="637"/>
      <c r="O1914" s="607">
        <v>3</v>
      </c>
      <c r="P1914" s="637"/>
      <c r="Q1914" s="607">
        <v>1</v>
      </c>
      <c r="R1914" s="607">
        <f t="shared" si="28"/>
        <v>3</v>
      </c>
      <c r="S1914" s="608">
        <f t="shared" si="30"/>
        <v>3</v>
      </c>
      <c r="T1914" s="589"/>
      <c r="U1914" s="589"/>
      <c r="V1914" s="589"/>
    </row>
    <row r="1915" spans="1:22" ht="15.6">
      <c r="A1915" s="1793"/>
      <c r="B1915" s="1794"/>
      <c r="C1915" s="1794"/>
      <c r="D1915" s="1794"/>
      <c r="E1915" s="1794"/>
      <c r="F1915" s="1794"/>
      <c r="G1915" s="1794"/>
      <c r="H1915" s="1794"/>
      <c r="I1915" s="1794"/>
      <c r="J1915" s="1794"/>
      <c r="K1915" s="1795"/>
      <c r="L1915" s="611"/>
      <c r="M1915" s="636"/>
      <c r="N1915" s="637"/>
      <c r="O1915" s="607">
        <v>2.09</v>
      </c>
      <c r="P1915" s="637"/>
      <c r="Q1915" s="607">
        <v>1</v>
      </c>
      <c r="R1915" s="607">
        <f t="shared" si="28"/>
        <v>2.09</v>
      </c>
      <c r="S1915" s="608">
        <f t="shared" si="30"/>
        <v>2.09</v>
      </c>
      <c r="T1915" s="589"/>
      <c r="U1915" s="589"/>
      <c r="V1915" s="589"/>
    </row>
    <row r="1916" spans="1:22" ht="15.6">
      <c r="A1916" s="1793"/>
      <c r="B1916" s="1794"/>
      <c r="C1916" s="1794"/>
      <c r="D1916" s="1794"/>
      <c r="E1916" s="1794"/>
      <c r="F1916" s="1794"/>
      <c r="G1916" s="1794"/>
      <c r="H1916" s="1794"/>
      <c r="I1916" s="1794"/>
      <c r="J1916" s="1794"/>
      <c r="K1916" s="1795"/>
      <c r="L1916" s="611"/>
      <c r="M1916" s="636"/>
      <c r="N1916" s="637"/>
      <c r="O1916" s="607">
        <v>2.08</v>
      </c>
      <c r="P1916" s="637"/>
      <c r="Q1916" s="637"/>
      <c r="R1916" s="637"/>
      <c r="S1916" s="638"/>
      <c r="T1916" s="589"/>
      <c r="U1916" s="589"/>
      <c r="V1916" s="589"/>
    </row>
    <row r="1917" spans="1:22" ht="15.6">
      <c r="A1917" s="1793"/>
      <c r="B1917" s="1794"/>
      <c r="C1917" s="1794"/>
      <c r="D1917" s="1794"/>
      <c r="E1917" s="1794"/>
      <c r="F1917" s="1794"/>
      <c r="G1917" s="1794"/>
      <c r="H1917" s="1794"/>
      <c r="I1917" s="1794"/>
      <c r="J1917" s="1794"/>
      <c r="K1917" s="1795"/>
      <c r="L1917" s="611"/>
      <c r="M1917" s="636"/>
      <c r="N1917" s="637"/>
      <c r="O1917" s="637"/>
      <c r="P1917" s="637"/>
      <c r="Q1917" s="637"/>
      <c r="R1917" s="637"/>
      <c r="S1917" s="638"/>
      <c r="T1917" s="589"/>
      <c r="U1917" s="589"/>
      <c r="V1917" s="589"/>
    </row>
    <row r="1918" spans="1:22" ht="31.2">
      <c r="A1918" s="1793"/>
      <c r="B1918" s="1794"/>
      <c r="C1918" s="1794"/>
      <c r="D1918" s="1794"/>
      <c r="E1918" s="1794"/>
      <c r="F1918" s="1794"/>
      <c r="G1918" s="1794"/>
      <c r="H1918" s="1794"/>
      <c r="I1918" s="1794"/>
      <c r="J1918" s="1794"/>
      <c r="K1918" s="1795"/>
      <c r="L1918" s="611" t="s">
        <v>1781</v>
      </c>
      <c r="M1918" s="636"/>
      <c r="N1918" s="637"/>
      <c r="O1918" s="637">
        <v>3.4</v>
      </c>
      <c r="P1918" s="637"/>
      <c r="Q1918" s="637">
        <v>1</v>
      </c>
      <c r="R1918" s="637">
        <v>2</v>
      </c>
      <c r="S1918" s="638">
        <f>+O1918*Q1918*R1918</f>
        <v>6.8</v>
      </c>
      <c r="T1918" s="589"/>
      <c r="U1918" s="589"/>
      <c r="V1918" s="589"/>
    </row>
    <row r="1919" spans="1:22" ht="53.4" customHeight="1">
      <c r="A1919" s="1793"/>
      <c r="B1919" s="1794"/>
      <c r="C1919" s="1794"/>
      <c r="D1919" s="1794"/>
      <c r="E1919" s="1794"/>
      <c r="F1919" s="1794"/>
      <c r="G1919" s="1794"/>
      <c r="H1919" s="1794"/>
      <c r="I1919" s="1794"/>
      <c r="J1919" s="1794"/>
      <c r="K1919" s="1795"/>
      <c r="L1919" s="611" t="s">
        <v>1274</v>
      </c>
      <c r="M1919" s="636"/>
      <c r="N1919" s="637"/>
      <c r="O1919" s="637">
        <v>76.45</v>
      </c>
      <c r="P1919" s="637"/>
      <c r="Q1919" s="637">
        <v>1.2</v>
      </c>
      <c r="R1919" s="637"/>
      <c r="S1919" s="638">
        <f>+O1919*Q1919</f>
        <v>91.74</v>
      </c>
      <c r="T1919" s="589"/>
      <c r="U1919" s="589"/>
      <c r="V1919" s="589"/>
    </row>
    <row r="1920" spans="1:22" ht="15.6" customHeight="1">
      <c r="A1920" s="1793"/>
      <c r="B1920" s="1794"/>
      <c r="C1920" s="1794"/>
      <c r="D1920" s="1794"/>
      <c r="E1920" s="1794"/>
      <c r="F1920" s="1794"/>
      <c r="G1920" s="1794"/>
      <c r="H1920" s="1794"/>
      <c r="I1920" s="1794"/>
      <c r="J1920" s="1794"/>
      <c r="K1920" s="1795"/>
      <c r="L1920" s="611"/>
      <c r="M1920" s="636"/>
      <c r="N1920" s="637"/>
      <c r="O1920" s="637"/>
      <c r="P1920" s="637"/>
      <c r="Q1920" s="637"/>
      <c r="R1920" s="637"/>
      <c r="S1920" s="638"/>
      <c r="T1920" s="589"/>
      <c r="U1920" s="589"/>
      <c r="V1920" s="589"/>
    </row>
    <row r="1921" spans="1:24" ht="15.6" customHeight="1">
      <c r="A1921" s="1793"/>
      <c r="B1921" s="1794"/>
      <c r="C1921" s="1794"/>
      <c r="D1921" s="1794"/>
      <c r="E1921" s="1794"/>
      <c r="F1921" s="1794"/>
      <c r="G1921" s="1794"/>
      <c r="H1921" s="1794"/>
      <c r="I1921" s="1794"/>
      <c r="J1921" s="1794"/>
      <c r="K1921" s="1795"/>
      <c r="L1921" s="611"/>
      <c r="M1921" s="636"/>
      <c r="N1921" s="637"/>
      <c r="O1921" s="637"/>
      <c r="P1921" s="637"/>
      <c r="Q1921" s="637"/>
      <c r="R1921" s="637"/>
      <c r="S1921" s="638"/>
      <c r="T1921" s="589"/>
      <c r="U1921" s="589"/>
      <c r="V1921" s="589"/>
    </row>
    <row r="1922" spans="1:24" ht="15.6" customHeight="1" thickBot="1">
      <c r="A1922" s="1796"/>
      <c r="B1922" s="1797"/>
      <c r="C1922" s="1797"/>
      <c r="D1922" s="1797"/>
      <c r="E1922" s="1797"/>
      <c r="F1922" s="1797"/>
      <c r="G1922" s="1797"/>
      <c r="H1922" s="1797"/>
      <c r="I1922" s="1797"/>
      <c r="J1922" s="1797"/>
      <c r="K1922" s="1798"/>
      <c r="L1922" s="1862" t="s">
        <v>1209</v>
      </c>
      <c r="M1922" s="1863"/>
      <c r="N1922" s="1863"/>
      <c r="O1922" s="1863"/>
      <c r="P1922" s="1863"/>
      <c r="Q1922" s="1863"/>
      <c r="R1922" s="1864"/>
      <c r="S1922" s="615">
        <f>SUM(S1864:S1921)</f>
        <v>431.18000000000006</v>
      </c>
      <c r="T1922" s="589"/>
      <c r="U1922" s="589"/>
      <c r="V1922" s="589"/>
    </row>
    <row r="1923" spans="1:24" ht="12.6" customHeight="1">
      <c r="A1923" s="757"/>
      <c r="B1923" s="758"/>
      <c r="C1923" s="758"/>
      <c r="D1923" s="759"/>
      <c r="E1923" s="760"/>
      <c r="F1923" s="760"/>
      <c r="G1923" s="760"/>
      <c r="H1923" s="761"/>
      <c r="I1923" s="762"/>
      <c r="J1923" s="763"/>
      <c r="K1923" s="763"/>
      <c r="L1923" s="565"/>
      <c r="M1923" s="566"/>
      <c r="N1923" s="561"/>
      <c r="O1923" s="561"/>
      <c r="P1923" s="561"/>
      <c r="Q1923" s="561"/>
      <c r="R1923" s="561"/>
      <c r="S1923" s="567"/>
      <c r="T1923" s="589"/>
      <c r="U1923" s="589"/>
      <c r="V1923" s="589"/>
    </row>
    <row r="1924" spans="1:24" ht="15.6" hidden="1">
      <c r="A1924" s="289"/>
      <c r="B1924" s="290"/>
      <c r="C1924" s="290"/>
      <c r="D1924" s="291"/>
      <c r="E1924" s="292"/>
      <c r="F1924" s="292"/>
      <c r="G1924" s="292"/>
      <c r="H1924" s="293"/>
      <c r="I1924" s="294"/>
      <c r="J1924" s="295"/>
      <c r="K1924" s="295"/>
      <c r="L1924" s="565"/>
      <c r="M1924" s="566"/>
      <c r="N1924" s="561"/>
      <c r="O1924" s="561"/>
      <c r="P1924" s="561"/>
      <c r="Q1924" s="561"/>
      <c r="R1924" s="561"/>
      <c r="S1924" s="567"/>
      <c r="T1924" s="589"/>
      <c r="U1924" s="589"/>
      <c r="V1924" s="589"/>
    </row>
    <row r="1925" spans="1:24" ht="98.4" customHeight="1">
      <c r="A1925" s="1958" t="s">
        <v>1306</v>
      </c>
      <c r="B1925" s="1758"/>
      <c r="C1925" s="1757"/>
      <c r="D1925" s="1757"/>
      <c r="E1925" s="280"/>
      <c r="F1925" s="756"/>
      <c r="G1925" s="1758" t="s">
        <v>1306</v>
      </c>
      <c r="H1925" s="1758"/>
      <c r="I1925" s="299"/>
      <c r="J1925" s="299"/>
      <c r="K1925" s="756"/>
      <c r="L1925" s="568"/>
      <c r="M1925" s="568"/>
      <c r="N1925" s="568"/>
      <c r="O1925" s="568"/>
      <c r="P1925" s="568"/>
      <c r="Q1925" s="568"/>
      <c r="R1925" s="568"/>
      <c r="S1925" s="532"/>
      <c r="T1925" s="589"/>
      <c r="U1925" s="589"/>
      <c r="V1925" s="589"/>
    </row>
    <row r="1926" spans="1:24" ht="15.6" customHeight="1">
      <c r="A1926" s="765" t="s">
        <v>1939</v>
      </c>
      <c r="B1926" s="755"/>
      <c r="C1926" s="755"/>
      <c r="D1926" s="238"/>
      <c r="E1926" s="238"/>
      <c r="F1926" s="238"/>
      <c r="G1926" s="1759" t="s">
        <v>1942</v>
      </c>
      <c r="H1926" s="1759"/>
      <c r="I1926" s="1759"/>
      <c r="J1926" s="1759"/>
      <c r="K1926" s="756"/>
      <c r="L1926" s="568"/>
      <c r="M1926" s="568"/>
      <c r="N1926" s="568"/>
      <c r="O1926" s="568"/>
      <c r="P1926" s="568"/>
      <c r="Q1926" s="568"/>
      <c r="R1926" s="568"/>
      <c r="S1926" s="569"/>
      <c r="T1926" s="589"/>
      <c r="U1926" s="589"/>
      <c r="V1926" s="589"/>
    </row>
    <row r="1927" spans="1:24" ht="15.6" customHeight="1">
      <c r="A1927" s="765" t="s">
        <v>1940</v>
      </c>
      <c r="B1927" s="755"/>
      <c r="C1927" s="755"/>
      <c r="D1927" s="238"/>
      <c r="E1927" s="238"/>
      <c r="F1927" s="238"/>
      <c r="G1927" s="1759" t="s">
        <v>1943</v>
      </c>
      <c r="H1927" s="1759"/>
      <c r="I1927" s="1759"/>
      <c r="J1927" s="1759"/>
      <c r="K1927" s="756"/>
      <c r="L1927" s="568"/>
      <c r="M1927" s="568"/>
      <c r="N1927" s="568"/>
      <c r="O1927" s="568"/>
      <c r="P1927" s="568"/>
      <c r="Q1927" s="568"/>
      <c r="R1927" s="568"/>
      <c r="S1927" s="569"/>
      <c r="T1927" s="589"/>
      <c r="U1927" s="589"/>
      <c r="V1927" s="589"/>
    </row>
    <row r="1928" spans="1:24" ht="16.2" thickBot="1">
      <c r="A1928" s="766" t="s">
        <v>1941</v>
      </c>
      <c r="B1928" s="767"/>
      <c r="C1928" s="767"/>
      <c r="D1928" s="727"/>
      <c r="E1928" s="727"/>
      <c r="F1928" s="727"/>
      <c r="G1928" s="1760" t="s">
        <v>1944</v>
      </c>
      <c r="H1928" s="1760"/>
      <c r="I1928" s="1760"/>
      <c r="J1928" s="1760"/>
      <c r="K1928" s="301"/>
      <c r="L1928" s="571"/>
      <c r="M1928" s="571"/>
      <c r="N1928" s="571"/>
      <c r="O1928" s="571"/>
      <c r="P1928" s="571"/>
      <c r="Q1928" s="571"/>
      <c r="R1928" s="571"/>
      <c r="S1928" s="573"/>
      <c r="T1928" s="589"/>
      <c r="U1928" s="589"/>
      <c r="V1928" s="589"/>
    </row>
    <row r="1929" spans="1:24" ht="15" thickBot="1">
      <c r="A1929" s="589"/>
      <c r="B1929" s="589"/>
      <c r="C1929" s="589"/>
      <c r="D1929" s="589"/>
      <c r="E1929" s="589"/>
      <c r="F1929" s="589"/>
      <c r="G1929" s="589"/>
      <c r="H1929" s="589"/>
      <c r="I1929" s="589"/>
      <c r="J1929" s="589"/>
      <c r="K1929" s="589"/>
      <c r="L1929" s="589"/>
      <c r="M1929" s="589"/>
      <c r="N1929" s="589"/>
      <c r="O1929" s="589"/>
      <c r="P1929" s="589"/>
      <c r="Q1929" s="589"/>
      <c r="R1929" s="589"/>
      <c r="S1929" s="589"/>
      <c r="T1929" s="589"/>
      <c r="U1929" s="589"/>
      <c r="V1929" s="589"/>
      <c r="W1929" s="589"/>
      <c r="X1929" s="589"/>
    </row>
    <row r="1930" spans="1:24" ht="21" thickBot="1">
      <c r="A1930" s="1977"/>
      <c r="B1930" s="1978"/>
      <c r="C1930" s="1978"/>
      <c r="D1930" s="1979" t="s">
        <v>1281</v>
      </c>
      <c r="E1930" s="1980"/>
      <c r="F1930" s="1980"/>
      <c r="G1930" s="1980"/>
      <c r="H1930" s="1980"/>
      <c r="I1930" s="1980"/>
      <c r="J1930" s="1980"/>
      <c r="K1930" s="1980"/>
      <c r="L1930" s="1980"/>
      <c r="M1930" s="1980"/>
      <c r="N1930" s="1980"/>
      <c r="O1930" s="1980"/>
      <c r="P1930" s="1980"/>
      <c r="Q1930" s="1980"/>
      <c r="R1930" s="1981"/>
      <c r="S1930" s="590"/>
      <c r="T1930" s="589"/>
      <c r="U1930" s="589"/>
      <c r="V1930" s="589"/>
      <c r="W1930" s="589"/>
      <c r="X1930" s="589"/>
    </row>
    <row r="1931" spans="1:24" ht="15.6">
      <c r="A1931" s="591"/>
      <c r="B1931" s="592"/>
      <c r="C1931" s="592"/>
      <c r="D1931" s="592"/>
      <c r="E1931" s="592"/>
      <c r="F1931" s="592"/>
      <c r="G1931" s="592"/>
      <c r="H1931" s="592"/>
      <c r="I1931" s="592"/>
      <c r="J1931" s="592"/>
      <c r="K1931" s="592"/>
      <c r="L1931" s="592"/>
      <c r="M1931" s="592"/>
      <c r="N1931" s="592"/>
      <c r="O1931" s="592"/>
      <c r="P1931" s="592"/>
      <c r="Q1931" s="592"/>
      <c r="R1931" s="592"/>
      <c r="S1931" s="593"/>
      <c r="T1931" s="589"/>
      <c r="U1931" s="589"/>
      <c r="V1931" s="589"/>
      <c r="W1931" s="589"/>
      <c r="X1931" s="589"/>
    </row>
    <row r="1932" spans="1:24" ht="15.6">
      <c r="A1932" s="1891" t="s">
        <v>1204</v>
      </c>
      <c r="B1932" s="1892"/>
      <c r="C1932" s="1892"/>
      <c r="D1932" s="1982" t="s">
        <v>1228</v>
      </c>
      <c r="E1932" s="1983"/>
      <c r="F1932" s="1983"/>
      <c r="G1932" s="1983"/>
      <c r="H1932" s="1983"/>
      <c r="I1932" s="1983"/>
      <c r="J1932" s="1983"/>
      <c r="K1932" s="1983"/>
      <c r="L1932" s="1983"/>
      <c r="M1932" s="1983"/>
      <c r="N1932" s="1983"/>
      <c r="O1932" s="1983"/>
      <c r="P1932" s="1983"/>
      <c r="Q1932" s="1983"/>
      <c r="R1932" s="1984"/>
      <c r="S1932" s="595"/>
      <c r="T1932" s="589"/>
      <c r="U1932" s="589"/>
      <c r="V1932" s="589"/>
      <c r="W1932" s="589"/>
      <c r="X1932" s="589"/>
    </row>
    <row r="1933" spans="1:24" ht="15.6">
      <c r="A1933" s="596"/>
      <c r="B1933" s="594"/>
      <c r="C1933" s="597"/>
      <c r="D1933" s="1985"/>
      <c r="E1933" s="1986"/>
      <c r="F1933" s="1986"/>
      <c r="G1933" s="1986"/>
      <c r="H1933" s="1986"/>
      <c r="I1933" s="1986"/>
      <c r="J1933" s="1986"/>
      <c r="K1933" s="1986"/>
      <c r="L1933" s="1986"/>
      <c r="M1933" s="1986"/>
      <c r="N1933" s="1986"/>
      <c r="O1933" s="1986"/>
      <c r="P1933" s="1986"/>
      <c r="Q1933" s="1986"/>
      <c r="R1933" s="1987"/>
      <c r="S1933" s="595"/>
      <c r="T1933" s="589"/>
      <c r="U1933" s="589"/>
      <c r="V1933" s="589"/>
      <c r="W1933" s="589"/>
      <c r="X1933" s="589"/>
    </row>
    <row r="1934" spans="1:24" ht="15.6">
      <c r="A1934" s="598"/>
      <c r="B1934" s="599"/>
      <c r="C1934" s="599"/>
      <c r="D1934" s="600"/>
      <c r="E1934" s="601"/>
      <c r="F1934" s="601"/>
      <c r="G1934" s="600"/>
      <c r="H1934" s="600"/>
      <c r="I1934" s="600"/>
      <c r="J1934" s="600"/>
      <c r="K1934" s="600"/>
      <c r="L1934" s="600"/>
      <c r="M1934" s="600"/>
      <c r="N1934" s="600"/>
      <c r="O1934" s="600"/>
      <c r="P1934" s="600"/>
      <c r="Q1934" s="600"/>
      <c r="R1934" s="601"/>
      <c r="S1934" s="595"/>
      <c r="T1934" s="589"/>
      <c r="U1934" s="589"/>
      <c r="V1934" s="589"/>
      <c r="W1934" s="589"/>
      <c r="X1934" s="589"/>
    </row>
    <row r="1935" spans="1:24" ht="15.6">
      <c r="A1935" s="1876" t="s">
        <v>1282</v>
      </c>
      <c r="B1935" s="1877"/>
      <c r="C1935" s="1877"/>
      <c r="D1935" s="1877"/>
      <c r="E1935" s="602"/>
      <c r="F1935" s="1878" t="s">
        <v>1283</v>
      </c>
      <c r="G1935" s="1878"/>
      <c r="H1935" s="1878"/>
      <c r="I1935" s="1878"/>
      <c r="J1935" s="1878"/>
      <c r="K1935" s="1878"/>
      <c r="L1935" s="601"/>
      <c r="M1935" s="1878" t="s">
        <v>1205</v>
      </c>
      <c r="N1935" s="1878"/>
      <c r="O1935" s="1878"/>
      <c r="P1935" s="601"/>
      <c r="Q1935" s="1879" t="s">
        <v>1284</v>
      </c>
      <c r="R1935" s="1880"/>
      <c r="S1935" s="1881"/>
      <c r="T1935" s="589"/>
      <c r="U1935" s="589"/>
      <c r="V1935" s="589"/>
      <c r="W1935" s="589"/>
      <c r="X1935" s="589"/>
    </row>
    <row r="1936" spans="1:24" ht="15.6">
      <c r="A1936" s="1882" t="s">
        <v>1032</v>
      </c>
      <c r="B1936" s="1883"/>
      <c r="C1936" s="1883"/>
      <c r="D1936" s="1883"/>
      <c r="E1936" s="602"/>
      <c r="F1936" s="1884" t="s">
        <v>1033</v>
      </c>
      <c r="G1936" s="1884"/>
      <c r="H1936" s="1884"/>
      <c r="I1936" s="1884"/>
      <c r="J1936" s="1884"/>
      <c r="K1936" s="1884"/>
      <c r="L1936" s="601"/>
      <c r="M1936" s="1885" t="s">
        <v>924</v>
      </c>
      <c r="N1936" s="1886"/>
      <c r="O1936" s="1887"/>
      <c r="P1936" s="600"/>
      <c r="Q1936" s="1888"/>
      <c r="R1936" s="1889"/>
      <c r="S1936" s="1890"/>
      <c r="T1936" s="589"/>
      <c r="U1936" s="589"/>
      <c r="V1936" s="589"/>
      <c r="W1936" s="589"/>
      <c r="X1936" s="589"/>
    </row>
    <row r="1937" spans="1:24" ht="15.6">
      <c r="A1937" s="1882"/>
      <c r="B1937" s="1883"/>
      <c r="C1937" s="1883"/>
      <c r="D1937" s="1883"/>
      <c r="E1937" s="602"/>
      <c r="F1937" s="1884"/>
      <c r="G1937" s="1884"/>
      <c r="H1937" s="1884"/>
      <c r="I1937" s="1884"/>
      <c r="J1937" s="1884"/>
      <c r="K1937" s="1884"/>
      <c r="L1937" s="600"/>
      <c r="M1937" s="600"/>
      <c r="N1937" s="603"/>
      <c r="O1937" s="603"/>
      <c r="P1937" s="603"/>
      <c r="Q1937" s="603"/>
      <c r="R1937" s="601"/>
      <c r="S1937" s="595"/>
      <c r="T1937" s="589"/>
      <c r="U1937" s="589"/>
      <c r="V1937" s="589"/>
      <c r="W1937" s="589"/>
      <c r="X1937" s="589"/>
    </row>
    <row r="1938" spans="1:24" ht="15.6">
      <c r="A1938" s="598"/>
      <c r="B1938" s="654"/>
      <c r="C1938" s="600"/>
      <c r="D1938" s="601"/>
      <c r="E1938" s="601"/>
      <c r="F1938" s="655"/>
      <c r="G1938" s="600"/>
      <c r="H1938" s="600"/>
      <c r="I1938" s="600"/>
      <c r="J1938" s="601"/>
      <c r="K1938" s="600"/>
      <c r="L1938" s="600"/>
      <c r="M1938" s="600"/>
      <c r="N1938" s="600"/>
      <c r="O1938" s="600"/>
      <c r="P1938" s="600"/>
      <c r="Q1938" s="600"/>
      <c r="R1938" s="656"/>
      <c r="S1938" s="1462"/>
      <c r="T1938" s="589"/>
      <c r="U1938" s="589"/>
      <c r="V1938" s="589"/>
      <c r="W1938" s="589"/>
      <c r="X1938" s="589"/>
    </row>
    <row r="1939" spans="1:24" ht="15.6" customHeight="1">
      <c r="A1939" s="1865" t="s">
        <v>1285</v>
      </c>
      <c r="B1939" s="1866"/>
      <c r="C1939" s="1866"/>
      <c r="D1939" s="1866"/>
      <c r="E1939" s="1866"/>
      <c r="F1939" s="1866"/>
      <c r="G1939" s="1866"/>
      <c r="H1939" s="1866"/>
      <c r="I1939" s="1866"/>
      <c r="J1939" s="1873" t="s">
        <v>428</v>
      </c>
      <c r="K1939" s="1874"/>
      <c r="L1939" s="1875"/>
      <c r="M1939" s="1873" t="s">
        <v>1225</v>
      </c>
      <c r="N1939" s="1874"/>
      <c r="O1939" s="1874"/>
      <c r="P1939" s="1874"/>
      <c r="Q1939" s="1874"/>
      <c r="R1939" s="1874"/>
      <c r="S1939" s="1459" t="s">
        <v>1286</v>
      </c>
      <c r="T1939" s="1097"/>
      <c r="U1939" s="752" t="s">
        <v>1288</v>
      </c>
      <c r="V1939" s="751" t="s">
        <v>1206</v>
      </c>
      <c r="W1939" s="589"/>
      <c r="X1939" s="589"/>
    </row>
    <row r="1940" spans="1:24" ht="31.2">
      <c r="A1940" s="1940"/>
      <c r="B1940" s="1941"/>
      <c r="C1940" s="1941"/>
      <c r="D1940" s="1941"/>
      <c r="E1940" s="1941"/>
      <c r="F1940" s="1941"/>
      <c r="G1940" s="1941"/>
      <c r="H1940" s="1941"/>
      <c r="I1940" s="1941"/>
      <c r="J1940" s="748"/>
      <c r="K1940" s="1423" t="s">
        <v>1289</v>
      </c>
      <c r="L1940" s="1423" t="s">
        <v>1655</v>
      </c>
      <c r="M1940" s="604" t="s">
        <v>1656</v>
      </c>
      <c r="N1940" s="604"/>
      <c r="O1940" s="604" t="s">
        <v>1209</v>
      </c>
      <c r="P1940" s="604" t="s">
        <v>1291</v>
      </c>
      <c r="Q1940" s="748"/>
      <c r="R1940" s="1104"/>
      <c r="S1940" s="1459"/>
      <c r="T1940" s="1097"/>
      <c r="U1940" s="589"/>
      <c r="V1940" s="589"/>
    </row>
    <row r="1941" spans="1:24" ht="15.6" customHeight="1">
      <c r="A1941" s="1940"/>
      <c r="B1941" s="1941"/>
      <c r="C1941" s="1941"/>
      <c r="D1941" s="1941"/>
      <c r="E1941" s="1941"/>
      <c r="F1941" s="1941"/>
      <c r="G1941" s="1941"/>
      <c r="H1941" s="1941"/>
      <c r="I1941" s="1941"/>
      <c r="J1941" s="611" t="s">
        <v>1226</v>
      </c>
      <c r="K1941" s="607">
        <v>2.6</v>
      </c>
      <c r="L1941" s="607">
        <v>1.35</v>
      </c>
      <c r="M1941" s="607"/>
      <c r="N1941" s="607">
        <f>K1941+L1941</f>
        <v>3.95</v>
      </c>
      <c r="O1941" s="607">
        <v>3.7</v>
      </c>
      <c r="P1941" s="607"/>
      <c r="Q1941" s="607">
        <v>1</v>
      </c>
      <c r="R1941" s="607">
        <f t="shared" ref="R1941:R1972" si="31">N1941*O1941</f>
        <v>14.615000000000002</v>
      </c>
      <c r="S1941" s="608">
        <f>Q1941*R1941</f>
        <v>14.615000000000002</v>
      </c>
      <c r="T1941" s="589"/>
      <c r="U1941" s="589"/>
    </row>
    <row r="1942" spans="1:24" ht="15.6">
      <c r="A1942" s="1940"/>
      <c r="B1942" s="1941"/>
      <c r="C1942" s="1941"/>
      <c r="D1942" s="1941"/>
      <c r="E1942" s="1941"/>
      <c r="F1942" s="1941"/>
      <c r="G1942" s="1941"/>
      <c r="H1942" s="1941"/>
      <c r="I1942" s="1941"/>
      <c r="J1942" s="611"/>
      <c r="K1942" s="607">
        <v>2.6</v>
      </c>
      <c r="L1942" s="607">
        <v>1.35</v>
      </c>
      <c r="M1942" s="607"/>
      <c r="N1942" s="607">
        <f t="shared" ref="N1942:N1948" si="32">K1942+L1942</f>
        <v>3.95</v>
      </c>
      <c r="O1942" s="607">
        <v>4.75</v>
      </c>
      <c r="P1942" s="607"/>
      <c r="Q1942" s="607">
        <v>2</v>
      </c>
      <c r="R1942" s="607">
        <f t="shared" si="31"/>
        <v>18.762499999999999</v>
      </c>
      <c r="S1942" s="608">
        <f t="shared" ref="S1942:S1958" si="33">Q1942*R1942</f>
        <v>37.524999999999999</v>
      </c>
      <c r="T1942" s="589"/>
      <c r="U1942" s="589"/>
    </row>
    <row r="1943" spans="1:24" ht="15.6">
      <c r="A1943" s="1940"/>
      <c r="B1943" s="1941"/>
      <c r="C1943" s="1941"/>
      <c r="D1943" s="1941"/>
      <c r="E1943" s="1941"/>
      <c r="F1943" s="1941"/>
      <c r="G1943" s="1941"/>
      <c r="H1943" s="1941"/>
      <c r="I1943" s="1941"/>
      <c r="J1943" s="611"/>
      <c r="K1943" s="607">
        <v>2.6</v>
      </c>
      <c r="L1943" s="607">
        <v>1.35</v>
      </c>
      <c r="M1943" s="607"/>
      <c r="N1943" s="607">
        <f t="shared" si="32"/>
        <v>3.95</v>
      </c>
      <c r="O1943" s="607">
        <v>1.81</v>
      </c>
      <c r="P1943" s="607"/>
      <c r="Q1943" s="607">
        <v>1</v>
      </c>
      <c r="R1943" s="607">
        <f t="shared" si="31"/>
        <v>7.1495000000000006</v>
      </c>
      <c r="S1943" s="608">
        <f t="shared" si="33"/>
        <v>7.1495000000000006</v>
      </c>
      <c r="T1943" s="589"/>
      <c r="U1943" s="589"/>
    </row>
    <row r="1944" spans="1:24" ht="15.6">
      <c r="A1944" s="1940"/>
      <c r="B1944" s="1941"/>
      <c r="C1944" s="1941"/>
      <c r="D1944" s="1941"/>
      <c r="E1944" s="1941"/>
      <c r="F1944" s="1941"/>
      <c r="G1944" s="1941"/>
      <c r="H1944" s="1941"/>
      <c r="I1944" s="1941"/>
      <c r="J1944" s="611"/>
      <c r="K1944" s="607"/>
      <c r="L1944" s="607">
        <v>1.35</v>
      </c>
      <c r="M1944" s="607"/>
      <c r="N1944" s="607">
        <f t="shared" si="32"/>
        <v>1.35</v>
      </c>
      <c r="O1944" s="607">
        <v>4.2</v>
      </c>
      <c r="P1944" s="607"/>
      <c r="Q1944" s="607">
        <v>1</v>
      </c>
      <c r="R1944" s="607">
        <f t="shared" si="31"/>
        <v>5.6700000000000008</v>
      </c>
      <c r="S1944" s="608">
        <f t="shared" si="33"/>
        <v>5.6700000000000008</v>
      </c>
      <c r="T1944" s="589"/>
      <c r="U1944" s="589"/>
    </row>
    <row r="1945" spans="1:24" ht="15.6">
      <c r="A1945" s="1940"/>
      <c r="B1945" s="1941"/>
      <c r="C1945" s="1941"/>
      <c r="D1945" s="1941"/>
      <c r="E1945" s="1941"/>
      <c r="F1945" s="1941"/>
      <c r="G1945" s="1941"/>
      <c r="H1945" s="1941"/>
      <c r="I1945" s="1941"/>
      <c r="J1945" s="611"/>
      <c r="K1945" s="607">
        <v>0.4</v>
      </c>
      <c r="L1945" s="607">
        <v>1.35</v>
      </c>
      <c r="M1945" s="607">
        <v>2.4</v>
      </c>
      <c r="N1945" s="607">
        <f>K1945+L1945+M1945</f>
        <v>4.1500000000000004</v>
      </c>
      <c r="O1945" s="607">
        <v>5.2</v>
      </c>
      <c r="P1945" s="607"/>
      <c r="Q1945" s="607">
        <v>1</v>
      </c>
      <c r="R1945" s="607">
        <f t="shared" si="31"/>
        <v>21.580000000000002</v>
      </c>
      <c r="S1945" s="608">
        <f t="shared" si="33"/>
        <v>21.580000000000002</v>
      </c>
      <c r="T1945" s="589"/>
      <c r="U1945" s="589"/>
    </row>
    <row r="1946" spans="1:24" ht="15.6">
      <c r="A1946" s="1940"/>
      <c r="B1946" s="1941"/>
      <c r="C1946" s="1941"/>
      <c r="D1946" s="1941"/>
      <c r="E1946" s="1941"/>
      <c r="F1946" s="1941"/>
      <c r="G1946" s="1941"/>
      <c r="H1946" s="1941"/>
      <c r="I1946" s="1941"/>
      <c r="J1946" s="611"/>
      <c r="K1946" s="607">
        <v>0.4</v>
      </c>
      <c r="L1946" s="607">
        <v>1.35</v>
      </c>
      <c r="M1946" s="607">
        <v>2.4</v>
      </c>
      <c r="N1946" s="607">
        <f t="shared" ref="N1946:N1951" si="34">K1946+L1946+M1946</f>
        <v>4.1500000000000004</v>
      </c>
      <c r="O1946" s="607">
        <v>5.15</v>
      </c>
      <c r="P1946" s="607"/>
      <c r="Q1946" s="607">
        <v>1</v>
      </c>
      <c r="R1946" s="607">
        <f t="shared" si="31"/>
        <v>21.372500000000002</v>
      </c>
      <c r="S1946" s="608">
        <f t="shared" si="33"/>
        <v>21.372500000000002</v>
      </c>
      <c r="T1946" s="589"/>
      <c r="U1946" s="589"/>
    </row>
    <row r="1947" spans="1:24" ht="15.6">
      <c r="A1947" s="1940"/>
      <c r="B1947" s="1941"/>
      <c r="C1947" s="1941"/>
      <c r="D1947" s="1941"/>
      <c r="E1947" s="1941"/>
      <c r="F1947" s="1941"/>
      <c r="G1947" s="1941"/>
      <c r="H1947" s="1941"/>
      <c r="I1947" s="1941"/>
      <c r="J1947" s="611"/>
      <c r="K1947" s="607">
        <v>0.4</v>
      </c>
      <c r="L1947" s="607">
        <v>1.35</v>
      </c>
      <c r="M1947" s="607">
        <v>2.4</v>
      </c>
      <c r="N1947" s="607">
        <f t="shared" si="34"/>
        <v>4.1500000000000004</v>
      </c>
      <c r="O1947" s="607">
        <v>5.54</v>
      </c>
      <c r="P1947" s="607"/>
      <c r="Q1947" s="607">
        <v>1</v>
      </c>
      <c r="R1947" s="607">
        <f t="shared" si="31"/>
        <v>22.991000000000003</v>
      </c>
      <c r="S1947" s="608">
        <f t="shared" si="33"/>
        <v>22.991000000000003</v>
      </c>
      <c r="T1947" s="589"/>
      <c r="U1947" s="589"/>
    </row>
    <row r="1948" spans="1:24" ht="15.6">
      <c r="A1948" s="1940"/>
      <c r="B1948" s="1941"/>
      <c r="C1948" s="1941"/>
      <c r="D1948" s="1941"/>
      <c r="E1948" s="1941"/>
      <c r="F1948" s="1941"/>
      <c r="G1948" s="1941"/>
      <c r="H1948" s="1941"/>
      <c r="I1948" s="1941"/>
      <c r="J1948" s="611" t="s">
        <v>1632</v>
      </c>
      <c r="K1948" s="607">
        <v>2.6</v>
      </c>
      <c r="L1948" s="607">
        <v>1.35</v>
      </c>
      <c r="M1948" s="607"/>
      <c r="N1948" s="607">
        <f t="shared" si="32"/>
        <v>3.95</v>
      </c>
      <c r="O1948" s="607">
        <v>4.25</v>
      </c>
      <c r="P1948" s="607"/>
      <c r="Q1948" s="607">
        <v>1</v>
      </c>
      <c r="R1948" s="607">
        <f t="shared" si="31"/>
        <v>16.787500000000001</v>
      </c>
      <c r="S1948" s="608">
        <f t="shared" si="33"/>
        <v>16.787500000000001</v>
      </c>
      <c r="T1948" s="589"/>
      <c r="U1948" s="589"/>
    </row>
    <row r="1949" spans="1:24" ht="15.6">
      <c r="A1949" s="1940"/>
      <c r="B1949" s="1941"/>
      <c r="C1949" s="1941"/>
      <c r="D1949" s="1941"/>
      <c r="E1949" s="1941"/>
      <c r="F1949" s="1941"/>
      <c r="G1949" s="1941"/>
      <c r="H1949" s="1941"/>
      <c r="I1949" s="1941"/>
      <c r="J1949" s="1105"/>
      <c r="K1949" s="607">
        <v>2.6</v>
      </c>
      <c r="L1949" s="607">
        <v>1.35</v>
      </c>
      <c r="M1949" s="607">
        <v>2.4</v>
      </c>
      <c r="N1949" s="607">
        <f t="shared" si="34"/>
        <v>6.35</v>
      </c>
      <c r="O1949" s="607">
        <v>4.21</v>
      </c>
      <c r="P1949" s="607"/>
      <c r="Q1949" s="607">
        <v>2</v>
      </c>
      <c r="R1949" s="607">
        <f t="shared" si="31"/>
        <v>26.733499999999999</v>
      </c>
      <c r="S1949" s="608">
        <f t="shared" si="33"/>
        <v>53.466999999999999</v>
      </c>
      <c r="T1949" s="589"/>
      <c r="U1949" s="589"/>
    </row>
    <row r="1950" spans="1:24" ht="15.6">
      <c r="A1950" s="1940"/>
      <c r="B1950" s="1941"/>
      <c r="C1950" s="1941"/>
      <c r="D1950" s="1941"/>
      <c r="E1950" s="1941"/>
      <c r="F1950" s="1941"/>
      <c r="G1950" s="1941"/>
      <c r="H1950" s="1941"/>
      <c r="I1950" s="1941"/>
      <c r="J1950" s="611"/>
      <c r="K1950" s="607">
        <v>2.6</v>
      </c>
      <c r="L1950" s="607">
        <v>1.35</v>
      </c>
      <c r="M1950" s="607">
        <v>2.4</v>
      </c>
      <c r="N1950" s="607">
        <f t="shared" si="34"/>
        <v>6.35</v>
      </c>
      <c r="O1950" s="607">
        <v>4.54</v>
      </c>
      <c r="P1950" s="607"/>
      <c r="Q1950" s="607">
        <v>1</v>
      </c>
      <c r="R1950" s="607">
        <f t="shared" si="31"/>
        <v>28.828999999999997</v>
      </c>
      <c r="S1950" s="608">
        <f t="shared" si="33"/>
        <v>28.828999999999997</v>
      </c>
      <c r="T1950" s="589"/>
      <c r="U1950" s="589"/>
    </row>
    <row r="1951" spans="1:24" ht="15.6">
      <c r="A1951" s="1940"/>
      <c r="B1951" s="1941"/>
      <c r="C1951" s="1941"/>
      <c r="D1951" s="1941"/>
      <c r="E1951" s="1941"/>
      <c r="F1951" s="1941"/>
      <c r="G1951" s="1941"/>
      <c r="H1951" s="1941"/>
      <c r="I1951" s="1941"/>
      <c r="J1951" s="611"/>
      <c r="K1951" s="607">
        <v>2.6</v>
      </c>
      <c r="L1951" s="607">
        <v>1.35</v>
      </c>
      <c r="M1951" s="607">
        <v>2.4</v>
      </c>
      <c r="N1951" s="607">
        <f t="shared" si="34"/>
        <v>6.35</v>
      </c>
      <c r="O1951" s="607">
        <v>4.84</v>
      </c>
      <c r="P1951" s="607"/>
      <c r="Q1951" s="607">
        <v>2</v>
      </c>
      <c r="R1951" s="607">
        <f t="shared" si="31"/>
        <v>30.733999999999998</v>
      </c>
      <c r="S1951" s="608">
        <f t="shared" si="33"/>
        <v>61.467999999999996</v>
      </c>
      <c r="T1951" s="589"/>
      <c r="U1951" s="589"/>
    </row>
    <row r="1952" spans="1:24" ht="15.6">
      <c r="A1952" s="1940"/>
      <c r="B1952" s="1941"/>
      <c r="C1952" s="1941"/>
      <c r="D1952" s="1941"/>
      <c r="E1952" s="1941"/>
      <c r="F1952" s="1941"/>
      <c r="G1952" s="1941"/>
      <c r="H1952" s="1941"/>
      <c r="I1952" s="1941"/>
      <c r="J1952" s="611"/>
      <c r="K1952" s="607">
        <v>2.6</v>
      </c>
      <c r="L1952" s="607">
        <v>1.35</v>
      </c>
      <c r="M1952" s="607"/>
      <c r="N1952" s="607">
        <f t="shared" ref="N1952:N1969" si="35">K1952+L1952</f>
        <v>3.95</v>
      </c>
      <c r="O1952" s="607">
        <v>4</v>
      </c>
      <c r="P1952" s="607"/>
      <c r="Q1952" s="607">
        <v>1</v>
      </c>
      <c r="R1952" s="607">
        <f t="shared" si="31"/>
        <v>15.8</v>
      </c>
      <c r="S1952" s="608">
        <f t="shared" si="33"/>
        <v>15.8</v>
      </c>
      <c r="T1952" s="589"/>
      <c r="U1952" s="589"/>
    </row>
    <row r="1953" spans="1:21" ht="15.6">
      <c r="A1953" s="1940"/>
      <c r="B1953" s="1941"/>
      <c r="C1953" s="1941"/>
      <c r="D1953" s="1941"/>
      <c r="E1953" s="1941"/>
      <c r="F1953" s="1941"/>
      <c r="G1953" s="1941"/>
      <c r="H1953" s="1941"/>
      <c r="I1953" s="1941"/>
      <c r="J1953" s="611"/>
      <c r="K1953" s="607">
        <v>2.6</v>
      </c>
      <c r="L1953" s="607">
        <v>1.35</v>
      </c>
      <c r="M1953" s="607"/>
      <c r="N1953" s="607">
        <f t="shared" si="35"/>
        <v>3.95</v>
      </c>
      <c r="O1953" s="607">
        <v>4.5</v>
      </c>
      <c r="P1953" s="607"/>
      <c r="Q1953" s="607">
        <v>1</v>
      </c>
      <c r="R1953" s="607">
        <f t="shared" si="31"/>
        <v>17.775000000000002</v>
      </c>
      <c r="S1953" s="608">
        <f t="shared" si="33"/>
        <v>17.775000000000002</v>
      </c>
      <c r="T1953" s="589"/>
      <c r="U1953" s="589"/>
    </row>
    <row r="1954" spans="1:21" ht="15.6">
      <c r="A1954" s="1940"/>
      <c r="B1954" s="1941"/>
      <c r="C1954" s="1941"/>
      <c r="D1954" s="1941"/>
      <c r="E1954" s="1941"/>
      <c r="F1954" s="1941"/>
      <c r="G1954" s="1941"/>
      <c r="H1954" s="1941"/>
      <c r="I1954" s="1941"/>
      <c r="J1954" s="611"/>
      <c r="K1954" s="607">
        <v>2.6</v>
      </c>
      <c r="L1954" s="607">
        <v>1.35</v>
      </c>
      <c r="M1954" s="607"/>
      <c r="N1954" s="607">
        <f t="shared" si="35"/>
        <v>3.95</v>
      </c>
      <c r="O1954" s="607">
        <v>2.99</v>
      </c>
      <c r="P1954" s="607"/>
      <c r="Q1954" s="607">
        <v>1</v>
      </c>
      <c r="R1954" s="607">
        <f t="shared" si="31"/>
        <v>11.810500000000001</v>
      </c>
      <c r="S1954" s="608">
        <f t="shared" si="33"/>
        <v>11.810500000000001</v>
      </c>
      <c r="T1954" s="589"/>
      <c r="U1954" s="589"/>
    </row>
    <row r="1955" spans="1:21" ht="15.6">
      <c r="A1955" s="1940"/>
      <c r="B1955" s="1941"/>
      <c r="C1955" s="1941"/>
      <c r="D1955" s="1941"/>
      <c r="E1955" s="1941"/>
      <c r="F1955" s="1941"/>
      <c r="G1955" s="1941"/>
      <c r="H1955" s="1941"/>
      <c r="I1955" s="1941"/>
      <c r="J1955" s="611"/>
      <c r="K1955" s="607">
        <v>2.6</v>
      </c>
      <c r="L1955" s="607">
        <v>1.35</v>
      </c>
      <c r="M1955" s="607"/>
      <c r="N1955" s="607">
        <f t="shared" si="35"/>
        <v>3.95</v>
      </c>
      <c r="O1955" s="607">
        <v>2.4500000000000002</v>
      </c>
      <c r="P1955" s="607"/>
      <c r="Q1955" s="607">
        <v>1</v>
      </c>
      <c r="R1955" s="607">
        <f t="shared" si="31"/>
        <v>9.677500000000002</v>
      </c>
      <c r="S1955" s="608">
        <f t="shared" si="33"/>
        <v>9.677500000000002</v>
      </c>
      <c r="T1955" s="589"/>
      <c r="U1955" s="589"/>
    </row>
    <row r="1956" spans="1:21" ht="15.6">
      <c r="A1956" s="1940"/>
      <c r="B1956" s="1941"/>
      <c r="C1956" s="1941"/>
      <c r="D1956" s="1941"/>
      <c r="E1956" s="1941"/>
      <c r="F1956" s="1941"/>
      <c r="G1956" s="1941"/>
      <c r="H1956" s="1941"/>
      <c r="I1956" s="1941"/>
      <c r="J1956" s="611"/>
      <c r="K1956" s="607">
        <v>2.6</v>
      </c>
      <c r="L1956" s="607">
        <v>1.35</v>
      </c>
      <c r="M1956" s="607"/>
      <c r="N1956" s="607">
        <f t="shared" si="35"/>
        <v>3.95</v>
      </c>
      <c r="O1956" s="607">
        <v>0.6</v>
      </c>
      <c r="P1956" s="607"/>
      <c r="Q1956" s="607">
        <v>1</v>
      </c>
      <c r="R1956" s="607">
        <f t="shared" si="31"/>
        <v>2.37</v>
      </c>
      <c r="S1956" s="608">
        <f t="shared" si="33"/>
        <v>2.37</v>
      </c>
      <c r="T1956" s="589"/>
      <c r="U1956" s="589"/>
    </row>
    <row r="1957" spans="1:21" ht="15.6">
      <c r="A1957" s="1940"/>
      <c r="B1957" s="1941"/>
      <c r="C1957" s="1941"/>
      <c r="D1957" s="1941"/>
      <c r="E1957" s="1941"/>
      <c r="F1957" s="1941"/>
      <c r="G1957" s="1941"/>
      <c r="H1957" s="1941"/>
      <c r="I1957" s="1941"/>
      <c r="J1957" s="611"/>
      <c r="K1957" s="607">
        <v>2.6</v>
      </c>
      <c r="L1957" s="607">
        <v>1.35</v>
      </c>
      <c r="M1957" s="607"/>
      <c r="N1957" s="607">
        <f t="shared" si="35"/>
        <v>3.95</v>
      </c>
      <c r="O1957" s="607">
        <v>3.5</v>
      </c>
      <c r="P1957" s="607"/>
      <c r="Q1957" s="607">
        <v>1</v>
      </c>
      <c r="R1957" s="607">
        <f t="shared" si="31"/>
        <v>13.825000000000001</v>
      </c>
      <c r="S1957" s="608">
        <f t="shared" si="33"/>
        <v>13.825000000000001</v>
      </c>
      <c r="T1957" s="589"/>
      <c r="U1957" s="589"/>
    </row>
    <row r="1958" spans="1:21" ht="15.6">
      <c r="A1958" s="1940"/>
      <c r="B1958" s="1941"/>
      <c r="C1958" s="1941"/>
      <c r="D1958" s="1941"/>
      <c r="E1958" s="1941"/>
      <c r="F1958" s="1941"/>
      <c r="G1958" s="1941"/>
      <c r="H1958" s="1941"/>
      <c r="I1958" s="1941"/>
      <c r="J1958" s="611"/>
      <c r="K1958" s="607">
        <v>2.6</v>
      </c>
      <c r="L1958" s="607">
        <v>1.35</v>
      </c>
      <c r="M1958" s="607"/>
      <c r="N1958" s="607">
        <f t="shared" si="35"/>
        <v>3.95</v>
      </c>
      <c r="O1958" s="607">
        <v>0.85</v>
      </c>
      <c r="P1958" s="607"/>
      <c r="Q1958" s="607">
        <v>1</v>
      </c>
      <c r="R1958" s="607">
        <f t="shared" si="31"/>
        <v>3.3574999999999999</v>
      </c>
      <c r="S1958" s="608">
        <f t="shared" si="33"/>
        <v>3.3574999999999999</v>
      </c>
      <c r="T1958" s="589"/>
      <c r="U1958" s="589"/>
    </row>
    <row r="1959" spans="1:21" ht="15.6">
      <c r="A1959" s="1940"/>
      <c r="B1959" s="1941"/>
      <c r="C1959" s="1941"/>
      <c r="D1959" s="1941"/>
      <c r="E1959" s="1941"/>
      <c r="F1959" s="1941"/>
      <c r="G1959" s="1941"/>
      <c r="H1959" s="1941"/>
      <c r="I1959" s="1941"/>
      <c r="J1959" s="611"/>
      <c r="K1959" s="607"/>
      <c r="L1959" s="607">
        <v>1.35</v>
      </c>
      <c r="M1959" s="607"/>
      <c r="N1959" s="607">
        <f t="shared" si="35"/>
        <v>1.35</v>
      </c>
      <c r="O1959" s="607">
        <v>3</v>
      </c>
      <c r="P1959" s="607"/>
      <c r="Q1959" s="607">
        <v>1</v>
      </c>
      <c r="R1959" s="607">
        <f t="shared" si="31"/>
        <v>4.0500000000000007</v>
      </c>
      <c r="S1959" s="608">
        <f>Q1959*R1959</f>
        <v>4.0500000000000007</v>
      </c>
      <c r="T1959" s="589"/>
      <c r="U1959" s="589"/>
    </row>
    <row r="1960" spans="1:21" ht="15.6">
      <c r="A1960" s="1940"/>
      <c r="B1960" s="1941"/>
      <c r="C1960" s="1941"/>
      <c r="D1960" s="1941"/>
      <c r="E1960" s="1941"/>
      <c r="F1960" s="1941"/>
      <c r="G1960" s="1941"/>
      <c r="H1960" s="1941"/>
      <c r="I1960" s="1941"/>
      <c r="J1960" s="611"/>
      <c r="K1960" s="607">
        <v>2.6</v>
      </c>
      <c r="L1960" s="607">
        <v>1.35</v>
      </c>
      <c r="M1960" s="607"/>
      <c r="N1960" s="607">
        <f t="shared" si="35"/>
        <v>3.95</v>
      </c>
      <c r="O1960" s="607">
        <v>1.55</v>
      </c>
      <c r="P1960" s="607"/>
      <c r="Q1960" s="607">
        <v>3</v>
      </c>
      <c r="R1960" s="607">
        <f t="shared" si="31"/>
        <v>6.1225000000000005</v>
      </c>
      <c r="S1960" s="608">
        <f t="shared" ref="S1960:S1969" si="36">Q1960*R1960</f>
        <v>18.3675</v>
      </c>
      <c r="T1960" s="589"/>
      <c r="U1960" s="589"/>
    </row>
    <row r="1961" spans="1:21" ht="15.6">
      <c r="A1961" s="1940"/>
      <c r="B1961" s="1941"/>
      <c r="C1961" s="1941"/>
      <c r="D1961" s="1941"/>
      <c r="E1961" s="1941"/>
      <c r="F1961" s="1941"/>
      <c r="G1961" s="1941"/>
      <c r="H1961" s="1941"/>
      <c r="I1961" s="1941"/>
      <c r="J1961" s="611"/>
      <c r="K1961" s="607">
        <v>2.6</v>
      </c>
      <c r="L1961" s="607">
        <v>1.35</v>
      </c>
      <c r="M1961" s="607"/>
      <c r="N1961" s="607">
        <f t="shared" si="35"/>
        <v>3.95</v>
      </c>
      <c r="O1961" s="607">
        <v>4.3099999999999996</v>
      </c>
      <c r="P1961" s="607"/>
      <c r="Q1961" s="607">
        <v>1</v>
      </c>
      <c r="R1961" s="607">
        <f t="shared" si="31"/>
        <v>17.0245</v>
      </c>
      <c r="S1961" s="608">
        <f t="shared" si="36"/>
        <v>17.0245</v>
      </c>
      <c r="T1961" s="589"/>
      <c r="U1961" s="589"/>
    </row>
    <row r="1962" spans="1:21" ht="15.6">
      <c r="A1962" s="1940"/>
      <c r="B1962" s="1941"/>
      <c r="C1962" s="1941"/>
      <c r="D1962" s="1941"/>
      <c r="E1962" s="1941"/>
      <c r="F1962" s="1941"/>
      <c r="G1962" s="1941"/>
      <c r="H1962" s="1941"/>
      <c r="I1962" s="1941"/>
      <c r="J1962" s="611"/>
      <c r="K1962" s="607">
        <v>2.6</v>
      </c>
      <c r="L1962" s="607">
        <v>1.35</v>
      </c>
      <c r="M1962" s="607"/>
      <c r="N1962" s="607">
        <f t="shared" si="35"/>
        <v>3.95</v>
      </c>
      <c r="O1962" s="607">
        <v>2.75</v>
      </c>
      <c r="P1962" s="607"/>
      <c r="Q1962" s="607">
        <v>1</v>
      </c>
      <c r="R1962" s="607">
        <f t="shared" si="31"/>
        <v>10.862500000000001</v>
      </c>
      <c r="S1962" s="608">
        <f t="shared" si="36"/>
        <v>10.862500000000001</v>
      </c>
      <c r="T1962" s="589"/>
      <c r="U1962" s="589"/>
    </row>
    <row r="1963" spans="1:21" ht="15.6">
      <c r="A1963" s="1940"/>
      <c r="B1963" s="1941"/>
      <c r="C1963" s="1941"/>
      <c r="D1963" s="1941"/>
      <c r="E1963" s="1941"/>
      <c r="F1963" s="1941"/>
      <c r="G1963" s="1941"/>
      <c r="H1963" s="1941"/>
      <c r="I1963" s="1941"/>
      <c r="J1963" s="611" t="s">
        <v>1652</v>
      </c>
      <c r="K1963" s="607">
        <v>2.6</v>
      </c>
      <c r="L1963" s="607">
        <v>1.35</v>
      </c>
      <c r="M1963" s="607"/>
      <c r="N1963" s="607">
        <f t="shared" si="35"/>
        <v>3.95</v>
      </c>
      <c r="O1963" s="607">
        <v>2.54</v>
      </c>
      <c r="P1963" s="607"/>
      <c r="Q1963" s="607">
        <v>2</v>
      </c>
      <c r="R1963" s="607">
        <f t="shared" si="31"/>
        <v>10.033000000000001</v>
      </c>
      <c r="S1963" s="608">
        <f t="shared" si="36"/>
        <v>20.066000000000003</v>
      </c>
      <c r="T1963" s="589"/>
      <c r="U1963" s="589"/>
    </row>
    <row r="1964" spans="1:21" ht="15.6">
      <c r="A1964" s="1940"/>
      <c r="B1964" s="1941"/>
      <c r="C1964" s="1941"/>
      <c r="D1964" s="1941"/>
      <c r="E1964" s="1941"/>
      <c r="F1964" s="1941"/>
      <c r="G1964" s="1941"/>
      <c r="H1964" s="1941"/>
      <c r="I1964" s="1941"/>
      <c r="J1964" s="611"/>
      <c r="K1964" s="607">
        <v>2.6</v>
      </c>
      <c r="L1964" s="607">
        <v>1.35</v>
      </c>
      <c r="M1964" s="607"/>
      <c r="N1964" s="607">
        <f t="shared" si="35"/>
        <v>3.95</v>
      </c>
      <c r="O1964" s="607">
        <v>3.75</v>
      </c>
      <c r="P1964" s="607"/>
      <c r="Q1964" s="607">
        <v>1</v>
      </c>
      <c r="R1964" s="607">
        <f t="shared" si="31"/>
        <v>14.8125</v>
      </c>
      <c r="S1964" s="608">
        <f t="shared" si="36"/>
        <v>14.8125</v>
      </c>
      <c r="T1964" s="589"/>
      <c r="U1964" s="589"/>
    </row>
    <row r="1965" spans="1:21" ht="15.6">
      <c r="A1965" s="1940"/>
      <c r="B1965" s="1941"/>
      <c r="C1965" s="1941"/>
      <c r="D1965" s="1941"/>
      <c r="E1965" s="1941"/>
      <c r="F1965" s="1941"/>
      <c r="G1965" s="1941"/>
      <c r="H1965" s="1941"/>
      <c r="I1965" s="1941"/>
      <c r="J1965" s="611"/>
      <c r="K1965" s="607">
        <v>2.6</v>
      </c>
      <c r="L1965" s="607">
        <v>1.35</v>
      </c>
      <c r="M1965" s="607"/>
      <c r="N1965" s="607">
        <f t="shared" si="35"/>
        <v>3.95</v>
      </c>
      <c r="O1965" s="607">
        <v>4.7</v>
      </c>
      <c r="P1965" s="607"/>
      <c r="Q1965" s="607">
        <v>2</v>
      </c>
      <c r="R1965" s="607">
        <f t="shared" si="31"/>
        <v>18.565000000000001</v>
      </c>
      <c r="S1965" s="608">
        <f t="shared" si="36"/>
        <v>37.130000000000003</v>
      </c>
      <c r="T1965" s="589"/>
      <c r="U1965" s="589"/>
    </row>
    <row r="1966" spans="1:21" ht="15.6">
      <c r="A1966" s="1940"/>
      <c r="B1966" s="1941"/>
      <c r="C1966" s="1941"/>
      <c r="D1966" s="1941"/>
      <c r="E1966" s="1941"/>
      <c r="F1966" s="1941"/>
      <c r="G1966" s="1941"/>
      <c r="H1966" s="1941"/>
      <c r="I1966" s="1941"/>
      <c r="J1966" s="611"/>
      <c r="K1966" s="607">
        <v>2.6</v>
      </c>
      <c r="L1966" s="607">
        <v>1.35</v>
      </c>
      <c r="M1966" s="607"/>
      <c r="N1966" s="607">
        <f t="shared" si="35"/>
        <v>3.95</v>
      </c>
      <c r="O1966" s="607">
        <v>4.5999999999999996</v>
      </c>
      <c r="P1966" s="607"/>
      <c r="Q1966" s="607">
        <v>1</v>
      </c>
      <c r="R1966" s="607">
        <f t="shared" si="31"/>
        <v>18.169999999999998</v>
      </c>
      <c r="S1966" s="608">
        <f t="shared" si="36"/>
        <v>18.169999999999998</v>
      </c>
      <c r="T1966" s="589"/>
      <c r="U1966" s="589"/>
    </row>
    <row r="1967" spans="1:21" ht="15.6">
      <c r="A1967" s="1940"/>
      <c r="B1967" s="1941"/>
      <c r="C1967" s="1941"/>
      <c r="D1967" s="1941"/>
      <c r="E1967" s="1941"/>
      <c r="F1967" s="1941"/>
      <c r="G1967" s="1941"/>
      <c r="H1967" s="1941"/>
      <c r="I1967" s="1941"/>
      <c r="J1967" s="611"/>
      <c r="K1967" s="607">
        <v>2.6</v>
      </c>
      <c r="L1967" s="607">
        <v>1.35</v>
      </c>
      <c r="M1967" s="607"/>
      <c r="N1967" s="607">
        <f t="shared" si="35"/>
        <v>3.95</v>
      </c>
      <c r="O1967" s="607">
        <v>3.86</v>
      </c>
      <c r="P1967" s="607"/>
      <c r="Q1967" s="607">
        <v>1</v>
      </c>
      <c r="R1967" s="607">
        <f t="shared" si="31"/>
        <v>15.247</v>
      </c>
      <c r="S1967" s="608">
        <f t="shared" si="36"/>
        <v>15.247</v>
      </c>
      <c r="T1967" s="589"/>
      <c r="U1967" s="589"/>
    </row>
    <row r="1968" spans="1:21" ht="15.6">
      <c r="A1968" s="1940"/>
      <c r="B1968" s="1941"/>
      <c r="C1968" s="1941"/>
      <c r="D1968" s="1941"/>
      <c r="E1968" s="1941"/>
      <c r="F1968" s="1941"/>
      <c r="G1968" s="1941"/>
      <c r="H1968" s="1941"/>
      <c r="I1968" s="1941"/>
      <c r="J1968" s="611"/>
      <c r="K1968" s="607">
        <v>2.6</v>
      </c>
      <c r="L1968" s="607">
        <v>1.35</v>
      </c>
      <c r="M1968" s="607"/>
      <c r="N1968" s="607">
        <f t="shared" si="35"/>
        <v>3.95</v>
      </c>
      <c r="O1968" s="607">
        <v>4.26</v>
      </c>
      <c r="P1968" s="607"/>
      <c r="Q1968" s="607">
        <v>2</v>
      </c>
      <c r="R1968" s="607">
        <f t="shared" si="31"/>
        <v>16.826999999999998</v>
      </c>
      <c r="S1968" s="608">
        <f t="shared" si="36"/>
        <v>33.653999999999996</v>
      </c>
      <c r="T1968" s="589"/>
      <c r="U1968" s="589"/>
    </row>
    <row r="1969" spans="1:21" ht="15.6">
      <c r="A1969" s="1940"/>
      <c r="B1969" s="1941"/>
      <c r="C1969" s="1941"/>
      <c r="D1969" s="1941"/>
      <c r="E1969" s="1941"/>
      <c r="F1969" s="1941"/>
      <c r="G1969" s="1941"/>
      <c r="H1969" s="1941"/>
      <c r="I1969" s="1941"/>
      <c r="J1969" s="611"/>
      <c r="K1969" s="607">
        <v>2.6</v>
      </c>
      <c r="L1969" s="607">
        <v>1.35</v>
      </c>
      <c r="M1969" s="607"/>
      <c r="N1969" s="607">
        <f t="shared" si="35"/>
        <v>3.95</v>
      </c>
      <c r="O1969" s="607">
        <v>2.0499999999999998</v>
      </c>
      <c r="P1969" s="607"/>
      <c r="Q1969" s="607">
        <v>1</v>
      </c>
      <c r="R1969" s="607">
        <f t="shared" si="31"/>
        <v>8.0975000000000001</v>
      </c>
      <c r="S1969" s="608">
        <f t="shared" si="36"/>
        <v>8.0975000000000001</v>
      </c>
      <c r="T1969" s="589"/>
      <c r="U1969" s="589"/>
    </row>
    <row r="1970" spans="1:21" ht="31.2">
      <c r="A1970" s="1940"/>
      <c r="B1970" s="1941"/>
      <c r="C1970" s="1941"/>
      <c r="D1970" s="1941"/>
      <c r="E1970" s="1941"/>
      <c r="F1970" s="1941"/>
      <c r="G1970" s="1941"/>
      <c r="H1970" s="1941"/>
      <c r="I1970" s="1941"/>
      <c r="J1970" s="611" t="s">
        <v>1293</v>
      </c>
      <c r="K1970" s="607">
        <v>2.6</v>
      </c>
      <c r="L1970" s="607">
        <v>1.35</v>
      </c>
      <c r="M1970" s="607">
        <v>1.9</v>
      </c>
      <c r="N1970" s="607">
        <f>K1970+L1970+M1970</f>
        <v>5.85</v>
      </c>
      <c r="O1970" s="607">
        <v>5.05</v>
      </c>
      <c r="P1970" s="607"/>
      <c r="Q1970" s="607">
        <v>2</v>
      </c>
      <c r="R1970" s="607">
        <f t="shared" si="31"/>
        <v>29.542499999999997</v>
      </c>
      <c r="S1970" s="608">
        <f>Q1970*R1970</f>
        <v>59.084999999999994</v>
      </c>
      <c r="T1970" s="589"/>
      <c r="U1970" s="589"/>
    </row>
    <row r="1971" spans="1:21" ht="15.6" customHeight="1">
      <c r="A1971" s="1940"/>
      <c r="B1971" s="1941"/>
      <c r="C1971" s="1941"/>
      <c r="D1971" s="1941"/>
      <c r="E1971" s="1941"/>
      <c r="F1971" s="1941"/>
      <c r="G1971" s="1941"/>
      <c r="H1971" s="1941"/>
      <c r="I1971" s="1941"/>
      <c r="J1971" s="611"/>
      <c r="K1971" s="607">
        <v>0.4</v>
      </c>
      <c r="L1971" s="607">
        <v>1.9</v>
      </c>
      <c r="M1971" s="607"/>
      <c r="N1971" s="607">
        <f>K1971+L1971</f>
        <v>2.2999999999999998</v>
      </c>
      <c r="O1971" s="607">
        <v>5.05</v>
      </c>
      <c r="P1971" s="607"/>
      <c r="Q1971" s="607">
        <v>2</v>
      </c>
      <c r="R1971" s="607">
        <f t="shared" si="31"/>
        <v>11.614999999999998</v>
      </c>
      <c r="S1971" s="608">
        <f>Q1971*R1971</f>
        <v>23.229999999999997</v>
      </c>
      <c r="T1971" s="589"/>
      <c r="U1971" s="589"/>
    </row>
    <row r="1972" spans="1:21" ht="15.6" customHeight="1">
      <c r="A1972" s="1940"/>
      <c r="B1972" s="1941"/>
      <c r="C1972" s="1941"/>
      <c r="D1972" s="1941"/>
      <c r="E1972" s="1941"/>
      <c r="F1972" s="1941"/>
      <c r="G1972" s="1941"/>
      <c r="H1972" s="1941"/>
      <c r="I1972" s="1941"/>
      <c r="J1972" s="611"/>
      <c r="K1972" s="607">
        <v>2.6</v>
      </c>
      <c r="L1972" s="607">
        <v>1.35</v>
      </c>
      <c r="M1972" s="607"/>
      <c r="N1972" s="607">
        <f>K1972+L1972</f>
        <v>3.95</v>
      </c>
      <c r="O1972" s="607">
        <v>5.09</v>
      </c>
      <c r="P1972" s="607"/>
      <c r="Q1972" s="607">
        <v>1</v>
      </c>
      <c r="R1972" s="607">
        <f t="shared" si="31"/>
        <v>20.105499999999999</v>
      </c>
      <c r="S1972" s="608">
        <f t="shared" ref="S1972:S1991" si="37">Q1972*R1972</f>
        <v>20.105499999999999</v>
      </c>
      <c r="T1972" s="589"/>
      <c r="U1972" s="589"/>
    </row>
    <row r="1973" spans="1:21" ht="15" customHeight="1">
      <c r="A1973" s="1940"/>
      <c r="B1973" s="1941"/>
      <c r="C1973" s="1941"/>
      <c r="D1973" s="1941"/>
      <c r="E1973" s="1941"/>
      <c r="F1973" s="1941"/>
      <c r="G1973" s="1941"/>
      <c r="H1973" s="1941"/>
      <c r="I1973" s="1941"/>
      <c r="J1973" s="611"/>
      <c r="K1973" s="607">
        <v>0.4</v>
      </c>
      <c r="L1973" s="607">
        <v>1.35</v>
      </c>
      <c r="M1973" s="607">
        <v>1.9</v>
      </c>
      <c r="N1973" s="607">
        <f>K1973+L1973+M1973</f>
        <v>3.65</v>
      </c>
      <c r="O1973" s="607">
        <v>5.09</v>
      </c>
      <c r="P1973" s="607"/>
      <c r="Q1973" s="607">
        <v>1</v>
      </c>
      <c r="R1973" s="607">
        <f t="shared" ref="R1973:R1998" si="38">N1973*O1973</f>
        <v>18.578499999999998</v>
      </c>
      <c r="S1973" s="608">
        <f t="shared" si="37"/>
        <v>18.578499999999998</v>
      </c>
      <c r="T1973" s="589"/>
      <c r="U1973" s="589"/>
    </row>
    <row r="1974" spans="1:21" ht="15.6">
      <c r="A1974" s="1940"/>
      <c r="B1974" s="1941"/>
      <c r="C1974" s="1941"/>
      <c r="D1974" s="1941"/>
      <c r="E1974" s="1941"/>
      <c r="F1974" s="1941"/>
      <c r="G1974" s="1941"/>
      <c r="H1974" s="1941"/>
      <c r="I1974" s="1941"/>
      <c r="J1974" s="611"/>
      <c r="K1974" s="607">
        <v>2.6</v>
      </c>
      <c r="L1974" s="607">
        <v>1.35</v>
      </c>
      <c r="M1974" s="607"/>
      <c r="N1974" s="607">
        <f t="shared" ref="N1974:N1979" si="39">K1974+L1974</f>
        <v>3.95</v>
      </c>
      <c r="O1974" s="607">
        <v>3</v>
      </c>
      <c r="P1974" s="607"/>
      <c r="Q1974" s="607">
        <v>8</v>
      </c>
      <c r="R1974" s="607">
        <f t="shared" si="38"/>
        <v>11.850000000000001</v>
      </c>
      <c r="S1974" s="608">
        <f t="shared" si="37"/>
        <v>94.800000000000011</v>
      </c>
      <c r="T1974" s="589"/>
      <c r="U1974" s="589"/>
    </row>
    <row r="1975" spans="1:21" ht="15.6">
      <c r="A1975" s="1940"/>
      <c r="B1975" s="1941"/>
      <c r="C1975" s="1941"/>
      <c r="D1975" s="1941"/>
      <c r="E1975" s="1941"/>
      <c r="F1975" s="1941"/>
      <c r="G1975" s="1941"/>
      <c r="H1975" s="1941"/>
      <c r="I1975" s="1941"/>
      <c r="J1975" s="611"/>
      <c r="K1975" s="607">
        <v>0.4</v>
      </c>
      <c r="L1975" s="607">
        <v>1.35</v>
      </c>
      <c r="M1975" s="607"/>
      <c r="N1975" s="607">
        <f t="shared" si="39"/>
        <v>1.75</v>
      </c>
      <c r="O1975" s="607">
        <v>3</v>
      </c>
      <c r="P1975" s="607"/>
      <c r="Q1975" s="607">
        <v>4</v>
      </c>
      <c r="R1975" s="607">
        <f t="shared" si="38"/>
        <v>5.25</v>
      </c>
      <c r="S1975" s="608">
        <f t="shared" si="37"/>
        <v>21</v>
      </c>
      <c r="T1975" s="589"/>
      <c r="U1975" s="589"/>
    </row>
    <row r="1976" spans="1:21" ht="31.2">
      <c r="A1976" s="1940"/>
      <c r="B1976" s="1941"/>
      <c r="C1976" s="1941"/>
      <c r="D1976" s="1941"/>
      <c r="E1976" s="1941"/>
      <c r="F1976" s="1941"/>
      <c r="G1976" s="1941"/>
      <c r="H1976" s="1941"/>
      <c r="I1976" s="1941"/>
      <c r="J1976" s="611" t="s">
        <v>1653</v>
      </c>
      <c r="K1976" s="607">
        <v>2.6</v>
      </c>
      <c r="L1976" s="607">
        <v>1.35</v>
      </c>
      <c r="M1976" s="607"/>
      <c r="N1976" s="607">
        <f t="shared" si="39"/>
        <v>3.95</v>
      </c>
      <c r="O1976" s="607">
        <v>3.85</v>
      </c>
      <c r="P1976" s="607"/>
      <c r="Q1976" s="607">
        <v>2</v>
      </c>
      <c r="R1976" s="607">
        <f t="shared" si="38"/>
        <v>15.207500000000001</v>
      </c>
      <c r="S1976" s="608">
        <f t="shared" si="37"/>
        <v>30.415000000000003</v>
      </c>
      <c r="T1976" s="589"/>
      <c r="U1976" s="589"/>
    </row>
    <row r="1977" spans="1:21" ht="15" customHeight="1">
      <c r="A1977" s="1940"/>
      <c r="B1977" s="1941"/>
      <c r="C1977" s="1941"/>
      <c r="D1977" s="1941"/>
      <c r="E1977" s="1941"/>
      <c r="F1977" s="1941"/>
      <c r="G1977" s="1941"/>
      <c r="H1977" s="1941"/>
      <c r="I1977" s="1941"/>
      <c r="J1977" s="611"/>
      <c r="K1977" s="607">
        <v>2.6</v>
      </c>
      <c r="L1977" s="607">
        <v>1.35</v>
      </c>
      <c r="M1977" s="607"/>
      <c r="N1977" s="607">
        <f t="shared" si="39"/>
        <v>3.95</v>
      </c>
      <c r="O1977" s="607">
        <v>3.1</v>
      </c>
      <c r="P1977" s="607"/>
      <c r="Q1977" s="607">
        <v>4</v>
      </c>
      <c r="R1977" s="607">
        <f t="shared" si="38"/>
        <v>12.245000000000001</v>
      </c>
      <c r="S1977" s="608">
        <f t="shared" si="37"/>
        <v>48.980000000000004</v>
      </c>
      <c r="T1977" s="589"/>
      <c r="U1977" s="589"/>
    </row>
    <row r="1978" spans="1:21" ht="15" customHeight="1">
      <c r="A1978" s="1940"/>
      <c r="B1978" s="1941"/>
      <c r="C1978" s="1941"/>
      <c r="D1978" s="1941"/>
      <c r="E1978" s="1941"/>
      <c r="F1978" s="1941"/>
      <c r="G1978" s="1941"/>
      <c r="H1978" s="1941"/>
      <c r="I1978" s="1941"/>
      <c r="J1978" s="611"/>
      <c r="K1978" s="607">
        <v>2.6</v>
      </c>
      <c r="L1978" s="607">
        <v>1.35</v>
      </c>
      <c r="M1978" s="607"/>
      <c r="N1978" s="607">
        <f t="shared" si="39"/>
        <v>3.95</v>
      </c>
      <c r="O1978" s="607">
        <v>4</v>
      </c>
      <c r="P1978" s="607"/>
      <c r="Q1978" s="607">
        <v>3</v>
      </c>
      <c r="R1978" s="607">
        <f t="shared" si="38"/>
        <v>15.8</v>
      </c>
      <c r="S1978" s="608">
        <f t="shared" si="37"/>
        <v>47.400000000000006</v>
      </c>
      <c r="T1978" s="589"/>
      <c r="U1978" s="589"/>
    </row>
    <row r="1979" spans="1:21" ht="15.6">
      <c r="A1979" s="1940"/>
      <c r="B1979" s="1941"/>
      <c r="C1979" s="1941"/>
      <c r="D1979" s="1941"/>
      <c r="E1979" s="1941"/>
      <c r="F1979" s="1941"/>
      <c r="G1979" s="1941"/>
      <c r="H1979" s="1941"/>
      <c r="I1979" s="1941"/>
      <c r="J1979" s="611"/>
      <c r="K1979" s="607">
        <v>2.6</v>
      </c>
      <c r="L1979" s="607">
        <v>1.35</v>
      </c>
      <c r="M1979" s="607"/>
      <c r="N1979" s="607">
        <f t="shared" si="39"/>
        <v>3.95</v>
      </c>
      <c r="O1979" s="607">
        <v>3.55</v>
      </c>
      <c r="P1979" s="607"/>
      <c r="Q1979" s="607">
        <v>3</v>
      </c>
      <c r="R1979" s="607">
        <f t="shared" si="38"/>
        <v>14.022499999999999</v>
      </c>
      <c r="S1979" s="608">
        <f t="shared" si="37"/>
        <v>42.067499999999995</v>
      </c>
      <c r="T1979" s="589"/>
      <c r="U1979" s="589"/>
    </row>
    <row r="1980" spans="1:21" ht="15.6">
      <c r="A1980" s="1940"/>
      <c r="B1980" s="1941"/>
      <c r="C1980" s="1941"/>
      <c r="D1980" s="1941"/>
      <c r="E1980" s="1941"/>
      <c r="F1980" s="1941"/>
      <c r="G1980" s="1941"/>
      <c r="H1980" s="1941"/>
      <c r="I1980" s="1941"/>
      <c r="J1980" s="611"/>
      <c r="K1980" s="607">
        <v>2.6</v>
      </c>
      <c r="L1980" s="607">
        <v>1.35</v>
      </c>
      <c r="M1980" s="607">
        <v>1.9</v>
      </c>
      <c r="N1980" s="607">
        <f>K1980+L1980+M1980</f>
        <v>5.85</v>
      </c>
      <c r="O1980" s="607">
        <v>3.55</v>
      </c>
      <c r="P1980" s="607"/>
      <c r="Q1980" s="607">
        <v>1</v>
      </c>
      <c r="R1980" s="607">
        <f t="shared" si="38"/>
        <v>20.767499999999998</v>
      </c>
      <c r="S1980" s="608">
        <f t="shared" si="37"/>
        <v>20.767499999999998</v>
      </c>
      <c r="T1980" s="589"/>
      <c r="U1980" s="589"/>
    </row>
    <row r="1981" spans="1:21" ht="15.6">
      <c r="A1981" s="1940"/>
      <c r="B1981" s="1941"/>
      <c r="C1981" s="1941"/>
      <c r="D1981" s="1941"/>
      <c r="E1981" s="1941"/>
      <c r="F1981" s="1941"/>
      <c r="G1981" s="1941"/>
      <c r="H1981" s="1941"/>
      <c r="I1981" s="1941"/>
      <c r="J1981" s="611"/>
      <c r="K1981" s="607">
        <v>2.6</v>
      </c>
      <c r="L1981" s="607">
        <v>1.35</v>
      </c>
      <c r="M1981" s="607"/>
      <c r="N1981" s="607">
        <f>K1981+L1981</f>
        <v>3.95</v>
      </c>
      <c r="O1981" s="607">
        <v>2.2000000000000002</v>
      </c>
      <c r="P1981" s="607"/>
      <c r="Q1981" s="607">
        <v>2</v>
      </c>
      <c r="R1981" s="607">
        <f t="shared" si="38"/>
        <v>8.6900000000000013</v>
      </c>
      <c r="S1981" s="608">
        <f t="shared" si="37"/>
        <v>17.380000000000003</v>
      </c>
      <c r="T1981" s="589"/>
      <c r="U1981" s="589"/>
    </row>
    <row r="1982" spans="1:21" ht="15.6">
      <c r="A1982" s="1940"/>
      <c r="B1982" s="1941"/>
      <c r="C1982" s="1941"/>
      <c r="D1982" s="1941"/>
      <c r="E1982" s="1941"/>
      <c r="F1982" s="1941"/>
      <c r="G1982" s="1941"/>
      <c r="H1982" s="1941"/>
      <c r="I1982" s="1941"/>
      <c r="J1982" s="611"/>
      <c r="K1982" s="607">
        <v>2.6</v>
      </c>
      <c r="L1982" s="607">
        <v>1.35</v>
      </c>
      <c r="M1982" s="607"/>
      <c r="N1982" s="607">
        <f>K1982+L1982</f>
        <v>3.95</v>
      </c>
      <c r="O1982" s="607">
        <v>2.0499999999999998</v>
      </c>
      <c r="P1982" s="607"/>
      <c r="Q1982" s="607">
        <v>2</v>
      </c>
      <c r="R1982" s="607">
        <f t="shared" si="38"/>
        <v>8.0975000000000001</v>
      </c>
      <c r="S1982" s="608">
        <f t="shared" si="37"/>
        <v>16.195</v>
      </c>
      <c r="T1982" s="589"/>
      <c r="U1982" s="589"/>
    </row>
    <row r="1983" spans="1:21" ht="15.6">
      <c r="A1983" s="1940"/>
      <c r="B1983" s="1941"/>
      <c r="C1983" s="1941"/>
      <c r="D1983" s="1941"/>
      <c r="E1983" s="1941"/>
      <c r="F1983" s="1941"/>
      <c r="G1983" s="1941"/>
      <c r="H1983" s="1941"/>
      <c r="I1983" s="1941"/>
      <c r="J1983" s="611"/>
      <c r="K1983" s="607">
        <v>2.6</v>
      </c>
      <c r="L1983" s="607">
        <v>1.35</v>
      </c>
      <c r="M1983" s="607"/>
      <c r="N1983" s="607">
        <f>K1983+L1983</f>
        <v>3.95</v>
      </c>
      <c r="O1983" s="607">
        <v>2.5</v>
      </c>
      <c r="P1983" s="607"/>
      <c r="Q1983" s="607">
        <v>2</v>
      </c>
      <c r="R1983" s="607">
        <f t="shared" si="38"/>
        <v>9.875</v>
      </c>
      <c r="S1983" s="608">
        <f t="shared" si="37"/>
        <v>19.75</v>
      </c>
      <c r="T1983" s="589"/>
      <c r="U1983" s="589"/>
    </row>
    <row r="1984" spans="1:21" ht="15.6">
      <c r="A1984" s="1940"/>
      <c r="B1984" s="1941"/>
      <c r="C1984" s="1941"/>
      <c r="D1984" s="1941"/>
      <c r="E1984" s="1941"/>
      <c r="F1984" s="1941"/>
      <c r="G1984" s="1941"/>
      <c r="H1984" s="1941"/>
      <c r="I1984" s="1941"/>
      <c r="J1984" s="611"/>
      <c r="K1984" s="607">
        <v>2.6</v>
      </c>
      <c r="L1984" s="607">
        <v>1.35</v>
      </c>
      <c r="M1984" s="607"/>
      <c r="N1984" s="607">
        <f>K1984+L1984</f>
        <v>3.95</v>
      </c>
      <c r="O1984" s="607">
        <v>2.75</v>
      </c>
      <c r="P1984" s="607"/>
      <c r="Q1984" s="607">
        <v>2</v>
      </c>
      <c r="R1984" s="607">
        <f t="shared" si="38"/>
        <v>10.862500000000001</v>
      </c>
      <c r="S1984" s="608">
        <f t="shared" si="37"/>
        <v>21.725000000000001</v>
      </c>
      <c r="T1984" s="589"/>
      <c r="U1984" s="589"/>
    </row>
    <row r="1985" spans="1:21" ht="15.6">
      <c r="A1985" s="1940"/>
      <c r="B1985" s="1941"/>
      <c r="C1985" s="1941"/>
      <c r="D1985" s="1941"/>
      <c r="E1985" s="1941"/>
      <c r="F1985" s="1941"/>
      <c r="G1985" s="1941"/>
      <c r="H1985" s="1941"/>
      <c r="I1985" s="1941"/>
      <c r="J1985" s="611"/>
      <c r="K1985" s="607">
        <v>2.6</v>
      </c>
      <c r="L1985" s="607">
        <v>1.35</v>
      </c>
      <c r="M1985" s="607">
        <v>1.9</v>
      </c>
      <c r="N1985" s="607">
        <f>K1985+L1985+M1985</f>
        <v>5.85</v>
      </c>
      <c r="O1985" s="607">
        <v>2.75</v>
      </c>
      <c r="P1985" s="607"/>
      <c r="Q1985" s="607">
        <v>1</v>
      </c>
      <c r="R1985" s="607">
        <f t="shared" si="38"/>
        <v>16.087499999999999</v>
      </c>
      <c r="S1985" s="608">
        <f t="shared" si="37"/>
        <v>16.087499999999999</v>
      </c>
      <c r="T1985" s="589"/>
      <c r="U1985" s="589"/>
    </row>
    <row r="1986" spans="1:21" ht="15.6">
      <c r="A1986" s="1940"/>
      <c r="B1986" s="1941"/>
      <c r="C1986" s="1941"/>
      <c r="D1986" s="1941"/>
      <c r="E1986" s="1941"/>
      <c r="F1986" s="1941"/>
      <c r="G1986" s="1941"/>
      <c r="H1986" s="1941"/>
      <c r="I1986" s="1941"/>
      <c r="J1986" s="611"/>
      <c r="K1986" s="607">
        <v>2.6</v>
      </c>
      <c r="L1986" s="607">
        <v>1.35</v>
      </c>
      <c r="M1986" s="607"/>
      <c r="N1986" s="607">
        <f>K1986+L1986</f>
        <v>3.95</v>
      </c>
      <c r="O1986" s="607">
        <v>4.57</v>
      </c>
      <c r="P1986" s="607"/>
      <c r="Q1986" s="607">
        <v>2</v>
      </c>
      <c r="R1986" s="607">
        <f t="shared" si="38"/>
        <v>18.051500000000001</v>
      </c>
      <c r="S1986" s="608">
        <f t="shared" si="37"/>
        <v>36.103000000000002</v>
      </c>
      <c r="T1986" s="589"/>
      <c r="U1986" s="589"/>
    </row>
    <row r="1987" spans="1:21" ht="15.6">
      <c r="A1987" s="1940"/>
      <c r="B1987" s="1941"/>
      <c r="C1987" s="1941"/>
      <c r="D1987" s="1941"/>
      <c r="E1987" s="1941"/>
      <c r="F1987" s="1941"/>
      <c r="G1987" s="1941"/>
      <c r="H1987" s="1941"/>
      <c r="I1987" s="1941"/>
      <c r="J1987" s="611"/>
      <c r="K1987" s="607">
        <v>2.6</v>
      </c>
      <c r="L1987" s="607">
        <v>1.35</v>
      </c>
      <c r="M1987" s="607">
        <v>1.9</v>
      </c>
      <c r="N1987" s="607">
        <f>K1987+L1987+M1987</f>
        <v>5.85</v>
      </c>
      <c r="O1987" s="607">
        <v>4.57</v>
      </c>
      <c r="P1987" s="607"/>
      <c r="Q1987" s="607">
        <v>1</v>
      </c>
      <c r="R1987" s="607">
        <f t="shared" si="38"/>
        <v>26.734500000000001</v>
      </c>
      <c r="S1987" s="608">
        <f>Q1987*R1987</f>
        <v>26.734500000000001</v>
      </c>
      <c r="T1987" s="589"/>
      <c r="U1987" s="589"/>
    </row>
    <row r="1988" spans="1:21" ht="15.6">
      <c r="A1988" s="1940"/>
      <c r="B1988" s="1941"/>
      <c r="C1988" s="1941"/>
      <c r="D1988" s="1941"/>
      <c r="E1988" s="1941"/>
      <c r="F1988" s="1941"/>
      <c r="G1988" s="1941"/>
      <c r="H1988" s="1941"/>
      <c r="I1988" s="1941"/>
      <c r="J1988" s="611"/>
      <c r="K1988" s="607">
        <v>2.6</v>
      </c>
      <c r="L1988" s="607">
        <v>1.35</v>
      </c>
      <c r="M1988" s="607"/>
      <c r="N1988" s="607">
        <f t="shared" ref="N1988:N1998" si="40">K1988+L1988</f>
        <v>3.95</v>
      </c>
      <c r="O1988" s="607">
        <v>9.07</v>
      </c>
      <c r="P1988" s="607"/>
      <c r="Q1988" s="607">
        <v>1</v>
      </c>
      <c r="R1988" s="607">
        <f t="shared" si="38"/>
        <v>35.826500000000003</v>
      </c>
      <c r="S1988" s="608">
        <f t="shared" si="37"/>
        <v>35.826500000000003</v>
      </c>
      <c r="T1988" s="589"/>
      <c r="U1988" s="589"/>
    </row>
    <row r="1989" spans="1:21" ht="15.6">
      <c r="A1989" s="1940"/>
      <c r="B1989" s="1941"/>
      <c r="C1989" s="1941"/>
      <c r="D1989" s="1941"/>
      <c r="E1989" s="1941"/>
      <c r="F1989" s="1941"/>
      <c r="G1989" s="1941"/>
      <c r="H1989" s="1941"/>
      <c r="I1989" s="1941"/>
      <c r="J1989" s="611"/>
      <c r="K1989" s="607">
        <v>2.6</v>
      </c>
      <c r="L1989" s="607">
        <v>1.35</v>
      </c>
      <c r="M1989" s="607"/>
      <c r="N1989" s="607">
        <f t="shared" si="40"/>
        <v>3.95</v>
      </c>
      <c r="O1989" s="607">
        <v>8.77</v>
      </c>
      <c r="P1989" s="607"/>
      <c r="Q1989" s="607">
        <v>1</v>
      </c>
      <c r="R1989" s="607">
        <f t="shared" si="38"/>
        <v>34.641500000000001</v>
      </c>
      <c r="S1989" s="608">
        <f t="shared" si="37"/>
        <v>34.641500000000001</v>
      </c>
      <c r="T1989" s="589"/>
      <c r="U1989" s="589"/>
    </row>
    <row r="1990" spans="1:21" ht="15.6">
      <c r="A1990" s="1940"/>
      <c r="B1990" s="1941"/>
      <c r="C1990" s="1941"/>
      <c r="D1990" s="1941"/>
      <c r="E1990" s="1941"/>
      <c r="F1990" s="1941"/>
      <c r="G1990" s="1941"/>
      <c r="H1990" s="1941"/>
      <c r="I1990" s="1941"/>
      <c r="J1990" s="611"/>
      <c r="K1990" s="607">
        <v>2.6</v>
      </c>
      <c r="L1990" s="607">
        <v>1.35</v>
      </c>
      <c r="M1990" s="607"/>
      <c r="N1990" s="607">
        <f t="shared" si="40"/>
        <v>3.95</v>
      </c>
      <c r="O1990" s="607">
        <v>0.6</v>
      </c>
      <c r="P1990" s="607"/>
      <c r="Q1990" s="607">
        <v>1</v>
      </c>
      <c r="R1990" s="607">
        <f t="shared" si="38"/>
        <v>2.37</v>
      </c>
      <c r="S1990" s="608">
        <f t="shared" si="37"/>
        <v>2.37</v>
      </c>
      <c r="T1990" s="589"/>
      <c r="U1990" s="589"/>
    </row>
    <row r="1991" spans="1:21" ht="15.6">
      <c r="A1991" s="1940"/>
      <c r="B1991" s="1941"/>
      <c r="C1991" s="1941"/>
      <c r="D1991" s="1941"/>
      <c r="E1991" s="1941"/>
      <c r="F1991" s="1941"/>
      <c r="G1991" s="1941"/>
      <c r="H1991" s="1941"/>
      <c r="I1991" s="1941"/>
      <c r="J1991" s="611"/>
      <c r="K1991" s="607">
        <v>2.6</v>
      </c>
      <c r="L1991" s="607">
        <v>1.35</v>
      </c>
      <c r="M1991" s="607"/>
      <c r="N1991" s="607">
        <f t="shared" si="40"/>
        <v>3.95</v>
      </c>
      <c r="O1991" s="607">
        <v>8.3000000000000007</v>
      </c>
      <c r="P1991" s="607"/>
      <c r="Q1991" s="607">
        <v>1</v>
      </c>
      <c r="R1991" s="607">
        <f t="shared" si="38"/>
        <v>32.785000000000004</v>
      </c>
      <c r="S1991" s="608">
        <f t="shared" si="37"/>
        <v>32.785000000000004</v>
      </c>
      <c r="T1991" s="589"/>
      <c r="U1991" s="589"/>
    </row>
    <row r="1992" spans="1:21" ht="31.2">
      <c r="A1992" s="1940"/>
      <c r="B1992" s="1941"/>
      <c r="C1992" s="1941"/>
      <c r="D1992" s="1941"/>
      <c r="E1992" s="1941"/>
      <c r="F1992" s="1941"/>
      <c r="G1992" s="1941"/>
      <c r="H1992" s="1941"/>
      <c r="I1992" s="1941"/>
      <c r="J1992" s="611" t="s">
        <v>1654</v>
      </c>
      <c r="K1992" s="607">
        <v>2.6</v>
      </c>
      <c r="L1992" s="607">
        <v>1.35</v>
      </c>
      <c r="M1992" s="607"/>
      <c r="N1992" s="607">
        <f t="shared" si="40"/>
        <v>3.95</v>
      </c>
      <c r="O1992" s="607">
        <v>3</v>
      </c>
      <c r="P1992" s="607"/>
      <c r="Q1992" s="607">
        <v>1</v>
      </c>
      <c r="R1992" s="607">
        <f t="shared" si="38"/>
        <v>11.850000000000001</v>
      </c>
      <c r="S1992" s="608">
        <f>Q1992*R1992</f>
        <v>11.850000000000001</v>
      </c>
      <c r="T1992" s="589"/>
      <c r="U1992" s="589"/>
    </row>
    <row r="1993" spans="1:21" ht="15.6">
      <c r="A1993" s="1940"/>
      <c r="B1993" s="1941"/>
      <c r="C1993" s="1941"/>
      <c r="D1993" s="1941"/>
      <c r="E1993" s="1941"/>
      <c r="F1993" s="1941"/>
      <c r="G1993" s="1941"/>
      <c r="H1993" s="1941"/>
      <c r="I1993" s="1941"/>
      <c r="J1993" s="611"/>
      <c r="K1993" s="607">
        <v>2.6</v>
      </c>
      <c r="L1993" s="607">
        <v>1.35</v>
      </c>
      <c r="M1993" s="607"/>
      <c r="N1993" s="607">
        <f t="shared" si="40"/>
        <v>3.95</v>
      </c>
      <c r="O1993" s="607">
        <v>1.82</v>
      </c>
      <c r="P1993" s="607"/>
      <c r="Q1993" s="607">
        <v>1</v>
      </c>
      <c r="R1993" s="607">
        <f t="shared" si="38"/>
        <v>7.1890000000000009</v>
      </c>
      <c r="S1993" s="608">
        <v>1.57</v>
      </c>
      <c r="T1993" s="589"/>
      <c r="U1993" s="589"/>
    </row>
    <row r="1994" spans="1:21" ht="15.6">
      <c r="A1994" s="1940"/>
      <c r="B1994" s="1941"/>
      <c r="C1994" s="1941"/>
      <c r="D1994" s="1941"/>
      <c r="E1994" s="1941"/>
      <c r="F1994" s="1941"/>
      <c r="G1994" s="1941"/>
      <c r="H1994" s="1941"/>
      <c r="I1994" s="1941"/>
      <c r="J1994" s="611"/>
      <c r="K1994" s="607"/>
      <c r="L1994" s="607">
        <v>1.35</v>
      </c>
      <c r="M1994" s="607"/>
      <c r="N1994" s="607">
        <f t="shared" si="40"/>
        <v>1.35</v>
      </c>
      <c r="O1994" s="607">
        <v>2.8</v>
      </c>
      <c r="P1994" s="607"/>
      <c r="Q1994" s="607">
        <v>1</v>
      </c>
      <c r="R1994" s="607">
        <f t="shared" si="38"/>
        <v>3.78</v>
      </c>
      <c r="S1994" s="608">
        <f t="shared" ref="S1994:S1997" si="41">Q1994*R1994</f>
        <v>3.78</v>
      </c>
      <c r="T1994" s="589"/>
      <c r="U1994" s="589"/>
    </row>
    <row r="1995" spans="1:21" ht="36" customHeight="1">
      <c r="A1995" s="1940"/>
      <c r="B1995" s="1941"/>
      <c r="C1995" s="1941"/>
      <c r="D1995" s="1941"/>
      <c r="E1995" s="1941"/>
      <c r="F1995" s="1941"/>
      <c r="G1995" s="1941"/>
      <c r="H1995" s="1941"/>
      <c r="I1995" s="1941"/>
      <c r="J1995" s="611" t="s">
        <v>1657</v>
      </c>
      <c r="K1995" s="607">
        <v>0.4</v>
      </c>
      <c r="L1995" s="607">
        <v>1.35</v>
      </c>
      <c r="M1995" s="607"/>
      <c r="N1995" s="607">
        <f t="shared" si="40"/>
        <v>1.75</v>
      </c>
      <c r="O1995" s="607">
        <v>4.5999999999999996</v>
      </c>
      <c r="P1995" s="607"/>
      <c r="Q1995" s="607">
        <v>1</v>
      </c>
      <c r="R1995" s="607">
        <f t="shared" si="38"/>
        <v>8.0499999999999989</v>
      </c>
      <c r="S1995" s="608">
        <f t="shared" si="41"/>
        <v>8.0499999999999989</v>
      </c>
      <c r="T1995" s="589"/>
      <c r="U1995" s="589"/>
    </row>
    <row r="1996" spans="1:21" ht="15.6">
      <c r="A1996" s="1940"/>
      <c r="B1996" s="1941"/>
      <c r="C1996" s="1941"/>
      <c r="D1996" s="1941"/>
      <c r="E1996" s="1941"/>
      <c r="F1996" s="1941"/>
      <c r="G1996" s="1941"/>
      <c r="H1996" s="1941"/>
      <c r="I1996" s="1941"/>
      <c r="J1996" s="611"/>
      <c r="K1996" s="607">
        <v>0.4</v>
      </c>
      <c r="L1996" s="607">
        <v>1.35</v>
      </c>
      <c r="M1996" s="607"/>
      <c r="N1996" s="607">
        <f t="shared" si="40"/>
        <v>1.75</v>
      </c>
      <c r="O1996" s="607">
        <v>6.24</v>
      </c>
      <c r="P1996" s="607"/>
      <c r="Q1996" s="607">
        <v>1</v>
      </c>
      <c r="R1996" s="607">
        <f t="shared" si="38"/>
        <v>10.92</v>
      </c>
      <c r="S1996" s="608">
        <f t="shared" si="41"/>
        <v>10.92</v>
      </c>
      <c r="T1996" s="589"/>
      <c r="U1996" s="589"/>
    </row>
    <row r="1997" spans="1:21" ht="15.6">
      <c r="A1997" s="1940"/>
      <c r="B1997" s="1941"/>
      <c r="C1997" s="1941"/>
      <c r="D1997" s="1941"/>
      <c r="E1997" s="1941"/>
      <c r="F1997" s="1941"/>
      <c r="G1997" s="1941"/>
      <c r="H1997" s="1941"/>
      <c r="I1997" s="1941"/>
      <c r="J1997" s="611"/>
      <c r="K1997" s="607">
        <v>0.4</v>
      </c>
      <c r="L1997" s="607">
        <v>1.35</v>
      </c>
      <c r="M1997" s="607"/>
      <c r="N1997" s="607">
        <f t="shared" si="40"/>
        <v>1.75</v>
      </c>
      <c r="O1997" s="607">
        <v>3</v>
      </c>
      <c r="P1997" s="607"/>
      <c r="Q1997" s="607">
        <v>2</v>
      </c>
      <c r="R1997" s="607">
        <f t="shared" si="38"/>
        <v>5.25</v>
      </c>
      <c r="S1997" s="608">
        <f t="shared" si="41"/>
        <v>10.5</v>
      </c>
      <c r="T1997" s="589"/>
      <c r="U1997" s="589"/>
    </row>
    <row r="1998" spans="1:21" ht="15.6">
      <c r="A1998" s="1940"/>
      <c r="B1998" s="1941"/>
      <c r="C1998" s="1941"/>
      <c r="D1998" s="1941"/>
      <c r="E1998" s="1941"/>
      <c r="F1998" s="1941"/>
      <c r="G1998" s="1941"/>
      <c r="H1998" s="1941"/>
      <c r="I1998" s="1941"/>
      <c r="J1998" s="611"/>
      <c r="K1998" s="607">
        <v>0.4</v>
      </c>
      <c r="L1998" s="607">
        <v>1.35</v>
      </c>
      <c r="M1998" s="607"/>
      <c r="N1998" s="607">
        <f t="shared" si="40"/>
        <v>1.75</v>
      </c>
      <c r="O1998" s="607">
        <v>2.09</v>
      </c>
      <c r="P1998" s="607"/>
      <c r="Q1998" s="607">
        <v>1</v>
      </c>
      <c r="R1998" s="607">
        <f t="shared" si="38"/>
        <v>3.6574999999999998</v>
      </c>
      <c r="S1998" s="608">
        <f>Q1998*R1998</f>
        <v>3.6574999999999998</v>
      </c>
      <c r="T1998" s="589"/>
      <c r="U1998" s="589"/>
    </row>
    <row r="1999" spans="1:21" ht="15.6">
      <c r="A1999" s="1940"/>
      <c r="B1999" s="1941"/>
      <c r="C1999" s="1941"/>
      <c r="D1999" s="1941"/>
      <c r="E1999" s="1941"/>
      <c r="F1999" s="1941"/>
      <c r="G1999" s="1941"/>
      <c r="H1999" s="1941"/>
      <c r="I1999" s="1941"/>
      <c r="J1999" s="611" t="s">
        <v>1658</v>
      </c>
      <c r="K1999" s="606"/>
      <c r="L1999" s="607">
        <v>1.3</v>
      </c>
      <c r="M1999" s="607"/>
      <c r="N1999" s="607"/>
      <c r="O1999" s="607">
        <v>11.45</v>
      </c>
      <c r="P1999" s="607"/>
      <c r="Q1999" s="607">
        <v>1</v>
      </c>
      <c r="R1999" s="607">
        <f>L1999*O1999</f>
        <v>14.885</v>
      </c>
      <c r="S1999" s="608">
        <f t="shared" ref="S1999:S2007" si="42">Q1999*R1999</f>
        <v>14.885</v>
      </c>
      <c r="T1999" s="589"/>
      <c r="U1999" s="589"/>
    </row>
    <row r="2000" spans="1:21" ht="15.6">
      <c r="A2000" s="1940"/>
      <c r="B2000" s="1941"/>
      <c r="C2000" s="1941"/>
      <c r="D2000" s="1941"/>
      <c r="E2000" s="1941"/>
      <c r="F2000" s="1941"/>
      <c r="G2000" s="1941"/>
      <c r="H2000" s="1941"/>
      <c r="I2000" s="1941"/>
      <c r="J2000" s="611"/>
      <c r="K2000" s="636"/>
      <c r="L2000" s="636">
        <v>1.3</v>
      </c>
      <c r="M2000" s="637"/>
      <c r="N2000" s="637"/>
      <c r="O2000" s="637">
        <v>12.22</v>
      </c>
      <c r="P2000" s="607"/>
      <c r="Q2000" s="607">
        <v>1</v>
      </c>
      <c r="R2000" s="607">
        <f>L2000*O2000</f>
        <v>15.886000000000001</v>
      </c>
      <c r="S2000" s="608">
        <f t="shared" si="42"/>
        <v>15.886000000000001</v>
      </c>
      <c r="T2000" s="589"/>
      <c r="U2000" s="589"/>
    </row>
    <row r="2001" spans="1:24" ht="15.6" customHeight="1">
      <c r="A2001" s="1940"/>
      <c r="B2001" s="1941"/>
      <c r="C2001" s="1941"/>
      <c r="D2001" s="1941"/>
      <c r="E2001" s="1941"/>
      <c r="F2001" s="1941"/>
      <c r="G2001" s="1941"/>
      <c r="H2001" s="1941"/>
      <c r="I2001" s="1941"/>
      <c r="J2001" s="611"/>
      <c r="K2001" s="636"/>
      <c r="L2001" s="636">
        <v>1.3</v>
      </c>
      <c r="M2001" s="637"/>
      <c r="N2001" s="637"/>
      <c r="O2001" s="637">
        <v>11.7</v>
      </c>
      <c r="P2001" s="637"/>
      <c r="Q2001" s="607">
        <v>1</v>
      </c>
      <c r="R2001" s="607">
        <f>L2001*O2001</f>
        <v>15.209999999999999</v>
      </c>
      <c r="S2001" s="608">
        <f t="shared" si="42"/>
        <v>15.209999999999999</v>
      </c>
      <c r="T2001" s="589"/>
      <c r="U2001" s="589"/>
    </row>
    <row r="2002" spans="1:24" ht="15.6" customHeight="1">
      <c r="A2002" s="1940"/>
      <c r="B2002" s="1941"/>
      <c r="C2002" s="1941"/>
      <c r="D2002" s="1941"/>
      <c r="E2002" s="1941"/>
      <c r="F2002" s="1941"/>
      <c r="G2002" s="1941"/>
      <c r="H2002" s="1941"/>
      <c r="I2002" s="1941"/>
      <c r="J2002" s="611"/>
      <c r="K2002" s="636"/>
      <c r="L2002" s="636">
        <v>1.3</v>
      </c>
      <c r="M2002" s="637"/>
      <c r="N2002" s="637"/>
      <c r="O2002" s="637">
        <v>5.85</v>
      </c>
      <c r="P2002" s="637"/>
      <c r="Q2002" s="607">
        <v>1</v>
      </c>
      <c r="R2002" s="607">
        <f>L2002*O2002</f>
        <v>7.6049999999999995</v>
      </c>
      <c r="S2002" s="608">
        <f t="shared" si="42"/>
        <v>7.6049999999999995</v>
      </c>
      <c r="T2002" s="589"/>
      <c r="U2002" s="589"/>
    </row>
    <row r="2003" spans="1:24" ht="15.6" customHeight="1">
      <c r="A2003" s="1940"/>
      <c r="B2003" s="1941"/>
      <c r="C2003" s="1941"/>
      <c r="D2003" s="1941"/>
      <c r="E2003" s="1941"/>
      <c r="F2003" s="1941"/>
      <c r="G2003" s="1941"/>
      <c r="H2003" s="1941"/>
      <c r="I2003" s="1941"/>
      <c r="J2003" s="611"/>
      <c r="K2003" s="636"/>
      <c r="L2003" s="636">
        <v>1.3</v>
      </c>
      <c r="M2003" s="637"/>
      <c r="N2003" s="637"/>
      <c r="O2003" s="637">
        <v>6.45</v>
      </c>
      <c r="P2003" s="637"/>
      <c r="Q2003" s="607">
        <v>1</v>
      </c>
      <c r="R2003" s="607">
        <f>L2003*O2003</f>
        <v>8.3849999999999998</v>
      </c>
      <c r="S2003" s="608">
        <f t="shared" si="42"/>
        <v>8.3849999999999998</v>
      </c>
      <c r="T2003" s="589"/>
      <c r="U2003" s="589"/>
    </row>
    <row r="2004" spans="1:24" ht="15.6" customHeight="1">
      <c r="A2004" s="1940"/>
      <c r="B2004" s="1941"/>
      <c r="C2004" s="1941"/>
      <c r="D2004" s="1941"/>
      <c r="E2004" s="1941"/>
      <c r="F2004" s="1941"/>
      <c r="G2004" s="1941"/>
      <c r="H2004" s="1941"/>
      <c r="I2004" s="1941"/>
      <c r="J2004" s="611"/>
      <c r="K2004" s="636"/>
      <c r="L2004" s="636"/>
      <c r="M2004" s="637"/>
      <c r="N2004" s="637"/>
      <c r="O2004" s="637"/>
      <c r="P2004" s="637">
        <v>18.5</v>
      </c>
      <c r="Q2004" s="607">
        <v>1</v>
      </c>
      <c r="R2004" s="607">
        <f>P2004*Q2004</f>
        <v>18.5</v>
      </c>
      <c r="S2004" s="608">
        <f t="shared" si="42"/>
        <v>18.5</v>
      </c>
      <c r="T2004" s="589"/>
      <c r="U2004" s="589"/>
    </row>
    <row r="2005" spans="1:24" ht="15.6" customHeight="1">
      <c r="A2005" s="1940"/>
      <c r="B2005" s="1941"/>
      <c r="C2005" s="1941"/>
      <c r="D2005" s="1941"/>
      <c r="E2005" s="1941"/>
      <c r="F2005" s="1941"/>
      <c r="G2005" s="1941"/>
      <c r="H2005" s="1941"/>
      <c r="I2005" s="1941"/>
      <c r="J2005" s="611"/>
      <c r="K2005" s="636"/>
      <c r="L2005" s="636">
        <v>0.85</v>
      </c>
      <c r="M2005" s="637"/>
      <c r="N2005" s="637"/>
      <c r="O2005" s="637">
        <v>3.04</v>
      </c>
      <c r="P2005" s="637"/>
      <c r="Q2005" s="607">
        <v>1</v>
      </c>
      <c r="R2005" s="607">
        <f>L2005*O2005</f>
        <v>2.5840000000000001</v>
      </c>
      <c r="S2005" s="608">
        <f t="shared" si="42"/>
        <v>2.5840000000000001</v>
      </c>
      <c r="T2005" s="589"/>
      <c r="U2005" s="589"/>
    </row>
    <row r="2006" spans="1:24" ht="15.6" customHeight="1">
      <c r="A2006" s="1940"/>
      <c r="B2006" s="1941"/>
      <c r="C2006" s="1941"/>
      <c r="D2006" s="1941"/>
      <c r="E2006" s="1941"/>
      <c r="F2006" s="1941"/>
      <c r="G2006" s="1941"/>
      <c r="H2006" s="1941"/>
      <c r="I2006" s="1941"/>
      <c r="J2006" s="611"/>
      <c r="K2006" s="636"/>
      <c r="L2006" s="637"/>
      <c r="M2006" s="637"/>
      <c r="N2006" s="637"/>
      <c r="O2006" s="637"/>
      <c r="P2006" s="637">
        <v>8.16</v>
      </c>
      <c r="Q2006" s="607">
        <v>2</v>
      </c>
      <c r="R2006" s="607">
        <f>P2006*Q2006</f>
        <v>16.32</v>
      </c>
      <c r="S2006" s="608">
        <f>Q2006*R2006</f>
        <v>32.64</v>
      </c>
      <c r="T2006" s="589"/>
      <c r="U2006" s="589"/>
    </row>
    <row r="2007" spans="1:24" ht="15.6" customHeight="1">
      <c r="A2007" s="1940"/>
      <c r="B2007" s="1941"/>
      <c r="C2007" s="1941"/>
      <c r="D2007" s="1941"/>
      <c r="E2007" s="1941"/>
      <c r="F2007" s="1941"/>
      <c r="G2007" s="1941"/>
      <c r="H2007" s="1941"/>
      <c r="I2007" s="1941"/>
      <c r="J2007" s="611"/>
      <c r="K2007" s="636"/>
      <c r="L2007" s="637"/>
      <c r="M2007" s="637"/>
      <c r="N2007" s="637"/>
      <c r="O2007" s="637"/>
      <c r="P2007" s="637">
        <v>12.65</v>
      </c>
      <c r="Q2007" s="607">
        <v>1</v>
      </c>
      <c r="R2007" s="607">
        <f>P2007*Q2007</f>
        <v>12.65</v>
      </c>
      <c r="S2007" s="608">
        <f t="shared" si="42"/>
        <v>12.65</v>
      </c>
      <c r="T2007" s="589"/>
      <c r="U2007" s="589"/>
      <c r="X2007" s="1230">
        <f>+SUM(S1941:S2008)</f>
        <v>1428.251</v>
      </c>
    </row>
    <row r="2008" spans="1:24" ht="15.6" customHeight="1">
      <c r="A2008" s="1940"/>
      <c r="B2008" s="1941"/>
      <c r="C2008" s="1941"/>
      <c r="D2008" s="1941"/>
      <c r="E2008" s="1941"/>
      <c r="F2008" s="1941"/>
      <c r="G2008" s="1941"/>
      <c r="H2008" s="1941"/>
      <c r="I2008" s="1941"/>
      <c r="J2008" s="1449" t="s">
        <v>1659</v>
      </c>
      <c r="K2008" s="1450"/>
      <c r="L2008" s="1451"/>
      <c r="M2008" s="1451"/>
      <c r="N2008" s="1460"/>
      <c r="O2008" s="1460"/>
      <c r="P2008" s="1460"/>
      <c r="Q2008" s="1460"/>
      <c r="R2008" s="1460"/>
      <c r="S2008" s="1461"/>
      <c r="T2008" s="589"/>
      <c r="U2008" s="589"/>
    </row>
    <row r="2009" spans="1:24" ht="62.4">
      <c r="A2009" s="1940"/>
      <c r="B2009" s="1941"/>
      <c r="C2009" s="1941"/>
      <c r="D2009" s="1941"/>
      <c r="E2009" s="1941"/>
      <c r="F2009" s="1941"/>
      <c r="G2009" s="1941"/>
      <c r="H2009" s="1941"/>
      <c r="I2009" s="1941"/>
      <c r="J2009" s="1452" t="s">
        <v>1787</v>
      </c>
      <c r="K2009" s="1453"/>
      <c r="L2009" s="1453"/>
      <c r="M2009" s="1453"/>
      <c r="N2009" s="1454">
        <v>1.5</v>
      </c>
      <c r="O2009" s="1454">
        <f>1+18.3</f>
        <v>19.3</v>
      </c>
      <c r="P2009" s="1454"/>
      <c r="Q2009" s="1454">
        <v>1</v>
      </c>
      <c r="R2009" s="1454"/>
      <c r="S2009" s="1455">
        <f>+N2009*O2009*Q2009</f>
        <v>28.950000000000003</v>
      </c>
      <c r="T2009" s="589"/>
      <c r="U2009" s="589"/>
    </row>
    <row r="2010" spans="1:24" ht="24" customHeight="1">
      <c r="A2010" s="1940"/>
      <c r="B2010" s="1941"/>
      <c r="C2010" s="1941"/>
      <c r="D2010" s="1941"/>
      <c r="E2010" s="1941"/>
      <c r="F2010" s="1941"/>
      <c r="G2010" s="1941"/>
      <c r="H2010" s="1941"/>
      <c r="I2010" s="1941"/>
      <c r="J2010" s="1452"/>
      <c r="K2010" s="1453"/>
      <c r="L2010" s="1453"/>
      <c r="M2010" s="1453"/>
      <c r="N2010" s="1454"/>
      <c r="O2010" s="1454"/>
      <c r="P2010" s="1454"/>
      <c r="Q2010" s="1454"/>
      <c r="R2010" s="1454"/>
      <c r="S2010" s="1455"/>
      <c r="T2010" s="589"/>
      <c r="U2010" s="589"/>
    </row>
    <row r="2011" spans="1:24" ht="33" customHeight="1">
      <c r="A2011" s="1940"/>
      <c r="B2011" s="1941"/>
      <c r="C2011" s="1941"/>
      <c r="D2011" s="1941"/>
      <c r="E2011" s="1941"/>
      <c r="F2011" s="1941"/>
      <c r="G2011" s="1941"/>
      <c r="H2011" s="1941"/>
      <c r="I2011" s="1941"/>
      <c r="J2011" s="1452" t="s">
        <v>1784</v>
      </c>
      <c r="K2011" s="1453"/>
      <c r="L2011" s="1453"/>
      <c r="M2011" s="1453"/>
      <c r="N2011" s="1454">
        <v>1.5</v>
      </c>
      <c r="O2011" s="1454">
        <v>4.2</v>
      </c>
      <c r="P2011" s="1454"/>
      <c r="Q2011" s="1454">
        <v>1</v>
      </c>
      <c r="R2011" s="1454"/>
      <c r="S2011" s="1455">
        <f>+N2011*O2011*Q2011</f>
        <v>6.3000000000000007</v>
      </c>
      <c r="T2011" s="589"/>
      <c r="U2011" s="589"/>
    </row>
    <row r="2012" spans="1:24" ht="34.200000000000003" customHeight="1">
      <c r="A2012" s="1940"/>
      <c r="B2012" s="1941"/>
      <c r="C2012" s="1941"/>
      <c r="D2012" s="1941"/>
      <c r="E2012" s="1941"/>
      <c r="F2012" s="1941"/>
      <c r="G2012" s="1941"/>
      <c r="H2012" s="1941"/>
      <c r="I2012" s="1941"/>
      <c r="J2012" s="1452" t="s">
        <v>1782</v>
      </c>
      <c r="K2012" s="1453"/>
      <c r="L2012" s="1453"/>
      <c r="M2012" s="1453"/>
      <c r="N2012" s="1454">
        <v>7.6</v>
      </c>
      <c r="O2012" s="1454">
        <v>5.0999999999999996</v>
      </c>
      <c r="P2012" s="1454"/>
      <c r="Q2012" s="1454">
        <v>2</v>
      </c>
      <c r="R2012" s="1454"/>
      <c r="S2012" s="1455">
        <f>+N2012*O2012*Q2012</f>
        <v>77.52</v>
      </c>
      <c r="T2012" s="589"/>
      <c r="U2012" s="589"/>
    </row>
    <row r="2013" spans="1:24" ht="46.8">
      <c r="A2013" s="1940"/>
      <c r="B2013" s="1941"/>
      <c r="C2013" s="1941"/>
      <c r="D2013" s="1941"/>
      <c r="E2013" s="1941"/>
      <c r="F2013" s="1941"/>
      <c r="G2013" s="1941"/>
      <c r="H2013" s="1941"/>
      <c r="I2013" s="1941"/>
      <c r="J2013" s="1452" t="s">
        <v>1783</v>
      </c>
      <c r="K2013" s="1453"/>
      <c r="L2013" s="1453"/>
      <c r="M2013" s="1453"/>
      <c r="N2013" s="1454">
        <f>12.64+1+1.18+3.18+1.4</f>
        <v>19.399999999999999</v>
      </c>
      <c r="O2013" s="1454">
        <v>1.5</v>
      </c>
      <c r="P2013" s="1454"/>
      <c r="Q2013" s="1454"/>
      <c r="R2013" s="1454"/>
      <c r="S2013" s="1455">
        <f>+N2013*O2013</f>
        <v>29.099999999999998</v>
      </c>
      <c r="T2013" s="589"/>
      <c r="U2013" s="589"/>
    </row>
    <row r="2014" spans="1:24" ht="37.799999999999997" customHeight="1">
      <c r="A2014" s="1940"/>
      <c r="B2014" s="1941"/>
      <c r="C2014" s="1941"/>
      <c r="D2014" s="1941"/>
      <c r="E2014" s="1941"/>
      <c r="F2014" s="1941"/>
      <c r="G2014" s="1941"/>
      <c r="H2014" s="1941"/>
      <c r="I2014" s="1941"/>
      <c r="J2014" s="1452" t="s">
        <v>1786</v>
      </c>
      <c r="K2014" s="1453"/>
      <c r="L2014" s="1453"/>
      <c r="M2014" s="1453"/>
      <c r="N2014" s="1454">
        <v>4.2</v>
      </c>
      <c r="O2014" s="1454">
        <v>1.53</v>
      </c>
      <c r="P2014" s="1454"/>
      <c r="Q2014" s="1454"/>
      <c r="R2014" s="1454"/>
      <c r="S2014" s="1455">
        <f>+N2014*O2014</f>
        <v>6.4260000000000002</v>
      </c>
      <c r="T2014" s="589"/>
      <c r="U2014" s="589"/>
    </row>
    <row r="2015" spans="1:24" ht="62.4">
      <c r="A2015" s="1940"/>
      <c r="B2015" s="1941"/>
      <c r="C2015" s="1941"/>
      <c r="D2015" s="1941"/>
      <c r="E2015" s="1941"/>
      <c r="F2015" s="1941"/>
      <c r="G2015" s="1941"/>
      <c r="H2015" s="1941"/>
      <c r="I2015" s="1941"/>
      <c r="J2015" s="1452" t="s">
        <v>1785</v>
      </c>
      <c r="K2015" s="1453"/>
      <c r="L2015" s="1453"/>
      <c r="M2015" s="1453"/>
      <c r="N2015" s="1454">
        <v>4.3</v>
      </c>
      <c r="O2015" s="1454">
        <v>1.5</v>
      </c>
      <c r="P2015" s="1454"/>
      <c r="Q2015" s="1454">
        <v>8</v>
      </c>
      <c r="R2015" s="1454"/>
      <c r="S2015" s="1455">
        <f>N2015*O2015*Q2015</f>
        <v>51.599999999999994</v>
      </c>
      <c r="T2015" s="589"/>
      <c r="U2015" s="589"/>
    </row>
    <row r="2016" spans="1:24" ht="15.6" customHeight="1">
      <c r="A2016" s="1940"/>
      <c r="B2016" s="1941"/>
      <c r="C2016" s="1941"/>
      <c r="D2016" s="1941"/>
      <c r="E2016" s="1941"/>
      <c r="F2016" s="1941"/>
      <c r="G2016" s="1941"/>
      <c r="H2016" s="1941"/>
      <c r="I2016" s="1941"/>
      <c r="J2016" s="1456"/>
      <c r="K2016" s="1450"/>
      <c r="L2016" s="1451"/>
      <c r="M2016" s="1451"/>
      <c r="N2016" s="1451"/>
      <c r="O2016" s="1451"/>
      <c r="P2016" s="1451"/>
      <c r="Q2016" s="1457"/>
      <c r="R2016" s="1457"/>
      <c r="S2016" s="1455">
        <f>N2016*O2016*Q2016</f>
        <v>0</v>
      </c>
      <c r="T2016" s="589"/>
      <c r="U2016" s="589"/>
    </row>
    <row r="2017" spans="1:24" ht="17.399999999999999" customHeight="1">
      <c r="A2017" s="1940"/>
      <c r="B2017" s="1941"/>
      <c r="C2017" s="1941"/>
      <c r="D2017" s="1941"/>
      <c r="E2017" s="1941"/>
      <c r="F2017" s="1941"/>
      <c r="G2017" s="1941"/>
      <c r="H2017" s="1941"/>
      <c r="I2017" s="1941"/>
      <c r="J2017" s="1458" t="s">
        <v>1274</v>
      </c>
      <c r="K2017" s="1450"/>
      <c r="L2017" s="1451"/>
      <c r="M2017" s="1451"/>
      <c r="N2017" s="1451">
        <v>76.45</v>
      </c>
      <c r="O2017" s="1451">
        <v>4</v>
      </c>
      <c r="P2017" s="1451"/>
      <c r="Q2017" s="1457">
        <v>1</v>
      </c>
      <c r="R2017" s="1457"/>
      <c r="S2017" s="1455">
        <f>N2017*O2017*Q2017</f>
        <v>305.8</v>
      </c>
      <c r="T2017" s="589"/>
      <c r="U2017" s="589"/>
    </row>
    <row r="2018" spans="1:24" ht="15.6" customHeight="1">
      <c r="A2018" s="1940"/>
      <c r="B2018" s="1941"/>
      <c r="C2018" s="1941"/>
      <c r="D2018" s="1941"/>
      <c r="E2018" s="1941"/>
      <c r="F2018" s="1941"/>
      <c r="G2018" s="1941"/>
      <c r="H2018" s="1941"/>
      <c r="I2018" s="1941"/>
      <c r="J2018" s="611"/>
      <c r="K2018" s="636"/>
      <c r="L2018" s="637"/>
      <c r="M2018" s="637"/>
      <c r="N2018" s="637"/>
      <c r="O2018" s="637"/>
      <c r="P2018" s="637"/>
      <c r="Q2018" s="607"/>
      <c r="R2018" s="607"/>
      <c r="S2018" s="608"/>
      <c r="T2018" s="589"/>
      <c r="U2018" s="589">
        <v>1263</v>
      </c>
    </row>
    <row r="2019" spans="1:24" ht="15.6" customHeight="1">
      <c r="A2019" s="1940"/>
      <c r="B2019" s="1941"/>
      <c r="C2019" s="1941"/>
      <c r="D2019" s="1941"/>
      <c r="E2019" s="1941"/>
      <c r="F2019" s="1941"/>
      <c r="G2019" s="1941"/>
      <c r="H2019" s="1941"/>
      <c r="I2019" s="1941"/>
      <c r="J2019" s="611"/>
      <c r="K2019" s="636"/>
      <c r="L2019" s="637"/>
      <c r="M2019" s="637"/>
      <c r="N2019" s="637"/>
      <c r="O2019" s="637"/>
      <c r="P2019" s="637"/>
      <c r="Q2019" s="607"/>
      <c r="R2019" s="615"/>
      <c r="S2019" s="608"/>
      <c r="T2019" s="589"/>
      <c r="U2019" s="589"/>
    </row>
    <row r="2020" spans="1:24" ht="15.6" customHeight="1" thickBot="1">
      <c r="A2020" s="1988"/>
      <c r="B2020" s="1989"/>
      <c r="C2020" s="1989"/>
      <c r="D2020" s="1989"/>
      <c r="E2020" s="1989"/>
      <c r="F2020" s="1989"/>
      <c r="G2020" s="1989"/>
      <c r="H2020" s="1989"/>
      <c r="I2020" s="1989"/>
      <c r="J2020" s="1424" t="s">
        <v>1209</v>
      </c>
      <c r="K2020" s="1425"/>
      <c r="L2020" s="1425"/>
      <c r="M2020" s="1425"/>
      <c r="N2020" s="1425"/>
      <c r="O2020" s="1425"/>
      <c r="P2020" s="1425"/>
      <c r="Q2020" s="1425"/>
      <c r="R2020" s="1425"/>
      <c r="S2020" s="1102">
        <f>SUM(S1941:S2017)</f>
        <v>1933.9469999999997</v>
      </c>
      <c r="U2020" s="589"/>
      <c r="V2020" s="589"/>
    </row>
    <row r="2021" spans="1:24" ht="15.6" customHeight="1">
      <c r="A2021" s="1108"/>
      <c r="B2021" s="1109"/>
      <c r="C2021" s="1109"/>
      <c r="D2021" s="1110"/>
      <c r="E2021" s="1111"/>
      <c r="F2021" s="1111"/>
      <c r="G2021" s="1111"/>
      <c r="H2021" s="1112"/>
      <c r="I2021" s="1113"/>
      <c r="J2021" s="1114"/>
      <c r="K2021" s="1114"/>
      <c r="L2021" s="1114"/>
      <c r="M2021" s="1115"/>
      <c r="N2021" s="1115"/>
      <c r="O2021" s="1110"/>
      <c r="P2021" s="1110"/>
      <c r="Q2021" s="1110"/>
      <c r="R2021" s="1110"/>
      <c r="S2021" s="1116"/>
      <c r="T2021" s="641"/>
      <c r="U2021" s="641"/>
      <c r="V2021" s="647"/>
      <c r="W2021" s="589"/>
      <c r="X2021" s="660">
        <f>+S2020-U2018</f>
        <v>670.94699999999966</v>
      </c>
    </row>
    <row r="2022" spans="1:24" ht="80.400000000000006" customHeight="1">
      <c r="A2022" s="1958" t="s">
        <v>1306</v>
      </c>
      <c r="B2022" s="1758"/>
      <c r="C2022" s="1757"/>
      <c r="D2022" s="1757"/>
      <c r="E2022" s="280"/>
      <c r="F2022" s="756"/>
      <c r="G2022" s="1758" t="s">
        <v>1306</v>
      </c>
      <c r="H2022" s="1758"/>
      <c r="I2022" s="299"/>
      <c r="J2022" s="299"/>
      <c r="K2022" s="645"/>
      <c r="L2022" s="645"/>
      <c r="M2022" s="646"/>
      <c r="N2022" s="646"/>
      <c r="O2022" s="641"/>
      <c r="P2022" s="641"/>
      <c r="Q2022" s="641"/>
      <c r="R2022" s="641"/>
      <c r="S2022" s="1117"/>
      <c r="T2022" s="641"/>
      <c r="U2022" s="641"/>
      <c r="V2022" s="647"/>
      <c r="W2022" s="589"/>
      <c r="X2022" s="660"/>
    </row>
    <row r="2023" spans="1:24" ht="15.6" customHeight="1">
      <c r="A2023" s="765" t="s">
        <v>1939</v>
      </c>
      <c r="B2023" s="755"/>
      <c r="C2023" s="755"/>
      <c r="D2023" s="238"/>
      <c r="E2023" s="238"/>
      <c r="F2023" s="238"/>
      <c r="G2023" s="1759" t="s">
        <v>1942</v>
      </c>
      <c r="H2023" s="1759"/>
      <c r="I2023" s="1759"/>
      <c r="J2023" s="1759"/>
      <c r="K2023" s="648"/>
      <c r="L2023" s="648"/>
      <c r="M2023" s="648"/>
      <c r="N2023" s="648"/>
      <c r="O2023" s="648"/>
      <c r="P2023" s="648"/>
      <c r="Q2023" s="648"/>
      <c r="R2023" s="648"/>
      <c r="S2023" s="649"/>
      <c r="T2023" s="648"/>
      <c r="U2023" s="648"/>
      <c r="V2023" s="593"/>
      <c r="W2023" s="589"/>
      <c r="X2023" s="589"/>
    </row>
    <row r="2024" spans="1:24" ht="15.6" customHeight="1">
      <c r="A2024" s="765" t="s">
        <v>1940</v>
      </c>
      <c r="B2024" s="755"/>
      <c r="C2024" s="755"/>
      <c r="D2024" s="238"/>
      <c r="E2024" s="238"/>
      <c r="F2024" s="238"/>
      <c r="G2024" s="1759" t="s">
        <v>1943</v>
      </c>
      <c r="H2024" s="1759"/>
      <c r="I2024" s="1759"/>
      <c r="J2024" s="1759"/>
      <c r="K2024" s="648"/>
      <c r="L2024" s="648"/>
      <c r="M2024" s="648"/>
      <c r="N2024" s="648"/>
      <c r="O2024" s="648"/>
      <c r="P2024" s="648"/>
      <c r="Q2024" s="648"/>
      <c r="R2024" s="648"/>
      <c r="S2024" s="649"/>
      <c r="T2024" s="648"/>
      <c r="U2024" s="648"/>
      <c r="V2024" s="649"/>
      <c r="W2024" s="589"/>
      <c r="X2024" s="660"/>
    </row>
    <row r="2025" spans="1:24" ht="15.6" customHeight="1" thickBot="1">
      <c r="A2025" s="766" t="s">
        <v>1941</v>
      </c>
      <c r="B2025" s="767"/>
      <c r="C2025" s="767"/>
      <c r="D2025" s="727"/>
      <c r="E2025" s="727"/>
      <c r="F2025" s="727"/>
      <c r="G2025" s="1760" t="s">
        <v>1944</v>
      </c>
      <c r="H2025" s="1760"/>
      <c r="I2025" s="1760"/>
      <c r="J2025" s="1760"/>
      <c r="K2025" s="1118"/>
      <c r="L2025" s="1118"/>
      <c r="M2025" s="1118"/>
      <c r="N2025" s="1118"/>
      <c r="O2025" s="1118"/>
      <c r="P2025" s="1118"/>
      <c r="Q2025" s="1118"/>
      <c r="R2025" s="1118"/>
      <c r="S2025" s="1119"/>
      <c r="T2025" s="648"/>
      <c r="U2025" s="648"/>
      <c r="V2025" s="649"/>
      <c r="W2025" s="589"/>
      <c r="X2025" s="589"/>
    </row>
    <row r="2026" spans="1:24" ht="21" thickBot="1">
      <c r="A2026" s="1837"/>
      <c r="B2026" s="1838"/>
      <c r="C2026" s="1838"/>
      <c r="D2026" s="1775" t="s">
        <v>1281</v>
      </c>
      <c r="E2026" s="1776"/>
      <c r="F2026" s="1776"/>
      <c r="G2026" s="1776"/>
      <c r="H2026" s="1776"/>
      <c r="I2026" s="1776"/>
      <c r="J2026" s="1776"/>
      <c r="K2026" s="1776"/>
      <c r="L2026" s="1776"/>
      <c r="M2026" s="1776"/>
      <c r="N2026" s="1776"/>
      <c r="O2026" s="1776"/>
      <c r="P2026" s="1776"/>
      <c r="Q2026" s="1776"/>
      <c r="R2026" s="1777"/>
      <c r="S2026" s="528"/>
    </row>
    <row r="2027" spans="1:24" ht="15.6">
      <c r="A2027" s="530"/>
      <c r="B2027" s="531"/>
      <c r="C2027" s="531"/>
      <c r="D2027" s="531"/>
      <c r="E2027" s="531"/>
      <c r="F2027" s="531"/>
      <c r="G2027" s="531"/>
      <c r="H2027" s="531"/>
      <c r="I2027" s="531"/>
      <c r="J2027" s="531"/>
      <c r="K2027" s="531"/>
      <c r="L2027" s="531"/>
      <c r="M2027" s="531"/>
      <c r="N2027" s="531"/>
      <c r="O2027" s="531"/>
      <c r="P2027" s="531"/>
      <c r="Q2027" s="531"/>
      <c r="R2027" s="531"/>
      <c r="S2027" s="532"/>
    </row>
    <row r="2028" spans="1:24" ht="15.6">
      <c r="A2028" s="1839" t="s">
        <v>1204</v>
      </c>
      <c r="B2028" s="1840"/>
      <c r="C2028" s="1840"/>
      <c r="D2028" s="1896" t="s">
        <v>1228</v>
      </c>
      <c r="E2028" s="1897"/>
      <c r="F2028" s="1897"/>
      <c r="G2028" s="1897"/>
      <c r="H2028" s="1897"/>
      <c r="I2028" s="1897"/>
      <c r="J2028" s="1897"/>
      <c r="K2028" s="1897"/>
      <c r="L2028" s="1897"/>
      <c r="M2028" s="1897"/>
      <c r="N2028" s="1897"/>
      <c r="O2028" s="1897"/>
      <c r="P2028" s="1897"/>
      <c r="Q2028" s="1897"/>
      <c r="R2028" s="1898"/>
      <c r="S2028" s="534"/>
    </row>
    <row r="2029" spans="1:24" ht="15.6">
      <c r="A2029" s="535"/>
      <c r="B2029" s="533"/>
      <c r="C2029" s="536"/>
      <c r="D2029" s="1899"/>
      <c r="E2029" s="1900"/>
      <c r="F2029" s="1900"/>
      <c r="G2029" s="1900"/>
      <c r="H2029" s="1900"/>
      <c r="I2029" s="1900"/>
      <c r="J2029" s="1900"/>
      <c r="K2029" s="1900"/>
      <c r="L2029" s="1900"/>
      <c r="M2029" s="1900"/>
      <c r="N2029" s="1900"/>
      <c r="O2029" s="1900"/>
      <c r="P2029" s="1900"/>
      <c r="Q2029" s="1900"/>
      <c r="R2029" s="1901"/>
      <c r="S2029" s="534"/>
    </row>
    <row r="2030" spans="1:24" ht="15.6">
      <c r="A2030" s="537"/>
      <c r="B2030" s="538"/>
      <c r="C2030" s="538"/>
      <c r="D2030" s="539"/>
      <c r="E2030" s="540"/>
      <c r="F2030" s="540"/>
      <c r="G2030" s="539"/>
      <c r="H2030" s="539"/>
      <c r="I2030" s="539"/>
      <c r="J2030" s="539"/>
      <c r="K2030" s="539"/>
      <c r="L2030" s="539"/>
      <c r="M2030" s="539"/>
      <c r="N2030" s="539"/>
      <c r="O2030" s="539"/>
      <c r="P2030" s="539"/>
      <c r="Q2030" s="539"/>
      <c r="R2030" s="540"/>
      <c r="S2030" s="534"/>
    </row>
    <row r="2031" spans="1:24" ht="15.6">
      <c r="A2031" s="1761" t="s">
        <v>1282</v>
      </c>
      <c r="B2031" s="1762"/>
      <c r="C2031" s="1762"/>
      <c r="D2031" s="1762"/>
      <c r="E2031" s="541"/>
      <c r="F2031" s="1763" t="s">
        <v>1283</v>
      </c>
      <c r="G2031" s="1763"/>
      <c r="H2031" s="1763"/>
      <c r="I2031" s="1763"/>
      <c r="J2031" s="1763"/>
      <c r="K2031" s="1763"/>
      <c r="L2031" s="540"/>
      <c r="M2031" s="1763" t="s">
        <v>1205</v>
      </c>
      <c r="N2031" s="1763"/>
      <c r="O2031" s="1763"/>
      <c r="P2031" s="540"/>
      <c r="Q2031" s="1764" t="s">
        <v>1284</v>
      </c>
      <c r="R2031" s="1765"/>
      <c r="S2031" s="1766"/>
    </row>
    <row r="2032" spans="1:24" ht="15.6">
      <c r="A2032" s="1767" t="s">
        <v>1034</v>
      </c>
      <c r="B2032" s="1768"/>
      <c r="C2032" s="1768"/>
      <c r="D2032" s="1768"/>
      <c r="E2032" s="541"/>
      <c r="F2032" s="1769" t="s">
        <v>1035</v>
      </c>
      <c r="G2032" s="1769"/>
      <c r="H2032" s="1769"/>
      <c r="I2032" s="1769"/>
      <c r="J2032" s="1769"/>
      <c r="K2032" s="1769"/>
      <c r="L2032" s="540"/>
      <c r="M2032" s="1770" t="s">
        <v>925</v>
      </c>
      <c r="N2032" s="1771"/>
      <c r="O2032" s="1772"/>
      <c r="P2032" s="539"/>
      <c r="Q2032" s="1828"/>
      <c r="R2032" s="1829"/>
      <c r="S2032" s="1830"/>
    </row>
    <row r="2033" spans="1:21" ht="15.6">
      <c r="A2033" s="1767"/>
      <c r="B2033" s="1768"/>
      <c r="C2033" s="1768"/>
      <c r="D2033" s="1768"/>
      <c r="E2033" s="541"/>
      <c r="F2033" s="1769"/>
      <c r="G2033" s="1769"/>
      <c r="H2033" s="1769"/>
      <c r="I2033" s="1769"/>
      <c r="J2033" s="1769"/>
      <c r="K2033" s="1769"/>
      <c r="L2033" s="539"/>
      <c r="M2033" s="539"/>
      <c r="N2033" s="542"/>
      <c r="O2033" s="542"/>
      <c r="P2033" s="542"/>
      <c r="Q2033" s="542"/>
      <c r="R2033" s="540"/>
      <c r="S2033" s="534"/>
    </row>
    <row r="2034" spans="1:21">
      <c r="A2034" s="1147"/>
      <c r="S2034" s="1148"/>
    </row>
    <row r="2035" spans="1:21" ht="15.6">
      <c r="A2035" s="1820" t="s">
        <v>1285</v>
      </c>
      <c r="B2035" s="1821"/>
      <c r="C2035" s="1821"/>
      <c r="D2035" s="1821"/>
      <c r="E2035" s="1821"/>
      <c r="F2035" s="1821"/>
      <c r="G2035" s="1821"/>
      <c r="H2035" s="1821"/>
      <c r="I2035" s="1821"/>
      <c r="J2035" s="1821"/>
      <c r="K2035" s="1822"/>
      <c r="L2035" s="1823" t="s">
        <v>428</v>
      </c>
      <c r="M2035" s="1825" t="s">
        <v>1225</v>
      </c>
      <c r="N2035" s="1826"/>
      <c r="O2035" s="1826"/>
      <c r="P2035" s="1826"/>
      <c r="Q2035" s="1826"/>
      <c r="R2035" s="1827"/>
      <c r="S2035" s="1809" t="s">
        <v>1288</v>
      </c>
      <c r="U2035" s="1809" t="s">
        <v>1206</v>
      </c>
    </row>
    <row r="2036" spans="1:21" ht="15.6">
      <c r="A2036" s="1804"/>
      <c r="B2036" s="1805"/>
      <c r="C2036" s="1805"/>
      <c r="D2036" s="1805"/>
      <c r="E2036" s="1805"/>
      <c r="F2036" s="1805"/>
      <c r="G2036" s="1805"/>
      <c r="H2036" s="1805"/>
      <c r="I2036" s="1805"/>
      <c r="J2036" s="1805"/>
      <c r="K2036" s="1806"/>
      <c r="L2036" s="1824"/>
      <c r="M2036" s="546" t="s">
        <v>1289</v>
      </c>
      <c r="N2036" s="546"/>
      <c r="O2036" s="546" t="s">
        <v>1290</v>
      </c>
      <c r="P2036" s="546"/>
      <c r="Q2036" s="546"/>
      <c r="R2036" s="546" t="s">
        <v>1291</v>
      </c>
      <c r="S2036" s="1810"/>
      <c r="U2036" s="1810"/>
    </row>
    <row r="2037" spans="1:21" ht="15.6" customHeight="1">
      <c r="A2037" s="1125" t="s">
        <v>1292</v>
      </c>
      <c r="B2037" s="1126"/>
      <c r="C2037" s="1126"/>
      <c r="D2037" s="1126"/>
      <c r="E2037" s="1126"/>
      <c r="F2037" s="1126"/>
      <c r="G2037" s="1126"/>
      <c r="H2037" s="1126"/>
      <c r="I2037" s="1126"/>
      <c r="J2037" s="1126"/>
      <c r="K2037" s="1127"/>
      <c r="L2037" s="749"/>
      <c r="M2037" s="622"/>
      <c r="N2037" s="622"/>
      <c r="O2037" s="620">
        <v>12.22</v>
      </c>
      <c r="P2037" s="620"/>
      <c r="Q2037" s="620">
        <v>1</v>
      </c>
      <c r="R2037" s="1120">
        <f t="shared" ref="R2037:R2049" si="43">O2037*Q2037</f>
        <v>12.22</v>
      </c>
      <c r="S2037" s="581">
        <f>R2037</f>
        <v>12.22</v>
      </c>
    </row>
    <row r="2038" spans="1:21" ht="15.6">
      <c r="A2038" s="1128"/>
      <c r="B2038" s="1129"/>
      <c r="C2038" s="1129"/>
      <c r="D2038" s="1129"/>
      <c r="E2038" s="1129"/>
      <c r="F2038" s="1129"/>
      <c r="G2038" s="1129"/>
      <c r="H2038" s="1129"/>
      <c r="I2038" s="1129"/>
      <c r="J2038" s="1129"/>
      <c r="K2038" s="1130"/>
      <c r="L2038" s="750"/>
      <c r="M2038" s="554"/>
      <c r="N2038" s="554"/>
      <c r="O2038" s="620">
        <v>20</v>
      </c>
      <c r="P2038" s="620"/>
      <c r="Q2038" s="620">
        <v>1</v>
      </c>
      <c r="R2038" s="1120">
        <f t="shared" si="43"/>
        <v>20</v>
      </c>
      <c r="S2038" s="581">
        <f t="shared" ref="S2038:S2050" si="44">R2038</f>
        <v>20</v>
      </c>
    </row>
    <row r="2039" spans="1:21" ht="15.6">
      <c r="A2039" s="1128"/>
      <c r="B2039" s="1129"/>
      <c r="C2039" s="1129"/>
      <c r="D2039" s="1129"/>
      <c r="E2039" s="1129"/>
      <c r="F2039" s="1129"/>
      <c r="G2039" s="1129"/>
      <c r="H2039" s="1129"/>
      <c r="I2039" s="1129"/>
      <c r="J2039" s="1129"/>
      <c r="K2039" s="1130"/>
      <c r="L2039" s="750"/>
      <c r="M2039" s="554"/>
      <c r="N2039" s="554"/>
      <c r="O2039" s="620">
        <v>12.55</v>
      </c>
      <c r="P2039" s="620"/>
      <c r="Q2039" s="620">
        <v>1</v>
      </c>
      <c r="R2039" s="1120">
        <f t="shared" si="43"/>
        <v>12.55</v>
      </c>
      <c r="S2039" s="581">
        <f t="shared" si="44"/>
        <v>12.55</v>
      </c>
    </row>
    <row r="2040" spans="1:21" ht="15.6">
      <c r="A2040" s="1128"/>
      <c r="B2040" s="1129"/>
      <c r="C2040" s="1129"/>
      <c r="D2040" s="1129"/>
      <c r="E2040" s="1129"/>
      <c r="F2040" s="1129"/>
      <c r="G2040" s="1129"/>
      <c r="H2040" s="1129"/>
      <c r="I2040" s="1129"/>
      <c r="J2040" s="1129"/>
      <c r="K2040" s="1130"/>
      <c r="L2040" s="750"/>
      <c r="M2040" s="554"/>
      <c r="N2040" s="554"/>
      <c r="O2040" s="620">
        <v>12.02</v>
      </c>
      <c r="P2040" s="620"/>
      <c r="Q2040" s="620">
        <v>1</v>
      </c>
      <c r="R2040" s="1120">
        <f t="shared" si="43"/>
        <v>12.02</v>
      </c>
      <c r="S2040" s="581">
        <f t="shared" si="44"/>
        <v>12.02</v>
      </c>
    </row>
    <row r="2041" spans="1:21" ht="15.6">
      <c r="A2041" s="1128"/>
      <c r="B2041" s="1129"/>
      <c r="C2041" s="1129"/>
      <c r="D2041" s="1129"/>
      <c r="E2041" s="1129"/>
      <c r="F2041" s="1129"/>
      <c r="G2041" s="1129"/>
      <c r="H2041" s="1129"/>
      <c r="I2041" s="1129"/>
      <c r="J2041" s="1129"/>
      <c r="K2041" s="1130"/>
      <c r="L2041" s="750"/>
      <c r="M2041" s="554"/>
      <c r="N2041" s="554"/>
      <c r="O2041" s="620">
        <v>10.45</v>
      </c>
      <c r="P2041" s="620"/>
      <c r="Q2041" s="620">
        <v>1</v>
      </c>
      <c r="R2041" s="1120">
        <f t="shared" si="43"/>
        <v>10.45</v>
      </c>
      <c r="S2041" s="581">
        <f t="shared" si="44"/>
        <v>10.45</v>
      </c>
    </row>
    <row r="2042" spans="1:21" ht="15.6">
      <c r="A2042" s="1128"/>
      <c r="B2042" s="1129"/>
      <c r="C2042" s="1129"/>
      <c r="D2042" s="1129"/>
      <c r="E2042" s="1129"/>
      <c r="F2042" s="1129"/>
      <c r="G2042" s="1129"/>
      <c r="H2042" s="1129"/>
      <c r="I2042" s="1129"/>
      <c r="J2042" s="1129"/>
      <c r="K2042" s="1130"/>
      <c r="L2042" s="750"/>
      <c r="M2042" s="554"/>
      <c r="N2042" s="554"/>
      <c r="O2042" s="620">
        <v>11.59</v>
      </c>
      <c r="P2042" s="620"/>
      <c r="Q2042" s="620">
        <v>1</v>
      </c>
      <c r="R2042" s="1120">
        <f t="shared" si="43"/>
        <v>11.59</v>
      </c>
      <c r="S2042" s="581">
        <f t="shared" si="44"/>
        <v>11.59</v>
      </c>
    </row>
    <row r="2043" spans="1:21" ht="15.6">
      <c r="A2043" s="1128"/>
      <c r="B2043" s="1129"/>
      <c r="C2043" s="1129"/>
      <c r="D2043" s="1129"/>
      <c r="E2043" s="1129"/>
      <c r="F2043" s="1129"/>
      <c r="G2043" s="1129"/>
      <c r="H2043" s="1129"/>
      <c r="I2043" s="1129"/>
      <c r="J2043" s="1129"/>
      <c r="K2043" s="1130"/>
      <c r="L2043" s="750"/>
      <c r="M2043" s="554"/>
      <c r="N2043" s="554"/>
      <c r="O2043" s="620">
        <v>14.75</v>
      </c>
      <c r="P2043" s="620"/>
      <c r="Q2043" s="620">
        <v>1</v>
      </c>
      <c r="R2043" s="1120">
        <f t="shared" si="43"/>
        <v>14.75</v>
      </c>
      <c r="S2043" s="581">
        <f t="shared" si="44"/>
        <v>14.75</v>
      </c>
    </row>
    <row r="2044" spans="1:21" ht="15.6">
      <c r="A2044" s="1128"/>
      <c r="B2044" s="1129"/>
      <c r="C2044" s="1129"/>
      <c r="D2044" s="1129"/>
      <c r="E2044" s="1129"/>
      <c r="F2044" s="1129"/>
      <c r="G2044" s="1129"/>
      <c r="H2044" s="1129"/>
      <c r="I2044" s="1129"/>
      <c r="J2044" s="1129"/>
      <c r="K2044" s="1130"/>
      <c r="L2044" s="750"/>
      <c r="M2044" s="554"/>
      <c r="N2044" s="554"/>
      <c r="O2044" s="620">
        <v>31.59</v>
      </c>
      <c r="P2044" s="620"/>
      <c r="Q2044" s="620">
        <v>1</v>
      </c>
      <c r="R2044" s="1120">
        <f t="shared" si="43"/>
        <v>31.59</v>
      </c>
      <c r="S2044" s="581">
        <f t="shared" si="44"/>
        <v>31.59</v>
      </c>
    </row>
    <row r="2045" spans="1:21" ht="15.6">
      <c r="A2045" s="1128"/>
      <c r="B2045" s="1129"/>
      <c r="C2045" s="1129"/>
      <c r="D2045" s="1129"/>
      <c r="E2045" s="1129"/>
      <c r="F2045" s="1129"/>
      <c r="G2045" s="1129"/>
      <c r="H2045" s="1129"/>
      <c r="I2045" s="1129"/>
      <c r="J2045" s="1129"/>
      <c r="K2045" s="1130"/>
      <c r="L2045" s="750"/>
      <c r="M2045" s="554"/>
      <c r="N2045" s="554"/>
      <c r="O2045" s="620">
        <v>16.61</v>
      </c>
      <c r="P2045" s="549"/>
      <c r="Q2045" s="620">
        <v>1</v>
      </c>
      <c r="R2045" s="1120">
        <f t="shared" si="43"/>
        <v>16.61</v>
      </c>
      <c r="S2045" s="581">
        <f t="shared" si="44"/>
        <v>16.61</v>
      </c>
    </row>
    <row r="2046" spans="1:21" ht="15.6">
      <c r="A2046" s="1128"/>
      <c r="B2046" s="1129"/>
      <c r="C2046" s="1129"/>
      <c r="D2046" s="1129"/>
      <c r="E2046" s="1129"/>
      <c r="F2046" s="1129"/>
      <c r="G2046" s="1129"/>
      <c r="H2046" s="1129"/>
      <c r="I2046" s="1129"/>
      <c r="J2046" s="1129"/>
      <c r="K2046" s="1130"/>
      <c r="L2046" s="750"/>
      <c r="M2046" s="554"/>
      <c r="N2046" s="554"/>
      <c r="O2046" s="620">
        <v>20.100000000000001</v>
      </c>
      <c r="P2046" s="549"/>
      <c r="Q2046" s="620">
        <v>1</v>
      </c>
      <c r="R2046" s="1120">
        <f t="shared" si="43"/>
        <v>20.100000000000001</v>
      </c>
      <c r="S2046" s="581">
        <f t="shared" si="44"/>
        <v>20.100000000000001</v>
      </c>
    </row>
    <row r="2047" spans="1:21" ht="15.6">
      <c r="A2047" s="1128"/>
      <c r="B2047" s="1129"/>
      <c r="C2047" s="1129"/>
      <c r="D2047" s="1129"/>
      <c r="E2047" s="1129"/>
      <c r="F2047" s="1129"/>
      <c r="G2047" s="1129"/>
      <c r="H2047" s="1129"/>
      <c r="I2047" s="1129"/>
      <c r="J2047" s="1129"/>
      <c r="K2047" s="1130"/>
      <c r="L2047" s="750"/>
      <c r="M2047" s="554"/>
      <c r="N2047" s="554"/>
      <c r="O2047" s="620">
        <v>2.04</v>
      </c>
      <c r="P2047" s="549"/>
      <c r="Q2047" s="620">
        <v>1</v>
      </c>
      <c r="R2047" s="1120">
        <f t="shared" si="43"/>
        <v>2.04</v>
      </c>
      <c r="S2047" s="581">
        <f t="shared" si="44"/>
        <v>2.04</v>
      </c>
    </row>
    <row r="2048" spans="1:21" ht="15.6">
      <c r="A2048" s="1128"/>
      <c r="B2048" s="1129"/>
      <c r="C2048" s="1129"/>
      <c r="D2048" s="1129"/>
      <c r="E2048" s="1129"/>
      <c r="F2048" s="1129"/>
      <c r="G2048" s="1129"/>
      <c r="H2048" s="1129"/>
      <c r="I2048" s="1129"/>
      <c r="J2048" s="1129"/>
      <c r="K2048" s="1130"/>
      <c r="L2048" s="750"/>
      <c r="M2048" s="554"/>
      <c r="N2048" s="554"/>
      <c r="O2048" s="620">
        <v>8.91</v>
      </c>
      <c r="P2048" s="549"/>
      <c r="Q2048" s="620">
        <v>1</v>
      </c>
      <c r="R2048" s="1120">
        <f t="shared" si="43"/>
        <v>8.91</v>
      </c>
      <c r="S2048" s="581">
        <f t="shared" si="44"/>
        <v>8.91</v>
      </c>
    </row>
    <row r="2049" spans="1:22" ht="15.6">
      <c r="A2049" s="1128"/>
      <c r="B2049" s="1129"/>
      <c r="C2049" s="1129"/>
      <c r="D2049" s="1129"/>
      <c r="E2049" s="1129"/>
      <c r="F2049" s="1129"/>
      <c r="G2049" s="1129"/>
      <c r="H2049" s="1129"/>
      <c r="I2049" s="1129"/>
      <c r="J2049" s="1129"/>
      <c r="K2049" s="1130"/>
      <c r="L2049" s="750"/>
      <c r="M2049" s="554"/>
      <c r="N2049" s="554"/>
      <c r="O2049" s="620">
        <v>1</v>
      </c>
      <c r="P2049" s="549"/>
      <c r="Q2049" s="620">
        <v>1</v>
      </c>
      <c r="R2049" s="1120">
        <f t="shared" si="43"/>
        <v>1</v>
      </c>
      <c r="S2049" s="581">
        <f t="shared" si="44"/>
        <v>1</v>
      </c>
    </row>
    <row r="2050" spans="1:22" ht="15.6">
      <c r="A2050" s="1128"/>
      <c r="B2050" s="1129"/>
      <c r="C2050" s="1129"/>
      <c r="D2050" s="1129"/>
      <c r="E2050" s="1129"/>
      <c r="F2050" s="1129"/>
      <c r="G2050" s="1129"/>
      <c r="H2050" s="1129"/>
      <c r="I2050" s="1129"/>
      <c r="J2050" s="1129"/>
      <c r="K2050" s="1130"/>
      <c r="L2050" s="750"/>
      <c r="M2050" s="554"/>
      <c r="N2050" s="554"/>
      <c r="O2050" s="620"/>
      <c r="P2050" s="549"/>
      <c r="Q2050" s="549"/>
      <c r="R2050" s="1120"/>
      <c r="S2050" s="581">
        <f t="shared" si="44"/>
        <v>0</v>
      </c>
      <c r="T2050" s="589"/>
    </row>
    <row r="2051" spans="1:22" ht="15.6">
      <c r="A2051" s="1128"/>
      <c r="B2051" s="1129"/>
      <c r="C2051" s="1129"/>
      <c r="D2051" s="1129"/>
      <c r="E2051" s="1129"/>
      <c r="F2051" s="1129"/>
      <c r="G2051" s="1129"/>
      <c r="H2051" s="1129"/>
      <c r="I2051" s="1129"/>
      <c r="J2051" s="1129"/>
      <c r="K2051" s="1130"/>
      <c r="L2051" s="750"/>
      <c r="M2051" s="554"/>
      <c r="N2051" s="554"/>
      <c r="O2051" s="620"/>
      <c r="P2051" s="549"/>
      <c r="Q2051" s="549"/>
      <c r="R2051" s="1120"/>
      <c r="S2051" s="555"/>
      <c r="T2051" s="589"/>
    </row>
    <row r="2052" spans="1:22" ht="15.6">
      <c r="A2052" s="1131"/>
      <c r="B2052" s="1132"/>
      <c r="C2052" s="1132"/>
      <c r="D2052" s="1132"/>
      <c r="E2052" s="1132"/>
      <c r="F2052" s="1132"/>
      <c r="G2052" s="1132"/>
      <c r="H2052" s="1132"/>
      <c r="I2052" s="1132"/>
      <c r="J2052" s="1132"/>
      <c r="K2052" s="1133"/>
      <c r="L2052" s="547"/>
      <c r="M2052" s="553"/>
      <c r="N2052" s="553"/>
      <c r="O2052" s="554"/>
      <c r="P2052" s="554"/>
      <c r="Q2052" s="554"/>
      <c r="R2052" s="1121"/>
      <c r="S2052" s="555"/>
      <c r="T2052" s="1124"/>
      <c r="U2052" s="1122"/>
      <c r="V2052" s="555"/>
    </row>
    <row r="2053" spans="1:22" ht="15.6">
      <c r="A2053" s="1974"/>
      <c r="B2053" s="1975"/>
      <c r="C2053" s="1975"/>
      <c r="D2053" s="1975"/>
      <c r="E2053" s="1975"/>
      <c r="F2053" s="1975"/>
      <c r="G2053" s="1975"/>
      <c r="H2053" s="1975"/>
      <c r="I2053" s="1975"/>
      <c r="J2053" s="1975"/>
      <c r="K2053" s="1976"/>
      <c r="L2053" s="547"/>
      <c r="M2053" s="553"/>
      <c r="N2053" s="553"/>
      <c r="O2053" s="554"/>
      <c r="P2053" s="554"/>
      <c r="Q2053" s="554"/>
      <c r="R2053" s="1121"/>
      <c r="S2053" s="555"/>
      <c r="T2053" s="1124"/>
      <c r="U2053" s="1122"/>
      <c r="V2053" s="555"/>
    </row>
    <row r="2054" spans="1:22" ht="15.6">
      <c r="A2054" s="1955"/>
      <c r="B2054" s="1956"/>
      <c r="C2054" s="1956"/>
      <c r="D2054" s="1956"/>
      <c r="E2054" s="1956"/>
      <c r="F2054" s="1956"/>
      <c r="G2054" s="1956"/>
      <c r="H2054" s="1956"/>
      <c r="I2054" s="1956"/>
      <c r="J2054" s="1956"/>
      <c r="K2054" s="1957"/>
      <c r="L2054" s="547"/>
      <c r="M2054" s="553"/>
      <c r="N2054" s="553"/>
      <c r="O2054" s="554"/>
      <c r="P2054" s="554"/>
      <c r="Q2054" s="554"/>
      <c r="R2054" s="1121"/>
      <c r="S2054" s="555"/>
      <c r="T2054" s="1124"/>
      <c r="U2054" s="1122"/>
      <c r="V2054" s="555"/>
    </row>
    <row r="2055" spans="1:22" ht="16.2" thickBot="1">
      <c r="A2055" s="1965"/>
      <c r="B2055" s="1966"/>
      <c r="C2055" s="1966"/>
      <c r="D2055" s="1966"/>
      <c r="E2055" s="1966"/>
      <c r="F2055" s="1966"/>
      <c r="G2055" s="1966"/>
      <c r="H2055" s="1966"/>
      <c r="I2055" s="1966"/>
      <c r="J2055" s="1966"/>
      <c r="K2055" s="1967"/>
      <c r="L2055" s="1426" t="s">
        <v>1209</v>
      </c>
      <c r="M2055" s="1427"/>
      <c r="N2055" s="1427"/>
      <c r="O2055" s="1427"/>
      <c r="P2055" s="1427"/>
      <c r="Q2055" s="1427"/>
      <c r="R2055" s="1427"/>
      <c r="S2055" s="1463">
        <f>+SUM(S2037:S2051)</f>
        <v>173.82999999999998</v>
      </c>
      <c r="T2055" s="616"/>
      <c r="U2055" s="557"/>
      <c r="V2055" s="558">
        <f>SUM(V2037:V2054)</f>
        <v>0</v>
      </c>
    </row>
    <row r="2056" spans="1:22" ht="15.6">
      <c r="A2056" s="1108"/>
      <c r="B2056" s="1109"/>
      <c r="C2056" s="1109"/>
      <c r="D2056" s="1110"/>
      <c r="E2056" s="1111"/>
      <c r="F2056" s="1111"/>
      <c r="G2056" s="1111"/>
      <c r="H2056" s="1112"/>
      <c r="I2056" s="1113"/>
      <c r="J2056" s="1114"/>
      <c r="K2056" s="1114"/>
      <c r="L2056" s="1136"/>
      <c r="M2056" s="1137"/>
      <c r="N2056" s="1137"/>
      <c r="O2056" s="1138"/>
      <c r="P2056" s="1138"/>
      <c r="Q2056" s="1138"/>
      <c r="R2056" s="1138"/>
      <c r="S2056" s="1139"/>
      <c r="T2056" s="641"/>
      <c r="U2056" s="561"/>
      <c r="V2056" s="567"/>
    </row>
    <row r="2057" spans="1:22" ht="87.6" customHeight="1">
      <c r="A2057" s="1958" t="s">
        <v>1306</v>
      </c>
      <c r="B2057" s="1758"/>
      <c r="C2057" s="1757"/>
      <c r="D2057" s="1757"/>
      <c r="E2057" s="280"/>
      <c r="F2057" s="756"/>
      <c r="G2057" s="1758" t="s">
        <v>1306</v>
      </c>
      <c r="H2057" s="1758"/>
      <c r="I2057" s="299"/>
      <c r="J2057" s="299"/>
      <c r="K2057" s="645"/>
      <c r="L2057" s="565"/>
      <c r="M2057" s="566"/>
      <c r="N2057" s="566"/>
      <c r="O2057" s="561"/>
      <c r="P2057" s="561"/>
      <c r="Q2057" s="561"/>
      <c r="R2057" s="561"/>
      <c r="S2057" s="1140"/>
      <c r="T2057" s="561"/>
      <c r="U2057" s="561"/>
      <c r="V2057" s="567"/>
    </row>
    <row r="2058" spans="1:22" ht="15.6" customHeight="1">
      <c r="A2058" s="765" t="s">
        <v>1939</v>
      </c>
      <c r="B2058" s="755"/>
      <c r="C2058" s="755"/>
      <c r="D2058" s="238"/>
      <c r="E2058" s="238"/>
      <c r="F2058" s="238"/>
      <c r="G2058" s="1759" t="s">
        <v>1942</v>
      </c>
      <c r="H2058" s="1759"/>
      <c r="I2058" s="1759"/>
      <c r="J2058" s="1759"/>
      <c r="K2058" s="648"/>
      <c r="L2058" s="568"/>
      <c r="M2058" s="568"/>
      <c r="N2058" s="568"/>
      <c r="O2058" s="568"/>
      <c r="P2058" s="568"/>
      <c r="Q2058" s="568"/>
      <c r="R2058" s="568"/>
      <c r="S2058" s="569"/>
      <c r="T2058" s="568"/>
      <c r="U2058" s="568"/>
      <c r="V2058" s="532"/>
    </row>
    <row r="2059" spans="1:22" ht="15.6" customHeight="1">
      <c r="A2059" s="765" t="s">
        <v>1940</v>
      </c>
      <c r="B2059" s="755"/>
      <c r="C2059" s="755"/>
      <c r="D2059" s="238"/>
      <c r="E2059" s="238"/>
      <c r="F2059" s="238"/>
      <c r="G2059" s="1759" t="s">
        <v>1943</v>
      </c>
      <c r="H2059" s="1759"/>
      <c r="I2059" s="1759"/>
      <c r="J2059" s="1759"/>
      <c r="K2059" s="648"/>
      <c r="L2059" s="568"/>
      <c r="M2059" s="568"/>
      <c r="N2059" s="568"/>
      <c r="O2059" s="568"/>
      <c r="P2059" s="568"/>
      <c r="Q2059" s="568"/>
      <c r="R2059" s="568"/>
      <c r="S2059" s="569"/>
      <c r="T2059" s="568"/>
      <c r="U2059" s="568"/>
      <c r="V2059" s="569"/>
    </row>
    <row r="2060" spans="1:22" ht="15.6" customHeight="1" thickBot="1">
      <c r="A2060" s="766" t="s">
        <v>1941</v>
      </c>
      <c r="B2060" s="767"/>
      <c r="C2060" s="767"/>
      <c r="D2060" s="727"/>
      <c r="E2060" s="727"/>
      <c r="F2060" s="727"/>
      <c r="G2060" s="1760" t="s">
        <v>1944</v>
      </c>
      <c r="H2060" s="1760"/>
      <c r="I2060" s="1760"/>
      <c r="J2060" s="1760"/>
      <c r="K2060" s="1118"/>
      <c r="L2060" s="1464"/>
      <c r="M2060" s="1464"/>
      <c r="N2060" s="1464"/>
      <c r="O2060" s="1464"/>
      <c r="P2060" s="1464"/>
      <c r="Q2060" s="1464"/>
      <c r="R2060" s="1464"/>
      <c r="S2060" s="1465"/>
      <c r="T2060" s="568"/>
      <c r="U2060" s="568"/>
      <c r="V2060" s="569"/>
    </row>
    <row r="2061" spans="1:22" ht="21" thickBot="1">
      <c r="A2061" s="1837"/>
      <c r="B2061" s="1838"/>
      <c r="C2061" s="1838"/>
      <c r="D2061" s="1775" t="s">
        <v>1281</v>
      </c>
      <c r="E2061" s="1776"/>
      <c r="F2061" s="1776"/>
      <c r="G2061" s="1776"/>
      <c r="H2061" s="1776"/>
      <c r="I2061" s="1776"/>
      <c r="J2061" s="1776"/>
      <c r="K2061" s="1776"/>
      <c r="L2061" s="1776"/>
      <c r="M2061" s="1776"/>
      <c r="N2061" s="1776"/>
      <c r="O2061" s="1776"/>
      <c r="P2061" s="1776"/>
      <c r="Q2061" s="1776"/>
      <c r="R2061" s="1777"/>
      <c r="S2061" s="528"/>
    </row>
    <row r="2062" spans="1:22" ht="15.6">
      <c r="A2062" s="530"/>
      <c r="B2062" s="531"/>
      <c r="C2062" s="531"/>
      <c r="D2062" s="531"/>
      <c r="E2062" s="531"/>
      <c r="F2062" s="531"/>
      <c r="G2062" s="531"/>
      <c r="H2062" s="531"/>
      <c r="I2062" s="531"/>
      <c r="J2062" s="531"/>
      <c r="K2062" s="531"/>
      <c r="L2062" s="531"/>
      <c r="M2062" s="531"/>
      <c r="N2062" s="531"/>
      <c r="O2062" s="531"/>
      <c r="P2062" s="531"/>
      <c r="Q2062" s="531"/>
      <c r="R2062" s="531"/>
      <c r="S2062" s="532"/>
    </row>
    <row r="2063" spans="1:22" ht="15.6">
      <c r="A2063" s="1839" t="s">
        <v>1204</v>
      </c>
      <c r="B2063" s="1840"/>
      <c r="C2063" s="1840"/>
      <c r="D2063" s="1896" t="s">
        <v>1228</v>
      </c>
      <c r="E2063" s="1897"/>
      <c r="F2063" s="1897"/>
      <c r="G2063" s="1897"/>
      <c r="H2063" s="1897"/>
      <c r="I2063" s="1897"/>
      <c r="J2063" s="1897"/>
      <c r="K2063" s="1897"/>
      <c r="L2063" s="1897"/>
      <c r="M2063" s="1897"/>
      <c r="N2063" s="1897"/>
      <c r="O2063" s="1897"/>
      <c r="P2063" s="1897"/>
      <c r="Q2063" s="1897"/>
      <c r="R2063" s="1898"/>
      <c r="S2063" s="534"/>
    </row>
    <row r="2064" spans="1:22" ht="15.6">
      <c r="A2064" s="535"/>
      <c r="B2064" s="533"/>
      <c r="C2064" s="536"/>
      <c r="D2064" s="1899"/>
      <c r="E2064" s="1900"/>
      <c r="F2064" s="1900"/>
      <c r="G2064" s="1900"/>
      <c r="H2064" s="1900"/>
      <c r="I2064" s="1900"/>
      <c r="J2064" s="1900"/>
      <c r="K2064" s="1900"/>
      <c r="L2064" s="1900"/>
      <c r="M2064" s="1900"/>
      <c r="N2064" s="1900"/>
      <c r="O2064" s="1900"/>
      <c r="P2064" s="1900"/>
      <c r="Q2064" s="1900"/>
      <c r="R2064" s="1901"/>
      <c r="S2064" s="534"/>
    </row>
    <row r="2065" spans="1:22" ht="15.6">
      <c r="A2065" s="537"/>
      <c r="B2065" s="538"/>
      <c r="C2065" s="538"/>
      <c r="D2065" s="539"/>
      <c r="E2065" s="540"/>
      <c r="F2065" s="540"/>
      <c r="G2065" s="539"/>
      <c r="H2065" s="539"/>
      <c r="I2065" s="539"/>
      <c r="J2065" s="539"/>
      <c r="K2065" s="539"/>
      <c r="L2065" s="539"/>
      <c r="M2065" s="539"/>
      <c r="N2065" s="539"/>
      <c r="O2065" s="539"/>
      <c r="P2065" s="539"/>
      <c r="Q2065" s="539"/>
      <c r="R2065" s="540"/>
      <c r="S2065" s="534"/>
    </row>
    <row r="2066" spans="1:22" ht="15.6">
      <c r="A2066" s="1761" t="s">
        <v>1282</v>
      </c>
      <c r="B2066" s="1762"/>
      <c r="C2066" s="1762"/>
      <c r="D2066" s="1762"/>
      <c r="E2066" s="541"/>
      <c r="F2066" s="1763" t="s">
        <v>1283</v>
      </c>
      <c r="G2066" s="1763"/>
      <c r="H2066" s="1763"/>
      <c r="I2066" s="1763"/>
      <c r="J2066" s="1763"/>
      <c r="K2066" s="1763"/>
      <c r="L2066" s="540"/>
      <c r="M2066" s="1763" t="s">
        <v>1205</v>
      </c>
      <c r="N2066" s="1763"/>
      <c r="O2066" s="1763"/>
      <c r="P2066" s="540"/>
      <c r="Q2066" s="1764" t="s">
        <v>1284</v>
      </c>
      <c r="R2066" s="1765"/>
      <c r="S2066" s="1766"/>
    </row>
    <row r="2067" spans="1:22" ht="15.6">
      <c r="A2067" s="1767" t="s">
        <v>1036</v>
      </c>
      <c r="B2067" s="1768"/>
      <c r="C2067" s="1768"/>
      <c r="D2067" s="1768"/>
      <c r="E2067" s="541"/>
      <c r="F2067" s="1769" t="s">
        <v>1974</v>
      </c>
      <c r="G2067" s="1769"/>
      <c r="H2067" s="1769"/>
      <c r="I2067" s="1769"/>
      <c r="J2067" s="1769"/>
      <c r="K2067" s="1769"/>
      <c r="L2067" s="540"/>
      <c r="M2067" s="1770" t="s">
        <v>925</v>
      </c>
      <c r="N2067" s="1771"/>
      <c r="O2067" s="1772"/>
      <c r="P2067" s="539"/>
      <c r="Q2067" s="1828"/>
      <c r="R2067" s="1829"/>
      <c r="S2067" s="1830"/>
    </row>
    <row r="2068" spans="1:22" ht="15.6">
      <c r="A2068" s="1767"/>
      <c r="B2068" s="1768"/>
      <c r="C2068" s="1768"/>
      <c r="D2068" s="1768"/>
      <c r="E2068" s="541"/>
      <c r="F2068" s="1769"/>
      <c r="G2068" s="1769"/>
      <c r="H2068" s="1769"/>
      <c r="I2068" s="1769"/>
      <c r="J2068" s="1769"/>
      <c r="K2068" s="1769"/>
      <c r="L2068" s="539"/>
      <c r="M2068" s="539"/>
      <c r="N2068" s="542"/>
      <c r="O2068" s="542"/>
      <c r="P2068" s="542"/>
      <c r="Q2068" s="542"/>
      <c r="R2068" s="540"/>
      <c r="S2068" s="534"/>
    </row>
    <row r="2069" spans="1:22">
      <c r="A2069" s="1147"/>
      <c r="S2069" s="1148"/>
    </row>
    <row r="2070" spans="1:22" ht="15.6">
      <c r="A2070" s="1820" t="s">
        <v>1285</v>
      </c>
      <c r="B2070" s="1821"/>
      <c r="C2070" s="1821"/>
      <c r="D2070" s="1821"/>
      <c r="E2070" s="1821"/>
      <c r="F2070" s="1821"/>
      <c r="G2070" s="1821"/>
      <c r="H2070" s="1821"/>
      <c r="I2070" s="1821"/>
      <c r="J2070" s="1821"/>
      <c r="K2070" s="1822"/>
      <c r="L2070" s="1823" t="s">
        <v>428</v>
      </c>
      <c r="M2070" s="1825" t="s">
        <v>1225</v>
      </c>
      <c r="N2070" s="1826"/>
      <c r="O2070" s="1826"/>
      <c r="P2070" s="1826"/>
      <c r="Q2070" s="1826"/>
      <c r="R2070" s="1827"/>
      <c r="S2070" s="1809" t="s">
        <v>1993</v>
      </c>
      <c r="T2070" s="1867"/>
      <c r="U2070" s="1823" t="s">
        <v>1288</v>
      </c>
      <c r="V2070" s="1809" t="s">
        <v>1206</v>
      </c>
    </row>
    <row r="2071" spans="1:22" ht="15.6">
      <c r="A2071" s="1804"/>
      <c r="B2071" s="1805"/>
      <c r="C2071" s="1805"/>
      <c r="D2071" s="1805"/>
      <c r="E2071" s="1805"/>
      <c r="F2071" s="1805"/>
      <c r="G2071" s="1805"/>
      <c r="H2071" s="1805"/>
      <c r="I2071" s="1805"/>
      <c r="J2071" s="1805"/>
      <c r="K2071" s="1806"/>
      <c r="L2071" s="1824"/>
      <c r="M2071" s="546" t="s">
        <v>1289</v>
      </c>
      <c r="N2071" s="546"/>
      <c r="O2071" s="546" t="s">
        <v>1290</v>
      </c>
      <c r="P2071" s="546"/>
      <c r="Q2071" s="546"/>
      <c r="R2071" s="546" t="s">
        <v>1291</v>
      </c>
      <c r="S2071" s="1810"/>
      <c r="T2071" s="1870"/>
      <c r="U2071" s="1824"/>
      <c r="V2071" s="1810"/>
    </row>
    <row r="2072" spans="1:22" ht="15.6">
      <c r="A2072" s="1811" t="s">
        <v>1292</v>
      </c>
      <c r="B2072" s="1812"/>
      <c r="C2072" s="1812"/>
      <c r="D2072" s="1812"/>
      <c r="E2072" s="1812"/>
      <c r="F2072" s="1812"/>
      <c r="G2072" s="1812"/>
      <c r="H2072" s="1812"/>
      <c r="I2072" s="1812"/>
      <c r="J2072" s="1812"/>
      <c r="K2072" s="1813"/>
      <c r="L2072" s="547"/>
      <c r="M2072" s="621"/>
      <c r="N2072" s="622"/>
      <c r="O2072" s="623">
        <v>5.05</v>
      </c>
      <c r="P2072" s="623">
        <f>M2072*O2072</f>
        <v>0</v>
      </c>
      <c r="Q2072" s="623">
        <v>2</v>
      </c>
      <c r="R2072" s="624">
        <f t="shared" ref="R2072:R2092" si="45">O2072*Q2072</f>
        <v>10.1</v>
      </c>
      <c r="S2072" s="625">
        <f>R2072</f>
        <v>10.1</v>
      </c>
    </row>
    <row r="2073" spans="1:22" ht="15.6">
      <c r="A2073" s="1814"/>
      <c r="B2073" s="1815"/>
      <c r="C2073" s="1815"/>
      <c r="D2073" s="1815"/>
      <c r="E2073" s="1815"/>
      <c r="F2073" s="1815"/>
      <c r="G2073" s="1815"/>
      <c r="H2073" s="1815"/>
      <c r="I2073" s="1815"/>
      <c r="J2073" s="1815"/>
      <c r="K2073" s="1816"/>
      <c r="L2073" s="547"/>
      <c r="M2073" s="553"/>
      <c r="N2073" s="554"/>
      <c r="O2073" s="623">
        <v>5.09</v>
      </c>
      <c r="P2073" s="623"/>
      <c r="Q2073" s="623">
        <v>1</v>
      </c>
      <c r="R2073" s="624">
        <f t="shared" si="45"/>
        <v>5.09</v>
      </c>
      <c r="S2073" s="625">
        <f t="shared" ref="S2073:S2092" si="46">R2073</f>
        <v>5.09</v>
      </c>
    </row>
    <row r="2074" spans="1:22" ht="15.6">
      <c r="A2074" s="1814"/>
      <c r="B2074" s="1815"/>
      <c r="C2074" s="1815"/>
      <c r="D2074" s="1815"/>
      <c r="E2074" s="1815"/>
      <c r="F2074" s="1815"/>
      <c r="G2074" s="1815"/>
      <c r="H2074" s="1815"/>
      <c r="I2074" s="1815"/>
      <c r="J2074" s="1815"/>
      <c r="K2074" s="1816"/>
      <c r="L2074" s="547"/>
      <c r="M2074" s="553"/>
      <c r="N2074" s="554"/>
      <c r="O2074" s="623">
        <v>3</v>
      </c>
      <c r="P2074" s="623"/>
      <c r="Q2074" s="623">
        <v>6</v>
      </c>
      <c r="R2074" s="624">
        <f t="shared" si="45"/>
        <v>18</v>
      </c>
      <c r="S2074" s="625">
        <f t="shared" si="46"/>
        <v>18</v>
      </c>
    </row>
    <row r="2075" spans="1:22" ht="15.6">
      <c r="A2075" s="1814"/>
      <c r="B2075" s="1815"/>
      <c r="C2075" s="1815"/>
      <c r="D2075" s="1815"/>
      <c r="E2075" s="1815"/>
      <c r="F2075" s="1815"/>
      <c r="G2075" s="1815"/>
      <c r="H2075" s="1815"/>
      <c r="I2075" s="1815"/>
      <c r="J2075" s="1815"/>
      <c r="K2075" s="1816"/>
      <c r="L2075" s="547"/>
      <c r="M2075" s="553"/>
      <c r="N2075" s="554"/>
      <c r="O2075" s="623">
        <v>2.09</v>
      </c>
      <c r="P2075" s="623"/>
      <c r="Q2075" s="623">
        <v>1</v>
      </c>
      <c r="R2075" s="624">
        <f t="shared" si="45"/>
        <v>2.09</v>
      </c>
      <c r="S2075" s="625">
        <f t="shared" si="46"/>
        <v>2.09</v>
      </c>
    </row>
    <row r="2076" spans="1:22" ht="15.6">
      <c r="A2076" s="1814"/>
      <c r="B2076" s="1815"/>
      <c r="C2076" s="1815"/>
      <c r="D2076" s="1815"/>
      <c r="E2076" s="1815"/>
      <c r="F2076" s="1815"/>
      <c r="G2076" s="1815"/>
      <c r="H2076" s="1815"/>
      <c r="I2076" s="1815"/>
      <c r="J2076" s="1815"/>
      <c r="K2076" s="1816"/>
      <c r="L2076" s="547"/>
      <c r="M2076" s="553"/>
      <c r="N2076" s="554"/>
      <c r="O2076" s="623">
        <v>2.76</v>
      </c>
      <c r="P2076" s="623"/>
      <c r="Q2076" s="623">
        <v>1</v>
      </c>
      <c r="R2076" s="624">
        <f t="shared" si="45"/>
        <v>2.76</v>
      </c>
      <c r="S2076" s="625">
        <f t="shared" si="46"/>
        <v>2.76</v>
      </c>
    </row>
    <row r="2077" spans="1:22" ht="15.6">
      <c r="A2077" s="1814"/>
      <c r="B2077" s="1815"/>
      <c r="C2077" s="1815"/>
      <c r="D2077" s="1815"/>
      <c r="E2077" s="1815"/>
      <c r="F2077" s="1815"/>
      <c r="G2077" s="1815"/>
      <c r="H2077" s="1815"/>
      <c r="I2077" s="1815"/>
      <c r="J2077" s="1815"/>
      <c r="K2077" s="1816"/>
      <c r="L2077" s="547"/>
      <c r="M2077" s="553"/>
      <c r="N2077" s="554"/>
      <c r="O2077" s="623">
        <v>3.55</v>
      </c>
      <c r="P2077" s="623"/>
      <c r="Q2077" s="623">
        <v>1</v>
      </c>
      <c r="R2077" s="624">
        <f t="shared" si="45"/>
        <v>3.55</v>
      </c>
      <c r="S2077" s="625">
        <f t="shared" si="46"/>
        <v>3.55</v>
      </c>
    </row>
    <row r="2078" spans="1:22" ht="15.6">
      <c r="A2078" s="1814"/>
      <c r="B2078" s="1815"/>
      <c r="C2078" s="1815"/>
      <c r="D2078" s="1815"/>
      <c r="E2078" s="1815"/>
      <c r="F2078" s="1815"/>
      <c r="G2078" s="1815"/>
      <c r="H2078" s="1815"/>
      <c r="I2078" s="1815"/>
      <c r="J2078" s="1815"/>
      <c r="K2078" s="1816"/>
      <c r="L2078" s="547"/>
      <c r="M2078" s="553"/>
      <c r="N2078" s="554"/>
      <c r="O2078" s="623">
        <v>6.24</v>
      </c>
      <c r="P2078" s="623"/>
      <c r="Q2078" s="623">
        <v>1</v>
      </c>
      <c r="R2078" s="624">
        <f t="shared" si="45"/>
        <v>6.24</v>
      </c>
      <c r="S2078" s="625">
        <f t="shared" si="46"/>
        <v>6.24</v>
      </c>
    </row>
    <row r="2079" spans="1:22" ht="15.6">
      <c r="A2079" s="1814"/>
      <c r="B2079" s="1815"/>
      <c r="C2079" s="1815"/>
      <c r="D2079" s="1815"/>
      <c r="E2079" s="1815"/>
      <c r="F2079" s="1815"/>
      <c r="G2079" s="1815"/>
      <c r="H2079" s="1815"/>
      <c r="I2079" s="1815"/>
      <c r="J2079" s="1815"/>
      <c r="K2079" s="1816"/>
      <c r="L2079" s="547"/>
      <c r="M2079" s="553"/>
      <c r="N2079" s="554"/>
      <c r="O2079" s="623">
        <v>4.5999999999999996</v>
      </c>
      <c r="P2079" s="623"/>
      <c r="Q2079" s="623">
        <v>1</v>
      </c>
      <c r="R2079" s="624">
        <f t="shared" si="45"/>
        <v>4.5999999999999996</v>
      </c>
      <c r="S2079" s="625">
        <f t="shared" si="46"/>
        <v>4.5999999999999996</v>
      </c>
    </row>
    <row r="2080" spans="1:22" ht="15.6">
      <c r="A2080" s="1814"/>
      <c r="B2080" s="1815"/>
      <c r="C2080" s="1815"/>
      <c r="D2080" s="1815"/>
      <c r="E2080" s="1815"/>
      <c r="F2080" s="1815"/>
      <c r="G2080" s="1815"/>
      <c r="H2080" s="1815"/>
      <c r="I2080" s="1815"/>
      <c r="J2080" s="1815"/>
      <c r="K2080" s="1816"/>
      <c r="L2080" s="547"/>
      <c r="M2080" s="553"/>
      <c r="N2080" s="554"/>
      <c r="O2080" s="626">
        <v>5.2</v>
      </c>
      <c r="P2080" s="626"/>
      <c r="Q2080" s="626">
        <v>1</v>
      </c>
      <c r="R2080" s="624">
        <f t="shared" si="45"/>
        <v>5.2</v>
      </c>
      <c r="S2080" s="625">
        <f t="shared" si="46"/>
        <v>5.2</v>
      </c>
    </row>
    <row r="2081" spans="1:19" ht="15.6">
      <c r="A2081" s="1814"/>
      <c r="B2081" s="1815"/>
      <c r="C2081" s="1815"/>
      <c r="D2081" s="1815"/>
      <c r="E2081" s="1815"/>
      <c r="F2081" s="1815"/>
      <c r="G2081" s="1815"/>
      <c r="H2081" s="1815"/>
      <c r="I2081" s="1815"/>
      <c r="J2081" s="1815"/>
      <c r="K2081" s="1816"/>
      <c r="L2081" s="547"/>
      <c r="M2081" s="553"/>
      <c r="N2081" s="554"/>
      <c r="O2081" s="626">
        <v>5.15</v>
      </c>
      <c r="P2081" s="626"/>
      <c r="Q2081" s="626">
        <v>1</v>
      </c>
      <c r="R2081" s="624">
        <f t="shared" si="45"/>
        <v>5.15</v>
      </c>
      <c r="S2081" s="625">
        <f t="shared" si="46"/>
        <v>5.15</v>
      </c>
    </row>
    <row r="2082" spans="1:19" ht="15.6">
      <c r="A2082" s="1814"/>
      <c r="B2082" s="1815"/>
      <c r="C2082" s="1815"/>
      <c r="D2082" s="1815"/>
      <c r="E2082" s="1815"/>
      <c r="F2082" s="1815"/>
      <c r="G2082" s="1815"/>
      <c r="H2082" s="1815"/>
      <c r="I2082" s="1815"/>
      <c r="J2082" s="1815"/>
      <c r="K2082" s="1816"/>
      <c r="L2082" s="547"/>
      <c r="M2082" s="553"/>
      <c r="N2082" s="554"/>
      <c r="O2082" s="626">
        <v>5.54</v>
      </c>
      <c r="P2082" s="626"/>
      <c r="Q2082" s="626">
        <v>1</v>
      </c>
      <c r="R2082" s="624">
        <f t="shared" si="45"/>
        <v>5.54</v>
      </c>
      <c r="S2082" s="625">
        <f t="shared" si="46"/>
        <v>5.54</v>
      </c>
    </row>
    <row r="2083" spans="1:19" ht="15.6">
      <c r="A2083" s="1814"/>
      <c r="B2083" s="1815"/>
      <c r="C2083" s="1815"/>
      <c r="D2083" s="1815"/>
      <c r="E2083" s="1815"/>
      <c r="F2083" s="1815"/>
      <c r="G2083" s="1815"/>
      <c r="H2083" s="1815"/>
      <c r="I2083" s="1815"/>
      <c r="J2083" s="1815"/>
      <c r="K2083" s="1816"/>
      <c r="L2083" s="547"/>
      <c r="M2083" s="553"/>
      <c r="N2083" s="554"/>
      <c r="O2083" s="629">
        <v>1.4</v>
      </c>
      <c r="P2083" s="626"/>
      <c r="Q2083" s="626">
        <v>3</v>
      </c>
      <c r="R2083" s="624">
        <f t="shared" si="45"/>
        <v>4.1999999999999993</v>
      </c>
      <c r="S2083" s="625">
        <f t="shared" si="46"/>
        <v>4.1999999999999993</v>
      </c>
    </row>
    <row r="2084" spans="1:19" ht="15.6">
      <c r="A2084" s="1814"/>
      <c r="B2084" s="1815"/>
      <c r="C2084" s="1815"/>
      <c r="D2084" s="1815"/>
      <c r="E2084" s="1815"/>
      <c r="F2084" s="1815"/>
      <c r="G2084" s="1815"/>
      <c r="H2084" s="1815"/>
      <c r="I2084" s="1815"/>
      <c r="J2084" s="1815"/>
      <c r="K2084" s="1816"/>
      <c r="L2084" s="547"/>
      <c r="M2084" s="553"/>
      <c r="N2084" s="554"/>
      <c r="O2084" s="628">
        <v>1.6</v>
      </c>
      <c r="P2084" s="624"/>
      <c r="Q2084" s="624">
        <v>2</v>
      </c>
      <c r="R2084" s="624">
        <f t="shared" si="45"/>
        <v>3.2</v>
      </c>
      <c r="S2084" s="625">
        <f t="shared" si="46"/>
        <v>3.2</v>
      </c>
    </row>
    <row r="2085" spans="1:19" ht="15.6">
      <c r="A2085" s="1814"/>
      <c r="B2085" s="1815"/>
      <c r="C2085" s="1815"/>
      <c r="D2085" s="1815"/>
      <c r="E2085" s="1815"/>
      <c r="F2085" s="1815"/>
      <c r="G2085" s="1815"/>
      <c r="H2085" s="1815"/>
      <c r="I2085" s="1815"/>
      <c r="J2085" s="1815"/>
      <c r="K2085" s="1816"/>
      <c r="L2085" s="547"/>
      <c r="M2085" s="553"/>
      <c r="N2085" s="554"/>
      <c r="O2085" s="628">
        <v>1.8</v>
      </c>
      <c r="P2085" s="624"/>
      <c r="Q2085" s="624">
        <v>4</v>
      </c>
      <c r="R2085" s="624">
        <f t="shared" si="45"/>
        <v>7.2</v>
      </c>
      <c r="S2085" s="627">
        <f t="shared" si="46"/>
        <v>7.2</v>
      </c>
    </row>
    <row r="2086" spans="1:19" ht="15.6">
      <c r="A2086" s="1814"/>
      <c r="B2086" s="1815"/>
      <c r="C2086" s="1815"/>
      <c r="D2086" s="1815"/>
      <c r="E2086" s="1815"/>
      <c r="F2086" s="1815"/>
      <c r="G2086" s="1815"/>
      <c r="H2086" s="1815"/>
      <c r="I2086" s="1815"/>
      <c r="J2086" s="1815"/>
      <c r="K2086" s="1816"/>
      <c r="L2086" s="547"/>
      <c r="M2086" s="553"/>
      <c r="N2086" s="554"/>
      <c r="O2086" s="628">
        <v>3.5</v>
      </c>
      <c r="P2086" s="624"/>
      <c r="Q2086" s="624">
        <v>1</v>
      </c>
      <c r="R2086" s="624">
        <f t="shared" si="45"/>
        <v>3.5</v>
      </c>
      <c r="S2086" s="627">
        <f t="shared" si="46"/>
        <v>3.5</v>
      </c>
    </row>
    <row r="2087" spans="1:19" ht="15.6">
      <c r="A2087" s="1814"/>
      <c r="B2087" s="1815"/>
      <c r="C2087" s="1815"/>
      <c r="D2087" s="1815"/>
      <c r="E2087" s="1815"/>
      <c r="F2087" s="1815"/>
      <c r="G2087" s="1815"/>
      <c r="H2087" s="1815"/>
      <c r="I2087" s="1815"/>
      <c r="J2087" s="1815"/>
      <c r="K2087" s="1816"/>
      <c r="L2087" s="547"/>
      <c r="M2087" s="553"/>
      <c r="N2087" s="554"/>
      <c r="O2087" s="628">
        <v>4.3</v>
      </c>
      <c r="P2087" s="624"/>
      <c r="Q2087" s="624">
        <v>1</v>
      </c>
      <c r="R2087" s="624">
        <f t="shared" si="45"/>
        <v>4.3</v>
      </c>
      <c r="S2087" s="627">
        <f t="shared" si="46"/>
        <v>4.3</v>
      </c>
    </row>
    <row r="2088" spans="1:19" ht="15.6">
      <c r="A2088" s="1814"/>
      <c r="B2088" s="1815"/>
      <c r="C2088" s="1815"/>
      <c r="D2088" s="1815"/>
      <c r="E2088" s="1815"/>
      <c r="F2088" s="1815"/>
      <c r="G2088" s="1815"/>
      <c r="H2088" s="1815"/>
      <c r="I2088" s="1815"/>
      <c r="J2088" s="1815"/>
      <c r="K2088" s="1816"/>
      <c r="L2088" s="547"/>
      <c r="M2088" s="553"/>
      <c r="N2088" s="554"/>
      <c r="O2088" s="628">
        <v>2.4</v>
      </c>
      <c r="P2088" s="624"/>
      <c r="Q2088" s="624">
        <v>3</v>
      </c>
      <c r="R2088" s="624">
        <f t="shared" si="45"/>
        <v>7.1999999999999993</v>
      </c>
      <c r="S2088" s="627">
        <f t="shared" si="46"/>
        <v>7.1999999999999993</v>
      </c>
    </row>
    <row r="2089" spans="1:19" ht="15.6">
      <c r="A2089" s="1814"/>
      <c r="B2089" s="1815"/>
      <c r="C2089" s="1815"/>
      <c r="D2089" s="1815"/>
      <c r="E2089" s="1815"/>
      <c r="F2089" s="1815"/>
      <c r="G2089" s="1815"/>
      <c r="H2089" s="1815"/>
      <c r="I2089" s="1815"/>
      <c r="J2089" s="1815"/>
      <c r="K2089" s="1816"/>
      <c r="L2089" s="547"/>
      <c r="M2089" s="553"/>
      <c r="N2089" s="554"/>
      <c r="O2089" s="628">
        <v>3.45</v>
      </c>
      <c r="P2089" s="624"/>
      <c r="Q2089" s="624">
        <v>1</v>
      </c>
      <c r="R2089" s="624">
        <f t="shared" si="45"/>
        <v>3.45</v>
      </c>
      <c r="S2089" s="627">
        <f t="shared" si="46"/>
        <v>3.45</v>
      </c>
    </row>
    <row r="2090" spans="1:19" ht="15.6">
      <c r="A2090" s="1814"/>
      <c r="B2090" s="1815"/>
      <c r="C2090" s="1815"/>
      <c r="D2090" s="1815"/>
      <c r="E2090" s="1815"/>
      <c r="F2090" s="1815"/>
      <c r="G2090" s="1815"/>
      <c r="H2090" s="1815"/>
      <c r="I2090" s="1815"/>
      <c r="J2090" s="1815"/>
      <c r="K2090" s="1816"/>
      <c r="L2090" s="547"/>
      <c r="M2090" s="553"/>
      <c r="N2090" s="554"/>
      <c r="O2090" s="628">
        <v>2.4500000000000002</v>
      </c>
      <c r="P2090" s="624"/>
      <c r="Q2090" s="624">
        <v>1</v>
      </c>
      <c r="R2090" s="624">
        <f t="shared" si="45"/>
        <v>2.4500000000000002</v>
      </c>
      <c r="S2090" s="627">
        <f t="shared" si="46"/>
        <v>2.4500000000000002</v>
      </c>
    </row>
    <row r="2091" spans="1:19" ht="15.6">
      <c r="A2091" s="1814"/>
      <c r="B2091" s="1815"/>
      <c r="C2091" s="1815"/>
      <c r="D2091" s="1815"/>
      <c r="E2091" s="1815"/>
      <c r="F2091" s="1815"/>
      <c r="G2091" s="1815"/>
      <c r="H2091" s="1815"/>
      <c r="I2091" s="1815"/>
      <c r="J2091" s="1815"/>
      <c r="K2091" s="1816"/>
      <c r="L2091" s="547"/>
      <c r="M2091" s="553"/>
      <c r="N2091" s="554"/>
      <c r="O2091" s="628">
        <v>1.7</v>
      </c>
      <c r="P2091" s="628"/>
      <c r="Q2091" s="628">
        <v>1</v>
      </c>
      <c r="R2091" s="624">
        <f t="shared" si="45"/>
        <v>1.7</v>
      </c>
      <c r="S2091" s="627">
        <f t="shared" si="46"/>
        <v>1.7</v>
      </c>
    </row>
    <row r="2092" spans="1:19" ht="15.6">
      <c r="A2092" s="1814"/>
      <c r="B2092" s="1815"/>
      <c r="C2092" s="1815"/>
      <c r="D2092" s="1815"/>
      <c r="E2092" s="1815"/>
      <c r="F2092" s="1815"/>
      <c r="G2092" s="1815"/>
      <c r="H2092" s="1815"/>
      <c r="I2092" s="1815"/>
      <c r="J2092" s="1815"/>
      <c r="K2092" s="1816"/>
      <c r="L2092" s="547"/>
      <c r="M2092" s="553"/>
      <c r="N2092" s="554"/>
      <c r="O2092" s="628">
        <v>1</v>
      </c>
      <c r="P2092" s="628"/>
      <c r="Q2092" s="628">
        <v>1</v>
      </c>
      <c r="R2092" s="624">
        <f t="shared" si="45"/>
        <v>1</v>
      </c>
      <c r="S2092" s="627">
        <f t="shared" si="46"/>
        <v>1</v>
      </c>
    </row>
    <row r="2093" spans="1:19" ht="31.2">
      <c r="A2093" s="1814"/>
      <c r="B2093" s="1815"/>
      <c r="C2093" s="1815"/>
      <c r="D2093" s="1815"/>
      <c r="E2093" s="1815"/>
      <c r="F2093" s="1815"/>
      <c r="G2093" s="1815"/>
      <c r="H2093" s="1815"/>
      <c r="I2093" s="1815"/>
      <c r="J2093" s="1815"/>
      <c r="K2093" s="1816"/>
      <c r="L2093" s="662" t="s">
        <v>1793</v>
      </c>
      <c r="M2093" s="663"/>
      <c r="N2093" s="628"/>
      <c r="O2093" s="628"/>
      <c r="P2093" s="628"/>
      <c r="Q2093" s="628"/>
      <c r="R2093" s="628"/>
      <c r="S2093" s="627">
        <v>33</v>
      </c>
    </row>
    <row r="2094" spans="1:19" ht="46.8">
      <c r="A2094" s="1814"/>
      <c r="B2094" s="1815"/>
      <c r="C2094" s="1815"/>
      <c r="D2094" s="1815"/>
      <c r="E2094" s="1815"/>
      <c r="F2094" s="1815"/>
      <c r="G2094" s="1815"/>
      <c r="H2094" s="1815"/>
      <c r="I2094" s="1815"/>
      <c r="J2094" s="1815"/>
      <c r="K2094" s="1816"/>
      <c r="L2094" s="662" t="s">
        <v>1794</v>
      </c>
      <c r="M2094" s="663"/>
      <c r="N2094" s="628"/>
      <c r="O2094" s="628"/>
      <c r="P2094" s="628"/>
      <c r="Q2094" s="628"/>
      <c r="R2094" s="628"/>
      <c r="S2094" s="627">
        <v>188</v>
      </c>
    </row>
    <row r="2095" spans="1:19" ht="15.6">
      <c r="A2095" s="1814"/>
      <c r="B2095" s="1815"/>
      <c r="C2095" s="1815"/>
      <c r="D2095" s="1815"/>
      <c r="E2095" s="1815"/>
      <c r="F2095" s="1815"/>
      <c r="G2095" s="1815"/>
      <c r="H2095" s="1815"/>
      <c r="I2095" s="1815"/>
      <c r="J2095" s="1815"/>
      <c r="K2095" s="1816"/>
      <c r="L2095" s="662" t="s">
        <v>1659</v>
      </c>
      <c r="M2095" s="663"/>
      <c r="N2095" s="628"/>
      <c r="O2095" s="628"/>
      <c r="P2095" s="628"/>
      <c r="Q2095" s="628"/>
      <c r="R2095" s="628"/>
      <c r="S2095" s="627">
        <v>25.3</v>
      </c>
    </row>
    <row r="2096" spans="1:19" ht="31.2">
      <c r="A2096" s="1814"/>
      <c r="B2096" s="1815"/>
      <c r="C2096" s="1815"/>
      <c r="D2096" s="1815"/>
      <c r="E2096" s="1815"/>
      <c r="F2096" s="1815"/>
      <c r="G2096" s="1815"/>
      <c r="H2096" s="1815"/>
      <c r="I2096" s="1815"/>
      <c r="J2096" s="1815"/>
      <c r="K2096" s="1816"/>
      <c r="L2096" s="662" t="s">
        <v>1795</v>
      </c>
      <c r="M2096" s="663"/>
      <c r="N2096" s="628"/>
      <c r="O2096" s="628">
        <v>76.45</v>
      </c>
      <c r="P2096" s="628"/>
      <c r="Q2096" s="628"/>
      <c r="R2096" s="628"/>
      <c r="S2096" s="627">
        <f>+O2096</f>
        <v>76.45</v>
      </c>
    </row>
    <row r="2097" spans="1:22" ht="15.6">
      <c r="A2097" s="1814"/>
      <c r="B2097" s="1815"/>
      <c r="C2097" s="1815"/>
      <c r="D2097" s="1815"/>
      <c r="E2097" s="1815"/>
      <c r="F2097" s="1815"/>
      <c r="G2097" s="1815"/>
      <c r="H2097" s="1815"/>
      <c r="I2097" s="1815"/>
      <c r="J2097" s="1815"/>
      <c r="K2097" s="1816"/>
      <c r="L2097" s="547"/>
      <c r="M2097" s="553"/>
      <c r="N2097" s="554"/>
      <c r="O2097" s="554"/>
      <c r="P2097" s="554"/>
      <c r="Q2097" s="554"/>
      <c r="R2097" s="554"/>
      <c r="S2097" s="555"/>
    </row>
    <row r="2098" spans="1:22" ht="15.6">
      <c r="A2098" s="1814"/>
      <c r="B2098" s="1815"/>
      <c r="C2098" s="1815"/>
      <c r="D2098" s="1815"/>
      <c r="E2098" s="1815"/>
      <c r="F2098" s="1815"/>
      <c r="G2098" s="1815"/>
      <c r="H2098" s="1815"/>
      <c r="I2098" s="1815"/>
      <c r="J2098" s="1815"/>
      <c r="K2098" s="1816"/>
      <c r="L2098" s="547"/>
      <c r="M2098" s="553"/>
      <c r="N2098" s="554"/>
      <c r="O2098" s="554"/>
      <c r="P2098" s="554"/>
      <c r="Q2098" s="554"/>
      <c r="R2098" s="1121"/>
      <c r="S2098" s="555"/>
    </row>
    <row r="2099" spans="1:22" ht="15.6">
      <c r="A2099" s="1814"/>
      <c r="B2099" s="1815"/>
      <c r="C2099" s="1815"/>
      <c r="D2099" s="1815"/>
      <c r="E2099" s="1815"/>
      <c r="F2099" s="1815"/>
      <c r="G2099" s="1815"/>
      <c r="H2099" s="1815"/>
      <c r="I2099" s="1815"/>
      <c r="J2099" s="1815"/>
      <c r="K2099" s="1816"/>
      <c r="L2099" s="547"/>
      <c r="M2099" s="553"/>
      <c r="N2099" s="554"/>
      <c r="O2099" s="554"/>
      <c r="P2099" s="554"/>
      <c r="Q2099" s="554"/>
      <c r="R2099" s="1121"/>
      <c r="S2099" s="555"/>
    </row>
    <row r="2100" spans="1:22" ht="15.6">
      <c r="A2100" s="1814"/>
      <c r="B2100" s="1815"/>
      <c r="C2100" s="1815"/>
      <c r="D2100" s="1815"/>
      <c r="E2100" s="1815"/>
      <c r="F2100" s="1815"/>
      <c r="G2100" s="1815"/>
      <c r="H2100" s="1815"/>
      <c r="I2100" s="1815"/>
      <c r="J2100" s="1815"/>
      <c r="K2100" s="1816"/>
      <c r="L2100" s="547"/>
      <c r="M2100" s="553"/>
      <c r="N2100" s="554"/>
      <c r="O2100" s="554"/>
      <c r="P2100" s="554"/>
      <c r="Q2100" s="554"/>
      <c r="R2100" s="1121"/>
      <c r="S2100" s="555"/>
    </row>
    <row r="2101" spans="1:22" ht="15.6">
      <c r="A2101" s="1955"/>
      <c r="B2101" s="1956"/>
      <c r="C2101" s="1956"/>
      <c r="D2101" s="1956"/>
      <c r="E2101" s="1956"/>
      <c r="F2101" s="1956"/>
      <c r="G2101" s="1956"/>
      <c r="H2101" s="1956"/>
      <c r="I2101" s="1956"/>
      <c r="J2101" s="1956"/>
      <c r="K2101" s="1957"/>
      <c r="L2101" s="547"/>
      <c r="M2101" s="553"/>
      <c r="N2101" s="553"/>
      <c r="O2101" s="554"/>
      <c r="P2101" s="554"/>
      <c r="Q2101" s="554"/>
      <c r="R2101" s="1121"/>
      <c r="S2101" s="555"/>
      <c r="T2101" s="1141"/>
    </row>
    <row r="2102" spans="1:22" ht="15.6">
      <c r="A2102" s="1955"/>
      <c r="B2102" s="1956"/>
      <c r="C2102" s="1956"/>
      <c r="D2102" s="1956"/>
      <c r="E2102" s="1956"/>
      <c r="F2102" s="1956"/>
      <c r="G2102" s="1956"/>
      <c r="H2102" s="1956"/>
      <c r="I2102" s="1956"/>
      <c r="J2102" s="1956"/>
      <c r="K2102" s="1957"/>
      <c r="L2102" s="547"/>
      <c r="M2102" s="553"/>
      <c r="N2102" s="553"/>
      <c r="O2102" s="554"/>
      <c r="P2102" s="554"/>
      <c r="Q2102" s="554"/>
      <c r="R2102" s="1121"/>
      <c r="S2102" s="555"/>
      <c r="T2102" s="1141"/>
    </row>
    <row r="2103" spans="1:22" ht="16.2" thickBot="1">
      <c r="A2103" s="1965"/>
      <c r="B2103" s="1966"/>
      <c r="C2103" s="1966"/>
      <c r="D2103" s="1966"/>
      <c r="E2103" s="1966"/>
      <c r="F2103" s="1966"/>
      <c r="G2103" s="1966"/>
      <c r="H2103" s="1966"/>
      <c r="I2103" s="1966"/>
      <c r="J2103" s="1966"/>
      <c r="K2103" s="1967"/>
      <c r="L2103" s="1426" t="s">
        <v>1209</v>
      </c>
      <c r="M2103" s="1427"/>
      <c r="N2103" s="1427"/>
      <c r="O2103" s="1427"/>
      <c r="P2103" s="1427"/>
      <c r="Q2103" s="1427"/>
      <c r="R2103" s="1427"/>
      <c r="S2103" s="1466">
        <f>+SUM(S2072:S2102)</f>
        <v>429.27000000000004</v>
      </c>
      <c r="T2103" s="587"/>
      <c r="U2103" s="557"/>
      <c r="V2103" s="558">
        <f>SUM(T2072:T2102)</f>
        <v>0</v>
      </c>
    </row>
    <row r="2104" spans="1:22" ht="15.6">
      <c r="A2104" s="1142"/>
      <c r="B2104" s="1143"/>
      <c r="C2104" s="1143"/>
      <c r="D2104" s="1138"/>
      <c r="E2104" s="1144"/>
      <c r="F2104" s="1144"/>
      <c r="G2104" s="1144"/>
      <c r="H2104" s="1145"/>
      <c r="I2104" s="1146"/>
      <c r="J2104" s="1136"/>
      <c r="K2104" s="1136"/>
      <c r="L2104" s="1136"/>
      <c r="M2104" s="1137"/>
      <c r="N2104" s="1137"/>
      <c r="O2104" s="1138"/>
      <c r="P2104" s="1138"/>
      <c r="Q2104" s="1138"/>
      <c r="R2104" s="1138"/>
      <c r="S2104" s="1139"/>
      <c r="T2104" s="561"/>
      <c r="U2104" s="561"/>
      <c r="V2104" s="567"/>
    </row>
    <row r="2105" spans="1:22" ht="85.2" customHeight="1">
      <c r="A2105" s="1958" t="s">
        <v>1306</v>
      </c>
      <c r="B2105" s="1758"/>
      <c r="C2105" s="1757"/>
      <c r="D2105" s="1757"/>
      <c r="E2105" s="280"/>
      <c r="F2105" s="756"/>
      <c r="G2105" s="1758" t="s">
        <v>1306</v>
      </c>
      <c r="H2105" s="1758"/>
      <c r="I2105" s="299"/>
      <c r="J2105" s="299"/>
      <c r="K2105" s="645"/>
      <c r="L2105" s="565"/>
      <c r="M2105" s="566"/>
      <c r="N2105" s="566"/>
      <c r="O2105" s="561"/>
      <c r="P2105" s="561"/>
      <c r="Q2105" s="561"/>
      <c r="R2105" s="561"/>
      <c r="S2105" s="1140"/>
      <c r="T2105" s="561"/>
      <c r="U2105" s="561"/>
      <c r="V2105" s="567"/>
    </row>
    <row r="2106" spans="1:22" ht="15.6" customHeight="1">
      <c r="A2106" s="765" t="s">
        <v>1939</v>
      </c>
      <c r="B2106" s="755"/>
      <c r="C2106" s="755"/>
      <c r="D2106" s="238"/>
      <c r="E2106" s="238"/>
      <c r="F2106" s="238"/>
      <c r="G2106" s="1759" t="s">
        <v>1942</v>
      </c>
      <c r="H2106" s="1759"/>
      <c r="I2106" s="1759"/>
      <c r="J2106" s="1759"/>
      <c r="K2106" s="648"/>
      <c r="L2106" s="568"/>
      <c r="M2106" s="568"/>
      <c r="N2106" s="568"/>
      <c r="O2106" s="568"/>
      <c r="P2106" s="568"/>
      <c r="Q2106" s="568"/>
      <c r="R2106" s="568"/>
      <c r="S2106" s="569"/>
      <c r="T2106" s="568"/>
      <c r="U2106" s="568"/>
      <c r="V2106" s="532"/>
    </row>
    <row r="2107" spans="1:22" ht="15.6" customHeight="1">
      <c r="A2107" s="765" t="s">
        <v>1940</v>
      </c>
      <c r="B2107" s="755"/>
      <c r="C2107" s="755"/>
      <c r="D2107" s="238"/>
      <c r="E2107" s="238"/>
      <c r="F2107" s="238"/>
      <c r="G2107" s="1759" t="s">
        <v>1943</v>
      </c>
      <c r="H2107" s="1759"/>
      <c r="I2107" s="1759"/>
      <c r="J2107" s="1759"/>
      <c r="K2107" s="648"/>
      <c r="L2107" s="568"/>
      <c r="M2107" s="568"/>
      <c r="N2107" s="568"/>
      <c r="O2107" s="568"/>
      <c r="P2107" s="568"/>
      <c r="Q2107" s="568"/>
      <c r="R2107" s="568"/>
      <c r="S2107" s="569"/>
      <c r="T2107" s="568"/>
      <c r="U2107" s="568"/>
      <c r="V2107" s="569"/>
    </row>
    <row r="2108" spans="1:22" ht="15.6" customHeight="1" thickBot="1">
      <c r="A2108" s="766" t="s">
        <v>1941</v>
      </c>
      <c r="B2108" s="767"/>
      <c r="C2108" s="767"/>
      <c r="D2108" s="727"/>
      <c r="E2108" s="727"/>
      <c r="F2108" s="727"/>
      <c r="G2108" s="1760" t="s">
        <v>1944</v>
      </c>
      <c r="H2108" s="1760"/>
      <c r="I2108" s="1760"/>
      <c r="J2108" s="1760"/>
      <c r="K2108" s="1118"/>
      <c r="L2108" s="568"/>
      <c r="M2108" s="568"/>
      <c r="N2108" s="568"/>
      <c r="O2108" s="568"/>
      <c r="P2108" s="568"/>
      <c r="Q2108" s="568"/>
      <c r="R2108" s="568"/>
      <c r="S2108" s="569"/>
      <c r="T2108" s="568"/>
      <c r="U2108" s="568"/>
      <c r="V2108" s="569"/>
    </row>
    <row r="2109" spans="1:22" ht="21" thickBot="1">
      <c r="A2109" s="1837"/>
      <c r="B2109" s="1838"/>
      <c r="C2109" s="1838"/>
      <c r="D2109" s="1775" t="s">
        <v>1281</v>
      </c>
      <c r="E2109" s="1776"/>
      <c r="F2109" s="1776"/>
      <c r="G2109" s="1776"/>
      <c r="H2109" s="1776"/>
      <c r="I2109" s="1776"/>
      <c r="J2109" s="1776"/>
      <c r="K2109" s="1776"/>
      <c r="L2109" s="1776"/>
      <c r="M2109" s="1776"/>
      <c r="N2109" s="1776"/>
      <c r="O2109" s="1776"/>
      <c r="P2109" s="1776"/>
      <c r="Q2109" s="1776"/>
      <c r="R2109" s="1777"/>
      <c r="S2109" s="528"/>
    </row>
    <row r="2110" spans="1:22" ht="15.6">
      <c r="A2110" s="530"/>
      <c r="B2110" s="531"/>
      <c r="C2110" s="531"/>
      <c r="D2110" s="531"/>
      <c r="E2110" s="531"/>
      <c r="F2110" s="531"/>
      <c r="G2110" s="531"/>
      <c r="H2110" s="531"/>
      <c r="I2110" s="531"/>
      <c r="J2110" s="531"/>
      <c r="K2110" s="531"/>
      <c r="L2110" s="531"/>
      <c r="M2110" s="531"/>
      <c r="N2110" s="531"/>
      <c r="O2110" s="531"/>
      <c r="P2110" s="531"/>
      <c r="Q2110" s="531"/>
      <c r="R2110" s="531"/>
      <c r="S2110" s="532"/>
    </row>
    <row r="2111" spans="1:22" ht="15.6">
      <c r="A2111" s="1839" t="s">
        <v>1204</v>
      </c>
      <c r="B2111" s="1840"/>
      <c r="C2111" s="1840"/>
      <c r="D2111" s="1896" t="s">
        <v>1228</v>
      </c>
      <c r="E2111" s="1897"/>
      <c r="F2111" s="1897"/>
      <c r="G2111" s="1897"/>
      <c r="H2111" s="1897"/>
      <c r="I2111" s="1897"/>
      <c r="J2111" s="1897"/>
      <c r="K2111" s="1897"/>
      <c r="L2111" s="1897"/>
      <c r="M2111" s="1897"/>
      <c r="N2111" s="1897"/>
      <c r="O2111" s="1897"/>
      <c r="P2111" s="1897"/>
      <c r="Q2111" s="1897"/>
      <c r="R2111" s="1898"/>
      <c r="S2111" s="534"/>
    </row>
    <row r="2112" spans="1:22" ht="15.6">
      <c r="A2112" s="535"/>
      <c r="B2112" s="533"/>
      <c r="C2112" s="536"/>
      <c r="D2112" s="1899"/>
      <c r="E2112" s="1900"/>
      <c r="F2112" s="1900"/>
      <c r="G2112" s="1900"/>
      <c r="H2112" s="1900"/>
      <c r="I2112" s="1900"/>
      <c r="J2112" s="1900"/>
      <c r="K2112" s="1900"/>
      <c r="L2112" s="1900"/>
      <c r="M2112" s="1900"/>
      <c r="N2112" s="1900"/>
      <c r="O2112" s="1900"/>
      <c r="P2112" s="1900"/>
      <c r="Q2112" s="1900"/>
      <c r="R2112" s="1901"/>
      <c r="S2112" s="534"/>
    </row>
    <row r="2113" spans="1:22" ht="15.6">
      <c r="A2113" s="537"/>
      <c r="B2113" s="538"/>
      <c r="C2113" s="538"/>
      <c r="D2113" s="539"/>
      <c r="E2113" s="540"/>
      <c r="F2113" s="540"/>
      <c r="G2113" s="539"/>
      <c r="H2113" s="539"/>
      <c r="I2113" s="539"/>
      <c r="J2113" s="539"/>
      <c r="K2113" s="539"/>
      <c r="L2113" s="539"/>
      <c r="M2113" s="539"/>
      <c r="N2113" s="539"/>
      <c r="O2113" s="539"/>
      <c r="P2113" s="539"/>
      <c r="Q2113" s="539"/>
      <c r="R2113" s="540"/>
      <c r="S2113" s="534"/>
    </row>
    <row r="2114" spans="1:22" ht="15.6">
      <c r="A2114" s="1761" t="s">
        <v>1282</v>
      </c>
      <c r="B2114" s="1762"/>
      <c r="C2114" s="1762"/>
      <c r="D2114" s="1762"/>
      <c r="E2114" s="541"/>
      <c r="F2114" s="1763" t="s">
        <v>1283</v>
      </c>
      <c r="G2114" s="1763"/>
      <c r="H2114" s="1763"/>
      <c r="I2114" s="1763"/>
      <c r="J2114" s="1763"/>
      <c r="K2114" s="1763"/>
      <c r="L2114" s="540"/>
      <c r="M2114" s="1763" t="s">
        <v>1205</v>
      </c>
      <c r="N2114" s="1763"/>
      <c r="O2114" s="1763"/>
      <c r="P2114" s="540"/>
      <c r="Q2114" s="1764" t="s">
        <v>1284</v>
      </c>
      <c r="R2114" s="1765"/>
      <c r="S2114" s="1766"/>
    </row>
    <row r="2115" spans="1:22" ht="15.6">
      <c r="A2115" s="1767" t="s">
        <v>1037</v>
      </c>
      <c r="B2115" s="1768"/>
      <c r="C2115" s="1768"/>
      <c r="D2115" s="1768"/>
      <c r="E2115" s="541"/>
      <c r="F2115" s="1769" t="s">
        <v>1038</v>
      </c>
      <c r="G2115" s="1769"/>
      <c r="H2115" s="1769"/>
      <c r="I2115" s="1769"/>
      <c r="J2115" s="1769"/>
      <c r="K2115" s="1769"/>
      <c r="L2115" s="540"/>
      <c r="M2115" s="1770" t="s">
        <v>924</v>
      </c>
      <c r="N2115" s="1771"/>
      <c r="O2115" s="1772"/>
      <c r="P2115" s="539"/>
      <c r="Q2115" s="1828"/>
      <c r="R2115" s="1829"/>
      <c r="S2115" s="1830"/>
    </row>
    <row r="2116" spans="1:22" ht="15.6">
      <c r="A2116" s="1767"/>
      <c r="B2116" s="1768"/>
      <c r="C2116" s="1768"/>
      <c r="D2116" s="1768"/>
      <c r="E2116" s="541"/>
      <c r="F2116" s="1769"/>
      <c r="G2116" s="1769"/>
      <c r="H2116" s="1769"/>
      <c r="I2116" s="1769"/>
      <c r="J2116" s="1769"/>
      <c r="K2116" s="1769"/>
      <c r="L2116" s="539"/>
      <c r="M2116" s="539"/>
      <c r="N2116" s="542"/>
      <c r="O2116" s="542"/>
      <c r="P2116" s="542"/>
      <c r="Q2116" s="542"/>
      <c r="R2116" s="540"/>
      <c r="S2116" s="534"/>
    </row>
    <row r="2117" spans="1:22">
      <c r="A2117" s="1147"/>
      <c r="S2117" s="1148"/>
    </row>
    <row r="2118" spans="1:22" ht="15.6">
      <c r="A2118" s="1820" t="s">
        <v>1285</v>
      </c>
      <c r="B2118" s="1821"/>
      <c r="C2118" s="1821"/>
      <c r="D2118" s="1821"/>
      <c r="E2118" s="1821"/>
      <c r="F2118" s="1821"/>
      <c r="G2118" s="1821"/>
      <c r="H2118" s="1821"/>
      <c r="I2118" s="1821"/>
      <c r="J2118" s="1821"/>
      <c r="K2118" s="1822"/>
      <c r="L2118" s="1823" t="s">
        <v>428</v>
      </c>
      <c r="M2118" s="1825" t="s">
        <v>1225</v>
      </c>
      <c r="N2118" s="1826"/>
      <c r="O2118" s="1826"/>
      <c r="P2118" s="1826"/>
      <c r="Q2118" s="1826"/>
      <c r="R2118" s="1827"/>
      <c r="S2118" s="1809" t="s">
        <v>1993</v>
      </c>
      <c r="U2118" s="1823" t="s">
        <v>1288</v>
      </c>
      <c r="V2118" s="1809" t="s">
        <v>1206</v>
      </c>
    </row>
    <row r="2119" spans="1:22" ht="15.6">
      <c r="A2119" s="1804"/>
      <c r="B2119" s="1805"/>
      <c r="C2119" s="1805"/>
      <c r="D2119" s="1805"/>
      <c r="E2119" s="1805"/>
      <c r="F2119" s="1805"/>
      <c r="G2119" s="1805"/>
      <c r="H2119" s="1805"/>
      <c r="I2119" s="1805"/>
      <c r="J2119" s="1805"/>
      <c r="K2119" s="1806"/>
      <c r="L2119" s="1824"/>
      <c r="M2119" s="546" t="s">
        <v>1289</v>
      </c>
      <c r="N2119" s="546"/>
      <c r="O2119" s="546" t="s">
        <v>1290</v>
      </c>
      <c r="P2119" s="546"/>
      <c r="Q2119" s="546"/>
      <c r="R2119" s="546" t="s">
        <v>1291</v>
      </c>
      <c r="S2119" s="1810"/>
      <c r="U2119" s="1824"/>
      <c r="V2119" s="1810"/>
    </row>
    <row r="2120" spans="1:22" ht="15.6">
      <c r="A2120" s="1811" t="s">
        <v>1292</v>
      </c>
      <c r="B2120" s="1812"/>
      <c r="C2120" s="1812"/>
      <c r="D2120" s="1812"/>
      <c r="E2120" s="1812"/>
      <c r="F2120" s="1812"/>
      <c r="G2120" s="1812"/>
      <c r="H2120" s="1812"/>
      <c r="I2120" s="1812"/>
      <c r="J2120" s="1812"/>
      <c r="K2120" s="1813"/>
      <c r="L2120" s="621"/>
      <c r="M2120" s="622"/>
      <c r="N2120" s="622"/>
      <c r="O2120" s="623">
        <v>8.8000000000000007</v>
      </c>
      <c r="P2120" s="623"/>
      <c r="Q2120" s="623">
        <v>1</v>
      </c>
      <c r="R2120" s="630">
        <f>Q2120*O2120</f>
        <v>8.8000000000000007</v>
      </c>
      <c r="S2120" s="631">
        <f>R2120</f>
        <v>8.8000000000000007</v>
      </c>
    </row>
    <row r="2121" spans="1:22" ht="15.6">
      <c r="A2121" s="1814"/>
      <c r="B2121" s="1815"/>
      <c r="C2121" s="1815"/>
      <c r="D2121" s="1815"/>
      <c r="E2121" s="1815"/>
      <c r="F2121" s="1815"/>
      <c r="G2121" s="1815"/>
      <c r="H2121" s="1815"/>
      <c r="I2121" s="1815"/>
      <c r="J2121" s="1815"/>
      <c r="K2121" s="1816"/>
      <c r="L2121" s="553"/>
      <c r="M2121" s="554"/>
      <c r="N2121" s="554"/>
      <c r="O2121" s="623">
        <v>1.7</v>
      </c>
      <c r="P2121" s="623"/>
      <c r="Q2121" s="623">
        <v>1</v>
      </c>
      <c r="R2121" s="630">
        <f>Q2121*O2121</f>
        <v>1.7</v>
      </c>
      <c r="S2121" s="631">
        <f t="shared" ref="S2121:S2125" si="47">R2121</f>
        <v>1.7</v>
      </c>
    </row>
    <row r="2122" spans="1:22" ht="15.6">
      <c r="A2122" s="1814"/>
      <c r="B2122" s="1815"/>
      <c r="C2122" s="1815"/>
      <c r="D2122" s="1815"/>
      <c r="E2122" s="1815"/>
      <c r="F2122" s="1815"/>
      <c r="G2122" s="1815"/>
      <c r="H2122" s="1815"/>
      <c r="I2122" s="1815"/>
      <c r="J2122" s="1815"/>
      <c r="K2122" s="1816"/>
      <c r="L2122" s="553"/>
      <c r="M2122" s="554"/>
      <c r="N2122" s="554"/>
      <c r="O2122" s="623">
        <v>2.2000000000000002</v>
      </c>
      <c r="P2122" s="623"/>
      <c r="Q2122" s="623">
        <v>1</v>
      </c>
      <c r="R2122" s="630">
        <f>Q2122*O2122</f>
        <v>2.2000000000000002</v>
      </c>
      <c r="S2122" s="631">
        <f t="shared" si="47"/>
        <v>2.2000000000000002</v>
      </c>
    </row>
    <row r="2123" spans="1:22" ht="15.6">
      <c r="A2123" s="1814"/>
      <c r="B2123" s="1815"/>
      <c r="C2123" s="1815"/>
      <c r="D2123" s="1815"/>
      <c r="E2123" s="1815"/>
      <c r="F2123" s="1815"/>
      <c r="G2123" s="1815"/>
      <c r="H2123" s="1815"/>
      <c r="I2123" s="1815"/>
      <c r="J2123" s="1815"/>
      <c r="K2123" s="1816"/>
      <c r="L2123" s="553"/>
      <c r="M2123" s="554"/>
      <c r="N2123" s="554"/>
      <c r="O2123" s="623">
        <v>3.9</v>
      </c>
      <c r="P2123" s="623"/>
      <c r="Q2123" s="623">
        <v>1</v>
      </c>
      <c r="R2123" s="630">
        <f>Q2123*O2123</f>
        <v>3.9</v>
      </c>
      <c r="S2123" s="631">
        <f t="shared" si="47"/>
        <v>3.9</v>
      </c>
    </row>
    <row r="2124" spans="1:22" ht="15.6">
      <c r="A2124" s="1814"/>
      <c r="B2124" s="1815"/>
      <c r="C2124" s="1815"/>
      <c r="D2124" s="1815"/>
      <c r="E2124" s="1815"/>
      <c r="F2124" s="1815"/>
      <c r="G2124" s="1815"/>
      <c r="H2124" s="1815"/>
      <c r="I2124" s="1815"/>
      <c r="J2124" s="1815"/>
      <c r="K2124" s="1816"/>
      <c r="L2124" s="553"/>
      <c r="M2124" s="554"/>
      <c r="N2124" s="554"/>
      <c r="O2124" s="623">
        <v>2.6</v>
      </c>
      <c r="P2124" s="623"/>
      <c r="Q2124" s="623">
        <v>1</v>
      </c>
      <c r="R2124" s="630">
        <f>Q2124*O2124</f>
        <v>2.6</v>
      </c>
      <c r="S2124" s="631">
        <f t="shared" si="47"/>
        <v>2.6</v>
      </c>
    </row>
    <row r="2125" spans="1:22" ht="15.6">
      <c r="A2125" s="1814"/>
      <c r="B2125" s="1815"/>
      <c r="C2125" s="1815"/>
      <c r="D2125" s="1815"/>
      <c r="E2125" s="1815"/>
      <c r="F2125" s="1815"/>
      <c r="G2125" s="1815"/>
      <c r="H2125" s="1815"/>
      <c r="I2125" s="1815"/>
      <c r="J2125" s="1815"/>
      <c r="K2125" s="1816"/>
      <c r="L2125" s="553"/>
      <c r="M2125" s="554"/>
      <c r="N2125" s="554"/>
      <c r="O2125" s="623"/>
      <c r="P2125" s="623"/>
      <c r="Q2125" s="623"/>
      <c r="R2125" s="630"/>
      <c r="S2125" s="631">
        <f t="shared" si="47"/>
        <v>0</v>
      </c>
    </row>
    <row r="2126" spans="1:22" ht="15.6">
      <c r="A2126" s="1814"/>
      <c r="B2126" s="1815"/>
      <c r="C2126" s="1815"/>
      <c r="D2126" s="1815"/>
      <c r="E2126" s="1815"/>
      <c r="F2126" s="1815"/>
      <c r="G2126" s="1815"/>
      <c r="H2126" s="1815"/>
      <c r="I2126" s="1815"/>
      <c r="J2126" s="1815"/>
      <c r="K2126" s="1816"/>
      <c r="L2126" s="553"/>
      <c r="M2126" s="554"/>
      <c r="N2126" s="554"/>
      <c r="O2126" s="620"/>
      <c r="P2126" s="620"/>
      <c r="Q2126" s="620"/>
      <c r="R2126" s="549"/>
      <c r="S2126" s="555"/>
    </row>
    <row r="2127" spans="1:22" ht="15.6">
      <c r="A2127" s="1814"/>
      <c r="B2127" s="1815"/>
      <c r="C2127" s="1815"/>
      <c r="D2127" s="1815"/>
      <c r="E2127" s="1815"/>
      <c r="F2127" s="1815"/>
      <c r="G2127" s="1815"/>
      <c r="H2127" s="1815"/>
      <c r="I2127" s="1815"/>
      <c r="J2127" s="1815"/>
      <c r="K2127" s="1816"/>
      <c r="L2127" s="553"/>
      <c r="M2127" s="554"/>
      <c r="N2127" s="554"/>
      <c r="O2127" s="620"/>
      <c r="P2127" s="620"/>
      <c r="Q2127" s="620"/>
      <c r="R2127" s="549"/>
      <c r="S2127" s="555"/>
    </row>
    <row r="2128" spans="1:22" ht="15.6">
      <c r="A2128" s="1814"/>
      <c r="B2128" s="1815"/>
      <c r="C2128" s="1815"/>
      <c r="D2128" s="1815"/>
      <c r="E2128" s="1815"/>
      <c r="F2128" s="1815"/>
      <c r="G2128" s="1815"/>
      <c r="H2128" s="1815"/>
      <c r="I2128" s="1815"/>
      <c r="J2128" s="1815"/>
      <c r="K2128" s="1816"/>
      <c r="L2128" s="553"/>
      <c r="M2128" s="554"/>
      <c r="N2128" s="554"/>
      <c r="O2128" s="554"/>
      <c r="P2128" s="549"/>
      <c r="Q2128" s="549"/>
      <c r="R2128" s="549"/>
      <c r="S2128" s="555"/>
    </row>
    <row r="2129" spans="1:20" ht="15.6">
      <c r="A2129" s="1814"/>
      <c r="B2129" s="1815"/>
      <c r="C2129" s="1815"/>
      <c r="D2129" s="1815"/>
      <c r="E2129" s="1815"/>
      <c r="F2129" s="1815"/>
      <c r="G2129" s="1815"/>
      <c r="H2129" s="1815"/>
      <c r="I2129" s="1815"/>
      <c r="J2129" s="1815"/>
      <c r="K2129" s="1816"/>
      <c r="L2129" s="553"/>
      <c r="M2129" s="554"/>
      <c r="N2129" s="554"/>
      <c r="O2129" s="554"/>
      <c r="P2129" s="549"/>
      <c r="Q2129" s="549"/>
      <c r="R2129" s="549"/>
      <c r="S2129" s="555"/>
    </row>
    <row r="2130" spans="1:20" ht="15.6">
      <c r="A2130" s="1814"/>
      <c r="B2130" s="1815"/>
      <c r="C2130" s="1815"/>
      <c r="D2130" s="1815"/>
      <c r="E2130" s="1815"/>
      <c r="F2130" s="1815"/>
      <c r="G2130" s="1815"/>
      <c r="H2130" s="1815"/>
      <c r="I2130" s="1815"/>
      <c r="J2130" s="1815"/>
      <c r="K2130" s="1816"/>
      <c r="L2130" s="553"/>
      <c r="M2130" s="554"/>
      <c r="N2130" s="554"/>
      <c r="O2130" s="554"/>
      <c r="P2130" s="549"/>
      <c r="Q2130" s="549"/>
      <c r="R2130" s="549"/>
      <c r="S2130" s="555"/>
    </row>
    <row r="2131" spans="1:20" ht="15.6">
      <c r="A2131" s="1814"/>
      <c r="B2131" s="1815"/>
      <c r="C2131" s="1815"/>
      <c r="D2131" s="1815"/>
      <c r="E2131" s="1815"/>
      <c r="F2131" s="1815"/>
      <c r="G2131" s="1815"/>
      <c r="H2131" s="1815"/>
      <c r="I2131" s="1815"/>
      <c r="J2131" s="1815"/>
      <c r="K2131" s="1816"/>
      <c r="L2131" s="553"/>
      <c r="M2131" s="554"/>
      <c r="N2131" s="554"/>
      <c r="O2131" s="554"/>
      <c r="P2131" s="549"/>
      <c r="Q2131" s="549"/>
      <c r="R2131" s="549"/>
      <c r="S2131" s="555"/>
    </row>
    <row r="2132" spans="1:20" ht="15.6">
      <c r="A2132" s="1814"/>
      <c r="B2132" s="1815"/>
      <c r="C2132" s="1815"/>
      <c r="D2132" s="1815"/>
      <c r="E2132" s="1815"/>
      <c r="F2132" s="1815"/>
      <c r="G2132" s="1815"/>
      <c r="H2132" s="1815"/>
      <c r="I2132" s="1815"/>
      <c r="J2132" s="1815"/>
      <c r="K2132" s="1816"/>
      <c r="L2132" s="553"/>
      <c r="M2132" s="554"/>
      <c r="N2132" s="554"/>
      <c r="O2132" s="554"/>
      <c r="P2132" s="549"/>
      <c r="Q2132" s="549"/>
      <c r="R2132" s="549"/>
      <c r="S2132" s="555"/>
    </row>
    <row r="2133" spans="1:20" ht="15.6">
      <c r="A2133" s="1814"/>
      <c r="B2133" s="1815"/>
      <c r="C2133" s="1815"/>
      <c r="D2133" s="1815"/>
      <c r="E2133" s="1815"/>
      <c r="F2133" s="1815"/>
      <c r="G2133" s="1815"/>
      <c r="H2133" s="1815"/>
      <c r="I2133" s="1815"/>
      <c r="J2133" s="1815"/>
      <c r="K2133" s="1816"/>
      <c r="L2133" s="553"/>
      <c r="M2133" s="554"/>
      <c r="N2133" s="554"/>
      <c r="O2133" s="554"/>
      <c r="P2133" s="549"/>
      <c r="Q2133" s="549"/>
      <c r="R2133" s="549"/>
      <c r="S2133" s="555"/>
    </row>
    <row r="2134" spans="1:20" ht="15.6">
      <c r="A2134" s="1814"/>
      <c r="B2134" s="1815"/>
      <c r="C2134" s="1815"/>
      <c r="D2134" s="1815"/>
      <c r="E2134" s="1815"/>
      <c r="F2134" s="1815"/>
      <c r="G2134" s="1815"/>
      <c r="H2134" s="1815"/>
      <c r="I2134" s="1815"/>
      <c r="J2134" s="1815"/>
      <c r="K2134" s="1816"/>
      <c r="L2134" s="553"/>
      <c r="M2134" s="554"/>
      <c r="N2134" s="554"/>
      <c r="O2134" s="554"/>
      <c r="P2134" s="549"/>
      <c r="Q2134" s="549"/>
      <c r="R2134" s="549"/>
      <c r="S2134" s="555"/>
    </row>
    <row r="2135" spans="1:20" ht="15.6">
      <c r="A2135" s="1814"/>
      <c r="B2135" s="1815"/>
      <c r="C2135" s="1815"/>
      <c r="D2135" s="1815"/>
      <c r="E2135" s="1815"/>
      <c r="F2135" s="1815"/>
      <c r="G2135" s="1815"/>
      <c r="H2135" s="1815"/>
      <c r="I2135" s="1815"/>
      <c r="J2135" s="1815"/>
      <c r="K2135" s="1816"/>
      <c r="L2135" s="553"/>
      <c r="M2135" s="554"/>
      <c r="N2135" s="554"/>
      <c r="O2135" s="554"/>
      <c r="P2135" s="549"/>
      <c r="Q2135" s="549"/>
      <c r="R2135" s="549"/>
      <c r="S2135" s="555"/>
    </row>
    <row r="2136" spans="1:20" ht="15.6">
      <c r="A2136" s="1814"/>
      <c r="B2136" s="1815"/>
      <c r="C2136" s="1815"/>
      <c r="D2136" s="1815"/>
      <c r="E2136" s="1815"/>
      <c r="F2136" s="1815"/>
      <c r="G2136" s="1815"/>
      <c r="H2136" s="1815"/>
      <c r="I2136" s="1815"/>
      <c r="J2136" s="1815"/>
      <c r="K2136" s="1816"/>
      <c r="L2136" s="553"/>
      <c r="M2136" s="554"/>
      <c r="N2136" s="554"/>
      <c r="O2136" s="554"/>
      <c r="P2136" s="549"/>
      <c r="Q2136" s="549"/>
      <c r="R2136" s="549"/>
      <c r="S2136" s="555"/>
    </row>
    <row r="2137" spans="1:20" ht="15.6">
      <c r="A2137" s="1814"/>
      <c r="B2137" s="1815"/>
      <c r="C2137" s="1815"/>
      <c r="D2137" s="1815"/>
      <c r="E2137" s="1815"/>
      <c r="F2137" s="1815"/>
      <c r="G2137" s="1815"/>
      <c r="H2137" s="1815"/>
      <c r="I2137" s="1815"/>
      <c r="J2137" s="1815"/>
      <c r="K2137" s="1816"/>
      <c r="L2137" s="553"/>
      <c r="M2137" s="554"/>
      <c r="N2137" s="554"/>
      <c r="O2137" s="554"/>
      <c r="P2137" s="549"/>
      <c r="Q2137" s="549"/>
      <c r="R2137" s="549"/>
      <c r="S2137" s="555"/>
    </row>
    <row r="2138" spans="1:20" ht="15.6">
      <c r="A2138" s="1814"/>
      <c r="B2138" s="1815"/>
      <c r="C2138" s="1815"/>
      <c r="D2138" s="1815"/>
      <c r="E2138" s="1815"/>
      <c r="F2138" s="1815"/>
      <c r="G2138" s="1815"/>
      <c r="H2138" s="1815"/>
      <c r="I2138" s="1815"/>
      <c r="J2138" s="1815"/>
      <c r="K2138" s="1816"/>
      <c r="L2138" s="553"/>
      <c r="M2138" s="554"/>
      <c r="N2138" s="554"/>
      <c r="O2138" s="554"/>
      <c r="P2138" s="549"/>
      <c r="Q2138" s="549"/>
      <c r="R2138" s="549"/>
      <c r="S2138" s="555"/>
    </row>
    <row r="2139" spans="1:20" ht="15.6">
      <c r="A2139" s="1814"/>
      <c r="B2139" s="1815"/>
      <c r="C2139" s="1815"/>
      <c r="D2139" s="1815"/>
      <c r="E2139" s="1815"/>
      <c r="F2139" s="1815"/>
      <c r="G2139" s="1815"/>
      <c r="H2139" s="1815"/>
      <c r="I2139" s="1815"/>
      <c r="J2139" s="1815"/>
      <c r="K2139" s="1816"/>
      <c r="L2139" s="553"/>
      <c r="M2139" s="554"/>
      <c r="N2139" s="554"/>
      <c r="O2139" s="554"/>
      <c r="P2139" s="554"/>
      <c r="Q2139" s="554"/>
      <c r="R2139" s="554"/>
      <c r="S2139" s="555"/>
    </row>
    <row r="2140" spans="1:20" ht="15.6">
      <c r="A2140" s="1814"/>
      <c r="B2140" s="1815"/>
      <c r="C2140" s="1815"/>
      <c r="D2140" s="1815"/>
      <c r="E2140" s="1815"/>
      <c r="F2140" s="1815"/>
      <c r="G2140" s="1815"/>
      <c r="H2140" s="1815"/>
      <c r="I2140" s="1815"/>
      <c r="J2140" s="1815"/>
      <c r="K2140" s="1816"/>
      <c r="L2140" s="553"/>
      <c r="M2140" s="554"/>
      <c r="N2140" s="554"/>
      <c r="O2140" s="554"/>
      <c r="P2140" s="554"/>
      <c r="Q2140" s="554"/>
      <c r="R2140" s="554"/>
      <c r="S2140" s="555"/>
      <c r="T2140" s="1141"/>
    </row>
    <row r="2141" spans="1:20" ht="15.6">
      <c r="A2141" s="1814"/>
      <c r="B2141" s="1815"/>
      <c r="C2141" s="1815"/>
      <c r="D2141" s="1815"/>
      <c r="E2141" s="1815"/>
      <c r="F2141" s="1815"/>
      <c r="G2141" s="1815"/>
      <c r="H2141" s="1815"/>
      <c r="I2141" s="1815"/>
      <c r="J2141" s="1815"/>
      <c r="K2141" s="1816"/>
      <c r="L2141" s="553"/>
      <c r="M2141" s="554"/>
      <c r="N2141" s="554"/>
      <c r="O2141" s="554"/>
      <c r="P2141" s="554"/>
      <c r="Q2141" s="554"/>
      <c r="R2141" s="554"/>
      <c r="S2141" s="555"/>
      <c r="T2141" s="1141"/>
    </row>
    <row r="2142" spans="1:20" ht="15.6">
      <c r="A2142" s="1814"/>
      <c r="B2142" s="1815"/>
      <c r="C2142" s="1815"/>
      <c r="D2142" s="1815"/>
      <c r="E2142" s="1815"/>
      <c r="F2142" s="1815"/>
      <c r="G2142" s="1815"/>
      <c r="H2142" s="1815"/>
      <c r="I2142" s="1815"/>
      <c r="J2142" s="1815"/>
      <c r="K2142" s="1816"/>
      <c r="L2142" s="553"/>
      <c r="M2142" s="554"/>
      <c r="N2142" s="554"/>
      <c r="O2142" s="554"/>
      <c r="P2142" s="554"/>
      <c r="Q2142" s="554"/>
      <c r="R2142" s="554"/>
      <c r="S2142" s="555"/>
      <c r="T2142" s="1141"/>
    </row>
    <row r="2143" spans="1:20" ht="15.6">
      <c r="A2143" s="1814"/>
      <c r="B2143" s="1815"/>
      <c r="C2143" s="1815"/>
      <c r="D2143" s="1815"/>
      <c r="E2143" s="1815"/>
      <c r="F2143" s="1815"/>
      <c r="G2143" s="1815"/>
      <c r="H2143" s="1815"/>
      <c r="I2143" s="1815"/>
      <c r="J2143" s="1815"/>
      <c r="K2143" s="1816"/>
      <c r="L2143" s="553"/>
      <c r="M2143" s="554"/>
      <c r="N2143" s="554"/>
      <c r="O2143" s="554"/>
      <c r="P2143" s="554"/>
      <c r="Q2143" s="554"/>
      <c r="R2143" s="554"/>
      <c r="S2143" s="555"/>
      <c r="T2143" s="1141"/>
    </row>
    <row r="2144" spans="1:20" ht="15.6">
      <c r="A2144" s="1814"/>
      <c r="B2144" s="1815"/>
      <c r="C2144" s="1815"/>
      <c r="D2144" s="1815"/>
      <c r="E2144" s="1815"/>
      <c r="F2144" s="1815"/>
      <c r="G2144" s="1815"/>
      <c r="H2144" s="1815"/>
      <c r="I2144" s="1815"/>
      <c r="J2144" s="1815"/>
      <c r="K2144" s="1816"/>
      <c r="L2144" s="553"/>
      <c r="M2144" s="554"/>
      <c r="N2144" s="554"/>
      <c r="O2144" s="554"/>
      <c r="P2144" s="554"/>
      <c r="Q2144" s="554"/>
      <c r="R2144" s="554"/>
      <c r="S2144" s="555"/>
      <c r="T2144" s="1141"/>
    </row>
    <row r="2145" spans="1:24" ht="15.6">
      <c r="A2145" s="1814"/>
      <c r="B2145" s="1815"/>
      <c r="C2145" s="1815"/>
      <c r="D2145" s="1815"/>
      <c r="E2145" s="1815"/>
      <c r="F2145" s="1815"/>
      <c r="G2145" s="1815"/>
      <c r="H2145" s="1815"/>
      <c r="I2145" s="1815"/>
      <c r="J2145" s="1815"/>
      <c r="K2145" s="1816"/>
      <c r="L2145" s="553"/>
      <c r="M2145" s="554"/>
      <c r="N2145" s="554"/>
      <c r="O2145" s="554"/>
      <c r="P2145" s="554"/>
      <c r="Q2145" s="554"/>
      <c r="R2145" s="554"/>
      <c r="S2145" s="555"/>
      <c r="T2145" s="1141"/>
    </row>
    <row r="2146" spans="1:24" ht="15.6">
      <c r="A2146" s="1814"/>
      <c r="B2146" s="1815"/>
      <c r="C2146" s="1815"/>
      <c r="D2146" s="1815"/>
      <c r="E2146" s="1815"/>
      <c r="F2146" s="1815"/>
      <c r="G2146" s="1815"/>
      <c r="H2146" s="1815"/>
      <c r="I2146" s="1815"/>
      <c r="J2146" s="1815"/>
      <c r="K2146" s="1816"/>
      <c r="L2146" s="547"/>
      <c r="M2146" s="553"/>
      <c r="N2146" s="553"/>
      <c r="O2146" s="554"/>
      <c r="P2146" s="554"/>
      <c r="Q2146" s="554"/>
      <c r="R2146" s="554"/>
      <c r="S2146" s="555"/>
      <c r="T2146" s="1141"/>
      <c r="U2146" s="1122"/>
      <c r="V2146" s="555"/>
    </row>
    <row r="2147" spans="1:24" ht="15.6">
      <c r="A2147" s="1814"/>
      <c r="B2147" s="1815"/>
      <c r="C2147" s="1815"/>
      <c r="D2147" s="1815"/>
      <c r="E2147" s="1815"/>
      <c r="F2147" s="1815"/>
      <c r="G2147" s="1815"/>
      <c r="H2147" s="1815"/>
      <c r="I2147" s="1815"/>
      <c r="J2147" s="1815"/>
      <c r="K2147" s="1816"/>
      <c r="L2147" s="547"/>
      <c r="M2147" s="553"/>
      <c r="N2147" s="553"/>
      <c r="O2147" s="554"/>
      <c r="P2147" s="554"/>
      <c r="Q2147" s="554"/>
      <c r="R2147" s="554"/>
      <c r="S2147" s="555"/>
      <c r="T2147" s="1141"/>
      <c r="U2147" s="1122"/>
      <c r="V2147" s="555"/>
    </row>
    <row r="2148" spans="1:24" ht="15.6">
      <c r="A2148" s="1814"/>
      <c r="B2148" s="1815"/>
      <c r="C2148" s="1815"/>
      <c r="D2148" s="1815"/>
      <c r="E2148" s="1815"/>
      <c r="F2148" s="1815"/>
      <c r="G2148" s="1815"/>
      <c r="H2148" s="1815"/>
      <c r="I2148" s="1815"/>
      <c r="J2148" s="1815"/>
      <c r="K2148" s="1816"/>
      <c r="L2148" s="547"/>
      <c r="M2148" s="553"/>
      <c r="N2148" s="553"/>
      <c r="O2148" s="554"/>
      <c r="P2148" s="554"/>
      <c r="Q2148" s="554"/>
      <c r="R2148" s="554"/>
      <c r="S2148" s="555"/>
      <c r="T2148" s="1124"/>
      <c r="U2148" s="1122"/>
      <c r="V2148" s="555"/>
    </row>
    <row r="2149" spans="1:24" ht="15.6">
      <c r="A2149" s="1955"/>
      <c r="B2149" s="1956"/>
      <c r="C2149" s="1956"/>
      <c r="D2149" s="1956"/>
      <c r="E2149" s="1956"/>
      <c r="F2149" s="1956"/>
      <c r="G2149" s="1956"/>
      <c r="H2149" s="1956"/>
      <c r="I2149" s="1956"/>
      <c r="J2149" s="1956"/>
      <c r="K2149" s="1957"/>
      <c r="L2149" s="547"/>
      <c r="M2149" s="553"/>
      <c r="N2149" s="553"/>
      <c r="O2149" s="554"/>
      <c r="P2149" s="554"/>
      <c r="Q2149" s="554"/>
      <c r="R2149" s="554"/>
      <c r="S2149" s="555"/>
      <c r="T2149" s="1124"/>
      <c r="U2149" s="1122"/>
      <c r="V2149" s="555"/>
    </row>
    <row r="2150" spans="1:24" ht="15.6">
      <c r="A2150" s="1955"/>
      <c r="B2150" s="1956"/>
      <c r="C2150" s="1956"/>
      <c r="D2150" s="1956"/>
      <c r="E2150" s="1956"/>
      <c r="F2150" s="1956"/>
      <c r="G2150" s="1956"/>
      <c r="H2150" s="1956"/>
      <c r="I2150" s="1956"/>
      <c r="J2150" s="1956"/>
      <c r="K2150" s="1957"/>
      <c r="L2150" s="547"/>
      <c r="M2150" s="553"/>
      <c r="N2150" s="553"/>
      <c r="O2150" s="554"/>
      <c r="P2150" s="554"/>
      <c r="Q2150" s="554"/>
      <c r="R2150" s="554"/>
      <c r="S2150" s="555"/>
      <c r="T2150" s="1124"/>
      <c r="U2150" s="1122"/>
      <c r="V2150" s="555"/>
    </row>
    <row r="2151" spans="1:24" ht="16.2" thickBot="1">
      <c r="A2151" s="1965"/>
      <c r="B2151" s="1966"/>
      <c r="C2151" s="1966"/>
      <c r="D2151" s="1966"/>
      <c r="E2151" s="1966"/>
      <c r="F2151" s="1966"/>
      <c r="G2151" s="1966"/>
      <c r="H2151" s="1966"/>
      <c r="I2151" s="1966"/>
      <c r="J2151" s="1966"/>
      <c r="K2151" s="1967"/>
      <c r="L2151" s="1134" t="s">
        <v>1209</v>
      </c>
      <c r="M2151" s="1135"/>
      <c r="N2151" s="1135"/>
      <c r="O2151" s="1135"/>
      <c r="P2151" s="1135"/>
      <c r="Q2151" s="1135"/>
      <c r="R2151" s="1135"/>
      <c r="S2151" s="1179">
        <f>+SUM(S2120:S2127)</f>
        <v>19.2</v>
      </c>
      <c r="T2151" s="616"/>
      <c r="U2151" s="557"/>
      <c r="V2151" s="558">
        <f>SUM(V2120:V2150)</f>
        <v>0</v>
      </c>
    </row>
    <row r="2152" spans="1:24" ht="15.6">
      <c r="A2152" s="1142"/>
      <c r="B2152" s="1143"/>
      <c r="C2152" s="1143"/>
      <c r="D2152" s="1138"/>
      <c r="E2152" s="1144"/>
      <c r="F2152" s="1144"/>
      <c r="G2152" s="1144"/>
      <c r="H2152" s="1145"/>
      <c r="I2152" s="1146"/>
      <c r="J2152" s="1136"/>
      <c r="K2152" s="1136"/>
      <c r="L2152" s="1136"/>
      <c r="M2152" s="1137"/>
      <c r="N2152" s="1137"/>
      <c r="O2152" s="1138"/>
      <c r="P2152" s="1138"/>
      <c r="Q2152" s="1138"/>
      <c r="R2152" s="1138"/>
      <c r="S2152" s="1139"/>
      <c r="T2152" s="641"/>
      <c r="U2152" s="561"/>
      <c r="V2152" s="567"/>
    </row>
    <row r="2153" spans="1:24" ht="90.6" customHeight="1">
      <c r="A2153" s="1958" t="s">
        <v>1306</v>
      </c>
      <c r="B2153" s="1758"/>
      <c r="C2153" s="1757"/>
      <c r="D2153" s="1757"/>
      <c r="E2153" s="280"/>
      <c r="F2153" s="756"/>
      <c r="G2153" s="1758" t="s">
        <v>1306</v>
      </c>
      <c r="H2153" s="1758"/>
      <c r="I2153" s="299"/>
      <c r="J2153" s="299"/>
      <c r="K2153" s="645"/>
      <c r="L2153" s="565"/>
      <c r="M2153" s="566"/>
      <c r="N2153" s="566"/>
      <c r="O2153" s="561"/>
      <c r="P2153" s="561"/>
      <c r="Q2153" s="561"/>
      <c r="R2153" s="561"/>
      <c r="S2153" s="1140"/>
      <c r="T2153" s="641"/>
      <c r="U2153" s="561"/>
      <c r="V2153" s="567"/>
    </row>
    <row r="2154" spans="1:24" ht="15.6" customHeight="1">
      <c r="A2154" s="765" t="s">
        <v>1939</v>
      </c>
      <c r="B2154" s="755"/>
      <c r="C2154" s="755"/>
      <c r="D2154" s="238"/>
      <c r="E2154" s="238"/>
      <c r="F2154" s="238"/>
      <c r="G2154" s="1759" t="s">
        <v>1942</v>
      </c>
      <c r="H2154" s="1759"/>
      <c r="I2154" s="1759"/>
      <c r="J2154" s="1759"/>
      <c r="K2154" s="648"/>
      <c r="L2154" s="568"/>
      <c r="M2154" s="568"/>
      <c r="N2154" s="568"/>
      <c r="O2154" s="568"/>
      <c r="P2154" s="568"/>
      <c r="Q2154" s="568"/>
      <c r="R2154" s="568"/>
      <c r="S2154" s="569"/>
      <c r="T2154" s="568"/>
      <c r="U2154" s="532"/>
    </row>
    <row r="2155" spans="1:24" ht="15.6" customHeight="1">
      <c r="A2155" s="765" t="s">
        <v>1940</v>
      </c>
      <c r="B2155" s="755"/>
      <c r="C2155" s="755"/>
      <c r="D2155" s="238"/>
      <c r="E2155" s="238"/>
      <c r="F2155" s="238"/>
      <c r="G2155" s="1759" t="s">
        <v>1943</v>
      </c>
      <c r="H2155" s="1759"/>
      <c r="I2155" s="1759"/>
      <c r="J2155" s="1759"/>
      <c r="K2155" s="648"/>
      <c r="L2155" s="568"/>
      <c r="M2155" s="568"/>
      <c r="N2155" s="568"/>
      <c r="O2155" s="568"/>
      <c r="P2155" s="568"/>
      <c r="Q2155" s="568"/>
      <c r="R2155" s="568"/>
      <c r="S2155" s="569"/>
      <c r="T2155" s="568"/>
      <c r="U2155" s="569"/>
    </row>
    <row r="2156" spans="1:24" ht="15.6" customHeight="1">
      <c r="A2156" s="765" t="s">
        <v>1941</v>
      </c>
      <c r="B2156" s="755"/>
      <c r="C2156" s="755"/>
      <c r="D2156" s="238"/>
      <c r="E2156" s="238"/>
      <c r="F2156" s="238"/>
      <c r="G2156" s="1759" t="s">
        <v>1944</v>
      </c>
      <c r="H2156" s="1759"/>
      <c r="I2156" s="1759"/>
      <c r="J2156" s="1759"/>
      <c r="K2156" s="648"/>
      <c r="L2156" s="568"/>
      <c r="M2156" s="568"/>
      <c r="N2156" s="568"/>
      <c r="O2156" s="568"/>
      <c r="P2156" s="568"/>
      <c r="Q2156" s="568"/>
      <c r="R2156" s="568"/>
      <c r="S2156" s="569"/>
      <c r="T2156" s="568"/>
      <c r="U2156" s="569"/>
    </row>
    <row r="2157" spans="1:24" ht="21" thickBot="1">
      <c r="A2157" s="1960"/>
      <c r="B2157" s="1961"/>
      <c r="C2157" s="1961"/>
      <c r="D2157" s="1962" t="s">
        <v>1281</v>
      </c>
      <c r="E2157" s="1963"/>
      <c r="F2157" s="1963"/>
      <c r="G2157" s="1963"/>
      <c r="H2157" s="1963"/>
      <c r="I2157" s="1963"/>
      <c r="J2157" s="1963"/>
      <c r="K2157" s="1963"/>
      <c r="L2157" s="1963"/>
      <c r="M2157" s="1963"/>
      <c r="N2157" s="1963"/>
      <c r="O2157" s="1963"/>
      <c r="P2157" s="1963"/>
      <c r="Q2157" s="1963"/>
      <c r="R2157" s="1964"/>
      <c r="S2157" s="1095"/>
      <c r="T2157" s="589"/>
      <c r="U2157" s="589"/>
      <c r="V2157" s="589"/>
      <c r="W2157" s="589"/>
    </row>
    <row r="2158" spans="1:24" ht="15.6">
      <c r="A2158" s="591"/>
      <c r="B2158" s="592"/>
      <c r="C2158" s="592"/>
      <c r="D2158" s="592"/>
      <c r="E2158" s="592"/>
      <c r="F2158" s="592"/>
      <c r="G2158" s="592"/>
      <c r="H2158" s="592"/>
      <c r="I2158" s="592"/>
      <c r="J2158" s="592"/>
      <c r="K2158" s="592"/>
      <c r="L2158" s="592"/>
      <c r="M2158" s="592"/>
      <c r="N2158" s="592"/>
      <c r="O2158" s="592"/>
      <c r="P2158" s="592"/>
      <c r="Q2158" s="592"/>
      <c r="R2158" s="592"/>
      <c r="S2158" s="593"/>
      <c r="T2158" s="589"/>
      <c r="U2158" s="589"/>
      <c r="V2158" s="589"/>
      <c r="W2158" s="589"/>
      <c r="X2158" s="589"/>
    </row>
    <row r="2159" spans="1:24" ht="15.6">
      <c r="A2159" s="1891" t="s">
        <v>1204</v>
      </c>
      <c r="B2159" s="1892"/>
      <c r="C2159" s="1892"/>
      <c r="D2159" s="1968" t="s">
        <v>1228</v>
      </c>
      <c r="E2159" s="1969"/>
      <c r="F2159" s="1969"/>
      <c r="G2159" s="1969"/>
      <c r="H2159" s="1969"/>
      <c r="I2159" s="1969"/>
      <c r="J2159" s="1969"/>
      <c r="K2159" s="1969"/>
      <c r="L2159" s="1969"/>
      <c r="M2159" s="1969"/>
      <c r="N2159" s="1969"/>
      <c r="O2159" s="1969"/>
      <c r="P2159" s="1969"/>
      <c r="Q2159" s="1969"/>
      <c r="R2159" s="1970"/>
      <c r="S2159" s="595"/>
      <c r="T2159" s="589"/>
      <c r="U2159" s="589"/>
      <c r="V2159" s="589"/>
      <c r="W2159" s="589"/>
      <c r="X2159" s="589"/>
    </row>
    <row r="2160" spans="1:24" ht="15.6">
      <c r="A2160" s="596"/>
      <c r="B2160" s="594"/>
      <c r="C2160" s="597"/>
      <c r="D2160" s="1971"/>
      <c r="E2160" s="1972"/>
      <c r="F2160" s="1972"/>
      <c r="G2160" s="1972"/>
      <c r="H2160" s="1972"/>
      <c r="I2160" s="1972"/>
      <c r="J2160" s="1972"/>
      <c r="K2160" s="1972"/>
      <c r="L2160" s="1972"/>
      <c r="M2160" s="1972"/>
      <c r="N2160" s="1972"/>
      <c r="O2160" s="1972"/>
      <c r="P2160" s="1972"/>
      <c r="Q2160" s="1972"/>
      <c r="R2160" s="1973"/>
      <c r="S2160" s="595"/>
      <c r="T2160" s="589"/>
      <c r="U2160" s="589"/>
      <c r="V2160" s="589"/>
      <c r="W2160" s="589"/>
      <c r="X2160" s="589"/>
    </row>
    <row r="2161" spans="1:24" ht="15.6">
      <c r="A2161" s="598"/>
      <c r="B2161" s="599"/>
      <c r="C2161" s="599"/>
      <c r="D2161" s="600"/>
      <c r="E2161" s="601"/>
      <c r="F2161" s="601"/>
      <c r="G2161" s="600"/>
      <c r="H2161" s="600"/>
      <c r="I2161" s="600"/>
      <c r="J2161" s="600"/>
      <c r="K2161" s="600"/>
      <c r="L2161" s="600"/>
      <c r="M2161" s="600"/>
      <c r="N2161" s="600"/>
      <c r="O2161" s="600"/>
      <c r="P2161" s="600"/>
      <c r="Q2161" s="600"/>
      <c r="R2161" s="601"/>
      <c r="S2161" s="595"/>
      <c r="T2161" s="589"/>
      <c r="U2161" s="589"/>
      <c r="V2161" s="589"/>
      <c r="W2161" s="589"/>
      <c r="X2161" s="589"/>
    </row>
    <row r="2162" spans="1:24" ht="15.6">
      <c r="A2162" s="1876" t="s">
        <v>1282</v>
      </c>
      <c r="B2162" s="1877"/>
      <c r="C2162" s="1877"/>
      <c r="D2162" s="1877"/>
      <c r="E2162" s="602"/>
      <c r="F2162" s="1878" t="s">
        <v>1283</v>
      </c>
      <c r="G2162" s="1878"/>
      <c r="H2162" s="1878"/>
      <c r="I2162" s="1878"/>
      <c r="J2162" s="1878"/>
      <c r="K2162" s="1878"/>
      <c r="L2162" s="601"/>
      <c r="M2162" s="1878" t="s">
        <v>1205</v>
      </c>
      <c r="N2162" s="1878"/>
      <c r="O2162" s="1878"/>
      <c r="P2162" s="601"/>
      <c r="Q2162" s="1879" t="s">
        <v>1284</v>
      </c>
      <c r="R2162" s="1880"/>
      <c r="S2162" s="1881"/>
      <c r="T2162" s="589"/>
      <c r="U2162" s="589"/>
      <c r="V2162" s="589"/>
      <c r="W2162" s="589"/>
      <c r="X2162" s="589"/>
    </row>
    <row r="2163" spans="1:24" ht="15.6">
      <c r="A2163" s="1882" t="s">
        <v>1039</v>
      </c>
      <c r="B2163" s="1883"/>
      <c r="C2163" s="1883"/>
      <c r="D2163" s="1883"/>
      <c r="E2163" s="602"/>
      <c r="F2163" s="1884" t="s">
        <v>1040</v>
      </c>
      <c r="G2163" s="1884"/>
      <c r="H2163" s="1884"/>
      <c r="I2163" s="1884"/>
      <c r="J2163" s="1884"/>
      <c r="K2163" s="1884"/>
      <c r="L2163" s="601"/>
      <c r="M2163" s="1885" t="s">
        <v>925</v>
      </c>
      <c r="N2163" s="1886"/>
      <c r="O2163" s="1887"/>
      <c r="P2163" s="600"/>
      <c r="Q2163" s="1888"/>
      <c r="R2163" s="1889"/>
      <c r="S2163" s="1890"/>
      <c r="T2163" s="589"/>
      <c r="U2163" s="589"/>
      <c r="V2163" s="589"/>
      <c r="W2163" s="589"/>
      <c r="X2163" s="589"/>
    </row>
    <row r="2164" spans="1:24" ht="15.6">
      <c r="A2164" s="1882"/>
      <c r="B2164" s="1883"/>
      <c r="C2164" s="1883"/>
      <c r="D2164" s="1883"/>
      <c r="E2164" s="602"/>
      <c r="F2164" s="1884"/>
      <c r="G2164" s="1884"/>
      <c r="H2164" s="1884"/>
      <c r="I2164" s="1884"/>
      <c r="J2164" s="1884"/>
      <c r="K2164" s="1884"/>
      <c r="L2164" s="600"/>
      <c r="M2164" s="600"/>
      <c r="N2164" s="603"/>
      <c r="O2164" s="603"/>
      <c r="P2164" s="603"/>
      <c r="Q2164" s="603"/>
      <c r="R2164" s="601"/>
      <c r="S2164" s="595"/>
      <c r="T2164" s="589"/>
      <c r="U2164" s="589"/>
      <c r="V2164" s="589"/>
      <c r="W2164" s="589"/>
      <c r="X2164" s="589"/>
    </row>
    <row r="2165" spans="1:24">
      <c r="A2165" s="1152"/>
      <c r="B2165" s="589"/>
      <c r="C2165" s="589"/>
      <c r="D2165" s="589"/>
      <c r="E2165" s="589"/>
      <c r="F2165" s="589"/>
      <c r="G2165" s="589"/>
      <c r="H2165" s="589"/>
      <c r="I2165" s="589"/>
      <c r="J2165" s="589"/>
      <c r="K2165" s="589"/>
      <c r="L2165" s="589"/>
      <c r="M2165" s="589"/>
      <c r="N2165" s="589"/>
      <c r="O2165" s="589"/>
      <c r="P2165" s="589"/>
      <c r="Q2165" s="589"/>
      <c r="R2165" s="589"/>
      <c r="S2165" s="1153"/>
      <c r="T2165" s="589"/>
      <c r="U2165" s="589"/>
      <c r="V2165" s="589"/>
      <c r="W2165" s="589"/>
      <c r="X2165" s="589"/>
    </row>
    <row r="2166" spans="1:24" ht="15.6">
      <c r="A2166" s="1865" t="s">
        <v>1285</v>
      </c>
      <c r="B2166" s="1866"/>
      <c r="C2166" s="1866"/>
      <c r="D2166" s="1866"/>
      <c r="E2166" s="1866"/>
      <c r="F2166" s="1866"/>
      <c r="G2166" s="1866"/>
      <c r="H2166" s="1866"/>
      <c r="I2166" s="1866"/>
      <c r="J2166" s="1866"/>
      <c r="K2166" s="1867"/>
      <c r="L2166" s="1871" t="s">
        <v>428</v>
      </c>
      <c r="M2166" s="1873" t="s">
        <v>1225</v>
      </c>
      <c r="N2166" s="1874"/>
      <c r="O2166" s="1874"/>
      <c r="P2166" s="1874"/>
      <c r="Q2166" s="1874"/>
      <c r="R2166" s="1875"/>
      <c r="S2166" s="1860" t="s">
        <v>1993</v>
      </c>
      <c r="T2166" s="1941"/>
      <c r="U2166" s="1867" t="s">
        <v>1288</v>
      </c>
      <c r="V2166" s="1860" t="s">
        <v>1206</v>
      </c>
      <c r="W2166" s="589"/>
      <c r="X2166" s="589"/>
    </row>
    <row r="2167" spans="1:24" ht="15.6">
      <c r="A2167" s="1868"/>
      <c r="B2167" s="1869"/>
      <c r="C2167" s="1869"/>
      <c r="D2167" s="1869"/>
      <c r="E2167" s="1869"/>
      <c r="F2167" s="1869"/>
      <c r="G2167" s="1869"/>
      <c r="H2167" s="1869"/>
      <c r="I2167" s="1869"/>
      <c r="J2167" s="1869"/>
      <c r="K2167" s="1870"/>
      <c r="L2167" s="1872"/>
      <c r="M2167" s="604" t="s">
        <v>1289</v>
      </c>
      <c r="N2167" s="604"/>
      <c r="O2167" s="604" t="s">
        <v>1290</v>
      </c>
      <c r="P2167" s="604"/>
      <c r="Q2167" s="604"/>
      <c r="R2167" s="604" t="s">
        <v>1291</v>
      </c>
      <c r="S2167" s="1861"/>
      <c r="T2167" s="1941"/>
      <c r="U2167" s="1870"/>
      <c r="V2167" s="1861"/>
      <c r="W2167" s="589"/>
      <c r="X2167" s="589"/>
    </row>
    <row r="2168" spans="1:24" ht="15.6">
      <c r="A2168" s="1790" t="s">
        <v>1292</v>
      </c>
      <c r="B2168" s="1791"/>
      <c r="C2168" s="1791"/>
      <c r="D2168" s="1791"/>
      <c r="E2168" s="1791"/>
      <c r="F2168" s="1791"/>
      <c r="G2168" s="1791"/>
      <c r="H2168" s="1791"/>
      <c r="I2168" s="1791"/>
      <c r="J2168" s="1791"/>
      <c r="K2168" s="1792"/>
      <c r="L2168" s="611"/>
      <c r="M2168" s="1048"/>
      <c r="N2168" s="1048"/>
      <c r="O2168" s="1050">
        <v>0.6</v>
      </c>
      <c r="P2168" s="1050">
        <f>M2168*O2168</f>
        <v>0</v>
      </c>
      <c r="Q2168" s="1050">
        <v>84</v>
      </c>
      <c r="R2168" s="659">
        <f>Q2168*O2168</f>
        <v>50.4</v>
      </c>
      <c r="S2168" s="1161">
        <f>R2168</f>
        <v>50.4</v>
      </c>
      <c r="T2168" s="589"/>
      <c r="U2168" s="589"/>
    </row>
    <row r="2169" spans="1:24" ht="15.6">
      <c r="A2169" s="1793"/>
      <c r="B2169" s="1794"/>
      <c r="C2169" s="1794"/>
      <c r="D2169" s="1794"/>
      <c r="E2169" s="1794"/>
      <c r="F2169" s="1794"/>
      <c r="G2169" s="1794"/>
      <c r="H2169" s="1794"/>
      <c r="I2169" s="1794"/>
      <c r="J2169" s="1794"/>
      <c r="K2169" s="1795"/>
      <c r="L2169" s="611"/>
      <c r="M2169" s="657"/>
      <c r="N2169" s="657"/>
      <c r="O2169" s="1050">
        <v>4.2</v>
      </c>
      <c r="P2169" s="1050"/>
      <c r="Q2169" s="1050">
        <v>250</v>
      </c>
      <c r="R2169" s="659">
        <f>Q2169*O2169</f>
        <v>1050</v>
      </c>
      <c r="S2169" s="1161">
        <f>R2169</f>
        <v>1050</v>
      </c>
      <c r="T2169" s="589"/>
      <c r="U2169" s="589"/>
    </row>
    <row r="2170" spans="1:24" ht="15.6">
      <c r="A2170" s="1793"/>
      <c r="B2170" s="1794"/>
      <c r="C2170" s="1794"/>
      <c r="D2170" s="1794"/>
      <c r="E2170" s="1794"/>
      <c r="F2170" s="1794"/>
      <c r="G2170" s="1794"/>
      <c r="H2170" s="1794"/>
      <c r="I2170" s="1794"/>
      <c r="J2170" s="1794"/>
      <c r="K2170" s="1795"/>
      <c r="L2170" s="611"/>
      <c r="M2170" s="657"/>
      <c r="N2170" s="657"/>
      <c r="O2170" s="1050">
        <v>1.8</v>
      </c>
      <c r="P2170" s="1050"/>
      <c r="Q2170" s="1050">
        <v>15</v>
      </c>
      <c r="R2170" s="659">
        <f>Q2170*O2170</f>
        <v>27</v>
      </c>
      <c r="S2170" s="1161">
        <f>R2170</f>
        <v>27</v>
      </c>
      <c r="T2170" s="589"/>
      <c r="U2170" s="589"/>
    </row>
    <row r="2171" spans="1:24" ht="15.6">
      <c r="A2171" s="1793"/>
      <c r="B2171" s="1794"/>
      <c r="C2171" s="1794"/>
      <c r="D2171" s="1794"/>
      <c r="E2171" s="1794"/>
      <c r="F2171" s="1794"/>
      <c r="G2171" s="1794"/>
      <c r="H2171" s="1794"/>
      <c r="I2171" s="1794"/>
      <c r="J2171" s="1794"/>
      <c r="K2171" s="1795"/>
      <c r="L2171" s="611"/>
      <c r="M2171" s="657"/>
      <c r="N2171" s="657"/>
      <c r="O2171" s="1050">
        <v>2</v>
      </c>
      <c r="P2171" s="1050"/>
      <c r="Q2171" s="1050">
        <v>349</v>
      </c>
      <c r="R2171" s="659">
        <f>Q2171*O2171</f>
        <v>698</v>
      </c>
      <c r="S2171" s="1161">
        <f>R2171</f>
        <v>698</v>
      </c>
      <c r="T2171" s="589"/>
      <c r="U2171" s="589"/>
    </row>
    <row r="2172" spans="1:24" ht="15.6">
      <c r="A2172" s="1793"/>
      <c r="B2172" s="1794"/>
      <c r="C2172" s="1794"/>
      <c r="D2172" s="1794"/>
      <c r="E2172" s="1794"/>
      <c r="F2172" s="1794"/>
      <c r="G2172" s="1794"/>
      <c r="H2172" s="1794"/>
      <c r="I2172" s="1794"/>
      <c r="J2172" s="1794"/>
      <c r="K2172" s="1795"/>
      <c r="L2172" s="611" t="s">
        <v>1419</v>
      </c>
      <c r="M2172" s="657"/>
      <c r="N2172" s="657"/>
      <c r="O2172" s="1154"/>
      <c r="P2172" s="1154"/>
      <c r="Q2172" s="1154"/>
      <c r="R2172" s="1154"/>
      <c r="S2172" s="1160"/>
      <c r="T2172" s="589"/>
      <c r="U2172" s="589"/>
    </row>
    <row r="2173" spans="1:24" ht="15.6">
      <c r="A2173" s="1793"/>
      <c r="B2173" s="1794"/>
      <c r="C2173" s="1794"/>
      <c r="D2173" s="1794"/>
      <c r="E2173" s="1794"/>
      <c r="F2173" s="1794"/>
      <c r="G2173" s="1794"/>
      <c r="H2173" s="1794"/>
      <c r="I2173" s="1794"/>
      <c r="J2173" s="1794"/>
      <c r="K2173" s="1795"/>
      <c r="L2173" s="611" t="s">
        <v>1788</v>
      </c>
      <c r="M2173" s="657"/>
      <c r="N2173" s="657"/>
      <c r="O2173" s="1050">
        <v>4.2</v>
      </c>
      <c r="P2173" s="1050"/>
      <c r="Q2173" s="1050">
        <v>8</v>
      </c>
      <c r="R2173" s="659">
        <v>2</v>
      </c>
      <c r="S2173" s="638">
        <f>+O2173*Q2173*R2173</f>
        <v>67.2</v>
      </c>
      <c r="T2173" s="589"/>
      <c r="U2173" s="589"/>
    </row>
    <row r="2174" spans="1:24" ht="15.6">
      <c r="A2174" s="1793"/>
      <c r="B2174" s="1794"/>
      <c r="C2174" s="1794"/>
      <c r="D2174" s="1794"/>
      <c r="E2174" s="1794"/>
      <c r="F2174" s="1794"/>
      <c r="G2174" s="1794"/>
      <c r="H2174" s="1794"/>
      <c r="I2174" s="1794"/>
      <c r="J2174" s="1794"/>
      <c r="K2174" s="1795"/>
      <c r="L2174" s="611" t="s">
        <v>1789</v>
      </c>
      <c r="M2174" s="657"/>
      <c r="N2174" s="657"/>
      <c r="O2174" s="1050">
        <v>7.6</v>
      </c>
      <c r="P2174" s="1050"/>
      <c r="Q2174" s="1050">
        <v>6</v>
      </c>
      <c r="R2174" s="659">
        <v>1</v>
      </c>
      <c r="S2174" s="638">
        <f>+O2174*Q2174*R2174</f>
        <v>45.599999999999994</v>
      </c>
      <c r="T2174" s="589"/>
      <c r="U2174" s="589"/>
    </row>
    <row r="2175" spans="1:24" ht="31.2">
      <c r="A2175" s="1793"/>
      <c r="B2175" s="1794"/>
      <c r="C2175" s="1794"/>
      <c r="D2175" s="1794"/>
      <c r="E2175" s="1794"/>
      <c r="F2175" s="1794"/>
      <c r="G2175" s="1794"/>
      <c r="H2175" s="1794"/>
      <c r="I2175" s="1794"/>
      <c r="J2175" s="1794"/>
      <c r="K2175" s="1795"/>
      <c r="L2175" s="611" t="s">
        <v>1791</v>
      </c>
      <c r="M2175" s="657"/>
      <c r="N2175" s="657"/>
      <c r="O2175" s="1050">
        <v>1</v>
      </c>
      <c r="P2175" s="1050"/>
      <c r="Q2175" s="1050">
        <v>25</v>
      </c>
      <c r="R2175" s="659">
        <v>1.5</v>
      </c>
      <c r="S2175" s="638">
        <f>+O2175*Q2175*R2175</f>
        <v>37.5</v>
      </c>
      <c r="T2175" s="589"/>
      <c r="U2175" s="589"/>
    </row>
    <row r="2176" spans="1:24" ht="31.2">
      <c r="A2176" s="1793"/>
      <c r="B2176" s="1794"/>
      <c r="C2176" s="1794"/>
      <c r="D2176" s="1794"/>
      <c r="E2176" s="1794"/>
      <c r="F2176" s="1794"/>
      <c r="G2176" s="1794"/>
      <c r="H2176" s="1794"/>
      <c r="I2176" s="1794"/>
      <c r="J2176" s="1794"/>
      <c r="K2176" s="1795"/>
      <c r="L2176" s="611" t="s">
        <v>1790</v>
      </c>
      <c r="M2176" s="657"/>
      <c r="N2176" s="657"/>
      <c r="O2176" s="658">
        <v>4.2</v>
      </c>
      <c r="P2176" s="659"/>
      <c r="Q2176" s="659">
        <v>2</v>
      </c>
      <c r="R2176" s="659">
        <v>2</v>
      </c>
      <c r="S2176" s="638">
        <f>+O2176*Q2176*R2176</f>
        <v>16.8</v>
      </c>
      <c r="T2176" s="589"/>
      <c r="U2176" s="589"/>
    </row>
    <row r="2177" spans="1:24" ht="31.2">
      <c r="A2177" s="1793"/>
      <c r="B2177" s="1794"/>
      <c r="C2177" s="1794"/>
      <c r="D2177" s="1794"/>
      <c r="E2177" s="1794"/>
      <c r="F2177" s="1794"/>
      <c r="G2177" s="1794"/>
      <c r="H2177" s="1794"/>
      <c r="I2177" s="1794"/>
      <c r="J2177" s="1794"/>
      <c r="K2177" s="1795"/>
      <c r="L2177" s="611" t="s">
        <v>1792</v>
      </c>
      <c r="M2177" s="657"/>
      <c r="N2177" s="657"/>
      <c r="O2177" s="658">
        <v>7.6</v>
      </c>
      <c r="P2177" s="659"/>
      <c r="Q2177" s="659">
        <v>6</v>
      </c>
      <c r="R2177" s="659">
        <v>1</v>
      </c>
      <c r="S2177" s="638">
        <f>+O2177*Q2177*R2177</f>
        <v>45.599999999999994</v>
      </c>
      <c r="T2177" s="589"/>
      <c r="U2177" s="589"/>
    </row>
    <row r="2178" spans="1:24" ht="15.6">
      <c r="A2178" s="1793"/>
      <c r="B2178" s="1794"/>
      <c r="C2178" s="1794"/>
      <c r="D2178" s="1794"/>
      <c r="E2178" s="1794"/>
      <c r="F2178" s="1794"/>
      <c r="G2178" s="1794"/>
      <c r="H2178" s="1794"/>
      <c r="I2178" s="1794"/>
      <c r="J2178" s="1794"/>
      <c r="K2178" s="1795"/>
      <c r="L2178" s="611" t="s">
        <v>1775</v>
      </c>
      <c r="M2178" s="657"/>
      <c r="N2178" s="657"/>
      <c r="O2178" s="658">
        <v>76</v>
      </c>
      <c r="P2178" s="659"/>
      <c r="Q2178" s="659">
        <v>4</v>
      </c>
      <c r="R2178" s="659"/>
      <c r="S2178" s="638">
        <f>+O2178*Q2178</f>
        <v>304</v>
      </c>
      <c r="T2178" s="589"/>
      <c r="U2178" s="589"/>
    </row>
    <row r="2179" spans="1:24" ht="15.6">
      <c r="A2179" s="1793"/>
      <c r="B2179" s="1794"/>
      <c r="C2179" s="1794"/>
      <c r="D2179" s="1794"/>
      <c r="E2179" s="1794"/>
      <c r="F2179" s="1794"/>
      <c r="G2179" s="1794"/>
      <c r="H2179" s="1794"/>
      <c r="I2179" s="1794"/>
      <c r="J2179" s="1794"/>
      <c r="K2179" s="1795"/>
      <c r="L2179" s="589"/>
      <c r="M2179" s="636"/>
      <c r="N2179" s="636"/>
      <c r="O2179" s="637"/>
      <c r="P2179" s="607"/>
      <c r="Q2179" s="607"/>
      <c r="R2179" s="607"/>
      <c r="S2179" s="638"/>
      <c r="T2179" s="589"/>
      <c r="U2179" s="589"/>
    </row>
    <row r="2180" spans="1:24" ht="15.6">
      <c r="A2180" s="1793"/>
      <c r="B2180" s="1794"/>
      <c r="C2180" s="1794"/>
      <c r="D2180" s="1794"/>
      <c r="E2180" s="1794"/>
      <c r="F2180" s="1794"/>
      <c r="G2180" s="1794"/>
      <c r="H2180" s="1794"/>
      <c r="I2180" s="1794"/>
      <c r="J2180" s="1794"/>
      <c r="K2180" s="1795"/>
      <c r="L2180" s="611"/>
      <c r="M2180" s="636"/>
      <c r="N2180" s="636"/>
      <c r="O2180" s="637"/>
      <c r="P2180" s="637"/>
      <c r="Q2180" s="607"/>
      <c r="R2180" s="607"/>
      <c r="S2180" s="608"/>
      <c r="T2180" s="1124"/>
      <c r="U2180" s="589"/>
      <c r="V2180" s="589"/>
    </row>
    <row r="2181" spans="1:24" ht="15.6">
      <c r="A2181" s="1793"/>
      <c r="B2181" s="1794"/>
      <c r="C2181" s="1794"/>
      <c r="D2181" s="1794"/>
      <c r="E2181" s="1794"/>
      <c r="F2181" s="1794"/>
      <c r="G2181" s="1794"/>
      <c r="H2181" s="1794"/>
      <c r="I2181" s="1794"/>
      <c r="J2181" s="1794"/>
      <c r="K2181" s="1795"/>
      <c r="L2181" s="611"/>
      <c r="M2181" s="636"/>
      <c r="N2181" s="636"/>
      <c r="O2181" s="637"/>
      <c r="P2181" s="637"/>
      <c r="Q2181" s="607"/>
      <c r="R2181" s="607"/>
      <c r="S2181" s="608"/>
      <c r="T2181" s="1124"/>
      <c r="U2181" s="589"/>
      <c r="V2181" s="589"/>
    </row>
    <row r="2182" spans="1:24" ht="15.6">
      <c r="A2182" s="1793"/>
      <c r="B2182" s="1794"/>
      <c r="C2182" s="1794"/>
      <c r="D2182" s="1794"/>
      <c r="E2182" s="1794"/>
      <c r="F2182" s="1794"/>
      <c r="G2182" s="1794"/>
      <c r="H2182" s="1794"/>
      <c r="I2182" s="1794"/>
      <c r="J2182" s="1794"/>
      <c r="K2182" s="1795"/>
      <c r="L2182" s="611"/>
      <c r="M2182" s="636"/>
      <c r="N2182" s="636"/>
      <c r="O2182" s="637"/>
      <c r="P2182" s="637"/>
      <c r="Q2182" s="607"/>
      <c r="R2182" s="607"/>
      <c r="S2182" s="608"/>
      <c r="T2182" s="1124"/>
      <c r="U2182" s="589"/>
      <c r="V2182" s="589"/>
    </row>
    <row r="2183" spans="1:24" ht="15.6">
      <c r="A2183" s="1793"/>
      <c r="B2183" s="1794"/>
      <c r="C2183" s="1794"/>
      <c r="D2183" s="1794"/>
      <c r="E2183" s="1794"/>
      <c r="F2183" s="1794"/>
      <c r="G2183" s="1794"/>
      <c r="H2183" s="1794"/>
      <c r="I2183" s="1794"/>
      <c r="J2183" s="1794"/>
      <c r="K2183" s="1795"/>
      <c r="L2183" s="611"/>
      <c r="M2183" s="636"/>
      <c r="N2183" s="636"/>
      <c r="O2183" s="637"/>
      <c r="P2183" s="637"/>
      <c r="Q2183" s="607"/>
      <c r="R2183" s="607"/>
      <c r="S2183" s="608"/>
      <c r="T2183" s="1124"/>
      <c r="U2183" s="589"/>
      <c r="V2183" s="589"/>
    </row>
    <row r="2184" spans="1:24" ht="15.6">
      <c r="A2184" s="1793"/>
      <c r="B2184" s="1794"/>
      <c r="C2184" s="1794"/>
      <c r="D2184" s="1794"/>
      <c r="E2184" s="1794"/>
      <c r="F2184" s="1794"/>
      <c r="G2184" s="1794"/>
      <c r="H2184" s="1794"/>
      <c r="I2184" s="1794"/>
      <c r="J2184" s="1794"/>
      <c r="K2184" s="1795"/>
      <c r="L2184" s="611"/>
      <c r="M2184" s="636"/>
      <c r="N2184" s="636"/>
      <c r="O2184" s="637"/>
      <c r="P2184" s="637"/>
      <c r="Q2184" s="607"/>
      <c r="R2184" s="607"/>
      <c r="S2184" s="608"/>
      <c r="T2184" s="1124"/>
      <c r="U2184" s="589"/>
      <c r="V2184" s="589"/>
    </row>
    <row r="2185" spans="1:24" ht="15.6">
      <c r="A2185" s="1793"/>
      <c r="B2185" s="1794"/>
      <c r="C2185" s="1794"/>
      <c r="D2185" s="1794"/>
      <c r="E2185" s="1794"/>
      <c r="F2185" s="1794"/>
      <c r="G2185" s="1794"/>
      <c r="H2185" s="1794"/>
      <c r="I2185" s="1794"/>
      <c r="J2185" s="1794"/>
      <c r="K2185" s="1795"/>
      <c r="L2185" s="611"/>
      <c r="M2185" s="636"/>
      <c r="N2185" s="636"/>
      <c r="O2185" s="637"/>
      <c r="P2185" s="637"/>
      <c r="Q2185" s="607"/>
      <c r="R2185" s="607"/>
      <c r="S2185" s="608"/>
      <c r="T2185" s="1124"/>
      <c r="U2185" s="589"/>
      <c r="V2185" s="589"/>
    </row>
    <row r="2186" spans="1:24" ht="15.6">
      <c r="A2186" s="1793"/>
      <c r="B2186" s="1794"/>
      <c r="C2186" s="1794"/>
      <c r="D2186" s="1794"/>
      <c r="E2186" s="1794"/>
      <c r="F2186" s="1794"/>
      <c r="G2186" s="1794"/>
      <c r="H2186" s="1794"/>
      <c r="I2186" s="1794"/>
      <c r="J2186" s="1794"/>
      <c r="K2186" s="1795"/>
      <c r="L2186" s="611"/>
      <c r="M2186" s="636"/>
      <c r="N2186" s="636"/>
      <c r="O2186" s="637"/>
      <c r="P2186" s="637"/>
      <c r="Q2186" s="607"/>
      <c r="R2186" s="607"/>
      <c r="S2186" s="608"/>
      <c r="T2186" s="1124"/>
      <c r="U2186" s="589"/>
      <c r="V2186" s="589"/>
    </row>
    <row r="2187" spans="1:24" ht="15.6">
      <c r="A2187" s="1793"/>
      <c r="B2187" s="1794"/>
      <c r="C2187" s="1794"/>
      <c r="D2187" s="1794"/>
      <c r="E2187" s="1794"/>
      <c r="F2187" s="1794"/>
      <c r="G2187" s="1794"/>
      <c r="H2187" s="1794"/>
      <c r="I2187" s="1794"/>
      <c r="J2187" s="1794"/>
      <c r="K2187" s="1795"/>
      <c r="L2187" s="611"/>
      <c r="M2187" s="636"/>
      <c r="N2187" s="636"/>
      <c r="O2187" s="637"/>
      <c r="P2187" s="637"/>
      <c r="Q2187" s="637"/>
      <c r="R2187" s="637"/>
      <c r="S2187" s="638"/>
      <c r="T2187" s="1124"/>
      <c r="U2187" s="589"/>
      <c r="V2187" s="589"/>
    </row>
    <row r="2188" spans="1:24" ht="15.6">
      <c r="A2188" s="1793"/>
      <c r="B2188" s="1794"/>
      <c r="C2188" s="1794"/>
      <c r="D2188" s="1794"/>
      <c r="E2188" s="1794"/>
      <c r="F2188" s="1794"/>
      <c r="G2188" s="1794"/>
      <c r="H2188" s="1794"/>
      <c r="I2188" s="1794"/>
      <c r="J2188" s="1794"/>
      <c r="K2188" s="1795"/>
      <c r="L2188" s="611"/>
      <c r="M2188" s="636"/>
      <c r="N2188" s="636"/>
      <c r="O2188" s="637"/>
      <c r="P2188" s="637"/>
      <c r="Q2188" s="637"/>
      <c r="R2188" s="637"/>
      <c r="S2188" s="638"/>
      <c r="T2188" s="1124"/>
      <c r="U2188" s="1123"/>
      <c r="V2188" s="638"/>
      <c r="W2188" s="589"/>
      <c r="X2188" s="589"/>
    </row>
    <row r="2189" spans="1:24" ht="15.6">
      <c r="A2189" s="1793"/>
      <c r="B2189" s="1794"/>
      <c r="C2189" s="1794"/>
      <c r="D2189" s="1794"/>
      <c r="E2189" s="1794"/>
      <c r="F2189" s="1794"/>
      <c r="G2189" s="1794"/>
      <c r="H2189" s="1794"/>
      <c r="I2189" s="1794"/>
      <c r="J2189" s="1794"/>
      <c r="K2189" s="1795"/>
      <c r="L2189" s="611"/>
      <c r="M2189" s="636"/>
      <c r="N2189" s="636"/>
      <c r="O2189" s="637"/>
      <c r="P2189" s="637"/>
      <c r="Q2189" s="637"/>
      <c r="R2189" s="637"/>
      <c r="S2189" s="638"/>
      <c r="T2189" s="1124"/>
      <c r="U2189" s="1123"/>
      <c r="V2189" s="638"/>
      <c r="W2189" s="589"/>
      <c r="X2189" s="589"/>
    </row>
    <row r="2190" spans="1:24" ht="15.6">
      <c r="A2190" s="1793"/>
      <c r="B2190" s="1794"/>
      <c r="C2190" s="1794"/>
      <c r="D2190" s="1794"/>
      <c r="E2190" s="1794"/>
      <c r="F2190" s="1794"/>
      <c r="G2190" s="1794"/>
      <c r="H2190" s="1794"/>
      <c r="I2190" s="1794"/>
      <c r="J2190" s="1794"/>
      <c r="K2190" s="1795"/>
      <c r="L2190" s="611"/>
      <c r="M2190" s="636"/>
      <c r="N2190" s="636"/>
      <c r="O2190" s="637"/>
      <c r="P2190" s="637"/>
      <c r="Q2190" s="637"/>
      <c r="R2190" s="637"/>
      <c r="S2190" s="638"/>
      <c r="T2190" s="1124"/>
      <c r="U2190" s="1123"/>
      <c r="V2190" s="638"/>
      <c r="W2190" s="589"/>
      <c r="X2190" s="589"/>
    </row>
    <row r="2191" spans="1:24" ht="15.6">
      <c r="A2191" s="1793"/>
      <c r="B2191" s="1794"/>
      <c r="C2191" s="1794"/>
      <c r="D2191" s="1794"/>
      <c r="E2191" s="1794"/>
      <c r="F2191" s="1794"/>
      <c r="G2191" s="1794"/>
      <c r="H2191" s="1794"/>
      <c r="I2191" s="1794"/>
      <c r="J2191" s="1794"/>
      <c r="K2191" s="1795"/>
      <c r="L2191" s="611"/>
      <c r="M2191" s="636"/>
      <c r="N2191" s="636"/>
      <c r="O2191" s="637"/>
      <c r="P2191" s="637"/>
      <c r="Q2191" s="637"/>
      <c r="R2191" s="637"/>
      <c r="S2191" s="638"/>
      <c r="T2191" s="1124"/>
      <c r="U2191" s="1123"/>
      <c r="V2191" s="638"/>
      <c r="W2191" s="589"/>
      <c r="X2191" s="589"/>
    </row>
    <row r="2192" spans="1:24" ht="15.6">
      <c r="A2192" s="1793"/>
      <c r="B2192" s="1794"/>
      <c r="C2192" s="1794"/>
      <c r="D2192" s="1794"/>
      <c r="E2192" s="1794"/>
      <c r="F2192" s="1794"/>
      <c r="G2192" s="1794"/>
      <c r="H2192" s="1794"/>
      <c r="I2192" s="1794"/>
      <c r="J2192" s="1794"/>
      <c r="K2192" s="1795"/>
      <c r="L2192" s="611"/>
      <c r="M2192" s="636"/>
      <c r="N2192" s="636"/>
      <c r="O2192" s="637"/>
      <c r="P2192" s="637"/>
      <c r="Q2192" s="637"/>
      <c r="R2192" s="637"/>
      <c r="S2192" s="638"/>
      <c r="T2192" s="1124"/>
      <c r="U2192" s="1123"/>
      <c r="V2192" s="638"/>
      <c r="W2192" s="589"/>
      <c r="X2192" s="589"/>
    </row>
    <row r="2193" spans="1:24" ht="15.6">
      <c r="A2193" s="1793"/>
      <c r="B2193" s="1794"/>
      <c r="C2193" s="1794"/>
      <c r="D2193" s="1794"/>
      <c r="E2193" s="1794"/>
      <c r="F2193" s="1794"/>
      <c r="G2193" s="1794"/>
      <c r="H2193" s="1794"/>
      <c r="I2193" s="1794"/>
      <c r="J2193" s="1794"/>
      <c r="K2193" s="1795"/>
      <c r="L2193" s="611"/>
      <c r="M2193" s="636"/>
      <c r="N2193" s="636"/>
      <c r="O2193" s="637"/>
      <c r="P2193" s="637"/>
      <c r="Q2193" s="637"/>
      <c r="R2193" s="637"/>
      <c r="S2193" s="638"/>
      <c r="T2193" s="1124"/>
      <c r="U2193" s="1123"/>
      <c r="V2193" s="638"/>
      <c r="W2193" s="589"/>
      <c r="X2193" s="589"/>
    </row>
    <row r="2194" spans="1:24" ht="15.6">
      <c r="A2194" s="1793"/>
      <c r="B2194" s="1794"/>
      <c r="C2194" s="1794"/>
      <c r="D2194" s="1794"/>
      <c r="E2194" s="1794"/>
      <c r="F2194" s="1794"/>
      <c r="G2194" s="1794"/>
      <c r="H2194" s="1794"/>
      <c r="I2194" s="1794"/>
      <c r="J2194" s="1794"/>
      <c r="K2194" s="1795"/>
      <c r="L2194" s="611"/>
      <c r="M2194" s="636"/>
      <c r="N2194" s="636"/>
      <c r="O2194" s="637"/>
      <c r="P2194" s="637"/>
      <c r="Q2194" s="637"/>
      <c r="R2194" s="637"/>
      <c r="S2194" s="638"/>
      <c r="T2194" s="1124"/>
      <c r="U2194" s="1123"/>
      <c r="V2194" s="638"/>
      <c r="W2194" s="589"/>
      <c r="X2194" s="589"/>
    </row>
    <row r="2195" spans="1:24" ht="15.6">
      <c r="A2195" s="1793"/>
      <c r="B2195" s="1794"/>
      <c r="C2195" s="1794"/>
      <c r="D2195" s="1794"/>
      <c r="E2195" s="1794"/>
      <c r="F2195" s="1794"/>
      <c r="G2195" s="1794"/>
      <c r="H2195" s="1794"/>
      <c r="I2195" s="1794"/>
      <c r="J2195" s="1794"/>
      <c r="K2195" s="1795"/>
      <c r="L2195" s="611"/>
      <c r="M2195" s="636"/>
      <c r="N2195" s="636"/>
      <c r="O2195" s="637"/>
      <c r="P2195" s="637"/>
      <c r="Q2195" s="637"/>
      <c r="R2195" s="637"/>
      <c r="S2195" s="638"/>
      <c r="T2195" s="1124"/>
      <c r="U2195" s="1123"/>
      <c r="V2195" s="638"/>
      <c r="W2195" s="589"/>
      <c r="X2195" s="589"/>
    </row>
    <row r="2196" spans="1:24" ht="15.6">
      <c r="A2196" s="1793"/>
      <c r="B2196" s="1794"/>
      <c r="C2196" s="1794"/>
      <c r="D2196" s="1794"/>
      <c r="E2196" s="1794"/>
      <c r="F2196" s="1794"/>
      <c r="G2196" s="1794"/>
      <c r="H2196" s="1794"/>
      <c r="I2196" s="1794"/>
      <c r="J2196" s="1794"/>
      <c r="K2196" s="1795"/>
      <c r="L2196" s="611"/>
      <c r="M2196" s="636"/>
      <c r="N2196" s="636"/>
      <c r="O2196" s="637"/>
      <c r="P2196" s="637"/>
      <c r="Q2196" s="637"/>
      <c r="R2196" s="637"/>
      <c r="S2196" s="638"/>
      <c r="T2196" s="1124"/>
      <c r="U2196" s="1123"/>
      <c r="V2196" s="638"/>
      <c r="W2196" s="589"/>
      <c r="X2196" s="589"/>
    </row>
    <row r="2197" spans="1:24" ht="15.6">
      <c r="A2197" s="1905"/>
      <c r="B2197" s="1906"/>
      <c r="C2197" s="1906"/>
      <c r="D2197" s="1906"/>
      <c r="E2197" s="1906"/>
      <c r="F2197" s="1906"/>
      <c r="G2197" s="1906"/>
      <c r="H2197" s="1906"/>
      <c r="I2197" s="1906"/>
      <c r="J2197" s="1906"/>
      <c r="K2197" s="1907"/>
      <c r="L2197" s="611"/>
      <c r="M2197" s="636"/>
      <c r="N2197" s="636"/>
      <c r="O2197" s="637"/>
      <c r="P2197" s="637"/>
      <c r="Q2197" s="637"/>
      <c r="R2197" s="637"/>
      <c r="S2197" s="638"/>
      <c r="T2197" s="1124"/>
      <c r="U2197" s="1123"/>
      <c r="V2197" s="638"/>
      <c r="W2197" s="589"/>
      <c r="X2197" s="589"/>
    </row>
    <row r="2198" spans="1:24" ht="15.6">
      <c r="A2198" s="1905"/>
      <c r="B2198" s="1906"/>
      <c r="C2198" s="1906"/>
      <c r="D2198" s="1906"/>
      <c r="E2198" s="1906"/>
      <c r="F2198" s="1906"/>
      <c r="G2198" s="1906"/>
      <c r="H2198" s="1906"/>
      <c r="I2198" s="1906"/>
      <c r="J2198" s="1906"/>
      <c r="K2198" s="1907"/>
      <c r="L2198" s="611"/>
      <c r="M2198" s="636"/>
      <c r="N2198" s="636"/>
      <c r="O2198" s="637"/>
      <c r="P2198" s="637"/>
      <c r="Q2198" s="637"/>
      <c r="R2198" s="637"/>
      <c r="S2198" s="638"/>
      <c r="T2198" s="1124"/>
      <c r="U2198" s="1123"/>
      <c r="V2198" s="638"/>
      <c r="W2198" s="589"/>
      <c r="X2198" s="589"/>
    </row>
    <row r="2199" spans="1:24" ht="15.6">
      <c r="A2199" s="1914"/>
      <c r="B2199" s="1915"/>
      <c r="C2199" s="1915"/>
      <c r="D2199" s="1915"/>
      <c r="E2199" s="1915"/>
      <c r="F2199" s="1915"/>
      <c r="G2199" s="1915"/>
      <c r="H2199" s="1915"/>
      <c r="I2199" s="1915"/>
      <c r="J2199" s="1915"/>
      <c r="K2199" s="1916"/>
      <c r="L2199" s="612" t="s">
        <v>1209</v>
      </c>
      <c r="M2199" s="613"/>
      <c r="N2199" s="613"/>
      <c r="O2199" s="613"/>
      <c r="P2199" s="613"/>
      <c r="Q2199" s="613"/>
      <c r="R2199" s="613"/>
      <c r="S2199" s="1159">
        <f>+SUM(S2168:S2198)</f>
        <v>2342.1</v>
      </c>
      <c r="T2199" s="616"/>
      <c r="U2199" s="614"/>
      <c r="V2199" s="615">
        <f>SUM(V2168:V2198)</f>
        <v>0</v>
      </c>
      <c r="W2199" s="589"/>
      <c r="X2199" s="589"/>
    </row>
    <row r="2200" spans="1:24" ht="15.6" customHeight="1">
      <c r="A2200" s="639"/>
      <c r="B2200" s="640"/>
      <c r="C2200" s="640"/>
      <c r="D2200" s="641"/>
      <c r="E2200" s="642"/>
      <c r="F2200" s="642"/>
      <c r="G2200" s="642"/>
      <c r="H2200" s="643"/>
      <c r="I2200" s="644"/>
      <c r="J2200" s="645"/>
      <c r="K2200" s="645"/>
      <c r="L2200" s="645"/>
      <c r="M2200" s="646"/>
      <c r="N2200" s="646"/>
      <c r="O2200" s="641"/>
      <c r="P2200" s="641"/>
      <c r="Q2200" s="641"/>
      <c r="R2200" s="641"/>
      <c r="S2200" s="1155"/>
      <c r="T2200" s="641"/>
      <c r="U2200" s="641"/>
      <c r="V2200" s="647"/>
      <c r="W2200" s="589"/>
      <c r="X2200" s="589"/>
    </row>
    <row r="2201" spans="1:24" ht="78" customHeight="1">
      <c r="A2201" s="1958" t="s">
        <v>1306</v>
      </c>
      <c r="B2201" s="1758"/>
      <c r="C2201" s="1757"/>
      <c r="D2201" s="1757"/>
      <c r="E2201" s="280"/>
      <c r="F2201" s="756"/>
      <c r="G2201" s="1758" t="s">
        <v>1306</v>
      </c>
      <c r="H2201" s="1758"/>
      <c r="I2201" s="299"/>
      <c r="J2201" s="299"/>
      <c r="K2201" s="645"/>
      <c r="L2201" s="645"/>
      <c r="M2201" s="646"/>
      <c r="N2201" s="646"/>
      <c r="O2201" s="641"/>
      <c r="P2201" s="641"/>
      <c r="Q2201" s="641"/>
      <c r="R2201" s="641"/>
      <c r="S2201" s="1156"/>
      <c r="T2201" s="641"/>
      <c r="U2201" s="641"/>
      <c r="V2201" s="647"/>
      <c r="W2201" s="589"/>
      <c r="X2201" s="589"/>
    </row>
    <row r="2202" spans="1:24" ht="15.6" customHeight="1">
      <c r="A2202" s="765" t="s">
        <v>1939</v>
      </c>
      <c r="B2202" s="755"/>
      <c r="C2202" s="755"/>
      <c r="D2202" s="238"/>
      <c r="E2202" s="238"/>
      <c r="F2202" s="238"/>
      <c r="G2202" s="1759" t="s">
        <v>1942</v>
      </c>
      <c r="H2202" s="1759"/>
      <c r="I2202" s="1759"/>
      <c r="J2202" s="1759"/>
      <c r="K2202" s="648"/>
      <c r="L2202" s="648"/>
      <c r="M2202" s="648"/>
      <c r="N2202" s="648"/>
      <c r="O2202" s="648"/>
      <c r="P2202" s="648"/>
      <c r="Q2202" s="648"/>
      <c r="R2202" s="648"/>
      <c r="S2202" s="1157"/>
      <c r="T2202" s="648"/>
      <c r="U2202" s="648"/>
      <c r="V2202" s="593"/>
      <c r="W2202" s="589"/>
      <c r="X2202" s="589"/>
    </row>
    <row r="2203" spans="1:24" ht="15.6" customHeight="1">
      <c r="A2203" s="765" t="s">
        <v>1940</v>
      </c>
      <c r="B2203" s="755"/>
      <c r="C2203" s="755"/>
      <c r="D2203" s="238"/>
      <c r="E2203" s="238"/>
      <c r="F2203" s="238"/>
      <c r="G2203" s="1759" t="s">
        <v>1943</v>
      </c>
      <c r="H2203" s="1759"/>
      <c r="I2203" s="1759"/>
      <c r="J2203" s="1759"/>
      <c r="K2203" s="648"/>
      <c r="L2203" s="648"/>
      <c r="M2203" s="648"/>
      <c r="N2203" s="648"/>
      <c r="O2203" s="648"/>
      <c r="P2203" s="648"/>
      <c r="Q2203" s="648"/>
      <c r="R2203" s="648"/>
      <c r="S2203" s="1157"/>
      <c r="T2203" s="648"/>
      <c r="U2203" s="648"/>
      <c r="V2203" s="649"/>
      <c r="W2203" s="589"/>
      <c r="X2203" s="589"/>
    </row>
    <row r="2204" spans="1:24" ht="15.6" customHeight="1" thickBot="1">
      <c r="A2204" s="765" t="s">
        <v>1941</v>
      </c>
      <c r="B2204" s="755"/>
      <c r="C2204" s="755"/>
      <c r="D2204" s="238"/>
      <c r="E2204" s="238"/>
      <c r="F2204" s="238"/>
      <c r="G2204" s="1759" t="s">
        <v>1944</v>
      </c>
      <c r="H2204" s="1759"/>
      <c r="I2204" s="1759"/>
      <c r="J2204" s="1759"/>
      <c r="K2204" s="648"/>
      <c r="L2204" s="648"/>
      <c r="M2204" s="648"/>
      <c r="N2204" s="648"/>
      <c r="O2204" s="648"/>
      <c r="P2204" s="648"/>
      <c r="Q2204" s="648"/>
      <c r="R2204" s="648"/>
      <c r="S2204" s="1158"/>
      <c r="T2204" s="648"/>
      <c r="U2204" s="648"/>
      <c r="V2204" s="649"/>
      <c r="W2204" s="589"/>
      <c r="X2204" s="589"/>
    </row>
    <row r="2205" spans="1:24" ht="21" thickBot="1">
      <c r="A2205" s="1960"/>
      <c r="B2205" s="1961"/>
      <c r="C2205" s="1961"/>
      <c r="D2205" s="1962" t="s">
        <v>1281</v>
      </c>
      <c r="E2205" s="1963"/>
      <c r="F2205" s="1963"/>
      <c r="G2205" s="1963"/>
      <c r="H2205" s="1963"/>
      <c r="I2205" s="1963"/>
      <c r="J2205" s="1963"/>
      <c r="K2205" s="1963"/>
      <c r="L2205" s="1963"/>
      <c r="M2205" s="1963"/>
      <c r="N2205" s="1963"/>
      <c r="O2205" s="1963"/>
      <c r="P2205" s="1963"/>
      <c r="Q2205" s="1963"/>
      <c r="R2205" s="1964"/>
      <c r="S2205" s="1095"/>
      <c r="T2205" s="589"/>
      <c r="U2205" s="589"/>
      <c r="V2205" s="589"/>
      <c r="W2205" s="589"/>
      <c r="X2205" s="589"/>
    </row>
    <row r="2206" spans="1:24" ht="15.6">
      <c r="A2206" s="1467"/>
      <c r="B2206" s="1468"/>
      <c r="C2206" s="1468"/>
      <c r="D2206" s="1468"/>
      <c r="E2206" s="1468"/>
      <c r="F2206" s="1468"/>
      <c r="G2206" s="1468"/>
      <c r="H2206" s="1468"/>
      <c r="I2206" s="1468"/>
      <c r="J2206" s="1468"/>
      <c r="K2206" s="1468"/>
      <c r="L2206" s="1468"/>
      <c r="M2206" s="1468"/>
      <c r="N2206" s="1468"/>
      <c r="O2206" s="1468"/>
      <c r="P2206" s="1468"/>
      <c r="Q2206" s="1468"/>
      <c r="R2206" s="1468"/>
      <c r="S2206" s="1469"/>
      <c r="T2206" s="589"/>
      <c r="U2206" s="589"/>
      <c r="V2206" s="589"/>
      <c r="W2206" s="589"/>
      <c r="X2206" s="589"/>
    </row>
    <row r="2207" spans="1:24" ht="15.6">
      <c r="A2207" s="1891" t="s">
        <v>1204</v>
      </c>
      <c r="B2207" s="1892"/>
      <c r="C2207" s="1892"/>
      <c r="D2207" s="1922" t="s">
        <v>1228</v>
      </c>
      <c r="E2207" s="1923"/>
      <c r="F2207" s="1923"/>
      <c r="G2207" s="1923"/>
      <c r="H2207" s="1923"/>
      <c r="I2207" s="1923"/>
      <c r="J2207" s="1923"/>
      <c r="K2207" s="1923"/>
      <c r="L2207" s="1923"/>
      <c r="M2207" s="1923"/>
      <c r="N2207" s="1923"/>
      <c r="O2207" s="1923"/>
      <c r="P2207" s="1923"/>
      <c r="Q2207" s="1923"/>
      <c r="R2207" s="1924"/>
      <c r="S2207" s="595"/>
      <c r="T2207" s="589"/>
      <c r="U2207" s="589"/>
      <c r="V2207" s="589"/>
      <c r="W2207" s="589"/>
      <c r="X2207" s="589"/>
    </row>
    <row r="2208" spans="1:24" ht="15.6">
      <c r="A2208" s="596"/>
      <c r="B2208" s="594"/>
      <c r="C2208" s="597"/>
      <c r="D2208" s="1925"/>
      <c r="E2208" s="1926"/>
      <c r="F2208" s="1926"/>
      <c r="G2208" s="1926"/>
      <c r="H2208" s="1926"/>
      <c r="I2208" s="1926"/>
      <c r="J2208" s="1926"/>
      <c r="K2208" s="1926"/>
      <c r="L2208" s="1926"/>
      <c r="M2208" s="1926"/>
      <c r="N2208" s="1926"/>
      <c r="O2208" s="1926"/>
      <c r="P2208" s="1926"/>
      <c r="Q2208" s="1926"/>
      <c r="R2208" s="1927"/>
      <c r="S2208" s="595"/>
      <c r="T2208" s="589"/>
      <c r="U2208" s="589"/>
      <c r="V2208" s="589"/>
      <c r="W2208" s="589"/>
      <c r="X2208" s="589"/>
    </row>
    <row r="2209" spans="1:24" ht="15.6">
      <c r="A2209" s="598"/>
      <c r="B2209" s="599"/>
      <c r="C2209" s="599"/>
      <c r="D2209" s="600"/>
      <c r="E2209" s="601"/>
      <c r="F2209" s="601"/>
      <c r="G2209" s="600"/>
      <c r="H2209" s="600"/>
      <c r="I2209" s="600"/>
      <c r="J2209" s="600"/>
      <c r="K2209" s="600"/>
      <c r="L2209" s="600"/>
      <c r="M2209" s="600"/>
      <c r="N2209" s="600"/>
      <c r="O2209" s="600"/>
      <c r="P2209" s="600"/>
      <c r="Q2209" s="600"/>
      <c r="R2209" s="601"/>
      <c r="S2209" s="595"/>
      <c r="T2209" s="589"/>
      <c r="U2209" s="589"/>
      <c r="V2209" s="589"/>
      <c r="W2209" s="589"/>
      <c r="X2209" s="589"/>
    </row>
    <row r="2210" spans="1:24" ht="15.6">
      <c r="A2210" s="1876" t="s">
        <v>1282</v>
      </c>
      <c r="B2210" s="1877"/>
      <c r="C2210" s="1877"/>
      <c r="D2210" s="1877"/>
      <c r="E2210" s="602"/>
      <c r="F2210" s="1878" t="s">
        <v>1283</v>
      </c>
      <c r="G2210" s="1878"/>
      <c r="H2210" s="1878"/>
      <c r="I2210" s="1878"/>
      <c r="J2210" s="1878"/>
      <c r="K2210" s="1878"/>
      <c r="L2210" s="601"/>
      <c r="M2210" s="1878" t="s">
        <v>1205</v>
      </c>
      <c r="N2210" s="1878"/>
      <c r="O2210" s="1878"/>
      <c r="P2210" s="601"/>
      <c r="Q2210" s="1879" t="s">
        <v>1284</v>
      </c>
      <c r="R2210" s="1880"/>
      <c r="S2210" s="1881"/>
      <c r="T2210" s="589"/>
      <c r="U2210" s="589"/>
      <c r="V2210" s="589"/>
      <c r="W2210" s="589"/>
      <c r="X2210" s="589"/>
    </row>
    <row r="2211" spans="1:24" ht="15.6">
      <c r="A2211" s="1882" t="s">
        <v>1042</v>
      </c>
      <c r="B2211" s="1883"/>
      <c r="C2211" s="1883"/>
      <c r="D2211" s="1883"/>
      <c r="E2211" s="602"/>
      <c r="F2211" s="1884" t="s">
        <v>1043</v>
      </c>
      <c r="G2211" s="1884"/>
      <c r="H2211" s="1884"/>
      <c r="I2211" s="1884"/>
      <c r="J2211" s="1884"/>
      <c r="K2211" s="1884"/>
      <c r="L2211" s="601"/>
      <c r="M2211" s="1885" t="s">
        <v>925</v>
      </c>
      <c r="N2211" s="1886"/>
      <c r="O2211" s="1887"/>
      <c r="P2211" s="600"/>
      <c r="Q2211" s="1888"/>
      <c r="R2211" s="1889"/>
      <c r="S2211" s="1890"/>
      <c r="T2211" s="589"/>
      <c r="U2211" s="589"/>
      <c r="V2211" s="589"/>
      <c r="W2211" s="589"/>
      <c r="X2211" s="589"/>
    </row>
    <row r="2212" spans="1:24" ht="15.6">
      <c r="A2212" s="1882"/>
      <c r="B2212" s="1883"/>
      <c r="C2212" s="1883"/>
      <c r="D2212" s="1883"/>
      <c r="E2212" s="602"/>
      <c r="F2212" s="1884"/>
      <c r="G2212" s="1884"/>
      <c r="H2212" s="1884"/>
      <c r="I2212" s="1884"/>
      <c r="J2212" s="1884"/>
      <c r="K2212" s="1884"/>
      <c r="L2212" s="600"/>
      <c r="M2212" s="600"/>
      <c r="N2212" s="603"/>
      <c r="O2212" s="603"/>
      <c r="P2212" s="603"/>
      <c r="Q2212" s="603"/>
      <c r="R2212" s="601"/>
      <c r="S2212" s="595"/>
      <c r="T2212" s="589"/>
      <c r="U2212" s="589"/>
      <c r="V2212" s="589"/>
      <c r="W2212" s="589"/>
      <c r="X2212" s="589"/>
    </row>
    <row r="2213" spans="1:24">
      <c r="A2213" s="1152"/>
      <c r="B2213" s="589"/>
      <c r="C2213" s="589"/>
      <c r="D2213" s="589"/>
      <c r="E2213" s="589"/>
      <c r="F2213" s="589"/>
      <c r="G2213" s="589"/>
      <c r="H2213" s="589"/>
      <c r="I2213" s="589"/>
      <c r="J2213" s="589"/>
      <c r="K2213" s="589"/>
      <c r="L2213" s="589"/>
      <c r="M2213" s="589"/>
      <c r="N2213" s="589"/>
      <c r="O2213" s="589"/>
      <c r="P2213" s="589"/>
      <c r="Q2213" s="589"/>
      <c r="R2213" s="589"/>
      <c r="S2213" s="1471"/>
      <c r="T2213" s="589"/>
      <c r="U2213" s="589"/>
      <c r="V2213" s="589"/>
      <c r="W2213" s="589"/>
      <c r="X2213" s="589"/>
    </row>
    <row r="2214" spans="1:24" ht="15.6">
      <c r="A2214" s="1865" t="s">
        <v>1285</v>
      </c>
      <c r="B2214" s="1866"/>
      <c r="C2214" s="1866"/>
      <c r="D2214" s="1866"/>
      <c r="E2214" s="1866"/>
      <c r="F2214" s="1866"/>
      <c r="G2214" s="1866"/>
      <c r="H2214" s="1866"/>
      <c r="I2214" s="1866"/>
      <c r="J2214" s="1866"/>
      <c r="K2214" s="1867"/>
      <c r="L2214" s="1871" t="s">
        <v>428</v>
      </c>
      <c r="M2214" s="1873" t="s">
        <v>1225</v>
      </c>
      <c r="N2214" s="1874"/>
      <c r="O2214" s="1874"/>
      <c r="P2214" s="1874"/>
      <c r="Q2214" s="1874"/>
      <c r="R2214" s="1874"/>
      <c r="S2214" s="1959" t="s">
        <v>1994</v>
      </c>
      <c r="T2214" s="1097"/>
      <c r="U2214" s="1097"/>
      <c r="V2214" s="1941" t="s">
        <v>1287</v>
      </c>
      <c r="W2214" s="1941"/>
      <c r="X2214" s="1941"/>
    </row>
    <row r="2215" spans="1:24" ht="15.6">
      <c r="A2215" s="1868"/>
      <c r="B2215" s="1869"/>
      <c r="C2215" s="1869"/>
      <c r="D2215" s="1869"/>
      <c r="E2215" s="1869"/>
      <c r="F2215" s="1869"/>
      <c r="G2215" s="1869"/>
      <c r="H2215" s="1869"/>
      <c r="I2215" s="1869"/>
      <c r="J2215" s="1869"/>
      <c r="K2215" s="1870"/>
      <c r="L2215" s="1872"/>
      <c r="N2215" s="604" t="s">
        <v>1289</v>
      </c>
      <c r="P2215" s="604" t="s">
        <v>1290</v>
      </c>
      <c r="Q2215" s="604"/>
      <c r="R2215" s="1163" t="s">
        <v>1291</v>
      </c>
      <c r="S2215" s="1959"/>
      <c r="T2215" s="1097"/>
      <c r="U2215" s="1097"/>
      <c r="V2215" s="1941"/>
      <c r="W2215" s="1941"/>
      <c r="X2215" s="1941"/>
    </row>
    <row r="2216" spans="1:24" ht="15.6">
      <c r="A2216" s="1790" t="s">
        <v>1292</v>
      </c>
      <c r="B2216" s="1791"/>
      <c r="C2216" s="1791"/>
      <c r="D2216" s="1791"/>
      <c r="E2216" s="1791"/>
      <c r="F2216" s="1791"/>
      <c r="G2216" s="1791"/>
      <c r="H2216" s="1791"/>
      <c r="I2216" s="1791"/>
      <c r="J2216" s="1791"/>
      <c r="K2216" s="1792"/>
      <c r="L2216" s="611" t="s">
        <v>1661</v>
      </c>
      <c r="M2216" s="607">
        <v>4</v>
      </c>
      <c r="N2216" s="607"/>
      <c r="O2216" s="607"/>
      <c r="P2216" s="607"/>
      <c r="Q2216" s="607">
        <v>268</v>
      </c>
      <c r="R2216" s="1149">
        <f>M2216*Q2216</f>
        <v>1072</v>
      </c>
      <c r="S2216" s="608">
        <f>R2216</f>
        <v>1072</v>
      </c>
    </row>
    <row r="2217" spans="1:24" ht="15.6">
      <c r="A2217" s="1793"/>
      <c r="B2217" s="1794"/>
      <c r="C2217" s="1794"/>
      <c r="D2217" s="1794"/>
      <c r="E2217" s="1794"/>
      <c r="F2217" s="1794"/>
      <c r="G2217" s="1794"/>
      <c r="H2217" s="1794"/>
      <c r="I2217" s="1794"/>
      <c r="J2217" s="1794"/>
      <c r="K2217" s="1795"/>
      <c r="L2217" s="611"/>
      <c r="M2217" s="607">
        <v>2.4</v>
      </c>
      <c r="N2217" s="607"/>
      <c r="O2217" s="607"/>
      <c r="P2217" s="607"/>
      <c r="Q2217" s="607">
        <v>268</v>
      </c>
      <c r="R2217" s="1149">
        <f>M2217*Q2217</f>
        <v>643.19999999999993</v>
      </c>
      <c r="S2217" s="608">
        <f t="shared" ref="S2217:S2241" si="48">R2217</f>
        <v>643.19999999999993</v>
      </c>
    </row>
    <row r="2218" spans="1:24" ht="15.6">
      <c r="A2218" s="1793"/>
      <c r="B2218" s="1794"/>
      <c r="C2218" s="1794"/>
      <c r="D2218" s="1794"/>
      <c r="E2218" s="1794"/>
      <c r="F2218" s="1794"/>
      <c r="G2218" s="1794"/>
      <c r="H2218" s="1794"/>
      <c r="I2218" s="1794"/>
      <c r="J2218" s="1794"/>
      <c r="K2218" s="1795"/>
      <c r="L2218" s="611" t="s">
        <v>1662</v>
      </c>
      <c r="M2218" s="607">
        <v>4.84</v>
      </c>
      <c r="N2218" s="607"/>
      <c r="O2218" s="607">
        <v>2</v>
      </c>
      <c r="P2218" s="607"/>
      <c r="Q2218" s="607">
        <v>5</v>
      </c>
      <c r="R2218" s="607">
        <f t="shared" ref="R2218:R2223" si="49">M2218*O2218*Q2218</f>
        <v>48.4</v>
      </c>
      <c r="S2218" s="608">
        <f t="shared" si="48"/>
        <v>48.4</v>
      </c>
    </row>
    <row r="2219" spans="1:24" ht="15.6">
      <c r="A2219" s="1793"/>
      <c r="B2219" s="1794"/>
      <c r="C2219" s="1794"/>
      <c r="D2219" s="1794"/>
      <c r="E2219" s="1794"/>
      <c r="F2219" s="1794"/>
      <c r="G2219" s="1794"/>
      <c r="H2219" s="1794"/>
      <c r="I2219" s="1794"/>
      <c r="J2219" s="1794"/>
      <c r="K2219" s="1795"/>
      <c r="L2219" s="611"/>
      <c r="M2219" s="607">
        <v>4.54</v>
      </c>
      <c r="N2219" s="607"/>
      <c r="O2219" s="607">
        <v>2</v>
      </c>
      <c r="P2219" s="607"/>
      <c r="Q2219" s="607">
        <v>5</v>
      </c>
      <c r="R2219" s="607">
        <f t="shared" si="49"/>
        <v>45.4</v>
      </c>
      <c r="S2219" s="608">
        <f t="shared" si="48"/>
        <v>45.4</v>
      </c>
    </row>
    <row r="2220" spans="1:24" ht="15.6">
      <c r="A2220" s="1793"/>
      <c r="B2220" s="1794"/>
      <c r="C2220" s="1794"/>
      <c r="D2220" s="1794"/>
      <c r="E2220" s="1794"/>
      <c r="F2220" s="1794"/>
      <c r="G2220" s="1794"/>
      <c r="H2220" s="1794"/>
      <c r="I2220" s="1794"/>
      <c r="J2220" s="1794"/>
      <c r="K2220" s="1795"/>
      <c r="L2220" s="611"/>
      <c r="M2220" s="607">
        <v>4.21</v>
      </c>
      <c r="N2220" s="607"/>
      <c r="O2220" s="607">
        <v>2</v>
      </c>
      <c r="P2220" s="607"/>
      <c r="Q2220" s="607">
        <v>5</v>
      </c>
      <c r="R2220" s="607">
        <f t="shared" si="49"/>
        <v>42.1</v>
      </c>
      <c r="S2220" s="608">
        <f t="shared" si="48"/>
        <v>42.1</v>
      </c>
    </row>
    <row r="2221" spans="1:24" ht="15.6">
      <c r="A2221" s="1793"/>
      <c r="B2221" s="1794"/>
      <c r="C2221" s="1794"/>
      <c r="D2221" s="1794"/>
      <c r="E2221" s="1794"/>
      <c r="F2221" s="1794"/>
      <c r="G2221" s="1794"/>
      <c r="H2221" s="1794"/>
      <c r="I2221" s="1794"/>
      <c r="J2221" s="1794"/>
      <c r="K2221" s="1795"/>
      <c r="L2221" s="611"/>
      <c r="M2221" s="607">
        <v>5.54</v>
      </c>
      <c r="N2221" s="607"/>
      <c r="O2221" s="607">
        <v>2</v>
      </c>
      <c r="P2221" s="607"/>
      <c r="Q2221" s="607">
        <v>5</v>
      </c>
      <c r="R2221" s="607">
        <f t="shared" si="49"/>
        <v>55.4</v>
      </c>
      <c r="S2221" s="608">
        <f t="shared" si="48"/>
        <v>55.4</v>
      </c>
    </row>
    <row r="2222" spans="1:24" ht="15.6">
      <c r="A2222" s="1793"/>
      <c r="B2222" s="1794"/>
      <c r="C2222" s="1794"/>
      <c r="D2222" s="1794"/>
      <c r="E2222" s="1794"/>
      <c r="F2222" s="1794"/>
      <c r="G2222" s="1794"/>
      <c r="H2222" s="1794"/>
      <c r="I2222" s="1794"/>
      <c r="J2222" s="1794"/>
      <c r="K2222" s="1795"/>
      <c r="L2222" s="611"/>
      <c r="M2222" s="607">
        <v>5.15</v>
      </c>
      <c r="N2222" s="607"/>
      <c r="O2222" s="607">
        <v>2</v>
      </c>
      <c r="P2222" s="607"/>
      <c r="Q2222" s="607">
        <v>5</v>
      </c>
      <c r="R2222" s="607">
        <f t="shared" si="49"/>
        <v>51.5</v>
      </c>
      <c r="S2222" s="608">
        <f t="shared" si="48"/>
        <v>51.5</v>
      </c>
    </row>
    <row r="2223" spans="1:24" ht="15.6">
      <c r="A2223" s="1793"/>
      <c r="B2223" s="1794"/>
      <c r="C2223" s="1794"/>
      <c r="D2223" s="1794"/>
      <c r="E2223" s="1794"/>
      <c r="F2223" s="1794"/>
      <c r="G2223" s="1794"/>
      <c r="H2223" s="1794"/>
      <c r="I2223" s="1794"/>
      <c r="J2223" s="1794"/>
      <c r="K2223" s="1795"/>
      <c r="L2223" s="611"/>
      <c r="M2223" s="607">
        <v>5.2</v>
      </c>
      <c r="N2223" s="607"/>
      <c r="O2223" s="607">
        <v>2</v>
      </c>
      <c r="P2223" s="607"/>
      <c r="Q2223" s="607">
        <v>5</v>
      </c>
      <c r="R2223" s="607">
        <f t="shared" si="49"/>
        <v>52</v>
      </c>
      <c r="S2223" s="608">
        <f t="shared" si="48"/>
        <v>52</v>
      </c>
    </row>
    <row r="2224" spans="1:24" ht="15.6">
      <c r="A2224" s="1793"/>
      <c r="B2224" s="1794"/>
      <c r="C2224" s="1794"/>
      <c r="D2224" s="1794"/>
      <c r="E2224" s="1794"/>
      <c r="F2224" s="1794"/>
      <c r="G2224" s="1794"/>
      <c r="H2224" s="1794"/>
      <c r="I2224" s="1794"/>
      <c r="J2224" s="1794"/>
      <c r="K2224" s="1795"/>
      <c r="L2224" s="611"/>
      <c r="M2224" s="607">
        <v>3.7</v>
      </c>
      <c r="N2224" s="607"/>
      <c r="O2224" s="607">
        <v>2</v>
      </c>
      <c r="P2224" s="607"/>
      <c r="Q2224" s="607">
        <v>5</v>
      </c>
      <c r="R2224" s="607">
        <f t="shared" ref="R2224:R2241" si="50">M2224*Q2224</f>
        <v>18.5</v>
      </c>
      <c r="S2224" s="608">
        <f t="shared" si="48"/>
        <v>18.5</v>
      </c>
    </row>
    <row r="2225" spans="1:19" ht="15.6">
      <c r="A2225" s="1793"/>
      <c r="B2225" s="1794"/>
      <c r="C2225" s="1794"/>
      <c r="D2225" s="1794"/>
      <c r="E2225" s="1794"/>
      <c r="F2225" s="1794"/>
      <c r="G2225" s="1794"/>
      <c r="H2225" s="1794"/>
      <c r="I2225" s="1794"/>
      <c r="J2225" s="1794"/>
      <c r="K2225" s="1795"/>
      <c r="L2225" s="611"/>
      <c r="M2225" s="607">
        <v>4.75</v>
      </c>
      <c r="N2225" s="607"/>
      <c r="O2225" s="607">
        <v>4</v>
      </c>
      <c r="P2225" s="607"/>
      <c r="Q2225" s="607">
        <v>5</v>
      </c>
      <c r="R2225" s="607">
        <f t="shared" si="50"/>
        <v>23.75</v>
      </c>
      <c r="S2225" s="608">
        <f t="shared" si="48"/>
        <v>23.75</v>
      </c>
    </row>
    <row r="2226" spans="1:19" ht="15.6">
      <c r="A2226" s="1793"/>
      <c r="B2226" s="1794"/>
      <c r="C2226" s="1794"/>
      <c r="D2226" s="1794"/>
      <c r="E2226" s="1794"/>
      <c r="F2226" s="1794"/>
      <c r="G2226" s="1794"/>
      <c r="H2226" s="1794"/>
      <c r="I2226" s="1794"/>
      <c r="J2226" s="1794"/>
      <c r="K2226" s="1795"/>
      <c r="L2226" s="611"/>
      <c r="M2226" s="607">
        <v>1.81</v>
      </c>
      <c r="N2226" s="607"/>
      <c r="O2226" s="607">
        <v>2</v>
      </c>
      <c r="P2226" s="607"/>
      <c r="Q2226" s="607">
        <v>5</v>
      </c>
      <c r="R2226" s="607">
        <f t="shared" si="50"/>
        <v>9.0500000000000007</v>
      </c>
      <c r="S2226" s="608">
        <f t="shared" si="48"/>
        <v>9.0500000000000007</v>
      </c>
    </row>
    <row r="2227" spans="1:19" ht="15.6">
      <c r="A2227" s="1793"/>
      <c r="B2227" s="1794"/>
      <c r="C2227" s="1794"/>
      <c r="D2227" s="1794"/>
      <c r="E2227" s="1794"/>
      <c r="F2227" s="1794"/>
      <c r="G2227" s="1794"/>
      <c r="H2227" s="1794"/>
      <c r="I2227" s="1794"/>
      <c r="J2227" s="1794"/>
      <c r="K2227" s="1795"/>
      <c r="L2227" s="611"/>
      <c r="M2227" s="607">
        <v>3</v>
      </c>
      <c r="N2227" s="607"/>
      <c r="O2227" s="607">
        <v>28</v>
      </c>
      <c r="P2227" s="607"/>
      <c r="Q2227" s="607">
        <v>5</v>
      </c>
      <c r="R2227" s="607">
        <f t="shared" si="50"/>
        <v>15</v>
      </c>
      <c r="S2227" s="608">
        <f t="shared" si="48"/>
        <v>15</v>
      </c>
    </row>
    <row r="2228" spans="1:19" ht="15.6">
      <c r="A2228" s="1793"/>
      <c r="B2228" s="1794"/>
      <c r="C2228" s="1794"/>
      <c r="D2228" s="1794"/>
      <c r="E2228" s="1794"/>
      <c r="F2228" s="1794"/>
      <c r="G2228" s="1794"/>
      <c r="H2228" s="1794"/>
      <c r="I2228" s="1794"/>
      <c r="J2228" s="1794"/>
      <c r="K2228" s="1795"/>
      <c r="L2228" s="611"/>
      <c r="M2228" s="607">
        <v>5.05</v>
      </c>
      <c r="N2228" s="607"/>
      <c r="O2228" s="607">
        <v>4</v>
      </c>
      <c r="P2228" s="607"/>
      <c r="Q2228" s="607">
        <v>5</v>
      </c>
      <c r="R2228" s="607">
        <f t="shared" si="50"/>
        <v>25.25</v>
      </c>
      <c r="S2228" s="608">
        <f t="shared" si="48"/>
        <v>25.25</v>
      </c>
    </row>
    <row r="2229" spans="1:19" ht="15.6">
      <c r="A2229" s="1793"/>
      <c r="B2229" s="1794"/>
      <c r="C2229" s="1794"/>
      <c r="D2229" s="1794"/>
      <c r="E2229" s="1794"/>
      <c r="F2229" s="1794"/>
      <c r="G2229" s="1794"/>
      <c r="H2229" s="1794"/>
      <c r="I2229" s="1794"/>
      <c r="J2229" s="1794"/>
      <c r="K2229" s="1795"/>
      <c r="L2229" s="611"/>
      <c r="M2229" s="607">
        <v>5.09</v>
      </c>
      <c r="N2229" s="607"/>
      <c r="O2229" s="607">
        <v>2</v>
      </c>
      <c r="P2229" s="607"/>
      <c r="Q2229" s="607">
        <v>5</v>
      </c>
      <c r="R2229" s="607">
        <f t="shared" si="50"/>
        <v>25.45</v>
      </c>
      <c r="S2229" s="608">
        <f t="shared" si="48"/>
        <v>25.45</v>
      </c>
    </row>
    <row r="2230" spans="1:19" ht="15.6">
      <c r="A2230" s="1793"/>
      <c r="B2230" s="1794"/>
      <c r="C2230" s="1794"/>
      <c r="D2230" s="1794"/>
      <c r="E2230" s="1794"/>
      <c r="F2230" s="1794"/>
      <c r="G2230" s="1794"/>
      <c r="H2230" s="1794"/>
      <c r="I2230" s="1794"/>
      <c r="J2230" s="1794"/>
      <c r="K2230" s="1795"/>
      <c r="L2230" s="611"/>
      <c r="M2230" s="607">
        <v>4</v>
      </c>
      <c r="N2230" s="607"/>
      <c r="O2230" s="607">
        <v>2</v>
      </c>
      <c r="P2230" s="607"/>
      <c r="Q2230" s="607">
        <v>5</v>
      </c>
      <c r="R2230" s="607">
        <f t="shared" si="50"/>
        <v>20</v>
      </c>
      <c r="S2230" s="608">
        <f t="shared" si="48"/>
        <v>20</v>
      </c>
    </row>
    <row r="2231" spans="1:19" ht="15.6">
      <c r="A2231" s="1793"/>
      <c r="B2231" s="1794"/>
      <c r="C2231" s="1794"/>
      <c r="D2231" s="1794"/>
      <c r="E2231" s="1794"/>
      <c r="F2231" s="1794"/>
      <c r="G2231" s="1794"/>
      <c r="H2231" s="1794"/>
      <c r="I2231" s="1794"/>
      <c r="J2231" s="1794"/>
      <c r="K2231" s="1795"/>
      <c r="L2231" s="611"/>
      <c r="M2231" s="607">
        <v>3</v>
      </c>
      <c r="N2231" s="607"/>
      <c r="O2231" s="607">
        <v>2</v>
      </c>
      <c r="P2231" s="607"/>
      <c r="Q2231" s="607">
        <v>5</v>
      </c>
      <c r="R2231" s="607">
        <f t="shared" si="50"/>
        <v>15</v>
      </c>
      <c r="S2231" s="608">
        <f t="shared" si="48"/>
        <v>15</v>
      </c>
    </row>
    <row r="2232" spans="1:19" ht="15.6">
      <c r="A2232" s="1793"/>
      <c r="B2232" s="1794"/>
      <c r="C2232" s="1794"/>
      <c r="D2232" s="1794"/>
      <c r="E2232" s="1794"/>
      <c r="F2232" s="1794"/>
      <c r="G2232" s="1794"/>
      <c r="H2232" s="1794"/>
      <c r="I2232" s="1794"/>
      <c r="J2232" s="1794"/>
      <c r="K2232" s="1795"/>
      <c r="L2232" s="611"/>
      <c r="M2232" s="607">
        <v>3.86</v>
      </c>
      <c r="N2232" s="607"/>
      <c r="O2232" s="607">
        <v>2</v>
      </c>
      <c r="P2232" s="607"/>
      <c r="Q2232" s="607">
        <v>5</v>
      </c>
      <c r="R2232" s="607">
        <f t="shared" si="50"/>
        <v>19.3</v>
      </c>
      <c r="S2232" s="608">
        <f t="shared" si="48"/>
        <v>19.3</v>
      </c>
    </row>
    <row r="2233" spans="1:19" ht="15.6">
      <c r="A2233" s="1793"/>
      <c r="B2233" s="1794"/>
      <c r="C2233" s="1794"/>
      <c r="D2233" s="1794"/>
      <c r="E2233" s="1794"/>
      <c r="F2233" s="1794"/>
      <c r="G2233" s="1794"/>
      <c r="H2233" s="1794"/>
      <c r="I2233" s="1794"/>
      <c r="J2233" s="1794"/>
      <c r="K2233" s="1795"/>
      <c r="L2233" s="611"/>
      <c r="M2233" s="607">
        <v>3.85</v>
      </c>
      <c r="N2233" s="607"/>
      <c r="O2233" s="607">
        <v>2</v>
      </c>
      <c r="P2233" s="607"/>
      <c r="Q2233" s="607">
        <v>5</v>
      </c>
      <c r="R2233" s="607">
        <f t="shared" si="50"/>
        <v>19.25</v>
      </c>
      <c r="S2233" s="608">
        <f t="shared" si="48"/>
        <v>19.25</v>
      </c>
    </row>
    <row r="2234" spans="1:19" ht="15.6">
      <c r="A2234" s="1793"/>
      <c r="B2234" s="1794"/>
      <c r="C2234" s="1794"/>
      <c r="D2234" s="1794"/>
      <c r="E2234" s="1794"/>
      <c r="F2234" s="1794"/>
      <c r="G2234" s="1794"/>
      <c r="H2234" s="1794"/>
      <c r="I2234" s="1794"/>
      <c r="J2234" s="1794"/>
      <c r="K2234" s="1795"/>
      <c r="L2234" s="611"/>
      <c r="M2234" s="607">
        <v>3.1</v>
      </c>
      <c r="N2234" s="607"/>
      <c r="O2234" s="607">
        <v>2</v>
      </c>
      <c r="P2234" s="607"/>
      <c r="Q2234" s="607">
        <v>5</v>
      </c>
      <c r="R2234" s="607">
        <f t="shared" si="50"/>
        <v>15.5</v>
      </c>
      <c r="S2234" s="608">
        <f t="shared" si="48"/>
        <v>15.5</v>
      </c>
    </row>
    <row r="2235" spans="1:19" ht="15.6">
      <c r="A2235" s="1793"/>
      <c r="B2235" s="1794"/>
      <c r="C2235" s="1794"/>
      <c r="D2235" s="1794"/>
      <c r="E2235" s="1794"/>
      <c r="F2235" s="1794"/>
      <c r="G2235" s="1794"/>
      <c r="H2235" s="1794"/>
      <c r="I2235" s="1794"/>
      <c r="J2235" s="1794"/>
      <c r="K2235" s="1795"/>
      <c r="L2235" s="611"/>
      <c r="M2235" s="607">
        <v>4</v>
      </c>
      <c r="N2235" s="607"/>
      <c r="O2235" s="607">
        <v>2</v>
      </c>
      <c r="P2235" s="607"/>
      <c r="Q2235" s="607">
        <v>5</v>
      </c>
      <c r="R2235" s="607">
        <f t="shared" si="50"/>
        <v>20</v>
      </c>
      <c r="S2235" s="608">
        <f t="shared" si="48"/>
        <v>20</v>
      </c>
    </row>
    <row r="2236" spans="1:19" ht="15.6">
      <c r="A2236" s="1793"/>
      <c r="B2236" s="1794"/>
      <c r="C2236" s="1794"/>
      <c r="D2236" s="1794"/>
      <c r="E2236" s="1794"/>
      <c r="F2236" s="1794"/>
      <c r="G2236" s="1794"/>
      <c r="H2236" s="1794"/>
      <c r="I2236" s="1794"/>
      <c r="J2236" s="1794"/>
      <c r="K2236" s="1795"/>
      <c r="L2236" s="611"/>
      <c r="M2236" s="607">
        <v>4.57</v>
      </c>
      <c r="N2236" s="607"/>
      <c r="O2236" s="607">
        <v>4</v>
      </c>
      <c r="P2236" s="607"/>
      <c r="Q2236" s="607">
        <v>5</v>
      </c>
      <c r="R2236" s="607">
        <f t="shared" si="50"/>
        <v>22.85</v>
      </c>
      <c r="S2236" s="608">
        <f t="shared" si="48"/>
        <v>22.85</v>
      </c>
    </row>
    <row r="2237" spans="1:19" ht="15.6">
      <c r="A2237" s="1793"/>
      <c r="B2237" s="1794"/>
      <c r="C2237" s="1794"/>
      <c r="D2237" s="1794"/>
      <c r="E2237" s="1794"/>
      <c r="F2237" s="1794"/>
      <c r="G2237" s="1794"/>
      <c r="H2237" s="1794"/>
      <c r="I2237" s="1794"/>
      <c r="J2237" s="1794"/>
      <c r="K2237" s="1795"/>
      <c r="L2237" s="611"/>
      <c r="M2237" s="607">
        <v>3.55</v>
      </c>
      <c r="N2237" s="607"/>
      <c r="O2237" s="607">
        <v>4</v>
      </c>
      <c r="P2237" s="607"/>
      <c r="Q2237" s="607">
        <v>5</v>
      </c>
      <c r="R2237" s="607">
        <f t="shared" si="50"/>
        <v>17.75</v>
      </c>
      <c r="S2237" s="608">
        <f t="shared" si="48"/>
        <v>17.75</v>
      </c>
    </row>
    <row r="2238" spans="1:19" ht="15.6">
      <c r="A2238" s="1793"/>
      <c r="B2238" s="1794"/>
      <c r="C2238" s="1794"/>
      <c r="D2238" s="1794"/>
      <c r="E2238" s="1794"/>
      <c r="F2238" s="1794"/>
      <c r="G2238" s="1794"/>
      <c r="H2238" s="1794"/>
      <c r="I2238" s="1794"/>
      <c r="J2238" s="1794"/>
      <c r="K2238" s="1795"/>
      <c r="L2238" s="611"/>
      <c r="M2238" s="607">
        <v>2.75</v>
      </c>
      <c r="N2238" s="607"/>
      <c r="O2238" s="607">
        <v>4</v>
      </c>
      <c r="P2238" s="607"/>
      <c r="Q2238" s="607">
        <v>5</v>
      </c>
      <c r="R2238" s="607">
        <f t="shared" si="50"/>
        <v>13.75</v>
      </c>
      <c r="S2238" s="608">
        <f t="shared" si="48"/>
        <v>13.75</v>
      </c>
    </row>
    <row r="2239" spans="1:19" ht="15.6">
      <c r="A2239" s="1793"/>
      <c r="B2239" s="1794"/>
      <c r="C2239" s="1794"/>
      <c r="D2239" s="1794"/>
      <c r="E2239" s="1794"/>
      <c r="F2239" s="1794"/>
      <c r="G2239" s="1794"/>
      <c r="H2239" s="1794"/>
      <c r="I2239" s="1794"/>
      <c r="J2239" s="1794"/>
      <c r="K2239" s="1795"/>
      <c r="L2239" s="611"/>
      <c r="M2239" s="607">
        <v>2.09</v>
      </c>
      <c r="N2239" s="607"/>
      <c r="O2239" s="607">
        <v>2</v>
      </c>
      <c r="P2239" s="607"/>
      <c r="Q2239" s="607">
        <v>5</v>
      </c>
      <c r="R2239" s="607">
        <f t="shared" si="50"/>
        <v>10.45</v>
      </c>
      <c r="S2239" s="608">
        <f t="shared" si="48"/>
        <v>10.45</v>
      </c>
    </row>
    <row r="2240" spans="1:19" ht="15.6">
      <c r="A2240" s="1793"/>
      <c r="B2240" s="1794"/>
      <c r="C2240" s="1794"/>
      <c r="D2240" s="1794"/>
      <c r="E2240" s="1794"/>
      <c r="F2240" s="1794"/>
      <c r="G2240" s="1794"/>
      <c r="H2240" s="1794"/>
      <c r="I2240" s="1794"/>
      <c r="J2240" s="1794"/>
      <c r="K2240" s="1795"/>
      <c r="L2240" s="611"/>
      <c r="M2240" s="607">
        <v>4.5999999999999996</v>
      </c>
      <c r="N2240" s="607"/>
      <c r="O2240" s="607">
        <v>2</v>
      </c>
      <c r="P2240" s="607"/>
      <c r="Q2240" s="607">
        <v>5</v>
      </c>
      <c r="R2240" s="1149">
        <f t="shared" si="50"/>
        <v>23</v>
      </c>
      <c r="S2240" s="608">
        <f t="shared" si="48"/>
        <v>23</v>
      </c>
    </row>
    <row r="2241" spans="1:24" ht="15.6">
      <c r="A2241" s="1793"/>
      <c r="B2241" s="1794"/>
      <c r="C2241" s="1794"/>
      <c r="D2241" s="1794"/>
      <c r="E2241" s="1794"/>
      <c r="F2241" s="1794"/>
      <c r="G2241" s="1794"/>
      <c r="H2241" s="1794"/>
      <c r="I2241" s="1794"/>
      <c r="J2241" s="1794"/>
      <c r="K2241" s="1795"/>
      <c r="L2241" s="611"/>
      <c r="M2241" s="607">
        <v>6.24</v>
      </c>
      <c r="N2241" s="607"/>
      <c r="O2241" s="607">
        <v>2</v>
      </c>
      <c r="P2241" s="607"/>
      <c r="Q2241" s="607">
        <v>5</v>
      </c>
      <c r="R2241" s="1149">
        <f t="shared" si="50"/>
        <v>31.200000000000003</v>
      </c>
      <c r="S2241" s="608">
        <f t="shared" si="48"/>
        <v>31.200000000000003</v>
      </c>
    </row>
    <row r="2242" spans="1:24" ht="15.6">
      <c r="A2242" s="1793"/>
      <c r="B2242" s="1794"/>
      <c r="C2242" s="1794"/>
      <c r="D2242" s="1794"/>
      <c r="E2242" s="1794"/>
      <c r="F2242" s="1794"/>
      <c r="G2242" s="1794"/>
      <c r="H2242" s="1794"/>
      <c r="I2242" s="1794"/>
      <c r="J2242" s="1794"/>
      <c r="K2242" s="1795"/>
      <c r="L2242" s="611" t="s">
        <v>1659</v>
      </c>
      <c r="M2242" s="606"/>
      <c r="N2242" s="607"/>
      <c r="O2242" s="607"/>
      <c r="P2242" s="607"/>
      <c r="Q2242" s="589"/>
      <c r="R2242" s="1149"/>
      <c r="S2242" s="608">
        <v>294</v>
      </c>
      <c r="T2242" s="1162"/>
      <c r="U2242" s="1162"/>
      <c r="V2242" s="1162"/>
    </row>
    <row r="2243" spans="1:24" ht="15.6">
      <c r="A2243" s="1793"/>
      <c r="B2243" s="1794"/>
      <c r="C2243" s="1794"/>
      <c r="D2243" s="1794"/>
      <c r="E2243" s="1794"/>
      <c r="F2243" s="1794"/>
      <c r="G2243" s="1794"/>
      <c r="H2243" s="1794"/>
      <c r="I2243" s="1794"/>
      <c r="J2243" s="1794"/>
      <c r="K2243" s="1795"/>
      <c r="L2243" s="611"/>
      <c r="M2243" s="606"/>
      <c r="N2243" s="606"/>
      <c r="O2243" s="607"/>
      <c r="P2243" s="607"/>
      <c r="Q2243" s="607"/>
      <c r="R2243" s="1149"/>
      <c r="S2243" s="608"/>
      <c r="T2243" s="1162"/>
      <c r="U2243" s="1162"/>
      <c r="V2243" s="1162"/>
      <c r="W2243" s="1162"/>
      <c r="X2243" s="1162"/>
    </row>
    <row r="2244" spans="1:24" ht="15.6">
      <c r="A2244" s="1793"/>
      <c r="B2244" s="1794"/>
      <c r="C2244" s="1794"/>
      <c r="D2244" s="1794"/>
      <c r="E2244" s="1794"/>
      <c r="F2244" s="1794"/>
      <c r="G2244" s="1794"/>
      <c r="H2244" s="1794"/>
      <c r="I2244" s="1794"/>
      <c r="J2244" s="1794"/>
      <c r="K2244" s="1795"/>
      <c r="L2244" s="611"/>
      <c r="M2244" s="606"/>
      <c r="N2244" s="606"/>
      <c r="O2244" s="607"/>
      <c r="P2244" s="607"/>
      <c r="Q2244" s="607"/>
      <c r="R2244" s="1149"/>
      <c r="S2244" s="608"/>
      <c r="T2244" s="1162"/>
      <c r="U2244" s="1162"/>
      <c r="V2244" s="1162"/>
      <c r="W2244" s="1162"/>
      <c r="X2244" s="1162"/>
    </row>
    <row r="2245" spans="1:24" ht="16.2" thickBot="1">
      <c r="A2245" s="1952"/>
      <c r="B2245" s="1953"/>
      <c r="C2245" s="1953"/>
      <c r="D2245" s="1953"/>
      <c r="E2245" s="1953"/>
      <c r="F2245" s="1953"/>
      <c r="G2245" s="1953"/>
      <c r="H2245" s="1953"/>
      <c r="I2245" s="1953"/>
      <c r="J2245" s="1953"/>
      <c r="K2245" s="1954"/>
      <c r="L2245" s="1424" t="s">
        <v>1209</v>
      </c>
      <c r="M2245" s="1425"/>
      <c r="N2245" s="1425"/>
      <c r="O2245" s="1425"/>
      <c r="P2245" s="1425"/>
      <c r="Q2245" s="1425"/>
      <c r="R2245" s="1425"/>
      <c r="S2245" s="1470">
        <f>+SUM(S2216:S2244)</f>
        <v>2649.0499999999997</v>
      </c>
      <c r="T2245" s="616"/>
      <c r="U2245" s="616"/>
      <c r="V2245" s="616"/>
      <c r="W2245" s="616"/>
      <c r="X2245" s="1096"/>
    </row>
    <row r="2246" spans="1:24" ht="15.6">
      <c r="A2246" s="1108"/>
      <c r="B2246" s="1109"/>
      <c r="C2246" s="1109"/>
      <c r="D2246" s="1110"/>
      <c r="E2246" s="1111"/>
      <c r="F2246" s="1111"/>
      <c r="G2246" s="1111"/>
      <c r="H2246" s="1112"/>
      <c r="I2246" s="1113"/>
      <c r="J2246" s="1114"/>
      <c r="K2246" s="1114"/>
      <c r="L2246" s="1114"/>
      <c r="M2246" s="1115"/>
      <c r="N2246" s="1115"/>
      <c r="O2246" s="1110"/>
      <c r="P2246" s="1110"/>
      <c r="Q2246" s="1110"/>
      <c r="R2246" s="1110"/>
      <c r="S2246" s="1116"/>
      <c r="T2246" s="641"/>
      <c r="U2246" s="641"/>
      <c r="V2246" s="641"/>
      <c r="W2246" s="641"/>
      <c r="X2246" s="645"/>
    </row>
    <row r="2247" spans="1:24" ht="68.400000000000006" customHeight="1">
      <c r="A2247" s="1958" t="s">
        <v>1306</v>
      </c>
      <c r="B2247" s="1758"/>
      <c r="C2247" s="1757"/>
      <c r="D2247" s="1757"/>
      <c r="E2247" s="280"/>
      <c r="F2247" s="756"/>
      <c r="G2247" s="1758" t="s">
        <v>1306</v>
      </c>
      <c r="H2247" s="1758"/>
      <c r="I2247" s="299"/>
      <c r="J2247" s="299"/>
      <c r="K2247" s="645"/>
      <c r="L2247" s="645"/>
      <c r="M2247" s="646"/>
      <c r="N2247" s="646"/>
      <c r="O2247" s="641"/>
      <c r="P2247" s="641"/>
      <c r="Q2247" s="641"/>
      <c r="R2247" s="641"/>
      <c r="S2247" s="1117"/>
      <c r="T2247" s="641"/>
      <c r="U2247" s="641"/>
      <c r="V2247" s="641"/>
      <c r="W2247" s="641"/>
      <c r="X2247" s="645"/>
    </row>
    <row r="2248" spans="1:24" ht="16.8" customHeight="1">
      <c r="A2248" s="765" t="s">
        <v>1939</v>
      </c>
      <c r="B2248" s="755"/>
      <c r="C2248" s="755"/>
      <c r="D2248" s="238"/>
      <c r="E2248" s="238"/>
      <c r="F2248" s="238"/>
      <c r="G2248" s="1759" t="s">
        <v>1942</v>
      </c>
      <c r="H2248" s="1759"/>
      <c r="I2248" s="1759"/>
      <c r="J2248" s="1759"/>
      <c r="K2248" s="648"/>
      <c r="L2248" s="648"/>
      <c r="M2248" s="648"/>
      <c r="N2248" s="648"/>
      <c r="O2248" s="648"/>
      <c r="P2248" s="648"/>
      <c r="Q2248" s="648"/>
      <c r="R2248" s="648"/>
      <c r="S2248" s="649"/>
      <c r="T2248" s="648"/>
      <c r="U2248" s="648"/>
      <c r="V2248" s="648"/>
      <c r="W2248" s="648"/>
      <c r="X2248" s="592"/>
    </row>
    <row r="2249" spans="1:24" ht="16.8" customHeight="1">
      <c r="A2249" s="765" t="s">
        <v>1940</v>
      </c>
      <c r="B2249" s="755"/>
      <c r="C2249" s="755"/>
      <c r="D2249" s="238"/>
      <c r="E2249" s="238"/>
      <c r="F2249" s="238"/>
      <c r="G2249" s="1759" t="s">
        <v>1943</v>
      </c>
      <c r="H2249" s="1759"/>
      <c r="I2249" s="1759"/>
      <c r="J2249" s="1759"/>
      <c r="K2249" s="648"/>
      <c r="L2249" s="648"/>
      <c r="M2249" s="648"/>
      <c r="N2249" s="648"/>
      <c r="O2249" s="648"/>
      <c r="P2249" s="648"/>
      <c r="Q2249" s="648"/>
      <c r="R2249" s="648"/>
      <c r="S2249" s="649"/>
      <c r="T2249" s="648"/>
      <c r="U2249" s="648"/>
      <c r="V2249" s="648"/>
      <c r="W2249" s="648"/>
      <c r="X2249" s="648"/>
    </row>
    <row r="2250" spans="1:24" ht="16.8" customHeight="1">
      <c r="A2250" s="765" t="s">
        <v>1941</v>
      </c>
      <c r="B2250" s="755"/>
      <c r="C2250" s="755"/>
      <c r="D2250" s="238"/>
      <c r="E2250" s="238"/>
      <c r="F2250" s="238"/>
      <c r="G2250" s="1759" t="s">
        <v>1944</v>
      </c>
      <c r="H2250" s="1759"/>
      <c r="I2250" s="1759"/>
      <c r="J2250" s="1759"/>
      <c r="K2250" s="648"/>
      <c r="L2250" s="648"/>
      <c r="M2250" s="648"/>
      <c r="N2250" s="648"/>
      <c r="O2250" s="648"/>
      <c r="P2250" s="648"/>
      <c r="Q2250" s="648"/>
      <c r="R2250" s="648"/>
      <c r="S2250" s="649"/>
      <c r="T2250" s="648"/>
      <c r="U2250" s="648"/>
      <c r="V2250" s="648"/>
      <c r="W2250" s="648"/>
      <c r="X2250" s="648"/>
    </row>
    <row r="2251" spans="1:24" ht="16.2" thickBot="1">
      <c r="A2251" s="650"/>
      <c r="B2251" s="651"/>
      <c r="C2251" s="651"/>
      <c r="D2251" s="651"/>
      <c r="E2251" s="651"/>
      <c r="F2251" s="651"/>
      <c r="G2251" s="651"/>
      <c r="H2251" s="652"/>
      <c r="I2251" s="651"/>
      <c r="J2251" s="651"/>
      <c r="K2251" s="651"/>
      <c r="L2251" s="651"/>
      <c r="M2251" s="651"/>
      <c r="N2251" s="651"/>
      <c r="O2251" s="651"/>
      <c r="P2251" s="651"/>
      <c r="Q2251" s="651"/>
      <c r="R2251" s="651"/>
      <c r="S2251" s="653"/>
      <c r="T2251" s="651"/>
      <c r="U2251" s="651"/>
      <c r="V2251" s="651"/>
      <c r="W2251" s="651"/>
      <c r="X2251" s="601"/>
    </row>
    <row r="2252" spans="1:24" ht="21" customHeight="1" thickBot="1">
      <c r="A2252" s="1949"/>
      <c r="B2252" s="1950"/>
      <c r="C2252" s="1950"/>
      <c r="D2252" s="1775" t="s">
        <v>1281</v>
      </c>
      <c r="E2252" s="1776"/>
      <c r="F2252" s="1776"/>
      <c r="G2252" s="1776"/>
      <c r="H2252" s="1776"/>
      <c r="I2252" s="1776"/>
      <c r="J2252" s="1776"/>
      <c r="K2252" s="1776"/>
      <c r="L2252" s="1776"/>
      <c r="M2252" s="1776"/>
      <c r="N2252" s="1776"/>
      <c r="O2252" s="1776"/>
      <c r="P2252" s="1776"/>
      <c r="Q2252" s="1776"/>
      <c r="R2252" s="1776"/>
      <c r="S2252" s="1776"/>
      <c r="T2252" s="1777"/>
    </row>
    <row r="2253" spans="1:24" ht="15.6">
      <c r="A2253" s="1184"/>
      <c r="B2253" s="1185"/>
      <c r="C2253" s="1185"/>
      <c r="D2253" s="531"/>
      <c r="E2253" s="531"/>
      <c r="F2253" s="531"/>
      <c r="G2253" s="531"/>
      <c r="H2253" s="531"/>
      <c r="I2253" s="531"/>
      <c r="J2253" s="531"/>
      <c r="K2253" s="531"/>
      <c r="L2253" s="531"/>
      <c r="M2253" s="531"/>
      <c r="N2253" s="531"/>
      <c r="O2253" s="531"/>
      <c r="P2253" s="531"/>
      <c r="Q2253" s="531"/>
      <c r="R2253" s="531"/>
      <c r="S2253" s="531"/>
      <c r="T2253" s="1148"/>
    </row>
    <row r="2254" spans="1:24" ht="15.6">
      <c r="A2254" s="1839" t="s">
        <v>1204</v>
      </c>
      <c r="B2254" s="1840"/>
      <c r="C2254" s="1840"/>
      <c r="D2254" s="1951" t="s">
        <v>1228</v>
      </c>
      <c r="E2254" s="1951"/>
      <c r="F2254" s="1951"/>
      <c r="G2254" s="1951"/>
      <c r="H2254" s="1951"/>
      <c r="I2254" s="1951"/>
      <c r="J2254" s="1951"/>
      <c r="K2254" s="1951"/>
      <c r="L2254" s="1951"/>
      <c r="M2254" s="1951"/>
      <c r="N2254" s="1951"/>
      <c r="O2254" s="1951"/>
      <c r="P2254" s="1951"/>
      <c r="Q2254" s="1951"/>
      <c r="R2254" s="1951"/>
      <c r="S2254" s="540"/>
      <c r="T2254" s="1148"/>
    </row>
    <row r="2255" spans="1:24" ht="15.6">
      <c r="A2255" s="535"/>
      <c r="B2255" s="533"/>
      <c r="C2255" s="536"/>
      <c r="D2255" s="1951"/>
      <c r="E2255" s="1951"/>
      <c r="F2255" s="1951"/>
      <c r="G2255" s="1951"/>
      <c r="H2255" s="1951"/>
      <c r="I2255" s="1951"/>
      <c r="J2255" s="1951"/>
      <c r="K2255" s="1951"/>
      <c r="L2255" s="1951"/>
      <c r="M2255" s="1951"/>
      <c r="N2255" s="1951"/>
      <c r="O2255" s="1951"/>
      <c r="P2255" s="1951"/>
      <c r="Q2255" s="1951"/>
      <c r="R2255" s="1951"/>
      <c r="S2255" s="540"/>
      <c r="T2255" s="1148"/>
    </row>
    <row r="2256" spans="1:24" ht="15.6">
      <c r="A2256" s="537"/>
      <c r="B2256" s="538"/>
      <c r="C2256" s="538"/>
      <c r="D2256" s="539"/>
      <c r="E2256" s="540"/>
      <c r="F2256" s="540"/>
      <c r="G2256" s="539"/>
      <c r="H2256" s="539"/>
      <c r="I2256" s="539"/>
      <c r="J2256" s="539"/>
      <c r="K2256" s="539"/>
      <c r="L2256" s="539"/>
      <c r="M2256" s="539"/>
      <c r="N2256" s="539"/>
      <c r="O2256" s="539"/>
      <c r="P2256" s="539"/>
      <c r="Q2256" s="539"/>
      <c r="R2256" s="540"/>
      <c r="S2256" s="540"/>
      <c r="T2256" s="1148"/>
    </row>
    <row r="2257" spans="1:20" ht="15.6">
      <c r="A2257" s="1761" t="s">
        <v>1282</v>
      </c>
      <c r="B2257" s="1762"/>
      <c r="C2257" s="1762"/>
      <c r="D2257" s="1762"/>
      <c r="E2257" s="541"/>
      <c r="F2257" s="1763" t="s">
        <v>1283</v>
      </c>
      <c r="G2257" s="1763"/>
      <c r="H2257" s="1763"/>
      <c r="I2257" s="1763"/>
      <c r="J2257" s="1763"/>
      <c r="K2257" s="1763"/>
      <c r="L2257" s="540"/>
      <c r="M2257" s="1763" t="s">
        <v>1205</v>
      </c>
      <c r="N2257" s="1763"/>
      <c r="O2257" s="1763"/>
      <c r="P2257" s="540"/>
      <c r="Q2257" s="1763" t="s">
        <v>1284</v>
      </c>
      <c r="R2257" s="1763"/>
      <c r="S2257" s="1763"/>
      <c r="T2257" s="1148"/>
    </row>
    <row r="2258" spans="1:20" ht="15.6">
      <c r="A2258" s="1767" t="s">
        <v>1044</v>
      </c>
      <c r="B2258" s="1768"/>
      <c r="C2258" s="1768"/>
      <c r="D2258" s="1768"/>
      <c r="E2258" s="541"/>
      <c r="F2258" s="1769" t="s">
        <v>1045</v>
      </c>
      <c r="G2258" s="1769"/>
      <c r="H2258" s="1769"/>
      <c r="I2258" s="1769"/>
      <c r="J2258" s="1769"/>
      <c r="K2258" s="1769"/>
      <c r="L2258" s="540"/>
      <c r="M2258" s="1770" t="s">
        <v>924</v>
      </c>
      <c r="N2258" s="1771"/>
      <c r="O2258" s="1772"/>
      <c r="P2258" s="539"/>
      <c r="Q2258" s="1828"/>
      <c r="R2258" s="1829"/>
      <c r="S2258" s="1859"/>
      <c r="T2258" s="1148"/>
    </row>
    <row r="2259" spans="1:20" ht="15.6">
      <c r="A2259" s="1767"/>
      <c r="B2259" s="1768"/>
      <c r="C2259" s="1768"/>
      <c r="D2259" s="1768"/>
      <c r="E2259" s="541"/>
      <c r="F2259" s="1769"/>
      <c r="G2259" s="1769"/>
      <c r="H2259" s="1769"/>
      <c r="I2259" s="1769"/>
      <c r="J2259" s="1769"/>
      <c r="K2259" s="1769"/>
      <c r="L2259" s="539"/>
      <c r="M2259" s="539"/>
      <c r="N2259" s="542"/>
      <c r="O2259" s="542"/>
      <c r="P2259" s="542"/>
      <c r="Q2259" s="542"/>
      <c r="R2259" s="540"/>
      <c r="S2259" s="540"/>
      <c r="T2259" s="1148"/>
    </row>
    <row r="2260" spans="1:20" ht="15" thickBot="1">
      <c r="A2260" s="1166"/>
      <c r="B2260" s="1167"/>
      <c r="C2260" s="1167"/>
      <c r="D2260" s="1167"/>
      <c r="E2260" s="1167"/>
      <c r="F2260" s="1167"/>
      <c r="G2260" s="1167"/>
      <c r="H2260" s="1167"/>
      <c r="I2260" s="1167"/>
      <c r="J2260" s="1167"/>
      <c r="K2260" s="1167"/>
      <c r="L2260" s="1167"/>
      <c r="M2260" s="1167"/>
      <c r="N2260" s="1167"/>
      <c r="O2260" s="1167"/>
      <c r="P2260" s="1167"/>
      <c r="Q2260" s="1167"/>
      <c r="R2260" s="1167"/>
      <c r="S2260" s="1167"/>
      <c r="T2260" s="1168"/>
    </row>
    <row r="2261" spans="1:20" ht="15.6" customHeight="1">
      <c r="A2261" s="1182" t="s">
        <v>1285</v>
      </c>
      <c r="B2261" s="1183"/>
      <c r="C2261" s="1183"/>
      <c r="D2261" s="1183"/>
      <c r="E2261" s="1183"/>
      <c r="F2261" s="1183"/>
      <c r="G2261" s="1183"/>
      <c r="H2261" s="1947" t="s">
        <v>428</v>
      </c>
      <c r="I2261" s="1895" t="s">
        <v>1225</v>
      </c>
      <c r="J2261" s="1805"/>
      <c r="K2261" s="1805"/>
      <c r="L2261" s="1805"/>
      <c r="M2261" s="1805"/>
      <c r="N2261" s="1806"/>
      <c r="O2261" s="1947" t="s">
        <v>1666</v>
      </c>
      <c r="P2261" s="1947" t="s">
        <v>1663</v>
      </c>
      <c r="Q2261" s="1947" t="s">
        <v>1664</v>
      </c>
      <c r="R2261" s="1947" t="s">
        <v>1665</v>
      </c>
      <c r="S2261" s="1947" t="s">
        <v>1288</v>
      </c>
      <c r="T2261" s="1948" t="s">
        <v>1206</v>
      </c>
    </row>
    <row r="2262" spans="1:20" ht="31.2">
      <c r="A2262" s="1180"/>
      <c r="B2262" s="1181"/>
      <c r="C2262" s="1181"/>
      <c r="D2262" s="1181"/>
      <c r="E2262" s="1181"/>
      <c r="F2262" s="1181"/>
      <c r="G2262" s="1181"/>
      <c r="H2262" s="1824"/>
      <c r="I2262" s="546" t="s">
        <v>1289</v>
      </c>
      <c r="J2262" s="546" t="s">
        <v>1655</v>
      </c>
      <c r="K2262" s="546" t="s">
        <v>1667</v>
      </c>
      <c r="L2262" s="546" t="s">
        <v>1668</v>
      </c>
      <c r="M2262" s="546" t="s">
        <v>1669</v>
      </c>
      <c r="N2262" s="546" t="s">
        <v>1291</v>
      </c>
      <c r="O2262" s="1824"/>
      <c r="P2262" s="1824"/>
      <c r="Q2262" s="1824"/>
      <c r="R2262" s="1824"/>
      <c r="S2262" s="1824"/>
      <c r="T2262" s="1810"/>
    </row>
    <row r="2263" spans="1:20" ht="15.6" customHeight="1">
      <c r="A2263" s="1778" t="s">
        <v>1292</v>
      </c>
      <c r="B2263" s="1779"/>
      <c r="C2263" s="1779"/>
      <c r="D2263" s="1779"/>
      <c r="E2263" s="1779"/>
      <c r="F2263" s="1779"/>
      <c r="G2263" s="1126"/>
      <c r="H2263" s="547" t="s">
        <v>1226</v>
      </c>
      <c r="I2263" s="583" t="s">
        <v>1670</v>
      </c>
      <c r="J2263" s="549">
        <v>2.6</v>
      </c>
      <c r="K2263" s="549">
        <v>1.6</v>
      </c>
      <c r="L2263" s="549"/>
      <c r="M2263" s="549">
        <f>J2263+K2263+L2263</f>
        <v>4.2</v>
      </c>
      <c r="N2263" s="549">
        <v>17.66</v>
      </c>
      <c r="O2263" s="549">
        <f>M2263*N2263</f>
        <v>74.171999999999997</v>
      </c>
      <c r="P2263" s="549">
        <v>0</v>
      </c>
      <c r="Q2263" s="549">
        <f t="shared" ref="Q2263:Q2305" si="51">O2263-P2263</f>
        <v>74.171999999999997</v>
      </c>
      <c r="R2263" s="549">
        <v>1</v>
      </c>
      <c r="S2263" s="632"/>
      <c r="T2263" s="584">
        <f t="shared" ref="T2263:T2305" si="52">R2263*Q2263</f>
        <v>74.171999999999997</v>
      </c>
    </row>
    <row r="2264" spans="1:20" ht="15.6">
      <c r="A2264" s="1781"/>
      <c r="B2264" s="1782"/>
      <c r="C2264" s="1782"/>
      <c r="D2264" s="1782"/>
      <c r="E2264" s="1782"/>
      <c r="F2264" s="1782"/>
      <c r="G2264" s="1129"/>
      <c r="H2264" s="547" t="s">
        <v>1226</v>
      </c>
      <c r="I2264" s="583" t="s">
        <v>1670</v>
      </c>
      <c r="J2264" s="549">
        <v>2.6</v>
      </c>
      <c r="K2264" s="549">
        <v>1.6</v>
      </c>
      <c r="L2264" s="549"/>
      <c r="M2264" s="549">
        <f t="shared" ref="M2264:M2305" si="53">J2264+K2264+L2264</f>
        <v>4.2</v>
      </c>
      <c r="N2264" s="549">
        <v>16.649999999999999</v>
      </c>
      <c r="O2264" s="549">
        <f t="shared" ref="O2264:O2305" si="54">M2264*N2264</f>
        <v>69.929999999999993</v>
      </c>
      <c r="P2264" s="549">
        <v>0</v>
      </c>
      <c r="Q2264" s="549">
        <f t="shared" si="51"/>
        <v>69.929999999999993</v>
      </c>
      <c r="R2264" s="549">
        <v>1</v>
      </c>
      <c r="S2264" s="632"/>
      <c r="T2264" s="584">
        <f t="shared" si="52"/>
        <v>69.929999999999993</v>
      </c>
    </row>
    <row r="2265" spans="1:20" ht="15.6">
      <c r="A2265" s="1781"/>
      <c r="B2265" s="1782"/>
      <c r="C2265" s="1782"/>
      <c r="D2265" s="1782"/>
      <c r="E2265" s="1782"/>
      <c r="F2265" s="1782"/>
      <c r="G2265" s="1129"/>
      <c r="H2265" s="547" t="s">
        <v>1226</v>
      </c>
      <c r="I2265" s="583" t="s">
        <v>1670</v>
      </c>
      <c r="J2265" s="549">
        <v>0.4</v>
      </c>
      <c r="K2265" s="549">
        <v>1.6</v>
      </c>
      <c r="L2265" s="549"/>
      <c r="M2265" s="549">
        <f t="shared" si="53"/>
        <v>2</v>
      </c>
      <c r="N2265" s="549">
        <v>5.2</v>
      </c>
      <c r="O2265" s="549">
        <f t="shared" si="54"/>
        <v>10.4</v>
      </c>
      <c r="P2265" s="549">
        <v>0</v>
      </c>
      <c r="Q2265" s="549">
        <f t="shared" si="51"/>
        <v>10.4</v>
      </c>
      <c r="R2265" s="549">
        <v>1</v>
      </c>
      <c r="S2265" s="632"/>
      <c r="T2265" s="584">
        <f t="shared" si="52"/>
        <v>10.4</v>
      </c>
    </row>
    <row r="2266" spans="1:20" ht="15.6">
      <c r="A2266" s="1781"/>
      <c r="B2266" s="1782"/>
      <c r="C2266" s="1782"/>
      <c r="D2266" s="1782"/>
      <c r="E2266" s="1782"/>
      <c r="F2266" s="1782"/>
      <c r="G2266" s="1129"/>
      <c r="H2266" s="547" t="s">
        <v>1226</v>
      </c>
      <c r="I2266" s="583" t="s">
        <v>1670</v>
      </c>
      <c r="J2266" s="549">
        <v>0.4</v>
      </c>
      <c r="K2266" s="549">
        <v>1.6</v>
      </c>
      <c r="L2266" s="549"/>
      <c r="M2266" s="549">
        <f t="shared" si="53"/>
        <v>2</v>
      </c>
      <c r="N2266" s="549">
        <v>5.15</v>
      </c>
      <c r="O2266" s="549">
        <f t="shared" si="54"/>
        <v>10.3</v>
      </c>
      <c r="P2266" s="549">
        <v>0</v>
      </c>
      <c r="Q2266" s="549">
        <f t="shared" si="51"/>
        <v>10.3</v>
      </c>
      <c r="R2266" s="549">
        <v>1</v>
      </c>
      <c r="S2266" s="632"/>
      <c r="T2266" s="584">
        <f t="shared" si="52"/>
        <v>10.3</v>
      </c>
    </row>
    <row r="2267" spans="1:20" ht="15.6">
      <c r="A2267" s="1781"/>
      <c r="B2267" s="1782"/>
      <c r="C2267" s="1782"/>
      <c r="D2267" s="1782"/>
      <c r="E2267" s="1782"/>
      <c r="F2267" s="1782"/>
      <c r="G2267" s="1129"/>
      <c r="H2267" s="547" t="s">
        <v>1226</v>
      </c>
      <c r="I2267" s="583" t="s">
        <v>1670</v>
      </c>
      <c r="J2267" s="549">
        <v>0.4</v>
      </c>
      <c r="K2267" s="549">
        <v>1.6</v>
      </c>
      <c r="L2267" s="549"/>
      <c r="M2267" s="549">
        <f t="shared" si="53"/>
        <v>2</v>
      </c>
      <c r="N2267" s="549">
        <v>5.54</v>
      </c>
      <c r="O2267" s="549">
        <f t="shared" si="54"/>
        <v>11.08</v>
      </c>
      <c r="P2267" s="549">
        <v>0</v>
      </c>
      <c r="Q2267" s="549">
        <f t="shared" si="51"/>
        <v>11.08</v>
      </c>
      <c r="R2267" s="549">
        <v>1</v>
      </c>
      <c r="S2267" s="632"/>
      <c r="T2267" s="584">
        <f t="shared" si="52"/>
        <v>11.08</v>
      </c>
    </row>
    <row r="2268" spans="1:20" ht="15.6">
      <c r="A2268" s="1781"/>
      <c r="B2268" s="1782"/>
      <c r="C2268" s="1782"/>
      <c r="D2268" s="1782"/>
      <c r="E2268" s="1782"/>
      <c r="F2268" s="1782"/>
      <c r="G2268" s="1129"/>
      <c r="H2268" s="547" t="s">
        <v>1226</v>
      </c>
      <c r="I2268" s="583" t="s">
        <v>1670</v>
      </c>
      <c r="J2268" s="549">
        <v>2.6</v>
      </c>
      <c r="K2268" s="549">
        <v>1.6</v>
      </c>
      <c r="L2268" s="549"/>
      <c r="M2268" s="549">
        <f t="shared" si="53"/>
        <v>4.2</v>
      </c>
      <c r="N2268" s="549">
        <v>5.9</v>
      </c>
      <c r="O2268" s="549">
        <f t="shared" si="54"/>
        <v>24.78</v>
      </c>
      <c r="P2268" s="549">
        <v>0</v>
      </c>
      <c r="Q2268" s="549">
        <f t="shared" si="51"/>
        <v>24.78</v>
      </c>
      <c r="R2268" s="549">
        <v>1</v>
      </c>
      <c r="S2268" s="632"/>
      <c r="T2268" s="584">
        <f t="shared" si="52"/>
        <v>24.78</v>
      </c>
    </row>
    <row r="2269" spans="1:20" ht="15.6">
      <c r="A2269" s="1781"/>
      <c r="B2269" s="1782"/>
      <c r="C2269" s="1782"/>
      <c r="D2269" s="1782"/>
      <c r="E2269" s="1782"/>
      <c r="F2269" s="1782"/>
      <c r="G2269" s="1129"/>
      <c r="H2269" s="547" t="s">
        <v>1632</v>
      </c>
      <c r="I2269" s="583" t="s">
        <v>1670</v>
      </c>
      <c r="J2269" s="549">
        <v>2.6</v>
      </c>
      <c r="K2269" s="549">
        <v>1.6</v>
      </c>
      <c r="L2269" s="549"/>
      <c r="M2269" s="549">
        <f t="shared" si="53"/>
        <v>4.2</v>
      </c>
      <c r="N2269" s="549">
        <v>29.05</v>
      </c>
      <c r="O2269" s="549">
        <f t="shared" si="54"/>
        <v>122.01</v>
      </c>
      <c r="P2269" s="549">
        <f>1.4+1.4+1.4+2.6+2.6</f>
        <v>9.3999999999999986</v>
      </c>
      <c r="Q2269" s="549">
        <f t="shared" si="51"/>
        <v>112.61000000000001</v>
      </c>
      <c r="R2269" s="549">
        <v>1</v>
      </c>
      <c r="S2269" s="632"/>
      <c r="T2269" s="584">
        <f t="shared" si="52"/>
        <v>112.61000000000001</v>
      </c>
    </row>
    <row r="2270" spans="1:20" ht="15.6">
      <c r="A2270" s="1781"/>
      <c r="B2270" s="1782"/>
      <c r="C2270" s="1782"/>
      <c r="D2270" s="1782"/>
      <c r="E2270" s="1782"/>
      <c r="F2270" s="1782"/>
      <c r="G2270" s="1129"/>
      <c r="H2270" s="547" t="s">
        <v>1671</v>
      </c>
      <c r="I2270" s="583" t="s">
        <v>1670</v>
      </c>
      <c r="J2270" s="549">
        <v>2.6</v>
      </c>
      <c r="K2270" s="549">
        <v>1.6</v>
      </c>
      <c r="L2270" s="549"/>
      <c r="M2270" s="549">
        <f t="shared" si="53"/>
        <v>4.2</v>
      </c>
      <c r="N2270" s="549">
        <v>2.0499999999999998</v>
      </c>
      <c r="O2270" s="549">
        <f t="shared" si="54"/>
        <v>8.61</v>
      </c>
      <c r="P2270" s="549">
        <v>0</v>
      </c>
      <c r="Q2270" s="549">
        <f t="shared" si="51"/>
        <v>8.61</v>
      </c>
      <c r="R2270" s="549">
        <v>1</v>
      </c>
      <c r="S2270" s="632"/>
      <c r="T2270" s="584">
        <f t="shared" si="52"/>
        <v>8.61</v>
      </c>
    </row>
    <row r="2271" spans="1:20" ht="15.6">
      <c r="A2271" s="1781"/>
      <c r="B2271" s="1782"/>
      <c r="C2271" s="1782"/>
      <c r="D2271" s="1782"/>
      <c r="E2271" s="1782"/>
      <c r="F2271" s="1782"/>
      <c r="G2271" s="1129"/>
      <c r="H2271" s="547" t="s">
        <v>1672</v>
      </c>
      <c r="I2271" s="583" t="s">
        <v>1670</v>
      </c>
      <c r="J2271" s="549">
        <v>2.6</v>
      </c>
      <c r="K2271" s="549">
        <v>1.6</v>
      </c>
      <c r="L2271" s="549"/>
      <c r="M2271" s="549">
        <f t="shared" si="53"/>
        <v>4.2</v>
      </c>
      <c r="N2271" s="549">
        <v>16</v>
      </c>
      <c r="O2271" s="549">
        <f t="shared" si="54"/>
        <v>67.2</v>
      </c>
      <c r="P2271" s="549">
        <f>1.15+2.6</f>
        <v>3.75</v>
      </c>
      <c r="Q2271" s="549">
        <f t="shared" si="51"/>
        <v>63.45</v>
      </c>
      <c r="R2271" s="549">
        <v>1</v>
      </c>
      <c r="S2271" s="632"/>
      <c r="T2271" s="584">
        <f t="shared" si="52"/>
        <v>63.45</v>
      </c>
    </row>
    <row r="2272" spans="1:20" ht="15.6">
      <c r="A2272" s="1781"/>
      <c r="B2272" s="1782"/>
      <c r="C2272" s="1782"/>
      <c r="D2272" s="1782"/>
      <c r="E2272" s="1782"/>
      <c r="F2272" s="1782"/>
      <c r="G2272" s="1129"/>
      <c r="H2272" s="547" t="s">
        <v>1673</v>
      </c>
      <c r="I2272" s="583" t="s">
        <v>1670</v>
      </c>
      <c r="J2272" s="549">
        <v>2.6</v>
      </c>
      <c r="K2272" s="549">
        <v>1.6</v>
      </c>
      <c r="L2272" s="549"/>
      <c r="M2272" s="549">
        <f t="shared" si="53"/>
        <v>4.2</v>
      </c>
      <c r="N2272" s="549">
        <v>10.18</v>
      </c>
      <c r="O2272" s="549">
        <f t="shared" si="54"/>
        <v>42.756</v>
      </c>
      <c r="P2272" s="549">
        <f>(1.2*2.6)+0.8</f>
        <v>3.92</v>
      </c>
      <c r="Q2272" s="549">
        <f t="shared" si="51"/>
        <v>38.835999999999999</v>
      </c>
      <c r="R2272" s="549">
        <v>1</v>
      </c>
      <c r="S2272" s="632"/>
      <c r="T2272" s="584">
        <f t="shared" si="52"/>
        <v>38.835999999999999</v>
      </c>
    </row>
    <row r="2273" spans="1:20" ht="31.2">
      <c r="A2273" s="1781"/>
      <c r="B2273" s="1782"/>
      <c r="C2273" s="1782"/>
      <c r="D2273" s="1782"/>
      <c r="E2273" s="1782"/>
      <c r="F2273" s="1782"/>
      <c r="G2273" s="1129"/>
      <c r="H2273" s="547" t="s">
        <v>1674</v>
      </c>
      <c r="I2273" s="583" t="s">
        <v>1670</v>
      </c>
      <c r="J2273" s="549">
        <v>2.6</v>
      </c>
      <c r="K2273" s="549">
        <v>1.6</v>
      </c>
      <c r="L2273" s="549"/>
      <c r="M2273" s="549">
        <f t="shared" si="53"/>
        <v>4.2</v>
      </c>
      <c r="N2273" s="549">
        <v>10.48</v>
      </c>
      <c r="O2273" s="549">
        <f t="shared" si="54"/>
        <v>44.016000000000005</v>
      </c>
      <c r="P2273" s="549">
        <f>(1.2*2.6)+0.5</f>
        <v>3.62</v>
      </c>
      <c r="Q2273" s="549">
        <f t="shared" si="51"/>
        <v>40.396000000000008</v>
      </c>
      <c r="R2273" s="549">
        <v>1</v>
      </c>
      <c r="S2273" s="632"/>
      <c r="T2273" s="584">
        <f t="shared" si="52"/>
        <v>40.396000000000008</v>
      </c>
    </row>
    <row r="2274" spans="1:20" ht="15.6">
      <c r="A2274" s="1781"/>
      <c r="B2274" s="1782"/>
      <c r="C2274" s="1782"/>
      <c r="D2274" s="1782"/>
      <c r="E2274" s="1782"/>
      <c r="F2274" s="1782"/>
      <c r="G2274" s="1129"/>
      <c r="H2274" s="547" t="s">
        <v>1675</v>
      </c>
      <c r="I2274" s="583" t="s">
        <v>1670</v>
      </c>
      <c r="J2274" s="549">
        <v>2.6</v>
      </c>
      <c r="K2274" s="549">
        <v>1.6</v>
      </c>
      <c r="L2274" s="549"/>
      <c r="M2274" s="549">
        <f t="shared" si="53"/>
        <v>4.2</v>
      </c>
      <c r="N2274" s="549">
        <v>7.84</v>
      </c>
      <c r="O2274" s="549">
        <f t="shared" si="54"/>
        <v>32.927999999999997</v>
      </c>
      <c r="P2274" s="549">
        <v>2.6</v>
      </c>
      <c r="Q2274" s="549">
        <f t="shared" si="51"/>
        <v>30.327999999999996</v>
      </c>
      <c r="R2274" s="549">
        <v>1</v>
      </c>
      <c r="S2274" s="632"/>
      <c r="T2274" s="584">
        <f t="shared" si="52"/>
        <v>30.327999999999996</v>
      </c>
    </row>
    <row r="2275" spans="1:20" ht="15.6">
      <c r="A2275" s="1781"/>
      <c r="B2275" s="1782"/>
      <c r="C2275" s="1782"/>
      <c r="D2275" s="1782"/>
      <c r="E2275" s="1782"/>
      <c r="F2275" s="1782"/>
      <c r="G2275" s="1129"/>
      <c r="H2275" s="547" t="s">
        <v>1646</v>
      </c>
      <c r="I2275" s="583" t="s">
        <v>1670</v>
      </c>
      <c r="J2275" s="549">
        <v>2.6</v>
      </c>
      <c r="K2275" s="549">
        <v>1.6</v>
      </c>
      <c r="L2275" s="549"/>
      <c r="M2275" s="549">
        <f t="shared" si="53"/>
        <v>4.2</v>
      </c>
      <c r="N2275" s="549">
        <v>6.08</v>
      </c>
      <c r="O2275" s="549">
        <f t="shared" si="54"/>
        <v>25.536000000000001</v>
      </c>
      <c r="P2275" s="549">
        <v>2.6</v>
      </c>
      <c r="Q2275" s="549">
        <f t="shared" si="51"/>
        <v>22.936</v>
      </c>
      <c r="R2275" s="549">
        <v>1</v>
      </c>
      <c r="S2275" s="632"/>
      <c r="T2275" s="584">
        <f t="shared" si="52"/>
        <v>22.936</v>
      </c>
    </row>
    <row r="2276" spans="1:20" ht="31.2">
      <c r="A2276" s="1781"/>
      <c r="B2276" s="1782"/>
      <c r="C2276" s="1782"/>
      <c r="D2276" s="1782"/>
      <c r="E2276" s="1782"/>
      <c r="F2276" s="1782"/>
      <c r="G2276" s="1129"/>
      <c r="H2276" s="547" t="s">
        <v>1676</v>
      </c>
      <c r="I2276" s="583" t="s">
        <v>1670</v>
      </c>
      <c r="J2276" s="549">
        <v>2.6</v>
      </c>
      <c r="K2276" s="549">
        <v>1.6</v>
      </c>
      <c r="L2276" s="549"/>
      <c r="M2276" s="549">
        <f t="shared" si="53"/>
        <v>4.2</v>
      </c>
      <c r="N2276" s="549">
        <v>15.58</v>
      </c>
      <c r="O2276" s="549">
        <f t="shared" si="54"/>
        <v>65.436000000000007</v>
      </c>
      <c r="P2276" s="549">
        <f>2.6*3</f>
        <v>7.8000000000000007</v>
      </c>
      <c r="Q2276" s="549">
        <f t="shared" si="51"/>
        <v>57.63600000000001</v>
      </c>
      <c r="R2276" s="549">
        <v>1</v>
      </c>
      <c r="S2276" s="632"/>
      <c r="T2276" s="584">
        <f t="shared" si="52"/>
        <v>57.63600000000001</v>
      </c>
    </row>
    <row r="2277" spans="1:20" ht="15.6">
      <c r="A2277" s="1781"/>
      <c r="B2277" s="1782"/>
      <c r="C2277" s="1782"/>
      <c r="D2277" s="1782"/>
      <c r="E2277" s="1782"/>
      <c r="F2277" s="1782"/>
      <c r="G2277" s="1129"/>
      <c r="H2277" s="547" t="s">
        <v>1677</v>
      </c>
      <c r="I2277" s="583" t="s">
        <v>1670</v>
      </c>
      <c r="J2277" s="549">
        <v>2.6</v>
      </c>
      <c r="K2277" s="549">
        <v>1.6</v>
      </c>
      <c r="L2277" s="549"/>
      <c r="M2277" s="549">
        <f t="shared" si="53"/>
        <v>4.2</v>
      </c>
      <c r="N2277" s="549">
        <v>20.03</v>
      </c>
      <c r="O2277" s="549">
        <f t="shared" si="54"/>
        <v>84.126000000000005</v>
      </c>
      <c r="P2277" s="549">
        <f>(1.2*2.6*4)+1</f>
        <v>13.48</v>
      </c>
      <c r="Q2277" s="549">
        <f t="shared" si="51"/>
        <v>70.646000000000001</v>
      </c>
      <c r="R2277" s="549">
        <v>1</v>
      </c>
      <c r="S2277" s="632"/>
      <c r="T2277" s="584">
        <f t="shared" si="52"/>
        <v>70.646000000000001</v>
      </c>
    </row>
    <row r="2278" spans="1:20" ht="31.2">
      <c r="A2278" s="1781"/>
      <c r="B2278" s="1782"/>
      <c r="C2278" s="1782"/>
      <c r="D2278" s="1782"/>
      <c r="E2278" s="1782"/>
      <c r="F2278" s="1782"/>
      <c r="G2278" s="1129"/>
      <c r="H2278" s="547" t="s">
        <v>1678</v>
      </c>
      <c r="I2278" s="583" t="s">
        <v>1670</v>
      </c>
      <c r="J2278" s="549">
        <v>2.6</v>
      </c>
      <c r="K2278" s="549">
        <v>1.6</v>
      </c>
      <c r="L2278" s="549"/>
      <c r="M2278" s="549">
        <f>J2278+K2278+L2278</f>
        <v>4.2</v>
      </c>
      <c r="N2278" s="549">
        <v>8.48</v>
      </c>
      <c r="O2278" s="549">
        <f t="shared" si="54"/>
        <v>35.616000000000007</v>
      </c>
      <c r="P2278" s="549">
        <f>2.6*1.2</f>
        <v>3.12</v>
      </c>
      <c r="Q2278" s="549">
        <f t="shared" si="51"/>
        <v>32.496000000000009</v>
      </c>
      <c r="R2278" s="549">
        <v>1</v>
      </c>
      <c r="S2278" s="632"/>
      <c r="T2278" s="584">
        <f t="shared" si="52"/>
        <v>32.496000000000009</v>
      </c>
    </row>
    <row r="2279" spans="1:20" ht="31.2">
      <c r="A2279" s="1781"/>
      <c r="B2279" s="1782"/>
      <c r="C2279" s="1782"/>
      <c r="D2279" s="1782"/>
      <c r="E2279" s="1782"/>
      <c r="F2279" s="1782"/>
      <c r="G2279" s="1129"/>
      <c r="H2279" s="547" t="s">
        <v>1678</v>
      </c>
      <c r="I2279" s="583" t="s">
        <v>1670</v>
      </c>
      <c r="J2279" s="549">
        <v>2.6</v>
      </c>
      <c r="K2279" s="549">
        <v>1.6</v>
      </c>
      <c r="L2279" s="549"/>
      <c r="M2279" s="549">
        <f t="shared" si="53"/>
        <v>4.2</v>
      </c>
      <c r="N2279" s="549">
        <v>8.48</v>
      </c>
      <c r="O2279" s="549">
        <f t="shared" si="54"/>
        <v>35.616000000000007</v>
      </c>
      <c r="P2279" s="549">
        <f>2.6*1.2+1</f>
        <v>4.12</v>
      </c>
      <c r="Q2279" s="549">
        <f t="shared" si="51"/>
        <v>31.496000000000006</v>
      </c>
      <c r="R2279" s="549">
        <v>1</v>
      </c>
      <c r="S2279" s="632"/>
      <c r="T2279" s="584">
        <f t="shared" si="52"/>
        <v>31.496000000000006</v>
      </c>
    </row>
    <row r="2280" spans="1:20" ht="15.6">
      <c r="A2280" s="1781"/>
      <c r="B2280" s="1782"/>
      <c r="C2280" s="1782"/>
      <c r="D2280" s="1782"/>
      <c r="E2280" s="1782"/>
      <c r="F2280" s="1782"/>
      <c r="G2280" s="1129"/>
      <c r="H2280" s="547" t="s">
        <v>1679</v>
      </c>
      <c r="I2280" s="583" t="s">
        <v>1670</v>
      </c>
      <c r="J2280" s="549">
        <v>2.6</v>
      </c>
      <c r="K2280" s="549">
        <v>1.6</v>
      </c>
      <c r="L2280" s="549"/>
      <c r="M2280" s="549">
        <f t="shared" si="53"/>
        <v>4.2</v>
      </c>
      <c r="N2280" s="549">
        <v>16.32</v>
      </c>
      <c r="O2280" s="549">
        <f t="shared" si="54"/>
        <v>68.544000000000011</v>
      </c>
      <c r="P2280" s="549">
        <f>2.6*1.2</f>
        <v>3.12</v>
      </c>
      <c r="Q2280" s="549">
        <f t="shared" si="51"/>
        <v>65.424000000000007</v>
      </c>
      <c r="R2280" s="549">
        <v>1</v>
      </c>
      <c r="S2280" s="632"/>
      <c r="T2280" s="584">
        <f t="shared" si="52"/>
        <v>65.424000000000007</v>
      </c>
    </row>
    <row r="2281" spans="1:20" ht="31.2">
      <c r="A2281" s="1781"/>
      <c r="B2281" s="1782"/>
      <c r="C2281" s="1782"/>
      <c r="D2281" s="1782"/>
      <c r="E2281" s="1782"/>
      <c r="F2281" s="1782"/>
      <c r="G2281" s="1129"/>
      <c r="H2281" s="547" t="s">
        <v>1680</v>
      </c>
      <c r="I2281" s="583" t="s">
        <v>1670</v>
      </c>
      <c r="J2281" s="549">
        <v>2.6</v>
      </c>
      <c r="K2281" s="549">
        <v>1.6</v>
      </c>
      <c r="L2281" s="549"/>
      <c r="M2281" s="549">
        <f t="shared" si="53"/>
        <v>4.2</v>
      </c>
      <c r="N2281" s="549">
        <v>15.53</v>
      </c>
      <c r="O2281" s="549">
        <f t="shared" si="54"/>
        <v>65.225999999999999</v>
      </c>
      <c r="P2281" s="549">
        <f>2.6*1.2+2.9</f>
        <v>6.02</v>
      </c>
      <c r="Q2281" s="549">
        <f t="shared" si="51"/>
        <v>59.206000000000003</v>
      </c>
      <c r="R2281" s="549">
        <v>1</v>
      </c>
      <c r="S2281" s="632"/>
      <c r="T2281" s="584">
        <f t="shared" si="52"/>
        <v>59.206000000000003</v>
      </c>
    </row>
    <row r="2282" spans="1:20" ht="15.6">
      <c r="A2282" s="1781"/>
      <c r="B2282" s="1782"/>
      <c r="C2282" s="1782"/>
      <c r="D2282" s="1782"/>
      <c r="E2282" s="1782"/>
      <c r="F2282" s="1782"/>
      <c r="G2282" s="1129"/>
      <c r="H2282" s="547" t="s">
        <v>1681</v>
      </c>
      <c r="I2282" s="583" t="s">
        <v>1670</v>
      </c>
      <c r="J2282" s="549">
        <v>0.4</v>
      </c>
      <c r="K2282" s="549">
        <v>1.6</v>
      </c>
      <c r="L2282" s="549"/>
      <c r="M2282" s="549">
        <f t="shared" si="53"/>
        <v>2</v>
      </c>
      <c r="N2282" s="549">
        <v>4.5999999999999996</v>
      </c>
      <c r="O2282" s="549">
        <f t="shared" si="54"/>
        <v>9.1999999999999993</v>
      </c>
      <c r="P2282" s="549">
        <v>0</v>
      </c>
      <c r="Q2282" s="549">
        <f t="shared" si="51"/>
        <v>9.1999999999999993</v>
      </c>
      <c r="R2282" s="549">
        <v>1</v>
      </c>
      <c r="S2282" s="632"/>
      <c r="T2282" s="584">
        <f t="shared" si="52"/>
        <v>9.1999999999999993</v>
      </c>
    </row>
    <row r="2283" spans="1:20" ht="15.6">
      <c r="A2283" s="1781"/>
      <c r="B2283" s="1782"/>
      <c r="C2283" s="1782"/>
      <c r="D2283" s="1782"/>
      <c r="E2283" s="1782"/>
      <c r="F2283" s="1782"/>
      <c r="G2283" s="1129"/>
      <c r="H2283" s="547" t="s">
        <v>1681</v>
      </c>
      <c r="I2283" s="583" t="s">
        <v>1670</v>
      </c>
      <c r="J2283" s="549">
        <v>0.4</v>
      </c>
      <c r="K2283" s="549">
        <v>1.6</v>
      </c>
      <c r="L2283" s="549"/>
      <c r="M2283" s="549">
        <f t="shared" si="53"/>
        <v>2</v>
      </c>
      <c r="N2283" s="549">
        <v>6.24</v>
      </c>
      <c r="O2283" s="549">
        <f>M2283*N2283</f>
        <v>12.48</v>
      </c>
      <c r="P2283" s="549">
        <v>0</v>
      </c>
      <c r="Q2283" s="549">
        <f t="shared" si="51"/>
        <v>12.48</v>
      </c>
      <c r="R2283" s="549">
        <v>1</v>
      </c>
      <c r="S2283" s="632"/>
      <c r="T2283" s="584">
        <f t="shared" si="52"/>
        <v>12.48</v>
      </c>
    </row>
    <row r="2284" spans="1:20" ht="15.6">
      <c r="A2284" s="1781"/>
      <c r="B2284" s="1782"/>
      <c r="C2284" s="1782"/>
      <c r="D2284" s="1782"/>
      <c r="E2284" s="1782"/>
      <c r="F2284" s="1782"/>
      <c r="G2284" s="1129"/>
      <c r="H2284" s="547" t="s">
        <v>1293</v>
      </c>
      <c r="I2284" s="583" t="s">
        <v>1670</v>
      </c>
      <c r="J2284" s="549">
        <v>2.6</v>
      </c>
      <c r="K2284" s="549">
        <v>1.6</v>
      </c>
      <c r="L2284" s="549"/>
      <c r="M2284" s="549">
        <f t="shared" si="53"/>
        <v>4.2</v>
      </c>
      <c r="N2284" s="549">
        <v>40.4</v>
      </c>
      <c r="O2284" s="549">
        <f t="shared" si="54"/>
        <v>169.68</v>
      </c>
      <c r="P2284" s="549">
        <v>0</v>
      </c>
      <c r="Q2284" s="549">
        <f t="shared" si="51"/>
        <v>169.68</v>
      </c>
      <c r="R2284" s="549">
        <v>1</v>
      </c>
      <c r="S2284" s="632"/>
      <c r="T2284" s="584">
        <f t="shared" si="52"/>
        <v>169.68</v>
      </c>
    </row>
    <row r="2285" spans="1:20" ht="15.6">
      <c r="A2285" s="1781"/>
      <c r="B2285" s="1782"/>
      <c r="C2285" s="1782"/>
      <c r="D2285" s="1782"/>
      <c r="E2285" s="1782"/>
      <c r="F2285" s="1782"/>
      <c r="G2285" s="1129"/>
      <c r="H2285" s="547" t="s">
        <v>1293</v>
      </c>
      <c r="I2285" s="583" t="s">
        <v>1670</v>
      </c>
      <c r="J2285" s="549">
        <v>0.4</v>
      </c>
      <c r="K2285" s="549">
        <v>1.6</v>
      </c>
      <c r="L2285" s="549"/>
      <c r="M2285" s="549">
        <f t="shared" si="53"/>
        <v>2</v>
      </c>
      <c r="N2285" s="549">
        <v>5.05</v>
      </c>
      <c r="O2285" s="549">
        <f t="shared" si="54"/>
        <v>10.1</v>
      </c>
      <c r="P2285" s="549">
        <v>0</v>
      </c>
      <c r="Q2285" s="549">
        <f t="shared" si="51"/>
        <v>10.1</v>
      </c>
      <c r="R2285" s="549">
        <v>2</v>
      </c>
      <c r="S2285" s="632"/>
      <c r="T2285" s="584">
        <f t="shared" si="52"/>
        <v>20.2</v>
      </c>
    </row>
    <row r="2286" spans="1:20" ht="15.6">
      <c r="A2286" s="1781"/>
      <c r="B2286" s="1782"/>
      <c r="C2286" s="1782"/>
      <c r="D2286" s="1782"/>
      <c r="E2286" s="1782"/>
      <c r="F2286" s="1782"/>
      <c r="G2286" s="1129"/>
      <c r="H2286" s="547" t="s">
        <v>1293</v>
      </c>
      <c r="I2286" s="583" t="s">
        <v>1670</v>
      </c>
      <c r="J2286" s="549">
        <v>0.4</v>
      </c>
      <c r="K2286" s="549">
        <v>1.6</v>
      </c>
      <c r="L2286" s="549"/>
      <c r="M2286" s="549">
        <f t="shared" si="53"/>
        <v>2</v>
      </c>
      <c r="N2286" s="549">
        <v>5.09</v>
      </c>
      <c r="O2286" s="549">
        <f t="shared" si="54"/>
        <v>10.18</v>
      </c>
      <c r="P2286" s="549">
        <v>0</v>
      </c>
      <c r="Q2286" s="549">
        <f t="shared" si="51"/>
        <v>10.18</v>
      </c>
      <c r="R2286" s="549">
        <v>1</v>
      </c>
      <c r="S2286" s="632"/>
      <c r="T2286" s="584">
        <f t="shared" si="52"/>
        <v>10.18</v>
      </c>
    </row>
    <row r="2287" spans="1:20" ht="15.6">
      <c r="A2287" s="1781"/>
      <c r="B2287" s="1782"/>
      <c r="C2287" s="1782"/>
      <c r="D2287" s="1782"/>
      <c r="E2287" s="1782"/>
      <c r="F2287" s="1782"/>
      <c r="G2287" s="1129"/>
      <c r="H2287" s="547" t="s">
        <v>1301</v>
      </c>
      <c r="I2287" s="583" t="s">
        <v>1670</v>
      </c>
      <c r="J2287" s="549">
        <v>0.4</v>
      </c>
      <c r="K2287" s="549">
        <v>1.6</v>
      </c>
      <c r="L2287" s="549"/>
      <c r="M2287" s="549">
        <f t="shared" si="53"/>
        <v>2</v>
      </c>
      <c r="N2287" s="549">
        <v>3</v>
      </c>
      <c r="O2287" s="549">
        <f t="shared" si="54"/>
        <v>6</v>
      </c>
      <c r="P2287" s="549">
        <v>0</v>
      </c>
      <c r="Q2287" s="549">
        <f t="shared" si="51"/>
        <v>6</v>
      </c>
      <c r="R2287" s="549">
        <v>6</v>
      </c>
      <c r="S2287" s="632"/>
      <c r="T2287" s="584">
        <f t="shared" si="52"/>
        <v>36</v>
      </c>
    </row>
    <row r="2288" spans="1:20" ht="15.6">
      <c r="A2288" s="1781"/>
      <c r="B2288" s="1782"/>
      <c r="C2288" s="1782"/>
      <c r="D2288" s="1782"/>
      <c r="E2288" s="1782"/>
      <c r="F2288" s="1782"/>
      <c r="G2288" s="1129"/>
      <c r="H2288" s="547" t="s">
        <v>1301</v>
      </c>
      <c r="I2288" s="583" t="s">
        <v>1670</v>
      </c>
      <c r="J2288" s="549">
        <v>0.6</v>
      </c>
      <c r="K2288" s="549">
        <v>1.6</v>
      </c>
      <c r="L2288" s="549"/>
      <c r="M2288" s="549">
        <f t="shared" si="53"/>
        <v>2.2000000000000002</v>
      </c>
      <c r="N2288" s="549">
        <v>3</v>
      </c>
      <c r="O2288" s="549">
        <f t="shared" si="54"/>
        <v>6.6000000000000005</v>
      </c>
      <c r="P2288" s="549">
        <v>0</v>
      </c>
      <c r="Q2288" s="549">
        <f t="shared" si="51"/>
        <v>6.6000000000000005</v>
      </c>
      <c r="R2288" s="549">
        <v>2</v>
      </c>
      <c r="S2288" s="632"/>
      <c r="T2288" s="584">
        <f t="shared" si="52"/>
        <v>13.200000000000001</v>
      </c>
    </row>
    <row r="2289" spans="1:20" ht="15.6">
      <c r="A2289" s="1781"/>
      <c r="B2289" s="1782"/>
      <c r="C2289" s="1782"/>
      <c r="D2289" s="1782"/>
      <c r="E2289" s="1782"/>
      <c r="F2289" s="1782"/>
      <c r="G2289" s="1129"/>
      <c r="H2289" s="547" t="s">
        <v>1301</v>
      </c>
      <c r="I2289" s="583" t="s">
        <v>1670</v>
      </c>
      <c r="J2289" s="549">
        <v>0.4</v>
      </c>
      <c r="K2289" s="549">
        <v>1.6</v>
      </c>
      <c r="L2289" s="549"/>
      <c r="M2289" s="549">
        <f>J2289+K2289+L2289</f>
        <v>2</v>
      </c>
      <c r="N2289" s="549">
        <v>2.09</v>
      </c>
      <c r="O2289" s="549">
        <f t="shared" si="54"/>
        <v>4.18</v>
      </c>
      <c r="P2289" s="549">
        <v>0</v>
      </c>
      <c r="Q2289" s="549">
        <f t="shared" si="51"/>
        <v>4.18</v>
      </c>
      <c r="R2289" s="549">
        <v>1</v>
      </c>
      <c r="S2289" s="632"/>
      <c r="T2289" s="584">
        <f t="shared" si="52"/>
        <v>4.18</v>
      </c>
    </row>
    <row r="2290" spans="1:20" ht="31.2">
      <c r="A2290" s="1781"/>
      <c r="B2290" s="1782"/>
      <c r="C2290" s="1782"/>
      <c r="D2290" s="1782"/>
      <c r="E2290" s="1782"/>
      <c r="F2290" s="1782"/>
      <c r="G2290" s="1129"/>
      <c r="H2290" s="547" t="s">
        <v>1682</v>
      </c>
      <c r="I2290" s="583" t="s">
        <v>1670</v>
      </c>
      <c r="J2290" s="549">
        <v>2.6</v>
      </c>
      <c r="K2290" s="549">
        <v>1.6</v>
      </c>
      <c r="L2290" s="549"/>
      <c r="M2290" s="549">
        <f t="shared" si="53"/>
        <v>4.2</v>
      </c>
      <c r="N2290" s="549">
        <v>23.96</v>
      </c>
      <c r="O2290" s="549">
        <f t="shared" si="54"/>
        <v>100.63200000000001</v>
      </c>
      <c r="P2290" s="549">
        <f>6.5*2.6+4.8</f>
        <v>21.700000000000003</v>
      </c>
      <c r="Q2290" s="549">
        <f t="shared" si="51"/>
        <v>78.932000000000002</v>
      </c>
      <c r="R2290" s="549">
        <v>1</v>
      </c>
      <c r="S2290" s="632"/>
      <c r="T2290" s="584">
        <f t="shared" si="52"/>
        <v>78.932000000000002</v>
      </c>
    </row>
    <row r="2291" spans="1:20" ht="31.2">
      <c r="A2291" s="1781"/>
      <c r="B2291" s="1782"/>
      <c r="C2291" s="1782"/>
      <c r="D2291" s="1782"/>
      <c r="E2291" s="1782"/>
      <c r="F2291" s="1782"/>
      <c r="G2291" s="1129"/>
      <c r="H2291" s="547" t="s">
        <v>1682</v>
      </c>
      <c r="I2291" s="583" t="s">
        <v>1670</v>
      </c>
      <c r="J2291" s="549">
        <v>0.6</v>
      </c>
      <c r="K2291" s="549">
        <v>1.6</v>
      </c>
      <c r="L2291" s="549"/>
      <c r="M2291" s="549">
        <f t="shared" si="53"/>
        <v>2.2000000000000002</v>
      </c>
      <c r="N2291" s="549">
        <v>3.55</v>
      </c>
      <c r="O2291" s="549">
        <f t="shared" si="54"/>
        <v>7.8100000000000005</v>
      </c>
      <c r="P2291" s="549">
        <v>0</v>
      </c>
      <c r="Q2291" s="549">
        <f t="shared" si="51"/>
        <v>7.8100000000000005</v>
      </c>
      <c r="R2291" s="549">
        <v>1</v>
      </c>
      <c r="S2291" s="632"/>
      <c r="T2291" s="584">
        <f t="shared" si="52"/>
        <v>7.8100000000000005</v>
      </c>
    </row>
    <row r="2292" spans="1:20" ht="31.2">
      <c r="A2292" s="1781"/>
      <c r="B2292" s="1782"/>
      <c r="C2292" s="1782"/>
      <c r="D2292" s="1782"/>
      <c r="E2292" s="1782"/>
      <c r="F2292" s="1782"/>
      <c r="G2292" s="1129"/>
      <c r="H2292" s="547" t="s">
        <v>1682</v>
      </c>
      <c r="I2292" s="583" t="s">
        <v>1670</v>
      </c>
      <c r="J2292" s="549">
        <v>0.6</v>
      </c>
      <c r="K2292" s="549">
        <v>1.6</v>
      </c>
      <c r="L2292" s="549"/>
      <c r="M2292" s="549">
        <f t="shared" si="53"/>
        <v>2.2000000000000002</v>
      </c>
      <c r="N2292" s="549">
        <v>2.75</v>
      </c>
      <c r="O2292" s="549">
        <f t="shared" si="54"/>
        <v>6.0500000000000007</v>
      </c>
      <c r="P2292" s="549">
        <v>0</v>
      </c>
      <c r="Q2292" s="549">
        <f t="shared" si="51"/>
        <v>6.0500000000000007</v>
      </c>
      <c r="R2292" s="549">
        <v>1</v>
      </c>
      <c r="S2292" s="632"/>
      <c r="T2292" s="584">
        <f t="shared" si="52"/>
        <v>6.0500000000000007</v>
      </c>
    </row>
    <row r="2293" spans="1:20" ht="15.6">
      <c r="A2293" s="1781"/>
      <c r="B2293" s="1782"/>
      <c r="C2293" s="1782"/>
      <c r="D2293" s="1782"/>
      <c r="E2293" s="1782"/>
      <c r="F2293" s="1782"/>
      <c r="G2293" s="1129"/>
      <c r="H2293" s="547" t="s">
        <v>1295</v>
      </c>
      <c r="I2293" s="583" t="s">
        <v>1670</v>
      </c>
      <c r="J2293" s="549">
        <v>2.6</v>
      </c>
      <c r="K2293" s="549">
        <v>1.6</v>
      </c>
      <c r="L2293" s="549"/>
      <c r="M2293" s="549">
        <f t="shared" si="53"/>
        <v>4.2</v>
      </c>
      <c r="N2293" s="549">
        <v>12.6</v>
      </c>
      <c r="O2293" s="549">
        <f t="shared" si="54"/>
        <v>52.92</v>
      </c>
      <c r="P2293" s="549">
        <f>1.2*2.6+1.4*1.4</f>
        <v>5.08</v>
      </c>
      <c r="Q2293" s="549">
        <f t="shared" si="51"/>
        <v>47.84</v>
      </c>
      <c r="R2293" s="549">
        <v>1</v>
      </c>
      <c r="S2293" s="632"/>
      <c r="T2293" s="584">
        <f t="shared" si="52"/>
        <v>47.84</v>
      </c>
    </row>
    <row r="2294" spans="1:20" ht="15.6">
      <c r="A2294" s="1781"/>
      <c r="B2294" s="1782"/>
      <c r="C2294" s="1782"/>
      <c r="D2294" s="1782"/>
      <c r="E2294" s="1782"/>
      <c r="F2294" s="1782"/>
      <c r="G2294" s="1129"/>
      <c r="H2294" s="547" t="s">
        <v>1296</v>
      </c>
      <c r="I2294" s="583" t="s">
        <v>1670</v>
      </c>
      <c r="J2294" s="549">
        <v>2.6</v>
      </c>
      <c r="K2294" s="549">
        <v>1.6</v>
      </c>
      <c r="L2294" s="549"/>
      <c r="M2294" s="549">
        <f t="shared" si="53"/>
        <v>4.2</v>
      </c>
      <c r="N2294" s="549">
        <v>12.6</v>
      </c>
      <c r="O2294" s="549">
        <f t="shared" si="54"/>
        <v>52.92</v>
      </c>
      <c r="P2294" s="549">
        <f>1.2*2.6+1.4*1.4</f>
        <v>5.08</v>
      </c>
      <c r="Q2294" s="549">
        <f t="shared" si="51"/>
        <v>47.84</v>
      </c>
      <c r="R2294" s="549">
        <v>1</v>
      </c>
      <c r="S2294" s="632"/>
      <c r="T2294" s="584">
        <f t="shared" si="52"/>
        <v>47.84</v>
      </c>
    </row>
    <row r="2295" spans="1:20" ht="15.6">
      <c r="A2295" s="1781"/>
      <c r="B2295" s="1782"/>
      <c r="C2295" s="1782"/>
      <c r="D2295" s="1782"/>
      <c r="E2295" s="1782"/>
      <c r="F2295" s="1782"/>
      <c r="G2295" s="1129"/>
      <c r="H2295" s="547" t="s">
        <v>1294</v>
      </c>
      <c r="I2295" s="583" t="s">
        <v>1670</v>
      </c>
      <c r="J2295" s="549">
        <v>2.6</v>
      </c>
      <c r="K2295" s="549">
        <v>1.6</v>
      </c>
      <c r="L2295" s="549"/>
      <c r="M2295" s="549">
        <f t="shared" si="53"/>
        <v>4.2</v>
      </c>
      <c r="N2295" s="549">
        <v>13.41</v>
      </c>
      <c r="O2295" s="549">
        <f t="shared" si="54"/>
        <v>56.322000000000003</v>
      </c>
      <c r="P2295" s="549">
        <f>1.2*2.6+1.4*2+1.4*1.4</f>
        <v>7.88</v>
      </c>
      <c r="Q2295" s="549">
        <f t="shared" si="51"/>
        <v>48.442</v>
      </c>
      <c r="R2295" s="549">
        <v>1</v>
      </c>
      <c r="S2295" s="632"/>
      <c r="T2295" s="584">
        <f t="shared" si="52"/>
        <v>48.442</v>
      </c>
    </row>
    <row r="2296" spans="1:20" ht="15.6">
      <c r="A2296" s="1781"/>
      <c r="B2296" s="1782"/>
      <c r="C2296" s="1782"/>
      <c r="D2296" s="1782"/>
      <c r="E2296" s="1782"/>
      <c r="F2296" s="1782"/>
      <c r="G2296" s="1129"/>
      <c r="H2296" s="547" t="s">
        <v>1683</v>
      </c>
      <c r="I2296" s="583" t="s">
        <v>1670</v>
      </c>
      <c r="J2296" s="549">
        <v>2.6</v>
      </c>
      <c r="K2296" s="549">
        <v>1.6</v>
      </c>
      <c r="L2296" s="549"/>
      <c r="M2296" s="549">
        <f t="shared" si="53"/>
        <v>4.2</v>
      </c>
      <c r="N2296" s="549">
        <v>7.35</v>
      </c>
      <c r="O2296" s="549">
        <f t="shared" si="54"/>
        <v>30.87</v>
      </c>
      <c r="P2296" s="549">
        <f>0.9*2.6</f>
        <v>2.3400000000000003</v>
      </c>
      <c r="Q2296" s="549">
        <f t="shared" si="51"/>
        <v>28.53</v>
      </c>
      <c r="R2296" s="549">
        <v>1</v>
      </c>
      <c r="S2296" s="632"/>
      <c r="T2296" s="584">
        <f t="shared" si="52"/>
        <v>28.53</v>
      </c>
    </row>
    <row r="2297" spans="1:20" ht="15.6">
      <c r="A2297" s="1781"/>
      <c r="B2297" s="1782"/>
      <c r="C2297" s="1782"/>
      <c r="D2297" s="1782"/>
      <c r="E2297" s="1782"/>
      <c r="F2297" s="1782"/>
      <c r="G2297" s="1129"/>
      <c r="H2297" s="547" t="s">
        <v>1684</v>
      </c>
      <c r="I2297" s="583" t="s">
        <v>1670</v>
      </c>
      <c r="J2297" s="549">
        <v>2.6</v>
      </c>
      <c r="K2297" s="549">
        <v>1.6</v>
      </c>
      <c r="L2297" s="549"/>
      <c r="M2297" s="549">
        <f t="shared" si="53"/>
        <v>4.2</v>
      </c>
      <c r="N2297" s="549">
        <v>28.8</v>
      </c>
      <c r="O2297" s="549">
        <f t="shared" si="54"/>
        <v>120.96000000000001</v>
      </c>
      <c r="P2297" s="549">
        <f>5.9*2.6+3*1.4</f>
        <v>19.54</v>
      </c>
      <c r="Q2297" s="549">
        <f t="shared" si="51"/>
        <v>101.42000000000002</v>
      </c>
      <c r="R2297" s="549">
        <v>1</v>
      </c>
      <c r="S2297" s="632"/>
      <c r="T2297" s="584">
        <f t="shared" si="52"/>
        <v>101.42000000000002</v>
      </c>
    </row>
    <row r="2298" spans="1:20" ht="31.2">
      <c r="A2298" s="1781"/>
      <c r="B2298" s="1782"/>
      <c r="C2298" s="1782"/>
      <c r="D2298" s="1782"/>
      <c r="E2298" s="1782"/>
      <c r="F2298" s="1782"/>
      <c r="G2298" s="1129"/>
      <c r="H2298" s="547" t="s">
        <v>1685</v>
      </c>
      <c r="I2298" s="583" t="s">
        <v>1670</v>
      </c>
      <c r="J2298" s="549">
        <v>2.6</v>
      </c>
      <c r="K2298" s="549">
        <v>1.6</v>
      </c>
      <c r="L2298" s="549"/>
      <c r="M2298" s="549">
        <f t="shared" si="53"/>
        <v>4.2</v>
      </c>
      <c r="N2298" s="549">
        <v>16.100000000000001</v>
      </c>
      <c r="O2298" s="549">
        <f t="shared" si="54"/>
        <v>67.62</v>
      </c>
      <c r="P2298" s="549">
        <f>1.4+2.6</f>
        <v>4</v>
      </c>
      <c r="Q2298" s="549">
        <f t="shared" si="51"/>
        <v>63.620000000000005</v>
      </c>
      <c r="R2298" s="549">
        <v>1</v>
      </c>
      <c r="S2298" s="632"/>
      <c r="T2298" s="584">
        <f t="shared" si="52"/>
        <v>63.620000000000005</v>
      </c>
    </row>
    <row r="2299" spans="1:20" ht="15.6">
      <c r="A2299" s="1781"/>
      <c r="B2299" s="1782"/>
      <c r="C2299" s="1782"/>
      <c r="D2299" s="1782"/>
      <c r="E2299" s="1782"/>
      <c r="F2299" s="1782"/>
      <c r="G2299" s="1129"/>
      <c r="H2299" s="547" t="s">
        <v>1297</v>
      </c>
      <c r="I2299" s="583" t="s">
        <v>1670</v>
      </c>
      <c r="J2299" s="549">
        <v>2.6</v>
      </c>
      <c r="K2299" s="549">
        <v>1.6</v>
      </c>
      <c r="L2299" s="549"/>
      <c r="M2299" s="549">
        <f t="shared" si="53"/>
        <v>4.2</v>
      </c>
      <c r="N2299" s="549">
        <v>18.149999999999999</v>
      </c>
      <c r="O2299" s="549">
        <f t="shared" si="54"/>
        <v>76.23</v>
      </c>
      <c r="P2299" s="549">
        <f>2.8+2.6</f>
        <v>5.4</v>
      </c>
      <c r="Q2299" s="549">
        <f t="shared" si="51"/>
        <v>70.83</v>
      </c>
      <c r="R2299" s="549">
        <v>1</v>
      </c>
      <c r="S2299" s="632"/>
      <c r="T2299" s="584">
        <f t="shared" si="52"/>
        <v>70.83</v>
      </c>
    </row>
    <row r="2300" spans="1:20" ht="15.6">
      <c r="A2300" s="1781"/>
      <c r="B2300" s="1782"/>
      <c r="C2300" s="1782"/>
      <c r="D2300" s="1782"/>
      <c r="E2300" s="1782"/>
      <c r="F2300" s="1782"/>
      <c r="G2300" s="1129"/>
      <c r="H2300" s="547" t="s">
        <v>1298</v>
      </c>
      <c r="I2300" s="583" t="s">
        <v>1670</v>
      </c>
      <c r="J2300" s="549">
        <v>2.6</v>
      </c>
      <c r="K2300" s="549">
        <v>1.6</v>
      </c>
      <c r="L2300" s="549"/>
      <c r="M2300" s="549">
        <f t="shared" si="53"/>
        <v>4.2</v>
      </c>
      <c r="N2300" s="549">
        <v>14.04</v>
      </c>
      <c r="O2300" s="549">
        <f t="shared" si="54"/>
        <v>58.967999999999996</v>
      </c>
      <c r="P2300" s="549">
        <f>2.8+2.6+3.22*2.2+0.8*2.6</f>
        <v>14.564000000000002</v>
      </c>
      <c r="Q2300" s="549">
        <f t="shared" si="51"/>
        <v>44.403999999999996</v>
      </c>
      <c r="R2300" s="549">
        <v>1</v>
      </c>
      <c r="S2300" s="632"/>
      <c r="T2300" s="584">
        <f t="shared" si="52"/>
        <v>44.403999999999996</v>
      </c>
    </row>
    <row r="2301" spans="1:20" ht="15.6">
      <c r="A2301" s="1781"/>
      <c r="B2301" s="1782"/>
      <c r="C2301" s="1782"/>
      <c r="D2301" s="1782"/>
      <c r="E2301" s="1782"/>
      <c r="F2301" s="1782"/>
      <c r="G2301" s="1129"/>
      <c r="H2301" s="547" t="s">
        <v>1683</v>
      </c>
      <c r="I2301" s="583" t="s">
        <v>1670</v>
      </c>
      <c r="J2301" s="549">
        <v>2.6</v>
      </c>
      <c r="K2301" s="549">
        <v>1.6</v>
      </c>
      <c r="L2301" s="549"/>
      <c r="M2301" s="549">
        <f t="shared" si="53"/>
        <v>4.2</v>
      </c>
      <c r="N2301" s="549">
        <v>7.7</v>
      </c>
      <c r="O2301" s="549">
        <f t="shared" si="54"/>
        <v>32.340000000000003</v>
      </c>
      <c r="P2301" s="549">
        <f>0.8*2.6</f>
        <v>2.08</v>
      </c>
      <c r="Q2301" s="549">
        <f t="shared" si="51"/>
        <v>30.260000000000005</v>
      </c>
      <c r="R2301" s="549">
        <v>1</v>
      </c>
      <c r="S2301" s="632"/>
      <c r="T2301" s="584">
        <f t="shared" si="52"/>
        <v>30.260000000000005</v>
      </c>
    </row>
    <row r="2302" spans="1:20" ht="15.6">
      <c r="A2302" s="1781"/>
      <c r="B2302" s="1782"/>
      <c r="C2302" s="1782"/>
      <c r="D2302" s="1782"/>
      <c r="E2302" s="1782"/>
      <c r="F2302" s="1782"/>
      <c r="G2302" s="1129"/>
      <c r="H2302" s="547" t="s">
        <v>1302</v>
      </c>
      <c r="I2302" s="583" t="s">
        <v>1670</v>
      </c>
      <c r="J2302" s="549">
        <v>2.6</v>
      </c>
      <c r="K2302" s="549">
        <v>1.6</v>
      </c>
      <c r="L2302" s="549"/>
      <c r="M2302" s="549">
        <f>J2302+K2302+L2302</f>
        <v>4.2</v>
      </c>
      <c r="N2302" s="549">
        <v>9.35</v>
      </c>
      <c r="O2302" s="549">
        <f t="shared" si="54"/>
        <v>39.270000000000003</v>
      </c>
      <c r="P2302" s="549">
        <f>2.6+2.23*2.2</f>
        <v>7.5060000000000002</v>
      </c>
      <c r="Q2302" s="549">
        <f t="shared" si="51"/>
        <v>31.764000000000003</v>
      </c>
      <c r="R2302" s="549">
        <v>1</v>
      </c>
      <c r="S2302" s="632"/>
      <c r="T2302" s="584">
        <f t="shared" si="52"/>
        <v>31.764000000000003</v>
      </c>
    </row>
    <row r="2303" spans="1:20" ht="15.6">
      <c r="A2303" s="1781"/>
      <c r="B2303" s="1782"/>
      <c r="C2303" s="1782"/>
      <c r="D2303" s="1782"/>
      <c r="E2303" s="1782"/>
      <c r="F2303" s="1782"/>
      <c r="G2303" s="1129"/>
      <c r="H2303" s="547" t="s">
        <v>1683</v>
      </c>
      <c r="I2303" s="583" t="s">
        <v>1670</v>
      </c>
      <c r="J2303" s="549">
        <v>2.6</v>
      </c>
      <c r="K2303" s="549">
        <v>1.6</v>
      </c>
      <c r="L2303" s="549"/>
      <c r="M2303" s="549">
        <f t="shared" si="53"/>
        <v>4.2</v>
      </c>
      <c r="N2303" s="549">
        <v>8.06</v>
      </c>
      <c r="O2303" s="549">
        <f>M2303*N2303</f>
        <v>33.852000000000004</v>
      </c>
      <c r="P2303" s="549">
        <f>0.8*2.6</f>
        <v>2.08</v>
      </c>
      <c r="Q2303" s="549">
        <f t="shared" si="51"/>
        <v>31.772000000000006</v>
      </c>
      <c r="R2303" s="549">
        <v>1</v>
      </c>
      <c r="S2303" s="632"/>
      <c r="T2303" s="584">
        <f t="shared" si="52"/>
        <v>31.772000000000006</v>
      </c>
    </row>
    <row r="2304" spans="1:20" ht="15.6">
      <c r="A2304" s="1781"/>
      <c r="B2304" s="1782"/>
      <c r="C2304" s="1782"/>
      <c r="D2304" s="1782"/>
      <c r="E2304" s="1782"/>
      <c r="F2304" s="1782"/>
      <c r="G2304" s="1129"/>
      <c r="H2304" s="547" t="s">
        <v>1683</v>
      </c>
      <c r="I2304" s="583" t="s">
        <v>1670</v>
      </c>
      <c r="J2304" s="549">
        <v>2.6</v>
      </c>
      <c r="K2304" s="549">
        <v>1.6</v>
      </c>
      <c r="L2304" s="549"/>
      <c r="M2304" s="549">
        <f t="shared" si="53"/>
        <v>4.2</v>
      </c>
      <c r="N2304" s="549">
        <v>7.73</v>
      </c>
      <c r="O2304" s="549">
        <f t="shared" si="54"/>
        <v>32.466000000000001</v>
      </c>
      <c r="P2304" s="549">
        <f>0.8*2.6</f>
        <v>2.08</v>
      </c>
      <c r="Q2304" s="549">
        <f t="shared" si="51"/>
        <v>30.386000000000003</v>
      </c>
      <c r="R2304" s="549">
        <v>1</v>
      </c>
      <c r="S2304" s="632"/>
      <c r="T2304" s="584">
        <f t="shared" si="52"/>
        <v>30.386000000000003</v>
      </c>
    </row>
    <row r="2305" spans="1:22" ht="15.6">
      <c r="A2305" s="1781"/>
      <c r="B2305" s="1782"/>
      <c r="C2305" s="1782"/>
      <c r="D2305" s="1782"/>
      <c r="E2305" s="1782"/>
      <c r="F2305" s="1782"/>
      <c r="G2305" s="1129"/>
      <c r="H2305" s="547" t="s">
        <v>1686</v>
      </c>
      <c r="I2305" s="583" t="s">
        <v>1670</v>
      </c>
      <c r="J2305" s="549">
        <v>2.6</v>
      </c>
      <c r="K2305" s="549">
        <v>1.6</v>
      </c>
      <c r="L2305" s="549"/>
      <c r="M2305" s="549">
        <f t="shared" si="53"/>
        <v>4.2</v>
      </c>
      <c r="N2305" s="549">
        <v>7.23</v>
      </c>
      <c r="O2305" s="549">
        <f t="shared" si="54"/>
        <v>30.366000000000003</v>
      </c>
      <c r="P2305" s="549">
        <f>2.6+0.85*1.4+1.42*2.2</f>
        <v>6.9139999999999997</v>
      </c>
      <c r="Q2305" s="549">
        <f t="shared" si="51"/>
        <v>23.452000000000005</v>
      </c>
      <c r="R2305" s="549">
        <v>1</v>
      </c>
      <c r="S2305" s="632"/>
      <c r="T2305" s="584">
        <f t="shared" si="52"/>
        <v>23.452000000000005</v>
      </c>
    </row>
    <row r="2306" spans="1:22" ht="18" thickBot="1">
      <c r="A2306" s="1955"/>
      <c r="B2306" s="1956"/>
      <c r="C2306" s="1956"/>
      <c r="D2306" s="1956"/>
      <c r="E2306" s="1956"/>
      <c r="F2306" s="1956"/>
      <c r="G2306" s="1956"/>
      <c r="H2306" s="1956"/>
      <c r="I2306" s="1956"/>
      <c r="J2306" s="1956"/>
      <c r="K2306" s="1957"/>
      <c r="L2306" s="1134" t="s">
        <v>1209</v>
      </c>
      <c r="M2306" s="1135"/>
      <c r="N2306" s="1135"/>
      <c r="O2306" s="1135"/>
      <c r="P2306" s="1135"/>
      <c r="Q2306" s="1135"/>
      <c r="R2306" s="1135"/>
      <c r="S2306" s="1135"/>
      <c r="T2306" s="1164">
        <f>+SUM(T2263:T2305)</f>
        <v>1803.204</v>
      </c>
      <c r="U2306" s="1135"/>
      <c r="V2306" s="1135"/>
    </row>
    <row r="2307" spans="1:22" ht="15.6">
      <c r="A2307" s="1142"/>
      <c r="B2307" s="1143"/>
      <c r="C2307" s="1143"/>
      <c r="D2307" s="1138"/>
      <c r="E2307" s="1144"/>
      <c r="F2307" s="1144"/>
      <c r="G2307" s="1144"/>
      <c r="H2307" s="1145"/>
      <c r="I2307" s="1146"/>
      <c r="J2307" s="1136"/>
      <c r="K2307" s="1136"/>
      <c r="L2307" s="1136"/>
      <c r="M2307" s="1137"/>
      <c r="N2307" s="1137"/>
      <c r="O2307" s="1138"/>
      <c r="P2307" s="1138"/>
      <c r="Q2307" s="1138"/>
      <c r="R2307" s="1138"/>
      <c r="S2307" s="1138"/>
      <c r="T2307" s="1139"/>
      <c r="U2307" s="1138"/>
      <c r="V2307" s="1138"/>
    </row>
    <row r="2308" spans="1:22" ht="79.2" customHeight="1">
      <c r="A2308" s="753" t="s">
        <v>1306</v>
      </c>
      <c r="B2308" s="1757"/>
      <c r="C2308" s="1757"/>
      <c r="D2308" s="299"/>
      <c r="E2308" s="280"/>
      <c r="F2308" s="756"/>
      <c r="G2308" s="1758" t="s">
        <v>1306</v>
      </c>
      <c r="H2308" s="1758"/>
      <c r="I2308" s="299"/>
      <c r="J2308" s="299"/>
      <c r="P2308" s="561"/>
      <c r="Q2308" s="561"/>
      <c r="R2308" s="561"/>
      <c r="S2308" s="561"/>
      <c r="T2308" s="1140"/>
      <c r="U2308" s="561"/>
      <c r="V2308" s="561"/>
    </row>
    <row r="2309" spans="1:22" ht="15.6" customHeight="1">
      <c r="A2309" s="765" t="s">
        <v>1939</v>
      </c>
      <c r="B2309" s="755"/>
      <c r="C2309" s="755"/>
      <c r="D2309" s="238"/>
      <c r="E2309" s="238"/>
      <c r="F2309" s="238"/>
      <c r="G2309" s="1759" t="s">
        <v>1942</v>
      </c>
      <c r="H2309" s="1759"/>
      <c r="I2309" s="1759"/>
      <c r="J2309" s="1759"/>
      <c r="P2309" s="568"/>
      <c r="Q2309" s="568"/>
      <c r="R2309" s="568"/>
      <c r="S2309" s="568"/>
      <c r="T2309" s="569"/>
      <c r="U2309" s="568"/>
      <c r="V2309" s="568"/>
    </row>
    <row r="2310" spans="1:22" ht="15.6" customHeight="1">
      <c r="A2310" s="765" t="s">
        <v>1940</v>
      </c>
      <c r="B2310" s="755"/>
      <c r="C2310" s="755"/>
      <c r="D2310" s="238"/>
      <c r="E2310" s="238"/>
      <c r="F2310" s="238"/>
      <c r="G2310" s="1759" t="s">
        <v>1943</v>
      </c>
      <c r="H2310" s="1759"/>
      <c r="I2310" s="1759"/>
      <c r="J2310" s="1759"/>
      <c r="P2310" s="568"/>
      <c r="Q2310" s="568"/>
      <c r="R2310" s="568"/>
      <c r="S2310" s="568"/>
      <c r="T2310" s="569"/>
      <c r="U2310" s="568"/>
      <c r="V2310" s="568"/>
    </row>
    <row r="2311" spans="1:22" ht="15.6" customHeight="1">
      <c r="A2311" s="765" t="s">
        <v>1941</v>
      </c>
      <c r="B2311" s="755"/>
      <c r="C2311" s="755"/>
      <c r="D2311" s="238"/>
      <c r="E2311" s="238"/>
      <c r="F2311" s="238"/>
      <c r="G2311" s="1759" t="s">
        <v>1944</v>
      </c>
      <c r="H2311" s="1759"/>
      <c r="I2311" s="1759"/>
      <c r="J2311" s="1759"/>
      <c r="P2311" s="568"/>
      <c r="Q2311" s="568"/>
      <c r="R2311" s="568"/>
      <c r="S2311" s="568"/>
      <c r="T2311" s="569"/>
      <c r="U2311" s="568"/>
      <c r="V2311" s="568"/>
    </row>
    <row r="2312" spans="1:22" ht="15" thickBot="1">
      <c r="A2312" s="1147"/>
      <c r="T2312" s="1148"/>
      <c r="U2312" s="1167"/>
      <c r="V2312" s="1167"/>
    </row>
    <row r="2313" spans="1:22" ht="21" thickBot="1">
      <c r="A2313" s="1837"/>
      <c r="B2313" s="1838"/>
      <c r="C2313" s="1838"/>
      <c r="D2313" s="1775" t="s">
        <v>1281</v>
      </c>
      <c r="E2313" s="1776"/>
      <c r="F2313" s="1776"/>
      <c r="G2313" s="1776"/>
      <c r="H2313" s="1776"/>
      <c r="I2313" s="1776"/>
      <c r="J2313" s="1776"/>
      <c r="K2313" s="1776"/>
      <c r="L2313" s="1776"/>
      <c r="M2313" s="1776"/>
      <c r="N2313" s="1776"/>
      <c r="O2313" s="1776"/>
      <c r="P2313" s="1776"/>
      <c r="Q2313" s="1776"/>
      <c r="R2313" s="1776"/>
      <c r="S2313" s="1799"/>
      <c r="T2313" s="1800"/>
    </row>
    <row r="2314" spans="1:22" ht="16.2" thickBot="1">
      <c r="A2314" s="530"/>
      <c r="B2314" s="531"/>
      <c r="C2314" s="531"/>
      <c r="D2314" s="531"/>
      <c r="E2314" s="531"/>
      <c r="F2314" s="531"/>
      <c r="G2314" s="531"/>
      <c r="H2314" s="531"/>
      <c r="I2314" s="531"/>
      <c r="J2314" s="531"/>
      <c r="K2314" s="531"/>
      <c r="L2314" s="531"/>
      <c r="M2314" s="531"/>
      <c r="N2314" s="531"/>
      <c r="O2314" s="531"/>
      <c r="P2314" s="531"/>
      <c r="Q2314" s="531"/>
      <c r="R2314" s="531"/>
      <c r="S2314" s="531"/>
      <c r="T2314" s="1148"/>
    </row>
    <row r="2315" spans="1:22" ht="15.6">
      <c r="A2315" s="1839" t="s">
        <v>1204</v>
      </c>
      <c r="B2315" s="1840"/>
      <c r="C2315" s="1840"/>
      <c r="D2315" s="1934" t="s">
        <v>1228</v>
      </c>
      <c r="E2315" s="1935"/>
      <c r="F2315" s="1935"/>
      <c r="G2315" s="1935"/>
      <c r="H2315" s="1935"/>
      <c r="I2315" s="1935"/>
      <c r="J2315" s="1935"/>
      <c r="K2315" s="1935"/>
      <c r="L2315" s="1935"/>
      <c r="M2315" s="1935"/>
      <c r="N2315" s="1935"/>
      <c r="O2315" s="1935"/>
      <c r="P2315" s="1935"/>
      <c r="Q2315" s="1935"/>
      <c r="R2315" s="1936"/>
      <c r="S2315" s="540"/>
      <c r="T2315" s="1148"/>
    </row>
    <row r="2316" spans="1:22" ht="16.2" thickBot="1">
      <c r="A2316" s="535"/>
      <c r="B2316" s="533"/>
      <c r="C2316" s="536"/>
      <c r="D2316" s="1937"/>
      <c r="E2316" s="1938"/>
      <c r="F2316" s="1938"/>
      <c r="G2316" s="1938"/>
      <c r="H2316" s="1938"/>
      <c r="I2316" s="1938"/>
      <c r="J2316" s="1938"/>
      <c r="K2316" s="1938"/>
      <c r="L2316" s="1938"/>
      <c r="M2316" s="1938"/>
      <c r="N2316" s="1938"/>
      <c r="O2316" s="1938"/>
      <c r="P2316" s="1938"/>
      <c r="Q2316" s="1938"/>
      <c r="R2316" s="1939"/>
      <c r="S2316" s="540"/>
      <c r="T2316" s="1148"/>
    </row>
    <row r="2317" spans="1:22" ht="15.6">
      <c r="A2317" s="537"/>
      <c r="B2317" s="538"/>
      <c r="C2317" s="538"/>
      <c r="D2317" s="539"/>
      <c r="E2317" s="540"/>
      <c r="F2317" s="540"/>
      <c r="G2317" s="539"/>
      <c r="H2317" s="539"/>
      <c r="I2317" s="539"/>
      <c r="J2317" s="539"/>
      <c r="K2317" s="539"/>
      <c r="L2317" s="539"/>
      <c r="M2317" s="539"/>
      <c r="N2317" s="539"/>
      <c r="O2317" s="539"/>
      <c r="P2317" s="539"/>
      <c r="Q2317" s="539"/>
      <c r="R2317" s="540"/>
      <c r="S2317" s="540"/>
      <c r="T2317" s="1148"/>
    </row>
    <row r="2318" spans="1:22" ht="15.6">
      <c r="A2318" s="1761" t="s">
        <v>1282</v>
      </c>
      <c r="B2318" s="1762"/>
      <c r="C2318" s="1762"/>
      <c r="D2318" s="1762"/>
      <c r="E2318" s="541"/>
      <c r="F2318" s="1763" t="s">
        <v>1283</v>
      </c>
      <c r="G2318" s="1763"/>
      <c r="H2318" s="1763"/>
      <c r="I2318" s="1763"/>
      <c r="J2318" s="1763"/>
      <c r="K2318" s="1763"/>
      <c r="L2318" s="540"/>
      <c r="M2318" s="1763" t="s">
        <v>1205</v>
      </c>
      <c r="N2318" s="1763"/>
      <c r="O2318" s="1763"/>
      <c r="P2318" s="540"/>
      <c r="Q2318" s="1763" t="s">
        <v>1284</v>
      </c>
      <c r="R2318" s="1763"/>
      <c r="S2318" s="1763"/>
      <c r="T2318" s="1148"/>
    </row>
    <row r="2319" spans="1:22" ht="15.6">
      <c r="A2319" s="1767" t="s">
        <v>1046</v>
      </c>
      <c r="B2319" s="1768"/>
      <c r="C2319" s="1768"/>
      <c r="D2319" s="1768"/>
      <c r="E2319" s="541"/>
      <c r="F2319" s="1769" t="s">
        <v>1047</v>
      </c>
      <c r="G2319" s="1769"/>
      <c r="H2319" s="1769"/>
      <c r="I2319" s="1769"/>
      <c r="J2319" s="1769"/>
      <c r="K2319" s="1769"/>
      <c r="L2319" s="540"/>
      <c r="M2319" s="1770" t="s">
        <v>924</v>
      </c>
      <c r="N2319" s="1771"/>
      <c r="O2319" s="1772"/>
      <c r="P2319" s="539"/>
      <c r="Q2319" s="1828"/>
      <c r="R2319" s="1829"/>
      <c r="S2319" s="1859"/>
      <c r="T2319" s="1148"/>
    </row>
    <row r="2320" spans="1:22" ht="15.6">
      <c r="A2320" s="1767"/>
      <c r="B2320" s="1768"/>
      <c r="C2320" s="1768"/>
      <c r="D2320" s="1768"/>
      <c r="E2320" s="541"/>
      <c r="F2320" s="1769"/>
      <c r="G2320" s="1769"/>
      <c r="H2320" s="1769"/>
      <c r="I2320" s="1769"/>
      <c r="J2320" s="1769"/>
      <c r="K2320" s="1769"/>
      <c r="L2320" s="539"/>
      <c r="M2320" s="539"/>
      <c r="N2320" s="542"/>
      <c r="O2320" s="542"/>
      <c r="P2320" s="542"/>
      <c r="Q2320" s="542"/>
      <c r="R2320" s="540"/>
      <c r="S2320" s="540"/>
      <c r="T2320" s="1148"/>
    </row>
    <row r="2321" spans="1:21" ht="15" thickBot="1">
      <c r="A2321" s="1166"/>
      <c r="B2321" s="1167"/>
      <c r="C2321" s="1167"/>
      <c r="D2321" s="1167"/>
      <c r="E2321" s="1167"/>
      <c r="F2321" s="1167"/>
      <c r="G2321" s="1167"/>
      <c r="H2321" s="1167"/>
      <c r="I2321" s="1167"/>
      <c r="J2321" s="1167"/>
      <c r="K2321" s="1167"/>
      <c r="L2321" s="1167"/>
      <c r="M2321" s="1167"/>
      <c r="N2321" s="1167"/>
      <c r="O2321" s="1167"/>
      <c r="P2321" s="1167"/>
      <c r="Q2321" s="1167"/>
      <c r="R2321" s="1167"/>
      <c r="S2321" s="1167"/>
      <c r="T2321" s="1168"/>
    </row>
    <row r="2322" spans="1:21" ht="15.6" customHeight="1">
      <c r="A2322" s="1801" t="s">
        <v>1285</v>
      </c>
      <c r="B2322" s="1802"/>
      <c r="C2322" s="1802"/>
      <c r="D2322" s="1802"/>
      <c r="E2322" s="1802"/>
      <c r="F2322" s="1802"/>
      <c r="G2322" s="1802"/>
      <c r="H2322" s="1803"/>
      <c r="I2322" s="1930" t="s">
        <v>428</v>
      </c>
      <c r="J2322" s="1931" t="s">
        <v>1225</v>
      </c>
      <c r="K2322" s="1932"/>
      <c r="L2322" s="1932"/>
      <c r="M2322" s="1932"/>
      <c r="N2322" s="1932"/>
      <c r="O2322" s="1933"/>
      <c r="P2322" s="1930" t="s">
        <v>1666</v>
      </c>
      <c r="Q2322" s="1930" t="s">
        <v>1663</v>
      </c>
      <c r="R2322" s="1930" t="s">
        <v>1664</v>
      </c>
      <c r="S2322" s="1930" t="s">
        <v>1665</v>
      </c>
      <c r="T2322" s="1944" t="s">
        <v>1288</v>
      </c>
      <c r="U2322" s="1945" t="s">
        <v>1206</v>
      </c>
    </row>
    <row r="2323" spans="1:21" ht="31.2">
      <c r="A2323" s="1804"/>
      <c r="B2323" s="1805"/>
      <c r="C2323" s="1805"/>
      <c r="D2323" s="1805"/>
      <c r="E2323" s="1805"/>
      <c r="F2323" s="1805"/>
      <c r="G2323" s="1805"/>
      <c r="H2323" s="1806"/>
      <c r="I2323" s="1824"/>
      <c r="J2323" s="546" t="s">
        <v>1289</v>
      </c>
      <c r="K2323" s="546" t="s">
        <v>1655</v>
      </c>
      <c r="L2323" s="546" t="s">
        <v>1667</v>
      </c>
      <c r="M2323" s="546" t="s">
        <v>1668</v>
      </c>
      <c r="N2323" s="546" t="s">
        <v>1669</v>
      </c>
      <c r="O2323" s="546" t="s">
        <v>1291</v>
      </c>
      <c r="P2323" s="1824"/>
      <c r="Q2323" s="1824"/>
      <c r="R2323" s="1824"/>
      <c r="S2323" s="1824"/>
      <c r="T2323" s="1810"/>
      <c r="U2323" s="1946"/>
    </row>
    <row r="2324" spans="1:21" ht="35.4" customHeight="1">
      <c r="A2324" s="1778" t="s">
        <v>1292</v>
      </c>
      <c r="B2324" s="1779"/>
      <c r="C2324" s="1779"/>
      <c r="D2324" s="1779"/>
      <c r="E2324" s="1779"/>
      <c r="F2324" s="1779"/>
      <c r="G2324" s="1779"/>
      <c r="H2324" s="1780"/>
      <c r="I2324" s="547" t="s">
        <v>1687</v>
      </c>
      <c r="J2324" s="583" t="s">
        <v>1670</v>
      </c>
      <c r="K2324" s="549"/>
      <c r="L2324" s="549"/>
      <c r="M2324" s="549"/>
      <c r="N2324" s="549"/>
      <c r="O2324" s="549"/>
      <c r="P2324" s="549">
        <v>21.22</v>
      </c>
      <c r="Q2324" s="549"/>
      <c r="R2324" s="549">
        <f t="shared" ref="R2324:R2341" si="55">P2324-Q2324</f>
        <v>21.22</v>
      </c>
      <c r="S2324" s="549">
        <v>2</v>
      </c>
      <c r="T2324" s="1480">
        <f>+R2324*S2324</f>
        <v>42.44</v>
      </c>
      <c r="U2324" s="1478">
        <f t="shared" ref="U2324:U2341" si="56">S2324*R2324</f>
        <v>42.44</v>
      </c>
    </row>
    <row r="2325" spans="1:21" ht="35.4" customHeight="1">
      <c r="A2325" s="1781"/>
      <c r="B2325" s="1782"/>
      <c r="C2325" s="1782"/>
      <c r="D2325" s="1782"/>
      <c r="E2325" s="1782"/>
      <c r="F2325" s="1782"/>
      <c r="G2325" s="1782"/>
      <c r="H2325" s="1783"/>
      <c r="I2325" s="547" t="s">
        <v>1687</v>
      </c>
      <c r="J2325" s="583" t="s">
        <v>1670</v>
      </c>
      <c r="K2325" s="549">
        <v>2.6</v>
      </c>
      <c r="L2325" s="549"/>
      <c r="M2325" s="549"/>
      <c r="N2325" s="549"/>
      <c r="O2325" s="549">
        <v>5.2</v>
      </c>
      <c r="P2325" s="549">
        <f>O2325*K2325</f>
        <v>13.520000000000001</v>
      </c>
      <c r="Q2325" s="549"/>
      <c r="R2325" s="549">
        <f t="shared" si="55"/>
        <v>13.520000000000001</v>
      </c>
      <c r="S2325" s="549">
        <v>1</v>
      </c>
      <c r="T2325" s="1480">
        <f t="shared" ref="T2325:T2341" si="57">+R2325*S2325</f>
        <v>13.520000000000001</v>
      </c>
      <c r="U2325" s="1478">
        <f t="shared" si="56"/>
        <v>13.520000000000001</v>
      </c>
    </row>
    <row r="2326" spans="1:21" ht="35.4" customHeight="1">
      <c r="A2326" s="1781"/>
      <c r="B2326" s="1782"/>
      <c r="C2326" s="1782"/>
      <c r="D2326" s="1782"/>
      <c r="E2326" s="1782"/>
      <c r="F2326" s="1782"/>
      <c r="G2326" s="1782"/>
      <c r="H2326" s="1783"/>
      <c r="I2326" s="547" t="s">
        <v>1687</v>
      </c>
      <c r="J2326" s="583" t="s">
        <v>1670</v>
      </c>
      <c r="K2326" s="549">
        <v>2.6</v>
      </c>
      <c r="L2326" s="549"/>
      <c r="M2326" s="549"/>
      <c r="N2326" s="549"/>
      <c r="O2326" s="549">
        <v>5.15</v>
      </c>
      <c r="P2326" s="549">
        <f t="shared" ref="P2326:P2330" si="58">O2326*K2326</f>
        <v>13.39</v>
      </c>
      <c r="Q2326" s="549"/>
      <c r="R2326" s="549">
        <f t="shared" si="55"/>
        <v>13.39</v>
      </c>
      <c r="S2326" s="549">
        <v>1</v>
      </c>
      <c r="T2326" s="1480">
        <f t="shared" si="57"/>
        <v>13.39</v>
      </c>
      <c r="U2326" s="1478">
        <f t="shared" si="56"/>
        <v>13.39</v>
      </c>
    </row>
    <row r="2327" spans="1:21" ht="35.4" customHeight="1">
      <c r="A2327" s="1781"/>
      <c r="B2327" s="1782"/>
      <c r="C2327" s="1782"/>
      <c r="D2327" s="1782"/>
      <c r="E2327" s="1782"/>
      <c r="F2327" s="1782"/>
      <c r="G2327" s="1782"/>
      <c r="H2327" s="1783"/>
      <c r="I2327" s="547" t="s">
        <v>1687</v>
      </c>
      <c r="J2327" s="583" t="s">
        <v>1670</v>
      </c>
      <c r="K2327" s="549">
        <v>2.6</v>
      </c>
      <c r="L2327" s="549"/>
      <c r="M2327" s="549"/>
      <c r="N2327" s="549"/>
      <c r="O2327" s="549">
        <v>5.54</v>
      </c>
      <c r="P2327" s="549">
        <f t="shared" si="58"/>
        <v>14.404</v>
      </c>
      <c r="Q2327" s="549"/>
      <c r="R2327" s="549">
        <f t="shared" si="55"/>
        <v>14.404</v>
      </c>
      <c r="S2327" s="549">
        <v>1</v>
      </c>
      <c r="T2327" s="1480">
        <f t="shared" si="57"/>
        <v>14.404</v>
      </c>
      <c r="U2327" s="1478">
        <f t="shared" si="56"/>
        <v>14.404</v>
      </c>
    </row>
    <row r="2328" spans="1:21" ht="35.4" customHeight="1">
      <c r="A2328" s="1781"/>
      <c r="B2328" s="1782"/>
      <c r="C2328" s="1782"/>
      <c r="D2328" s="1782"/>
      <c r="E2328" s="1782"/>
      <c r="F2328" s="1782"/>
      <c r="G2328" s="1782"/>
      <c r="H2328" s="1783"/>
      <c r="I2328" s="547" t="s">
        <v>1688</v>
      </c>
      <c r="J2328" s="583" t="s">
        <v>1670</v>
      </c>
      <c r="K2328" s="549">
        <v>2.6</v>
      </c>
      <c r="L2328" s="549"/>
      <c r="M2328" s="549"/>
      <c r="N2328" s="549"/>
      <c r="O2328" s="549">
        <v>4.21</v>
      </c>
      <c r="P2328" s="549">
        <f t="shared" si="58"/>
        <v>10.946</v>
      </c>
      <c r="Q2328" s="549"/>
      <c r="R2328" s="549">
        <f t="shared" si="55"/>
        <v>10.946</v>
      </c>
      <c r="S2328" s="549">
        <v>2</v>
      </c>
      <c r="T2328" s="1480">
        <f t="shared" si="57"/>
        <v>21.891999999999999</v>
      </c>
      <c r="U2328" s="1478">
        <f t="shared" si="56"/>
        <v>21.891999999999999</v>
      </c>
    </row>
    <row r="2329" spans="1:21" ht="35.4" customHeight="1">
      <c r="A2329" s="1781"/>
      <c r="B2329" s="1782"/>
      <c r="C2329" s="1782"/>
      <c r="D2329" s="1782"/>
      <c r="E2329" s="1782"/>
      <c r="F2329" s="1782"/>
      <c r="G2329" s="1782"/>
      <c r="H2329" s="1783"/>
      <c r="I2329" s="547" t="s">
        <v>1688</v>
      </c>
      <c r="J2329" s="583" t="s">
        <v>1670</v>
      </c>
      <c r="K2329" s="549">
        <v>2.6</v>
      </c>
      <c r="L2329" s="549"/>
      <c r="M2329" s="549"/>
      <c r="N2329" s="549"/>
      <c r="O2329" s="549">
        <v>4.54</v>
      </c>
      <c r="P2329" s="549">
        <f t="shared" si="58"/>
        <v>11.804</v>
      </c>
      <c r="Q2329" s="549"/>
      <c r="R2329" s="549">
        <f t="shared" si="55"/>
        <v>11.804</v>
      </c>
      <c r="S2329" s="549">
        <v>2</v>
      </c>
      <c r="T2329" s="1480">
        <f t="shared" si="57"/>
        <v>23.608000000000001</v>
      </c>
      <c r="U2329" s="1478">
        <f t="shared" si="56"/>
        <v>23.608000000000001</v>
      </c>
    </row>
    <row r="2330" spans="1:21" ht="35.4" customHeight="1">
      <c r="A2330" s="1781"/>
      <c r="B2330" s="1782"/>
      <c r="C2330" s="1782"/>
      <c r="D2330" s="1782"/>
      <c r="E2330" s="1782"/>
      <c r="F2330" s="1782"/>
      <c r="G2330" s="1782"/>
      <c r="H2330" s="1783"/>
      <c r="I2330" s="547" t="s">
        <v>1689</v>
      </c>
      <c r="J2330" s="583" t="s">
        <v>1670</v>
      </c>
      <c r="K2330" s="549">
        <v>2.6</v>
      </c>
      <c r="L2330" s="549"/>
      <c r="M2330" s="549"/>
      <c r="N2330" s="549"/>
      <c r="O2330" s="549">
        <v>4.84</v>
      </c>
      <c r="P2330" s="549">
        <f t="shared" si="58"/>
        <v>12.584</v>
      </c>
      <c r="Q2330" s="549"/>
      <c r="R2330" s="549">
        <f t="shared" si="55"/>
        <v>12.584</v>
      </c>
      <c r="S2330" s="549">
        <v>2</v>
      </c>
      <c r="T2330" s="1480">
        <f t="shared" si="57"/>
        <v>25.167999999999999</v>
      </c>
      <c r="U2330" s="1478">
        <f t="shared" si="56"/>
        <v>25.167999999999999</v>
      </c>
    </row>
    <row r="2331" spans="1:21" ht="35.4" customHeight="1">
      <c r="A2331" s="1781"/>
      <c r="B2331" s="1782"/>
      <c r="C2331" s="1782"/>
      <c r="D2331" s="1782"/>
      <c r="E2331" s="1782"/>
      <c r="F2331" s="1782"/>
      <c r="G2331" s="1782"/>
      <c r="H2331" s="1783"/>
      <c r="I2331" s="547" t="s">
        <v>1690</v>
      </c>
      <c r="J2331" s="583" t="s">
        <v>1670</v>
      </c>
      <c r="K2331" s="549"/>
      <c r="L2331" s="549"/>
      <c r="M2331" s="549"/>
      <c r="N2331" s="549"/>
      <c r="O2331" s="549"/>
      <c r="P2331" s="549">
        <v>19.71</v>
      </c>
      <c r="Q2331" s="549"/>
      <c r="R2331" s="549">
        <f t="shared" si="55"/>
        <v>19.71</v>
      </c>
      <c r="S2331" s="549">
        <v>1</v>
      </c>
      <c r="T2331" s="1480">
        <f t="shared" si="57"/>
        <v>19.71</v>
      </c>
      <c r="U2331" s="1478">
        <f t="shared" si="56"/>
        <v>19.71</v>
      </c>
    </row>
    <row r="2332" spans="1:21" ht="35.4" customHeight="1">
      <c r="A2332" s="1781"/>
      <c r="B2332" s="1782"/>
      <c r="C2332" s="1782"/>
      <c r="D2332" s="1782"/>
      <c r="E2332" s="1782"/>
      <c r="F2332" s="1782"/>
      <c r="G2332" s="1782"/>
      <c r="H2332" s="1783"/>
      <c r="I2332" s="547" t="s">
        <v>1691</v>
      </c>
      <c r="J2332" s="583" t="s">
        <v>1670</v>
      </c>
      <c r="K2332" s="549"/>
      <c r="L2332" s="549"/>
      <c r="M2332" s="549"/>
      <c r="N2332" s="549"/>
      <c r="O2332" s="549"/>
      <c r="P2332" s="549">
        <v>13.47</v>
      </c>
      <c r="Q2332" s="549"/>
      <c r="R2332" s="549">
        <f t="shared" si="55"/>
        <v>13.47</v>
      </c>
      <c r="S2332" s="549">
        <v>2</v>
      </c>
      <c r="T2332" s="1480">
        <f t="shared" si="57"/>
        <v>26.94</v>
      </c>
      <c r="U2332" s="1478">
        <f t="shared" si="56"/>
        <v>26.94</v>
      </c>
    </row>
    <row r="2333" spans="1:21" ht="35.4" customHeight="1">
      <c r="A2333" s="1781"/>
      <c r="B2333" s="1782"/>
      <c r="C2333" s="1782"/>
      <c r="D2333" s="1782"/>
      <c r="E2333" s="1782"/>
      <c r="F2333" s="1782"/>
      <c r="G2333" s="1782"/>
      <c r="H2333" s="1783"/>
      <c r="I2333" s="547" t="s">
        <v>1691</v>
      </c>
      <c r="J2333" s="583" t="s">
        <v>1670</v>
      </c>
      <c r="K2333" s="549">
        <v>2.0699999999999998</v>
      </c>
      <c r="L2333" s="549"/>
      <c r="M2333" s="549"/>
      <c r="N2333" s="549"/>
      <c r="O2333" s="549">
        <v>4.57</v>
      </c>
      <c r="P2333" s="549">
        <f t="shared" ref="P2333:P2341" si="59">O2333*K2333</f>
        <v>9.4598999999999993</v>
      </c>
      <c r="Q2333" s="549"/>
      <c r="R2333" s="549">
        <f t="shared" si="55"/>
        <v>9.4598999999999993</v>
      </c>
      <c r="S2333" s="549">
        <v>1</v>
      </c>
      <c r="T2333" s="1480">
        <f t="shared" si="57"/>
        <v>9.4598999999999993</v>
      </c>
      <c r="U2333" s="1478">
        <f t="shared" si="56"/>
        <v>9.4598999999999993</v>
      </c>
    </row>
    <row r="2334" spans="1:21" ht="35.4" customHeight="1">
      <c r="A2334" s="1781"/>
      <c r="B2334" s="1782"/>
      <c r="C2334" s="1782"/>
      <c r="D2334" s="1782"/>
      <c r="E2334" s="1782"/>
      <c r="F2334" s="1782"/>
      <c r="G2334" s="1782"/>
      <c r="H2334" s="1783"/>
      <c r="I2334" s="547" t="s">
        <v>1691</v>
      </c>
      <c r="J2334" s="583" t="s">
        <v>1670</v>
      </c>
      <c r="K2334" s="549">
        <v>2.0699999999999998</v>
      </c>
      <c r="L2334" s="549"/>
      <c r="M2334" s="549"/>
      <c r="N2334" s="549"/>
      <c r="O2334" s="549">
        <v>3.55</v>
      </c>
      <c r="P2334" s="549">
        <f t="shared" si="59"/>
        <v>7.3484999999999987</v>
      </c>
      <c r="Q2334" s="549"/>
      <c r="R2334" s="549">
        <f t="shared" si="55"/>
        <v>7.3484999999999987</v>
      </c>
      <c r="S2334" s="549">
        <v>1</v>
      </c>
      <c r="T2334" s="1480">
        <f t="shared" si="57"/>
        <v>7.3484999999999987</v>
      </c>
      <c r="U2334" s="1478">
        <f t="shared" si="56"/>
        <v>7.3484999999999987</v>
      </c>
    </row>
    <row r="2335" spans="1:21" ht="35.4" customHeight="1">
      <c r="A2335" s="1781"/>
      <c r="B2335" s="1782"/>
      <c r="C2335" s="1782"/>
      <c r="D2335" s="1782"/>
      <c r="E2335" s="1782"/>
      <c r="F2335" s="1782"/>
      <c r="G2335" s="1782"/>
      <c r="H2335" s="1783"/>
      <c r="I2335" s="547" t="s">
        <v>1691</v>
      </c>
      <c r="J2335" s="583" t="s">
        <v>1670</v>
      </c>
      <c r="K2335" s="549">
        <v>2.0699999999999998</v>
      </c>
      <c r="L2335" s="549"/>
      <c r="M2335" s="549"/>
      <c r="N2335" s="549"/>
      <c r="O2335" s="549">
        <v>2.75</v>
      </c>
      <c r="P2335" s="549">
        <f t="shared" si="59"/>
        <v>5.6924999999999999</v>
      </c>
      <c r="Q2335" s="549"/>
      <c r="R2335" s="549">
        <f t="shared" si="55"/>
        <v>5.6924999999999999</v>
      </c>
      <c r="S2335" s="549">
        <v>1</v>
      </c>
      <c r="T2335" s="1480">
        <f t="shared" si="57"/>
        <v>5.6924999999999999</v>
      </c>
      <c r="U2335" s="1478">
        <f t="shared" si="56"/>
        <v>5.6924999999999999</v>
      </c>
    </row>
    <row r="2336" spans="1:21" ht="15.6">
      <c r="A2336" s="1781"/>
      <c r="B2336" s="1782"/>
      <c r="C2336" s="1782"/>
      <c r="D2336" s="1782"/>
      <c r="E2336" s="1782"/>
      <c r="F2336" s="1782"/>
      <c r="G2336" s="1782"/>
      <c r="H2336" s="1783"/>
      <c r="I2336" s="547" t="s">
        <v>1692</v>
      </c>
      <c r="J2336" s="583" t="s">
        <v>1670</v>
      </c>
      <c r="K2336" s="549">
        <v>0.4</v>
      </c>
      <c r="L2336" s="549"/>
      <c r="M2336" s="549"/>
      <c r="N2336" s="549"/>
      <c r="O2336" s="549">
        <v>11.65</v>
      </c>
      <c r="P2336" s="549">
        <f t="shared" si="59"/>
        <v>4.66</v>
      </c>
      <c r="Q2336" s="549"/>
      <c r="R2336" s="549">
        <f t="shared" si="55"/>
        <v>4.66</v>
      </c>
      <c r="S2336" s="549">
        <v>1</v>
      </c>
      <c r="T2336" s="1480">
        <f t="shared" si="57"/>
        <v>4.66</v>
      </c>
      <c r="U2336" s="1478">
        <f t="shared" si="56"/>
        <v>4.66</v>
      </c>
    </row>
    <row r="2337" spans="1:24" ht="15.6">
      <c r="A2337" s="1781"/>
      <c r="B2337" s="1782"/>
      <c r="C2337" s="1782"/>
      <c r="D2337" s="1782"/>
      <c r="E2337" s="1782"/>
      <c r="F2337" s="1782"/>
      <c r="G2337" s="1782"/>
      <c r="H2337" s="1783"/>
      <c r="I2337" s="547" t="s">
        <v>1692</v>
      </c>
      <c r="J2337" s="583" t="s">
        <v>1670</v>
      </c>
      <c r="K2337" s="549">
        <v>0.8</v>
      </c>
      <c r="L2337" s="549"/>
      <c r="M2337" s="549"/>
      <c r="N2337" s="549"/>
      <c r="O2337" s="549">
        <v>11.7</v>
      </c>
      <c r="P2337" s="549">
        <f t="shared" si="59"/>
        <v>9.36</v>
      </c>
      <c r="Q2337" s="549"/>
      <c r="R2337" s="549">
        <f t="shared" si="55"/>
        <v>9.36</v>
      </c>
      <c r="S2337" s="549">
        <v>1</v>
      </c>
      <c r="T2337" s="1480">
        <f t="shared" si="57"/>
        <v>9.36</v>
      </c>
      <c r="U2337" s="1478">
        <f t="shared" si="56"/>
        <v>9.36</v>
      </c>
    </row>
    <row r="2338" spans="1:24" ht="15.6">
      <c r="A2338" s="1781"/>
      <c r="B2338" s="1782"/>
      <c r="C2338" s="1782"/>
      <c r="D2338" s="1782"/>
      <c r="E2338" s="1782"/>
      <c r="F2338" s="1782"/>
      <c r="G2338" s="1782"/>
      <c r="H2338" s="1783"/>
      <c r="I2338" s="547" t="s">
        <v>1692</v>
      </c>
      <c r="J2338" s="583" t="s">
        <v>1670</v>
      </c>
      <c r="K2338" s="549">
        <v>0.4</v>
      </c>
      <c r="L2338" s="549"/>
      <c r="M2338" s="549"/>
      <c r="N2338" s="549"/>
      <c r="O2338" s="549">
        <v>3</v>
      </c>
      <c r="P2338" s="549">
        <f t="shared" si="59"/>
        <v>1.2000000000000002</v>
      </c>
      <c r="Q2338" s="549"/>
      <c r="R2338" s="549">
        <f t="shared" si="55"/>
        <v>1.2000000000000002</v>
      </c>
      <c r="S2338" s="549">
        <v>6</v>
      </c>
      <c r="T2338" s="1480">
        <f t="shared" si="57"/>
        <v>7.2000000000000011</v>
      </c>
      <c r="U2338" s="1478">
        <f t="shared" si="56"/>
        <v>7.2000000000000011</v>
      </c>
    </row>
    <row r="2339" spans="1:24" ht="15.6">
      <c r="A2339" s="1781"/>
      <c r="B2339" s="1782"/>
      <c r="C2339" s="1782"/>
      <c r="D2339" s="1782"/>
      <c r="E2339" s="1782"/>
      <c r="F2339" s="1782"/>
      <c r="G2339" s="1782"/>
      <c r="H2339" s="1783"/>
      <c r="I2339" s="547" t="s">
        <v>1692</v>
      </c>
      <c r="J2339" s="583" t="s">
        <v>1670</v>
      </c>
      <c r="K2339" s="549">
        <v>0.4</v>
      </c>
      <c r="L2339" s="549"/>
      <c r="M2339" s="549"/>
      <c r="N2339" s="549"/>
      <c r="O2339" s="549">
        <v>4.57</v>
      </c>
      <c r="P2339" s="549">
        <f t="shared" si="59"/>
        <v>1.8280000000000003</v>
      </c>
      <c r="Q2339" s="549"/>
      <c r="R2339" s="549">
        <f t="shared" si="55"/>
        <v>1.8280000000000003</v>
      </c>
      <c r="S2339" s="549">
        <v>1</v>
      </c>
      <c r="T2339" s="1480">
        <f t="shared" si="57"/>
        <v>1.8280000000000003</v>
      </c>
      <c r="U2339" s="1478">
        <f t="shared" si="56"/>
        <v>1.8280000000000003</v>
      </c>
    </row>
    <row r="2340" spans="1:24" ht="15.6">
      <c r="A2340" s="1781"/>
      <c r="B2340" s="1782"/>
      <c r="C2340" s="1782"/>
      <c r="D2340" s="1782"/>
      <c r="E2340" s="1782"/>
      <c r="F2340" s="1782"/>
      <c r="G2340" s="1782"/>
      <c r="H2340" s="1783"/>
      <c r="I2340" s="547" t="s">
        <v>1692</v>
      </c>
      <c r="J2340" s="583" t="s">
        <v>1670</v>
      </c>
      <c r="K2340" s="549">
        <v>1.4</v>
      </c>
      <c r="L2340" s="549"/>
      <c r="M2340" s="549"/>
      <c r="N2340" s="549"/>
      <c r="O2340" s="549">
        <v>3.55</v>
      </c>
      <c r="P2340" s="549">
        <f t="shared" si="59"/>
        <v>4.97</v>
      </c>
      <c r="Q2340" s="549"/>
      <c r="R2340" s="549">
        <f t="shared" si="55"/>
        <v>4.97</v>
      </c>
      <c r="S2340" s="549">
        <v>1</v>
      </c>
      <c r="T2340" s="1480">
        <f t="shared" si="57"/>
        <v>4.97</v>
      </c>
      <c r="U2340" s="1478">
        <f t="shared" si="56"/>
        <v>4.97</v>
      </c>
    </row>
    <row r="2341" spans="1:24" ht="15.6">
      <c r="A2341" s="1781"/>
      <c r="B2341" s="1782"/>
      <c r="C2341" s="1782"/>
      <c r="D2341" s="1782"/>
      <c r="E2341" s="1782"/>
      <c r="F2341" s="1782"/>
      <c r="G2341" s="1782"/>
      <c r="H2341" s="1783"/>
      <c r="I2341" s="547" t="s">
        <v>1692</v>
      </c>
      <c r="J2341" s="583" t="s">
        <v>1670</v>
      </c>
      <c r="K2341" s="549">
        <v>2.4</v>
      </c>
      <c r="L2341" s="549"/>
      <c r="M2341" s="549"/>
      <c r="N2341" s="549"/>
      <c r="O2341" s="549">
        <v>2.75</v>
      </c>
      <c r="P2341" s="549">
        <f t="shared" si="59"/>
        <v>6.6</v>
      </c>
      <c r="Q2341" s="549"/>
      <c r="R2341" s="549">
        <f t="shared" si="55"/>
        <v>6.6</v>
      </c>
      <c r="S2341" s="549">
        <v>1</v>
      </c>
      <c r="T2341" s="1480">
        <f t="shared" si="57"/>
        <v>6.6</v>
      </c>
      <c r="U2341" s="1478">
        <f t="shared" si="56"/>
        <v>6.6</v>
      </c>
    </row>
    <row r="2342" spans="1:24" ht="15.6">
      <c r="A2342" s="1781"/>
      <c r="B2342" s="1782"/>
      <c r="C2342" s="1782"/>
      <c r="D2342" s="1782"/>
      <c r="E2342" s="1782"/>
      <c r="F2342" s="1782"/>
      <c r="G2342" s="1782"/>
      <c r="H2342" s="1783"/>
      <c r="I2342" s="547"/>
      <c r="J2342" s="553"/>
      <c r="K2342" s="553"/>
      <c r="L2342" s="554"/>
      <c r="M2342" s="554"/>
      <c r="N2342" s="554"/>
      <c r="O2342" s="554"/>
      <c r="P2342" s="549"/>
      <c r="Q2342" s="549"/>
      <c r="R2342" s="549"/>
      <c r="S2342" s="549"/>
      <c r="T2342" s="584"/>
      <c r="U2342" s="1479"/>
    </row>
    <row r="2343" spans="1:24" ht="16.2" customHeight="1" thickBot="1">
      <c r="A2343" s="1475"/>
      <c r="B2343" s="1481"/>
      <c r="C2343" s="1481"/>
      <c r="D2343" s="1481"/>
      <c r="E2343" s="1481"/>
      <c r="F2343" s="1481"/>
      <c r="G2343" s="1481"/>
      <c r="H2343" s="1481"/>
      <c r="I2343" s="1476"/>
      <c r="J2343" s="1476"/>
      <c r="K2343" s="1476"/>
      <c r="L2343" s="547"/>
      <c r="M2343" s="553"/>
      <c r="N2343" s="553"/>
      <c r="O2343" s="554"/>
      <c r="P2343" s="554"/>
      <c r="Q2343" s="554"/>
      <c r="R2343" s="554"/>
      <c r="S2343" s="554"/>
      <c r="T2343" s="1482"/>
      <c r="U2343" s="1122"/>
      <c r="V2343" s="1121"/>
    </row>
    <row r="2344" spans="1:24" ht="16.2" customHeight="1" thickBot="1">
      <c r="A2344" s="1483"/>
      <c r="B2344" s="1484"/>
      <c r="C2344" s="1484"/>
      <c r="D2344" s="1484"/>
      <c r="E2344" s="1484"/>
      <c r="F2344" s="1484"/>
      <c r="G2344" s="1484"/>
      <c r="H2344" s="1484"/>
      <c r="I2344" s="1477"/>
      <c r="J2344" s="1477"/>
      <c r="K2344" s="1477"/>
      <c r="L2344" s="1426" t="s">
        <v>1209</v>
      </c>
      <c r="M2344" s="1427"/>
      <c r="N2344" s="1427"/>
      <c r="O2344" s="1427"/>
      <c r="P2344" s="1427"/>
      <c r="Q2344" s="1427"/>
      <c r="R2344" s="1427"/>
      <c r="S2344" s="1427"/>
      <c r="T2344" s="1485">
        <f>+SUM(T2324:T2343)</f>
        <v>258.1909</v>
      </c>
      <c r="U2344" s="556"/>
      <c r="V2344" s="556"/>
    </row>
    <row r="2345" spans="1:24" ht="15.6">
      <c r="A2345" s="1142"/>
      <c r="B2345" s="1143"/>
      <c r="C2345" s="1143"/>
      <c r="D2345" s="1138"/>
      <c r="E2345" s="1144"/>
      <c r="F2345" s="1144"/>
      <c r="G2345" s="1144"/>
      <c r="H2345" s="1145"/>
      <c r="I2345" s="564"/>
      <c r="J2345" s="565"/>
      <c r="K2345" s="565"/>
      <c r="L2345" s="1136"/>
      <c r="M2345" s="1137"/>
      <c r="N2345" s="1137"/>
      <c r="O2345" s="1138"/>
      <c r="P2345" s="1138"/>
      <c r="Q2345" s="1138"/>
      <c r="R2345" s="1138"/>
      <c r="S2345" s="1138"/>
      <c r="T2345" s="1139"/>
      <c r="U2345" s="561"/>
      <c r="V2345" s="561"/>
      <c r="W2345" s="561"/>
      <c r="X2345" s="565"/>
    </row>
    <row r="2346" spans="1:24" ht="85.8" customHeight="1">
      <c r="A2346" s="753" t="s">
        <v>1306</v>
      </c>
      <c r="B2346" s="1757"/>
      <c r="C2346" s="1757"/>
      <c r="D2346" s="299"/>
      <c r="E2346" s="280"/>
      <c r="F2346" s="756"/>
      <c r="G2346" s="1758" t="s">
        <v>1306</v>
      </c>
      <c r="H2346" s="1758"/>
      <c r="I2346" s="299"/>
      <c r="J2346" s="299"/>
      <c r="M2346" s="566"/>
      <c r="N2346" s="566"/>
      <c r="O2346" s="561"/>
      <c r="P2346" s="561"/>
      <c r="Q2346" s="561"/>
      <c r="R2346" s="561"/>
      <c r="S2346" s="561"/>
      <c r="T2346" s="1140"/>
      <c r="U2346" s="561"/>
      <c r="V2346" s="561"/>
      <c r="W2346" s="561"/>
      <c r="X2346" s="565"/>
    </row>
    <row r="2347" spans="1:24" ht="15.6" customHeight="1">
      <c r="A2347" s="765" t="s">
        <v>1939</v>
      </c>
      <c r="B2347" s="755"/>
      <c r="C2347" s="755"/>
      <c r="D2347" s="238"/>
      <c r="E2347" s="238"/>
      <c r="F2347" s="238"/>
      <c r="G2347" s="1759" t="s">
        <v>1942</v>
      </c>
      <c r="H2347" s="1759"/>
      <c r="I2347" s="1759"/>
      <c r="J2347" s="1759"/>
      <c r="M2347" s="568"/>
      <c r="N2347" s="568"/>
      <c r="O2347" s="568"/>
      <c r="P2347" s="568"/>
      <c r="Q2347" s="568"/>
      <c r="R2347" s="568"/>
      <c r="S2347" s="568"/>
      <c r="T2347" s="569"/>
      <c r="U2347" s="568"/>
      <c r="V2347" s="568"/>
      <c r="W2347" s="568"/>
      <c r="X2347" s="531"/>
    </row>
    <row r="2348" spans="1:24" ht="15.6" customHeight="1">
      <c r="A2348" s="765" t="s">
        <v>1940</v>
      </c>
      <c r="B2348" s="755"/>
      <c r="C2348" s="755"/>
      <c r="D2348" s="238"/>
      <c r="E2348" s="238"/>
      <c r="F2348" s="238"/>
      <c r="G2348" s="1759" t="s">
        <v>1943</v>
      </c>
      <c r="H2348" s="1759"/>
      <c r="I2348" s="1759"/>
      <c r="J2348" s="1759"/>
      <c r="M2348" s="568"/>
      <c r="N2348" s="568"/>
      <c r="O2348" s="568"/>
      <c r="P2348" s="568"/>
      <c r="Q2348" s="568"/>
      <c r="R2348" s="568"/>
      <c r="S2348" s="568"/>
      <c r="T2348" s="569"/>
      <c r="U2348" s="568"/>
      <c r="V2348" s="568"/>
      <c r="W2348" s="568"/>
      <c r="X2348" s="568"/>
    </row>
    <row r="2349" spans="1:24" ht="15.6" customHeight="1" thickBot="1">
      <c r="A2349" s="765" t="s">
        <v>1941</v>
      </c>
      <c r="B2349" s="755"/>
      <c r="C2349" s="755"/>
      <c r="D2349" s="238"/>
      <c r="E2349" s="238"/>
      <c r="F2349" s="238"/>
      <c r="G2349" s="1759" t="s">
        <v>1944</v>
      </c>
      <c r="H2349" s="1759"/>
      <c r="I2349" s="1759"/>
      <c r="J2349" s="1759"/>
      <c r="M2349" s="568"/>
      <c r="N2349" s="568"/>
      <c r="O2349" s="568"/>
      <c r="P2349" s="568"/>
      <c r="Q2349" s="568"/>
      <c r="R2349" s="568"/>
      <c r="S2349" s="568"/>
      <c r="T2349" s="569"/>
      <c r="U2349" s="568"/>
      <c r="V2349" s="568"/>
      <c r="W2349" s="568"/>
      <c r="X2349" s="568"/>
    </row>
    <row r="2350" spans="1:24" ht="21" customHeight="1" thickBot="1">
      <c r="A2350" s="1837"/>
      <c r="B2350" s="1838"/>
      <c r="C2350" s="1838"/>
      <c r="D2350" s="1775" t="s">
        <v>1281</v>
      </c>
      <c r="E2350" s="1776"/>
      <c r="F2350" s="1776"/>
      <c r="G2350" s="1776"/>
      <c r="H2350" s="1776"/>
      <c r="I2350" s="1776"/>
      <c r="J2350" s="1776"/>
      <c r="K2350" s="1776"/>
      <c r="L2350" s="1776"/>
      <c r="M2350" s="1776"/>
      <c r="N2350" s="1776"/>
      <c r="O2350" s="1776"/>
      <c r="P2350" s="1776"/>
      <c r="Q2350" s="1776"/>
      <c r="R2350" s="1776"/>
      <c r="S2350" s="1776"/>
      <c r="T2350" s="1776"/>
      <c r="U2350" s="1776"/>
      <c r="V2350" s="1776"/>
      <c r="W2350" s="1777"/>
      <c r="X2350" s="589"/>
    </row>
    <row r="2351" spans="1:24" ht="15.6">
      <c r="A2351" s="591"/>
      <c r="B2351" s="592"/>
      <c r="C2351" s="592"/>
      <c r="D2351" s="592"/>
      <c r="E2351" s="592"/>
      <c r="F2351" s="592"/>
      <c r="G2351" s="592"/>
      <c r="H2351" s="592"/>
      <c r="I2351" s="592"/>
      <c r="J2351" s="592"/>
      <c r="K2351" s="592"/>
      <c r="L2351" s="592"/>
      <c r="M2351" s="592"/>
      <c r="N2351" s="592"/>
      <c r="O2351" s="592"/>
      <c r="P2351" s="592"/>
      <c r="Q2351" s="592"/>
      <c r="R2351" s="592"/>
      <c r="S2351" s="1807"/>
      <c r="T2351" s="1807"/>
      <c r="U2351" s="1807"/>
      <c r="V2351" s="1807"/>
      <c r="W2351" s="1808"/>
      <c r="X2351" s="589"/>
    </row>
    <row r="2352" spans="1:24" ht="15.6">
      <c r="A2352" s="1891" t="s">
        <v>1204</v>
      </c>
      <c r="B2352" s="1892"/>
      <c r="C2352" s="1892"/>
      <c r="D2352" s="1922" t="s">
        <v>1228</v>
      </c>
      <c r="E2352" s="1923"/>
      <c r="F2352" s="1923"/>
      <c r="G2352" s="1923"/>
      <c r="H2352" s="1923"/>
      <c r="I2352" s="1923"/>
      <c r="J2352" s="1923"/>
      <c r="K2352" s="1923"/>
      <c r="L2352" s="1923"/>
      <c r="M2352" s="1923"/>
      <c r="N2352" s="1923"/>
      <c r="O2352" s="1923"/>
      <c r="P2352" s="1923"/>
      <c r="Q2352" s="1923"/>
      <c r="R2352" s="1924"/>
      <c r="S2352" s="1807"/>
      <c r="T2352" s="1807"/>
      <c r="U2352" s="1807"/>
      <c r="V2352" s="1807"/>
      <c r="W2352" s="1808"/>
      <c r="X2352" s="589"/>
    </row>
    <row r="2353" spans="1:24" ht="15.6">
      <c r="A2353" s="596"/>
      <c r="B2353" s="594"/>
      <c r="C2353" s="597"/>
      <c r="D2353" s="1925"/>
      <c r="E2353" s="1926"/>
      <c r="F2353" s="1926"/>
      <c r="G2353" s="1926"/>
      <c r="H2353" s="1926"/>
      <c r="I2353" s="1926"/>
      <c r="J2353" s="1926"/>
      <c r="K2353" s="1926"/>
      <c r="L2353" s="1926"/>
      <c r="M2353" s="1926"/>
      <c r="N2353" s="1926"/>
      <c r="O2353" s="1926"/>
      <c r="P2353" s="1926"/>
      <c r="Q2353" s="1926"/>
      <c r="R2353" s="1927"/>
      <c r="S2353" s="1807"/>
      <c r="T2353" s="1807"/>
      <c r="U2353" s="1807"/>
      <c r="V2353" s="1807"/>
      <c r="W2353" s="1808"/>
      <c r="X2353" s="589"/>
    </row>
    <row r="2354" spans="1:24" ht="15.6">
      <c r="A2354" s="598"/>
      <c r="B2354" s="599"/>
      <c r="C2354" s="599"/>
      <c r="D2354" s="600"/>
      <c r="E2354" s="601"/>
      <c r="F2354" s="601"/>
      <c r="G2354" s="600"/>
      <c r="H2354" s="600"/>
      <c r="I2354" s="600"/>
      <c r="J2354" s="600"/>
      <c r="K2354" s="600"/>
      <c r="L2354" s="600"/>
      <c r="M2354" s="600"/>
      <c r="N2354" s="600"/>
      <c r="O2354" s="600"/>
      <c r="P2354" s="600"/>
      <c r="Q2354" s="600"/>
      <c r="R2354" s="601"/>
      <c r="S2354" s="1807"/>
      <c r="T2354" s="1807"/>
      <c r="U2354" s="1807"/>
      <c r="V2354" s="1807"/>
      <c r="W2354" s="1808"/>
      <c r="X2354" s="589"/>
    </row>
    <row r="2355" spans="1:24" ht="15.6">
      <c r="A2355" s="1876" t="s">
        <v>1282</v>
      </c>
      <c r="B2355" s="1877"/>
      <c r="C2355" s="1877"/>
      <c r="D2355" s="1877"/>
      <c r="E2355" s="602"/>
      <c r="F2355" s="1878" t="s">
        <v>1283</v>
      </c>
      <c r="G2355" s="1878"/>
      <c r="H2355" s="1878"/>
      <c r="I2355" s="1878"/>
      <c r="J2355" s="1878"/>
      <c r="K2355" s="1878"/>
      <c r="L2355" s="601"/>
      <c r="M2355" s="1878" t="s">
        <v>1205</v>
      </c>
      <c r="N2355" s="1878"/>
      <c r="O2355" s="1878"/>
      <c r="P2355" s="601"/>
      <c r="Q2355" s="1878" t="s">
        <v>1284</v>
      </c>
      <c r="R2355" s="1878"/>
      <c r="S2355" s="1878"/>
      <c r="T2355" s="589"/>
      <c r="U2355" s="589"/>
      <c r="V2355" s="589"/>
      <c r="W2355" s="1153"/>
      <c r="X2355" s="589"/>
    </row>
    <row r="2356" spans="1:24" ht="15.6">
      <c r="A2356" s="1882" t="s">
        <v>1048</v>
      </c>
      <c r="B2356" s="1883"/>
      <c r="C2356" s="1883"/>
      <c r="D2356" s="1883"/>
      <c r="E2356" s="602"/>
      <c r="F2356" s="1884" t="s">
        <v>1049</v>
      </c>
      <c r="G2356" s="1884"/>
      <c r="H2356" s="1884"/>
      <c r="I2356" s="1884"/>
      <c r="J2356" s="1884"/>
      <c r="K2356" s="1884"/>
      <c r="L2356" s="601"/>
      <c r="M2356" s="1885" t="s">
        <v>924</v>
      </c>
      <c r="N2356" s="1886"/>
      <c r="O2356" s="1887"/>
      <c r="P2356" s="600"/>
      <c r="Q2356" s="1888"/>
      <c r="R2356" s="1889"/>
      <c r="S2356" s="1917"/>
      <c r="T2356" s="589"/>
      <c r="U2356" s="589"/>
      <c r="V2356" s="589"/>
      <c r="W2356" s="1153"/>
      <c r="X2356" s="589"/>
    </row>
    <row r="2357" spans="1:24" ht="15.6">
      <c r="A2357" s="1882"/>
      <c r="B2357" s="1883"/>
      <c r="C2357" s="1883"/>
      <c r="D2357" s="1883"/>
      <c r="E2357" s="602"/>
      <c r="F2357" s="1884"/>
      <c r="G2357" s="1884"/>
      <c r="H2357" s="1884"/>
      <c r="I2357" s="1884"/>
      <c r="J2357" s="1884"/>
      <c r="K2357" s="1884"/>
      <c r="L2357" s="600"/>
      <c r="M2357" s="600"/>
      <c r="N2357" s="603"/>
      <c r="O2357" s="603"/>
      <c r="P2357" s="603"/>
      <c r="Q2357" s="603"/>
      <c r="R2357" s="601"/>
      <c r="S2357" s="601"/>
      <c r="T2357" s="589"/>
      <c r="U2357" s="589"/>
      <c r="V2357" s="589"/>
      <c r="W2357" s="1153"/>
      <c r="X2357" s="589"/>
    </row>
    <row r="2358" spans="1:24" ht="15" thickBot="1">
      <c r="A2358" s="1150"/>
      <c r="B2358" s="1151"/>
      <c r="C2358" s="1151"/>
      <c r="D2358" s="1151"/>
      <c r="E2358" s="1151"/>
      <c r="F2358" s="1151"/>
      <c r="G2358" s="1151"/>
      <c r="H2358" s="1151"/>
      <c r="I2358" s="1151"/>
      <c r="J2358" s="1151"/>
      <c r="K2358" s="1151"/>
      <c r="L2358" s="1151"/>
      <c r="M2358" s="1151"/>
      <c r="N2358" s="1151"/>
      <c r="O2358" s="1151"/>
      <c r="P2358" s="1151"/>
      <c r="Q2358" s="1151"/>
      <c r="R2358" s="1151"/>
      <c r="S2358" s="1151"/>
      <c r="T2358" s="1151"/>
      <c r="U2358" s="1151"/>
      <c r="V2358" s="1151"/>
      <c r="W2358" s="1190"/>
      <c r="X2358" s="589"/>
    </row>
    <row r="2359" spans="1:24" ht="15.6">
      <c r="A2359" s="1940" t="s">
        <v>1285</v>
      </c>
      <c r="B2359" s="1941"/>
      <c r="C2359" s="1941"/>
      <c r="D2359" s="1941"/>
      <c r="E2359" s="1941"/>
      <c r="F2359" s="1941"/>
      <c r="G2359" s="1941"/>
      <c r="H2359" s="1941"/>
      <c r="I2359" s="1941"/>
      <c r="J2359" s="1941"/>
      <c r="K2359" s="1942"/>
      <c r="L2359" s="1928" t="s">
        <v>428</v>
      </c>
      <c r="M2359" s="1943" t="s">
        <v>1225</v>
      </c>
      <c r="N2359" s="1869"/>
      <c r="O2359" s="1869"/>
      <c r="P2359" s="1869"/>
      <c r="Q2359" s="1869"/>
      <c r="R2359" s="1870"/>
      <c r="S2359" s="1928" t="s">
        <v>1666</v>
      </c>
      <c r="T2359" s="1928" t="s">
        <v>1663</v>
      </c>
      <c r="U2359" s="1928" t="s">
        <v>1664</v>
      </c>
      <c r="V2359" s="1928" t="s">
        <v>1665</v>
      </c>
      <c r="W2359" s="1929" t="s">
        <v>1206</v>
      </c>
    </row>
    <row r="2360" spans="1:24" ht="46.8">
      <c r="A2360" s="1868"/>
      <c r="B2360" s="1869"/>
      <c r="C2360" s="1869"/>
      <c r="D2360" s="1869"/>
      <c r="E2360" s="1869"/>
      <c r="F2360" s="1869"/>
      <c r="G2360" s="1869"/>
      <c r="H2360" s="1869"/>
      <c r="I2360" s="1869"/>
      <c r="J2360" s="1869"/>
      <c r="K2360" s="1870"/>
      <c r="L2360" s="1872"/>
      <c r="M2360" s="604"/>
      <c r="N2360" s="604" t="s">
        <v>1655</v>
      </c>
      <c r="O2360" s="604" t="s">
        <v>1667</v>
      </c>
      <c r="P2360" s="604" t="s">
        <v>1668</v>
      </c>
      <c r="Q2360" s="604" t="s">
        <v>1669</v>
      </c>
      <c r="R2360" s="604" t="s">
        <v>1291</v>
      </c>
      <c r="S2360" s="1872"/>
      <c r="T2360" s="1872"/>
      <c r="U2360" s="1872"/>
      <c r="V2360" s="1872"/>
      <c r="W2360" s="1861"/>
    </row>
    <row r="2361" spans="1:24" ht="31.2">
      <c r="A2361" s="1790" t="s">
        <v>1292</v>
      </c>
      <c r="B2361" s="1791"/>
      <c r="C2361" s="1791"/>
      <c r="D2361" s="1791"/>
      <c r="E2361" s="1791"/>
      <c r="F2361" s="1791"/>
      <c r="G2361" s="1791"/>
      <c r="H2361" s="1791"/>
      <c r="I2361" s="1791"/>
      <c r="J2361" s="1791"/>
      <c r="K2361" s="1792"/>
      <c r="L2361" s="661" t="s">
        <v>1693</v>
      </c>
      <c r="M2361" s="1048" t="s">
        <v>1694</v>
      </c>
      <c r="N2361" s="1048"/>
      <c r="O2361" s="1049"/>
      <c r="P2361" s="659">
        <v>6.82</v>
      </c>
      <c r="Q2361" s="659">
        <f>N2361+O2361+P2361</f>
        <v>6.82</v>
      </c>
      <c r="R2361" s="1051">
        <v>37.11</v>
      </c>
      <c r="S2361" s="1051">
        <f>Q2361*R2361</f>
        <v>253.09020000000001</v>
      </c>
      <c r="T2361" s="1051"/>
      <c r="U2361" s="1051">
        <f t="shared" ref="U2361:U2373" si="60">S2361-T2361</f>
        <v>253.09020000000001</v>
      </c>
      <c r="V2361" s="1051">
        <v>1</v>
      </c>
      <c r="W2361" s="833">
        <f>U2361*V2361</f>
        <v>253.09020000000001</v>
      </c>
    </row>
    <row r="2362" spans="1:24" ht="31.2">
      <c r="A2362" s="1793"/>
      <c r="B2362" s="1794"/>
      <c r="C2362" s="1794"/>
      <c r="D2362" s="1794"/>
      <c r="E2362" s="1794"/>
      <c r="F2362" s="1794"/>
      <c r="G2362" s="1794"/>
      <c r="H2362" s="1794"/>
      <c r="I2362" s="1794"/>
      <c r="J2362" s="1794"/>
      <c r="K2362" s="1795"/>
      <c r="L2362" s="661" t="s">
        <v>1695</v>
      </c>
      <c r="M2362" s="657" t="s">
        <v>1694</v>
      </c>
      <c r="N2362" s="657"/>
      <c r="O2362" s="658">
        <v>4.2</v>
      </c>
      <c r="P2362" s="658">
        <v>3.1</v>
      </c>
      <c r="Q2362" s="659">
        <f>N2362+O2362+P2362</f>
        <v>7.3000000000000007</v>
      </c>
      <c r="R2362" s="1051">
        <v>31.59</v>
      </c>
      <c r="S2362" s="1051">
        <f t="shared" ref="S2362:S2373" si="61">Q2362*R2362</f>
        <v>230.60700000000003</v>
      </c>
      <c r="T2362" s="1051">
        <f>34.96+6.15</f>
        <v>41.11</v>
      </c>
      <c r="U2362" s="1051">
        <f t="shared" si="60"/>
        <v>189.49700000000001</v>
      </c>
      <c r="V2362" s="1051">
        <v>1</v>
      </c>
      <c r="W2362" s="833">
        <f t="shared" ref="W2362:W2376" si="62">U2362*V2362</f>
        <v>189.49700000000001</v>
      </c>
    </row>
    <row r="2363" spans="1:24" ht="31.2">
      <c r="A2363" s="1793"/>
      <c r="B2363" s="1794"/>
      <c r="C2363" s="1794"/>
      <c r="D2363" s="1794"/>
      <c r="E2363" s="1794"/>
      <c r="F2363" s="1794"/>
      <c r="G2363" s="1794"/>
      <c r="H2363" s="1794"/>
      <c r="I2363" s="1794"/>
      <c r="J2363" s="1794"/>
      <c r="K2363" s="1795"/>
      <c r="L2363" s="661" t="s">
        <v>1696</v>
      </c>
      <c r="M2363" s="657" t="s">
        <v>1694</v>
      </c>
      <c r="N2363" s="657"/>
      <c r="O2363" s="658"/>
      <c r="P2363" s="658"/>
      <c r="Q2363" s="658"/>
      <c r="R2363" s="1051"/>
      <c r="S2363" s="1051">
        <f t="shared" si="61"/>
        <v>0</v>
      </c>
      <c r="T2363" s="1051">
        <f>10.81+2.9</f>
        <v>13.71</v>
      </c>
      <c r="U2363" s="1051">
        <f t="shared" si="60"/>
        <v>-13.71</v>
      </c>
      <c r="V2363" s="1051">
        <v>1</v>
      </c>
      <c r="W2363" s="833">
        <f t="shared" si="62"/>
        <v>-13.71</v>
      </c>
    </row>
    <row r="2364" spans="1:24" ht="31.2">
      <c r="A2364" s="1793"/>
      <c r="B2364" s="1794"/>
      <c r="C2364" s="1794"/>
      <c r="D2364" s="1794"/>
      <c r="E2364" s="1794"/>
      <c r="F2364" s="1794"/>
      <c r="G2364" s="1794"/>
      <c r="H2364" s="1794"/>
      <c r="I2364" s="1794"/>
      <c r="J2364" s="1794"/>
      <c r="K2364" s="1795"/>
      <c r="L2364" s="661" t="s">
        <v>1697</v>
      </c>
      <c r="M2364" s="657" t="s">
        <v>1694</v>
      </c>
      <c r="N2364" s="657"/>
      <c r="O2364" s="658"/>
      <c r="P2364" s="658"/>
      <c r="Q2364" s="658"/>
      <c r="R2364" s="1051"/>
      <c r="S2364" s="1051">
        <f t="shared" si="61"/>
        <v>0</v>
      </c>
      <c r="T2364" s="1051">
        <f>7.56</f>
        <v>7.56</v>
      </c>
      <c r="U2364" s="1051">
        <f t="shared" si="60"/>
        <v>-7.56</v>
      </c>
      <c r="V2364" s="1051">
        <v>1</v>
      </c>
      <c r="W2364" s="833">
        <f t="shared" si="62"/>
        <v>-7.56</v>
      </c>
    </row>
    <row r="2365" spans="1:24" ht="31.2">
      <c r="A2365" s="1793"/>
      <c r="B2365" s="1794"/>
      <c r="C2365" s="1794"/>
      <c r="D2365" s="1794"/>
      <c r="E2365" s="1794"/>
      <c r="F2365" s="1794"/>
      <c r="G2365" s="1794"/>
      <c r="H2365" s="1794"/>
      <c r="I2365" s="1794"/>
      <c r="J2365" s="1794"/>
      <c r="K2365" s="1795"/>
      <c r="L2365" s="661" t="s">
        <v>1698</v>
      </c>
      <c r="M2365" s="657" t="s">
        <v>1694</v>
      </c>
      <c r="N2365" s="657"/>
      <c r="O2365" s="658"/>
      <c r="P2365" s="658"/>
      <c r="Q2365" s="658"/>
      <c r="R2365" s="1051"/>
      <c r="S2365" s="1051">
        <f t="shared" si="61"/>
        <v>0</v>
      </c>
      <c r="T2365" s="1051">
        <f>12.38+3.3</f>
        <v>15.68</v>
      </c>
      <c r="U2365" s="1051">
        <f t="shared" si="60"/>
        <v>-15.68</v>
      </c>
      <c r="V2365" s="1051">
        <v>1</v>
      </c>
      <c r="W2365" s="833">
        <f>U2365*V2365</f>
        <v>-15.68</v>
      </c>
    </row>
    <row r="2366" spans="1:24" ht="46.8">
      <c r="A2366" s="1793"/>
      <c r="B2366" s="1794"/>
      <c r="C2366" s="1794"/>
      <c r="D2366" s="1794"/>
      <c r="E2366" s="1794"/>
      <c r="F2366" s="1794"/>
      <c r="G2366" s="1794"/>
      <c r="H2366" s="1794"/>
      <c r="I2366" s="1794"/>
      <c r="J2366" s="1794"/>
      <c r="K2366" s="1795"/>
      <c r="L2366" s="661" t="s">
        <v>1699</v>
      </c>
      <c r="M2366" s="657" t="s">
        <v>1694</v>
      </c>
      <c r="N2366" s="657"/>
      <c r="O2366" s="658"/>
      <c r="P2366" s="658">
        <v>5.93</v>
      </c>
      <c r="Q2366" s="659">
        <f t="shared" ref="Q2366:Q2372" si="63">N2366+O2366+P2366</f>
        <v>5.93</v>
      </c>
      <c r="R2366" s="1051">
        <v>12.22</v>
      </c>
      <c r="S2366" s="1051">
        <f t="shared" si="61"/>
        <v>72.464600000000004</v>
      </c>
      <c r="T2366" s="1051">
        <f>15.42</f>
        <v>15.42</v>
      </c>
      <c r="U2366" s="1051">
        <f t="shared" si="60"/>
        <v>57.044600000000003</v>
      </c>
      <c r="V2366" s="1051">
        <v>1</v>
      </c>
      <c r="W2366" s="833">
        <f>U2366*V2366</f>
        <v>57.044600000000003</v>
      </c>
    </row>
    <row r="2367" spans="1:24" ht="31.2">
      <c r="A2367" s="1793"/>
      <c r="B2367" s="1794"/>
      <c r="C2367" s="1794"/>
      <c r="D2367" s="1794"/>
      <c r="E2367" s="1794"/>
      <c r="F2367" s="1794"/>
      <c r="G2367" s="1794"/>
      <c r="H2367" s="1794"/>
      <c r="I2367" s="1794"/>
      <c r="J2367" s="1794"/>
      <c r="K2367" s="1795"/>
      <c r="L2367" s="661" t="s">
        <v>1700</v>
      </c>
      <c r="M2367" s="657" t="s">
        <v>1694</v>
      </c>
      <c r="N2367" s="657"/>
      <c r="O2367" s="658"/>
      <c r="P2367" s="658">
        <v>7</v>
      </c>
      <c r="Q2367" s="659">
        <f t="shared" si="63"/>
        <v>7</v>
      </c>
      <c r="R2367" s="1051">
        <v>16.8</v>
      </c>
      <c r="S2367" s="1051">
        <f t="shared" si="61"/>
        <v>117.60000000000001</v>
      </c>
      <c r="T2367" s="1051">
        <v>53.17</v>
      </c>
      <c r="U2367" s="1051">
        <f t="shared" si="60"/>
        <v>64.430000000000007</v>
      </c>
      <c r="V2367" s="1051">
        <v>1</v>
      </c>
      <c r="W2367" s="833">
        <f t="shared" si="62"/>
        <v>64.430000000000007</v>
      </c>
    </row>
    <row r="2368" spans="1:24" ht="31.2">
      <c r="A2368" s="1793"/>
      <c r="B2368" s="1794"/>
      <c r="C2368" s="1794"/>
      <c r="D2368" s="1794"/>
      <c r="E2368" s="1794"/>
      <c r="F2368" s="1794"/>
      <c r="G2368" s="1794"/>
      <c r="H2368" s="1794"/>
      <c r="I2368" s="1794"/>
      <c r="J2368" s="1794"/>
      <c r="K2368" s="1795"/>
      <c r="L2368" s="661" t="s">
        <v>1701</v>
      </c>
      <c r="M2368" s="657" t="s">
        <v>1694</v>
      </c>
      <c r="N2368" s="657"/>
      <c r="O2368" s="658"/>
      <c r="P2368" s="658"/>
      <c r="Q2368" s="659"/>
      <c r="R2368" s="1051"/>
      <c r="S2368" s="1051">
        <f t="shared" si="61"/>
        <v>0</v>
      </c>
      <c r="T2368" s="1051"/>
      <c r="U2368" s="1051">
        <f t="shared" si="60"/>
        <v>0</v>
      </c>
      <c r="V2368" s="1051">
        <v>1</v>
      </c>
      <c r="W2368" s="833">
        <v>88.877199999999903</v>
      </c>
    </row>
    <row r="2369" spans="1:27" ht="15.6">
      <c r="A2369" s="1793"/>
      <c r="B2369" s="1794"/>
      <c r="C2369" s="1794"/>
      <c r="D2369" s="1794"/>
      <c r="E2369" s="1794"/>
      <c r="F2369" s="1794"/>
      <c r="G2369" s="1794"/>
      <c r="H2369" s="1794"/>
      <c r="I2369" s="1794"/>
      <c r="J2369" s="1794"/>
      <c r="K2369" s="1795"/>
      <c r="L2369" s="661" t="s">
        <v>1702</v>
      </c>
      <c r="M2369" s="657" t="s">
        <v>1694</v>
      </c>
      <c r="N2369" s="657">
        <v>0.4</v>
      </c>
      <c r="O2369" s="658"/>
      <c r="P2369" s="658"/>
      <c r="Q2369" s="659">
        <f t="shared" si="63"/>
        <v>0.4</v>
      </c>
      <c r="R2369" s="1051">
        <v>28.17</v>
      </c>
      <c r="S2369" s="1051">
        <f t="shared" si="61"/>
        <v>11.268000000000001</v>
      </c>
      <c r="T2369" s="1051"/>
      <c r="U2369" s="1051">
        <f t="shared" si="60"/>
        <v>11.268000000000001</v>
      </c>
      <c r="V2369" s="1051">
        <v>1</v>
      </c>
      <c r="W2369" s="833">
        <f>U2369*V2369</f>
        <v>11.268000000000001</v>
      </c>
    </row>
    <row r="2370" spans="1:27" ht="31.2">
      <c r="A2370" s="1793"/>
      <c r="B2370" s="1794"/>
      <c r="C2370" s="1794"/>
      <c r="D2370" s="1794"/>
      <c r="E2370" s="1794"/>
      <c r="F2370" s="1794"/>
      <c r="G2370" s="1794"/>
      <c r="H2370" s="1794"/>
      <c r="I2370" s="1794"/>
      <c r="J2370" s="1794"/>
      <c r="K2370" s="1795"/>
      <c r="L2370" s="661" t="s">
        <v>1703</v>
      </c>
      <c r="M2370" s="657"/>
      <c r="N2370" s="657"/>
      <c r="O2370" s="658"/>
      <c r="P2370" s="658">
        <v>1.3</v>
      </c>
      <c r="Q2370" s="659">
        <v>1.2</v>
      </c>
      <c r="R2370" s="1052">
        <v>45.45</v>
      </c>
      <c r="S2370" s="1051">
        <f t="shared" si="61"/>
        <v>54.54</v>
      </c>
      <c r="T2370" s="659"/>
      <c r="U2370" s="1051">
        <f t="shared" si="60"/>
        <v>54.54</v>
      </c>
      <c r="V2370" s="1051">
        <v>1</v>
      </c>
      <c r="W2370" s="833">
        <f t="shared" si="62"/>
        <v>54.54</v>
      </c>
    </row>
    <row r="2371" spans="1:27" ht="56.4" customHeight="1">
      <c r="A2371" s="1793"/>
      <c r="B2371" s="1794"/>
      <c r="C2371" s="1794"/>
      <c r="D2371" s="1794"/>
      <c r="E2371" s="1794"/>
      <c r="F2371" s="1794"/>
      <c r="G2371" s="1794"/>
      <c r="H2371" s="1794"/>
      <c r="I2371" s="1794"/>
      <c r="J2371" s="1794"/>
      <c r="K2371" s="1795"/>
      <c r="L2371" s="661" t="s">
        <v>1704</v>
      </c>
      <c r="M2371" s="657" t="s">
        <v>1694</v>
      </c>
      <c r="N2371" s="657"/>
      <c r="O2371" s="658"/>
      <c r="P2371" s="658">
        <v>5.9</v>
      </c>
      <c r="Q2371" s="659">
        <f t="shared" si="63"/>
        <v>5.9</v>
      </c>
      <c r="R2371" s="1052">
        <v>11.69</v>
      </c>
      <c r="S2371" s="1051">
        <f t="shared" si="61"/>
        <v>68.971000000000004</v>
      </c>
      <c r="T2371" s="659">
        <v>21.68</v>
      </c>
      <c r="U2371" s="1051">
        <f t="shared" si="60"/>
        <v>47.291000000000004</v>
      </c>
      <c r="V2371" s="1051">
        <v>1</v>
      </c>
      <c r="W2371" s="833">
        <f>U2371*V2371</f>
        <v>47.291000000000004</v>
      </c>
    </row>
    <row r="2372" spans="1:27" ht="15.6">
      <c r="A2372" s="1793"/>
      <c r="B2372" s="1794"/>
      <c r="C2372" s="1794"/>
      <c r="D2372" s="1794"/>
      <c r="E2372" s="1794"/>
      <c r="F2372" s="1794"/>
      <c r="G2372" s="1794"/>
      <c r="H2372" s="1794"/>
      <c r="I2372" s="1794"/>
      <c r="J2372" s="1794"/>
      <c r="K2372" s="1795"/>
      <c r="L2372" s="661" t="s">
        <v>1705</v>
      </c>
      <c r="M2372" s="657" t="s">
        <v>1694</v>
      </c>
      <c r="N2372" s="657"/>
      <c r="O2372" s="658"/>
      <c r="P2372" s="658">
        <v>2.2000000000000002</v>
      </c>
      <c r="Q2372" s="659">
        <f t="shared" si="63"/>
        <v>2.2000000000000002</v>
      </c>
      <c r="R2372" s="1052">
        <v>53.86</v>
      </c>
      <c r="S2372" s="1051">
        <f t="shared" si="61"/>
        <v>118.492</v>
      </c>
      <c r="T2372" s="659"/>
      <c r="U2372" s="1051">
        <f t="shared" si="60"/>
        <v>118.492</v>
      </c>
      <c r="V2372" s="1051">
        <v>1</v>
      </c>
      <c r="W2372" s="833">
        <f t="shared" si="62"/>
        <v>118.492</v>
      </c>
    </row>
    <row r="2373" spans="1:27" ht="31.2">
      <c r="A2373" s="1793"/>
      <c r="B2373" s="1794"/>
      <c r="C2373" s="1794"/>
      <c r="D2373" s="1794"/>
      <c r="E2373" s="1794"/>
      <c r="F2373" s="1794"/>
      <c r="G2373" s="1794"/>
      <c r="H2373" s="1794"/>
      <c r="I2373" s="1794"/>
      <c r="J2373" s="1794"/>
      <c r="K2373" s="1795"/>
      <c r="L2373" s="661" t="s">
        <v>1706</v>
      </c>
      <c r="M2373" s="657" t="s">
        <v>1670</v>
      </c>
      <c r="N2373" s="657"/>
      <c r="O2373" s="658"/>
      <c r="P2373" s="658"/>
      <c r="Q2373" s="659">
        <v>1.3</v>
      </c>
      <c r="R2373" s="1052">
        <v>11.35</v>
      </c>
      <c r="S2373" s="1051">
        <f t="shared" si="61"/>
        <v>14.755000000000001</v>
      </c>
      <c r="T2373" s="659"/>
      <c r="U2373" s="1051">
        <f t="shared" si="60"/>
        <v>14.755000000000001</v>
      </c>
      <c r="V2373" s="1051">
        <v>2</v>
      </c>
      <c r="W2373" s="833">
        <f t="shared" si="62"/>
        <v>29.51</v>
      </c>
    </row>
    <row r="2374" spans="1:27" ht="31.2">
      <c r="A2374" s="1793"/>
      <c r="B2374" s="1794"/>
      <c r="C2374" s="1794"/>
      <c r="D2374" s="1794"/>
      <c r="E2374" s="1794"/>
      <c r="F2374" s="1794"/>
      <c r="G2374" s="1794"/>
      <c r="H2374" s="1794"/>
      <c r="I2374" s="1794"/>
      <c r="J2374" s="1794"/>
      <c r="K2374" s="1795"/>
      <c r="L2374" s="661" t="s">
        <v>1707</v>
      </c>
      <c r="M2374" s="657" t="s">
        <v>1694</v>
      </c>
      <c r="N2374" s="657"/>
      <c r="O2374" s="658"/>
      <c r="P2374" s="1053"/>
      <c r="Q2374" s="659"/>
      <c r="R2374" s="1052"/>
      <c r="S2374" s="1051"/>
      <c r="T2374" s="659"/>
      <c r="U2374" s="658">
        <f>18.3+10.2+3.18+1.18+1.4</f>
        <v>34.26</v>
      </c>
      <c r="V2374" s="1051">
        <v>2</v>
      </c>
      <c r="W2374" s="833">
        <f t="shared" si="62"/>
        <v>68.52</v>
      </c>
    </row>
    <row r="2375" spans="1:27" ht="15.6">
      <c r="A2375" s="1793"/>
      <c r="B2375" s="1794"/>
      <c r="C2375" s="1794"/>
      <c r="D2375" s="1794"/>
      <c r="E2375" s="1794"/>
      <c r="F2375" s="1794"/>
      <c r="G2375" s="1794"/>
      <c r="H2375" s="1794"/>
      <c r="I2375" s="1794"/>
      <c r="J2375" s="1794"/>
      <c r="K2375" s="1795"/>
      <c r="L2375" s="661" t="s">
        <v>1660</v>
      </c>
      <c r="M2375" s="657" t="s">
        <v>1694</v>
      </c>
      <c r="N2375" s="657"/>
      <c r="O2375" s="658"/>
      <c r="P2375" s="658"/>
      <c r="Q2375" s="659"/>
      <c r="R2375" s="1052"/>
      <c r="S2375" s="1051"/>
      <c r="T2375" s="659"/>
      <c r="U2375" s="1051">
        <f>12*0.95</f>
        <v>11.399999999999999</v>
      </c>
      <c r="V2375" s="1051">
        <v>2</v>
      </c>
      <c r="W2375" s="833">
        <f t="shared" si="62"/>
        <v>22.799999999999997</v>
      </c>
    </row>
    <row r="2376" spans="1:27" ht="15.6">
      <c r="A2376" s="1793"/>
      <c r="B2376" s="1794"/>
      <c r="C2376" s="1794"/>
      <c r="D2376" s="1794"/>
      <c r="E2376" s="1794"/>
      <c r="F2376" s="1794"/>
      <c r="G2376" s="1794"/>
      <c r="H2376" s="1794"/>
      <c r="I2376" s="1794"/>
      <c r="J2376" s="1794"/>
      <c r="K2376" s="1795"/>
      <c r="L2376" s="661" t="s">
        <v>1708</v>
      </c>
      <c r="M2376" s="657" t="s">
        <v>1694</v>
      </c>
      <c r="N2376" s="657"/>
      <c r="O2376" s="658"/>
      <c r="P2376" s="658"/>
      <c r="Q2376" s="659"/>
      <c r="R2376" s="1052"/>
      <c r="S2376" s="1051"/>
      <c r="T2376" s="659"/>
      <c r="U2376" s="1051">
        <v>6</v>
      </c>
      <c r="V2376" s="1051">
        <f>8*4</f>
        <v>32</v>
      </c>
      <c r="W2376" s="833">
        <f t="shared" si="62"/>
        <v>192</v>
      </c>
      <c r="AA2376" s="582"/>
    </row>
    <row r="2377" spans="1:27" ht="15.6">
      <c r="A2377" s="1793"/>
      <c r="B2377" s="1794"/>
      <c r="C2377" s="1794"/>
      <c r="D2377" s="1794"/>
      <c r="E2377" s="1794"/>
      <c r="F2377" s="1794"/>
      <c r="G2377" s="1794"/>
      <c r="H2377" s="1794"/>
      <c r="I2377" s="1794"/>
      <c r="J2377" s="1794"/>
      <c r="K2377" s="1795"/>
      <c r="L2377" s="661" t="s">
        <v>1709</v>
      </c>
      <c r="M2377" s="657" t="s">
        <v>1694</v>
      </c>
      <c r="N2377" s="657"/>
      <c r="O2377" s="658"/>
      <c r="P2377" s="658"/>
      <c r="Q2377" s="658"/>
      <c r="R2377" s="658"/>
      <c r="S2377" s="659"/>
      <c r="T2377" s="659"/>
      <c r="U2377" s="659">
        <v>7.6</v>
      </c>
      <c r="V2377" s="659">
        <v>2</v>
      </c>
      <c r="W2377" s="1186">
        <v>14.24</v>
      </c>
    </row>
    <row r="2378" spans="1:27" ht="15.6">
      <c r="A2378" s="1905"/>
      <c r="B2378" s="1906"/>
      <c r="C2378" s="1906"/>
      <c r="D2378" s="1906"/>
      <c r="E2378" s="1906"/>
      <c r="F2378" s="1906"/>
      <c r="G2378" s="1906"/>
      <c r="H2378" s="1906"/>
      <c r="I2378" s="1906"/>
      <c r="J2378" s="1906"/>
      <c r="K2378" s="1907"/>
      <c r="L2378" s="661"/>
      <c r="M2378" s="657"/>
      <c r="N2378" s="657"/>
      <c r="O2378" s="658"/>
      <c r="P2378" s="658"/>
      <c r="Q2378" s="658"/>
      <c r="R2378" s="658"/>
      <c r="S2378" s="658"/>
      <c r="T2378" s="658"/>
      <c r="U2378" s="658"/>
      <c r="V2378" s="658"/>
      <c r="W2378" s="1187"/>
    </row>
    <row r="2379" spans="1:27" ht="15.6">
      <c r="A2379" s="1905"/>
      <c r="B2379" s="1906"/>
      <c r="C2379" s="1906"/>
      <c r="D2379" s="1906"/>
      <c r="E2379" s="1906"/>
      <c r="F2379" s="1906"/>
      <c r="G2379" s="1906"/>
      <c r="H2379" s="1906"/>
      <c r="I2379" s="1906"/>
      <c r="J2379" s="1906"/>
      <c r="K2379" s="1907"/>
      <c r="L2379" s="611"/>
      <c r="M2379" s="636"/>
      <c r="N2379" s="636"/>
      <c r="O2379" s="637"/>
      <c r="P2379" s="637"/>
      <c r="Q2379" s="637"/>
      <c r="R2379" s="637"/>
      <c r="S2379" s="637"/>
      <c r="T2379" s="637"/>
      <c r="U2379" s="637"/>
      <c r="V2379" s="637"/>
      <c r="W2379" s="1188"/>
    </row>
    <row r="2380" spans="1:27" ht="16.2" thickBot="1">
      <c r="A2380" s="1908"/>
      <c r="B2380" s="1909"/>
      <c r="C2380" s="1909"/>
      <c r="D2380" s="1909"/>
      <c r="E2380" s="1909"/>
      <c r="F2380" s="1909"/>
      <c r="G2380" s="1909"/>
      <c r="H2380" s="1909"/>
      <c r="I2380" s="1909"/>
      <c r="J2380" s="1909"/>
      <c r="K2380" s="1910"/>
      <c r="L2380" s="1106" t="s">
        <v>1209</v>
      </c>
      <c r="M2380" s="1107"/>
      <c r="N2380" s="1107"/>
      <c r="O2380" s="1107"/>
      <c r="P2380" s="1107"/>
      <c r="Q2380" s="1107"/>
      <c r="R2380" s="1107"/>
      <c r="S2380" s="1107"/>
      <c r="T2380" s="1107"/>
      <c r="U2380" s="1107"/>
      <c r="V2380" s="1107"/>
      <c r="W2380" s="1189">
        <f>+SUM(W2361:W2378)</f>
        <v>1174.6499999999999</v>
      </c>
      <c r="X2380" s="1207"/>
    </row>
    <row r="2381" spans="1:27" ht="89.4" customHeight="1">
      <c r="A2381" s="1177" t="s">
        <v>1306</v>
      </c>
      <c r="B2381" s="1919"/>
      <c r="C2381" s="1919"/>
      <c r="D2381" s="1178"/>
      <c r="E2381" s="1071"/>
      <c r="F2381" s="777"/>
      <c r="G2381" s="1920" t="s">
        <v>1306</v>
      </c>
      <c r="H2381" s="1920"/>
      <c r="I2381" s="1178"/>
      <c r="J2381" s="1178"/>
      <c r="K2381" s="1114"/>
      <c r="L2381" s="1114"/>
      <c r="M2381" s="1115"/>
      <c r="N2381" s="1115"/>
      <c r="O2381" s="1110"/>
      <c r="P2381" s="1110"/>
      <c r="Q2381" s="1110"/>
      <c r="R2381" s="1110"/>
      <c r="S2381" s="1110"/>
      <c r="T2381" s="1110"/>
      <c r="U2381" s="1110"/>
      <c r="V2381" s="1110"/>
      <c r="W2381" s="1116"/>
      <c r="X2381" s="645"/>
    </row>
    <row r="2382" spans="1:27" ht="15.6">
      <c r="A2382" s="765" t="s">
        <v>1939</v>
      </c>
      <c r="B2382" s="755"/>
      <c r="C2382" s="755"/>
      <c r="D2382" s="238"/>
      <c r="E2382" s="238"/>
      <c r="F2382" s="238"/>
      <c r="G2382" s="1759" t="s">
        <v>1942</v>
      </c>
      <c r="H2382" s="1759"/>
      <c r="I2382" s="1759"/>
      <c r="J2382" s="1759"/>
      <c r="K2382" s="645"/>
      <c r="L2382" s="645"/>
      <c r="M2382" s="646"/>
      <c r="N2382" s="646"/>
      <c r="O2382" s="641"/>
      <c r="P2382" s="641"/>
      <c r="Q2382" s="641"/>
      <c r="R2382" s="641"/>
      <c r="S2382" s="641"/>
      <c r="T2382" s="641"/>
      <c r="U2382" s="641"/>
      <c r="V2382" s="641"/>
      <c r="W2382" s="1117"/>
      <c r="X2382" s="645"/>
    </row>
    <row r="2383" spans="1:27" ht="15.6" customHeight="1">
      <c r="A2383" s="765" t="s">
        <v>1940</v>
      </c>
      <c r="B2383" s="755"/>
      <c r="C2383" s="755"/>
      <c r="D2383" s="238"/>
      <c r="E2383" s="238"/>
      <c r="F2383" s="238"/>
      <c r="G2383" s="1759" t="s">
        <v>1943</v>
      </c>
      <c r="H2383" s="1759"/>
      <c r="I2383" s="1759"/>
      <c r="J2383" s="1759"/>
      <c r="K2383" s="648"/>
      <c r="L2383" s="648"/>
      <c r="M2383" s="648"/>
      <c r="N2383" s="648"/>
      <c r="O2383" s="648"/>
      <c r="P2383" s="648"/>
      <c r="Q2383" s="648"/>
      <c r="R2383" s="648"/>
      <c r="S2383" s="648"/>
      <c r="T2383" s="648"/>
      <c r="U2383" s="648"/>
      <c r="V2383" s="648"/>
      <c r="W2383" s="649"/>
      <c r="X2383" s="592"/>
    </row>
    <row r="2384" spans="1:27" ht="15.6" customHeight="1">
      <c r="A2384" s="765" t="s">
        <v>1941</v>
      </c>
      <c r="B2384" s="755"/>
      <c r="C2384" s="755"/>
      <c r="D2384" s="238"/>
      <c r="E2384" s="238"/>
      <c r="F2384" s="238"/>
      <c r="G2384" s="1759" t="s">
        <v>1944</v>
      </c>
      <c r="H2384" s="1759"/>
      <c r="I2384" s="1759"/>
      <c r="J2384" s="1759"/>
      <c r="K2384" s="648"/>
      <c r="L2384" s="648"/>
      <c r="M2384" s="648"/>
      <c r="N2384" s="648"/>
      <c r="O2384" s="648"/>
      <c r="P2384" s="648"/>
      <c r="Q2384" s="648"/>
      <c r="R2384" s="648"/>
      <c r="S2384" s="648"/>
      <c r="T2384" s="648"/>
      <c r="U2384" s="648"/>
      <c r="V2384" s="648"/>
      <c r="W2384" s="649"/>
      <c r="X2384" s="648"/>
    </row>
    <row r="2385" spans="1:24" ht="16.2" customHeight="1" thickBot="1">
      <c r="A2385" s="1166"/>
      <c r="B2385" s="1167"/>
      <c r="C2385" s="1167"/>
      <c r="D2385" s="1167"/>
      <c r="E2385" s="1167"/>
      <c r="F2385" s="1167"/>
      <c r="G2385" s="1167"/>
      <c r="H2385" s="1167"/>
      <c r="I2385" s="1167"/>
      <c r="J2385" s="1167"/>
      <c r="K2385" s="1118"/>
      <c r="L2385" s="1118"/>
      <c r="M2385" s="1118"/>
      <c r="N2385" s="1118"/>
      <c r="O2385" s="1118"/>
      <c r="P2385" s="1118"/>
      <c r="Q2385" s="1118"/>
      <c r="R2385" s="1118"/>
      <c r="S2385" s="1118"/>
      <c r="T2385" s="1118"/>
      <c r="U2385" s="1118"/>
      <c r="V2385" s="1118"/>
      <c r="W2385" s="1119"/>
      <c r="X2385" s="648"/>
    </row>
    <row r="2386" spans="1:24" ht="21" customHeight="1">
      <c r="A2386" s="2017" t="s">
        <v>1281</v>
      </c>
      <c r="B2386" s="2018"/>
      <c r="C2386" s="2018"/>
      <c r="D2386" s="2018"/>
      <c r="E2386" s="2018"/>
      <c r="F2386" s="2018"/>
      <c r="G2386" s="2018"/>
      <c r="H2386" s="2018"/>
      <c r="I2386" s="2018"/>
      <c r="J2386" s="2018"/>
      <c r="K2386" s="2018"/>
      <c r="L2386" s="2018"/>
      <c r="M2386" s="2018"/>
      <c r="N2386" s="2018"/>
      <c r="O2386" s="2018"/>
      <c r="P2386" s="2018"/>
      <c r="Q2386" s="2018"/>
      <c r="R2386" s="2018"/>
      <c r="S2386" s="2018"/>
      <c r="T2386" s="2018"/>
      <c r="U2386" s="2018"/>
      <c r="V2386" s="2018"/>
      <c r="W2386" s="2019"/>
      <c r="X2386" s="589"/>
    </row>
    <row r="2387" spans="1:24" ht="15.6">
      <c r="A2387" s="1247"/>
      <c r="B2387" s="1248"/>
      <c r="C2387" s="1248"/>
      <c r="D2387" s="1248"/>
      <c r="E2387" s="1248"/>
      <c r="F2387" s="1248"/>
      <c r="G2387" s="1248"/>
      <c r="H2387" s="1248"/>
      <c r="I2387" s="1248"/>
      <c r="J2387" s="1248"/>
      <c r="K2387" s="1248"/>
      <c r="L2387" s="1248"/>
      <c r="M2387" s="1248"/>
      <c r="N2387" s="1248"/>
      <c r="O2387" s="1248"/>
      <c r="P2387" s="1248"/>
      <c r="Q2387" s="1248"/>
      <c r="R2387" s="1248"/>
      <c r="S2387" s="1248"/>
      <c r="T2387" s="1249"/>
      <c r="U2387" s="1249"/>
      <c r="V2387" s="1249"/>
      <c r="W2387" s="1250"/>
      <c r="X2387" s="589"/>
    </row>
    <row r="2388" spans="1:24" ht="15.6">
      <c r="A2388" s="1921" t="s">
        <v>1204</v>
      </c>
      <c r="B2388" s="1892"/>
      <c r="C2388" s="1892"/>
      <c r="D2388" s="1922" t="s">
        <v>1228</v>
      </c>
      <c r="E2388" s="1923"/>
      <c r="F2388" s="1923"/>
      <c r="G2388" s="1923"/>
      <c r="H2388" s="1923"/>
      <c r="I2388" s="1923"/>
      <c r="J2388" s="1923"/>
      <c r="K2388" s="1923"/>
      <c r="L2388" s="1923"/>
      <c r="M2388" s="1923"/>
      <c r="N2388" s="1923"/>
      <c r="O2388" s="1923"/>
      <c r="P2388" s="1923"/>
      <c r="Q2388" s="1923"/>
      <c r="R2388" s="1924"/>
      <c r="S2388" s="601"/>
      <c r="T2388" s="589"/>
      <c r="U2388" s="589"/>
      <c r="V2388" s="589"/>
      <c r="W2388" s="1251"/>
      <c r="X2388" s="589"/>
    </row>
    <row r="2389" spans="1:24" ht="15.6">
      <c r="A2389" s="1252"/>
      <c r="B2389" s="594"/>
      <c r="C2389" s="597"/>
      <c r="D2389" s="1925"/>
      <c r="E2389" s="1926"/>
      <c r="F2389" s="1926"/>
      <c r="G2389" s="1926"/>
      <c r="H2389" s="1926"/>
      <c r="I2389" s="1926"/>
      <c r="J2389" s="1926"/>
      <c r="K2389" s="1926"/>
      <c r="L2389" s="1926"/>
      <c r="M2389" s="1926"/>
      <c r="N2389" s="1926"/>
      <c r="O2389" s="1926"/>
      <c r="P2389" s="1926"/>
      <c r="Q2389" s="1926"/>
      <c r="R2389" s="1927"/>
      <c r="S2389" s="601"/>
      <c r="T2389" s="589"/>
      <c r="U2389" s="589"/>
      <c r="V2389" s="589"/>
      <c r="W2389" s="1251"/>
      <c r="X2389" s="589"/>
    </row>
    <row r="2390" spans="1:24" ht="15.6">
      <c r="A2390" s="1253"/>
      <c r="B2390" s="599"/>
      <c r="C2390" s="599"/>
      <c r="D2390" s="600"/>
      <c r="E2390" s="601"/>
      <c r="F2390" s="601"/>
      <c r="G2390" s="600"/>
      <c r="H2390" s="600"/>
      <c r="I2390" s="600"/>
      <c r="J2390" s="600"/>
      <c r="K2390" s="600"/>
      <c r="L2390" s="600"/>
      <c r="M2390" s="600"/>
      <c r="N2390" s="600"/>
      <c r="O2390" s="600"/>
      <c r="P2390" s="600"/>
      <c r="Q2390" s="600"/>
      <c r="R2390" s="601"/>
      <c r="S2390" s="601"/>
      <c r="T2390" s="589"/>
      <c r="U2390" s="589"/>
      <c r="V2390" s="589"/>
      <c r="W2390" s="1251"/>
      <c r="X2390" s="589"/>
    </row>
    <row r="2391" spans="1:24" ht="15.6">
      <c r="A2391" s="1877" t="s">
        <v>1282</v>
      </c>
      <c r="B2391" s="1877"/>
      <c r="C2391" s="1877"/>
      <c r="D2391" s="1877"/>
      <c r="E2391" s="602"/>
      <c r="F2391" s="1878" t="s">
        <v>1283</v>
      </c>
      <c r="G2391" s="1878"/>
      <c r="H2391" s="1878"/>
      <c r="I2391" s="1878"/>
      <c r="J2391" s="1878"/>
      <c r="K2391" s="1878"/>
      <c r="L2391" s="601"/>
      <c r="M2391" s="1878" t="s">
        <v>1205</v>
      </c>
      <c r="N2391" s="1878"/>
      <c r="O2391" s="1878"/>
      <c r="P2391" s="601"/>
      <c r="Q2391" s="1879" t="s">
        <v>1284</v>
      </c>
      <c r="R2391" s="1880"/>
      <c r="S2391" s="1918"/>
      <c r="T2391" s="589"/>
      <c r="U2391" s="589"/>
      <c r="V2391" s="589"/>
      <c r="W2391" s="1251"/>
      <c r="X2391" s="589"/>
    </row>
    <row r="2392" spans="1:24" ht="15.6">
      <c r="A2392" s="1883" t="s">
        <v>1050</v>
      </c>
      <c r="B2392" s="1883"/>
      <c r="C2392" s="1883"/>
      <c r="D2392" s="1883"/>
      <c r="E2392" s="602"/>
      <c r="F2392" s="1884" t="s">
        <v>1051</v>
      </c>
      <c r="G2392" s="1884"/>
      <c r="H2392" s="1884"/>
      <c r="I2392" s="1884"/>
      <c r="J2392" s="1884"/>
      <c r="K2392" s="1884"/>
      <c r="L2392" s="601"/>
      <c r="M2392" s="1885" t="s">
        <v>924</v>
      </c>
      <c r="N2392" s="1886"/>
      <c r="O2392" s="1887"/>
      <c r="P2392" s="600"/>
      <c r="Q2392" s="1888"/>
      <c r="R2392" s="1889"/>
      <c r="S2392" s="1917"/>
      <c r="T2392" s="589"/>
      <c r="U2392" s="589"/>
      <c r="V2392" s="589"/>
      <c r="W2392" s="1251"/>
      <c r="X2392" s="589"/>
    </row>
    <row r="2393" spans="1:24" ht="15.6">
      <c r="A2393" s="1883"/>
      <c r="B2393" s="1883"/>
      <c r="C2393" s="1883"/>
      <c r="D2393" s="1883"/>
      <c r="E2393" s="602"/>
      <c r="F2393" s="1884"/>
      <c r="G2393" s="1884"/>
      <c r="H2393" s="1884"/>
      <c r="I2393" s="1884"/>
      <c r="J2393" s="1884"/>
      <c r="K2393" s="1884"/>
      <c r="L2393" s="600"/>
      <c r="M2393" s="600"/>
      <c r="N2393" s="603"/>
      <c r="O2393" s="603"/>
      <c r="P2393" s="603"/>
      <c r="Q2393" s="603"/>
      <c r="R2393" s="601"/>
      <c r="S2393" s="601"/>
      <c r="T2393" s="589"/>
      <c r="U2393" s="589"/>
      <c r="V2393" s="589"/>
      <c r="W2393" s="1251"/>
      <c r="X2393" s="589"/>
    </row>
    <row r="2394" spans="1:24">
      <c r="A2394" s="1254"/>
      <c r="B2394" s="1255"/>
      <c r="C2394" s="1255"/>
      <c r="D2394" s="1255"/>
      <c r="E2394" s="1255"/>
      <c r="F2394" s="1255"/>
      <c r="G2394" s="1255"/>
      <c r="H2394" s="1255"/>
      <c r="I2394" s="1255"/>
      <c r="J2394" s="1255"/>
      <c r="K2394" s="1255"/>
      <c r="L2394" s="1255"/>
      <c r="M2394" s="1255"/>
      <c r="N2394" s="1255"/>
      <c r="O2394" s="1255"/>
      <c r="P2394" s="1255"/>
      <c r="Q2394" s="1255"/>
      <c r="R2394" s="1255"/>
      <c r="S2394" s="1255"/>
      <c r="T2394" s="1255"/>
      <c r="U2394" s="1255"/>
      <c r="V2394" s="1255"/>
      <c r="W2394" s="1256"/>
      <c r="X2394" s="589"/>
    </row>
    <row r="2395" spans="1:24" ht="15.6">
      <c r="A2395" s="1865" t="s">
        <v>1285</v>
      </c>
      <c r="B2395" s="1866"/>
      <c r="C2395" s="1866"/>
      <c r="D2395" s="1866"/>
      <c r="E2395" s="1866"/>
      <c r="F2395" s="1866"/>
      <c r="G2395" s="1866"/>
      <c r="H2395" s="1866"/>
      <c r="I2395" s="1866"/>
      <c r="J2395" s="1866"/>
      <c r="K2395" s="1867"/>
      <c r="L2395" s="1871" t="s">
        <v>428</v>
      </c>
      <c r="M2395" s="1873" t="s">
        <v>1225</v>
      </c>
      <c r="N2395" s="1874"/>
      <c r="O2395" s="1874"/>
      <c r="P2395" s="1874"/>
      <c r="Q2395" s="1874"/>
      <c r="R2395" s="1875"/>
      <c r="S2395" s="1871" t="s">
        <v>1286</v>
      </c>
      <c r="T2395" s="747"/>
      <c r="U2395" s="1871" t="s">
        <v>1287</v>
      </c>
      <c r="V2395" s="1871" t="s">
        <v>1288</v>
      </c>
      <c r="W2395" s="1860" t="s">
        <v>1206</v>
      </c>
    </row>
    <row r="2396" spans="1:24" ht="15.6">
      <c r="A2396" s="1868"/>
      <c r="B2396" s="1869"/>
      <c r="C2396" s="1869"/>
      <c r="D2396" s="1869"/>
      <c r="E2396" s="1869"/>
      <c r="F2396" s="1869"/>
      <c r="G2396" s="1869"/>
      <c r="H2396" s="1869"/>
      <c r="I2396" s="1869"/>
      <c r="J2396" s="1869"/>
      <c r="K2396" s="1870"/>
      <c r="L2396" s="1872"/>
      <c r="M2396" s="604" t="s">
        <v>1289</v>
      </c>
      <c r="N2396" s="604"/>
      <c r="O2396" s="604" t="s">
        <v>1290</v>
      </c>
      <c r="P2396" s="604"/>
      <c r="Q2396" s="604"/>
      <c r="R2396" s="604" t="s">
        <v>1291</v>
      </c>
      <c r="S2396" s="1872"/>
      <c r="T2396" s="748"/>
      <c r="U2396" s="1872"/>
      <c r="V2396" s="1872"/>
      <c r="W2396" s="1861"/>
    </row>
    <row r="2397" spans="1:24" ht="15.6">
      <c r="A2397" s="1790" t="s">
        <v>1292</v>
      </c>
      <c r="B2397" s="1791"/>
      <c r="C2397" s="1791"/>
      <c r="D2397" s="1791"/>
      <c r="E2397" s="1791"/>
      <c r="F2397" s="1791"/>
      <c r="G2397" s="1791"/>
      <c r="H2397" s="1791"/>
      <c r="I2397" s="1791"/>
      <c r="J2397" s="1791"/>
      <c r="K2397" s="1792"/>
      <c r="L2397" s="611"/>
      <c r="M2397" s="1054"/>
      <c r="N2397" s="1054"/>
      <c r="O2397" s="1055"/>
      <c r="P2397" s="1055"/>
      <c r="Q2397" s="1055"/>
      <c r="R2397" s="1056"/>
      <c r="S2397" s="1056">
        <v>192.34</v>
      </c>
      <c r="T2397" s="1056"/>
      <c r="U2397" s="1056">
        <v>1</v>
      </c>
      <c r="V2397" s="659">
        <f>U2397*S2397</f>
        <v>192.34</v>
      </c>
      <c r="W2397" s="833">
        <f>V2397</f>
        <v>192.34</v>
      </c>
    </row>
    <row r="2398" spans="1:24" ht="15.6">
      <c r="A2398" s="1793"/>
      <c r="B2398" s="1794"/>
      <c r="C2398" s="1794"/>
      <c r="D2398" s="1794"/>
      <c r="E2398" s="1794"/>
      <c r="F2398" s="1794"/>
      <c r="G2398" s="1794"/>
      <c r="H2398" s="1794"/>
      <c r="I2398" s="1794"/>
      <c r="J2398" s="1794"/>
      <c r="K2398" s="1795"/>
      <c r="L2398" s="611" t="s">
        <v>1710</v>
      </c>
      <c r="M2398" s="636"/>
      <c r="N2398" s="636"/>
      <c r="O2398" s="637"/>
      <c r="P2398" s="637"/>
      <c r="Q2398" s="637"/>
      <c r="R2398" s="1056"/>
      <c r="S2398" s="1056"/>
      <c r="T2398" s="1056"/>
      <c r="U2398" s="1056"/>
      <c r="V2398" s="659">
        <f>3.3*2.5+18.3+10.5</f>
        <v>37.049999999999997</v>
      </c>
      <c r="W2398" s="1057">
        <f t="shared" ref="W2398:W2399" si="64">V2398</f>
        <v>37.049999999999997</v>
      </c>
    </row>
    <row r="2399" spans="1:24" ht="15.6">
      <c r="A2399" s="1793"/>
      <c r="B2399" s="1794"/>
      <c r="C2399" s="1794"/>
      <c r="D2399" s="1794"/>
      <c r="E2399" s="1794"/>
      <c r="F2399" s="1794"/>
      <c r="G2399" s="1794"/>
      <c r="H2399" s="1794"/>
      <c r="I2399" s="1794"/>
      <c r="J2399" s="1794"/>
      <c r="K2399" s="1795"/>
      <c r="L2399" s="611"/>
      <c r="M2399" s="636"/>
      <c r="N2399" s="636"/>
      <c r="O2399" s="637"/>
      <c r="P2399" s="637"/>
      <c r="Q2399" s="637"/>
      <c r="R2399" s="1056"/>
      <c r="S2399" s="1056"/>
      <c r="T2399" s="1056"/>
      <c r="U2399" s="1056"/>
      <c r="V2399" s="607"/>
      <c r="W2399" s="1058">
        <f t="shared" si="64"/>
        <v>0</v>
      </c>
    </row>
    <row r="2400" spans="1:24" ht="15.6">
      <c r="A2400" s="1911"/>
      <c r="B2400" s="1912"/>
      <c r="C2400" s="1912"/>
      <c r="D2400" s="1912"/>
      <c r="E2400" s="1912"/>
      <c r="F2400" s="1912"/>
      <c r="G2400" s="1912"/>
      <c r="H2400" s="1912"/>
      <c r="I2400" s="1912"/>
      <c r="J2400" s="1912"/>
      <c r="K2400" s="1913"/>
      <c r="L2400" s="611"/>
      <c r="M2400" s="636"/>
      <c r="N2400" s="636"/>
      <c r="O2400" s="637"/>
      <c r="P2400" s="637"/>
      <c r="Q2400" s="637"/>
      <c r="R2400" s="637"/>
      <c r="S2400" s="637"/>
      <c r="T2400" s="637"/>
      <c r="U2400" s="637"/>
      <c r="V2400" s="637"/>
      <c r="W2400" s="638"/>
    </row>
    <row r="2401" spans="1:24" ht="15.6">
      <c r="A2401" s="1905"/>
      <c r="B2401" s="1906"/>
      <c r="C2401" s="1906"/>
      <c r="D2401" s="1906"/>
      <c r="E2401" s="1906"/>
      <c r="F2401" s="1906"/>
      <c r="G2401" s="1906"/>
      <c r="H2401" s="1906"/>
      <c r="I2401" s="1906"/>
      <c r="J2401" s="1906"/>
      <c r="K2401" s="1907"/>
      <c r="L2401" s="611"/>
      <c r="M2401" s="636"/>
      <c r="N2401" s="636"/>
      <c r="O2401" s="637"/>
      <c r="P2401" s="637"/>
      <c r="Q2401" s="637"/>
      <c r="R2401" s="637"/>
      <c r="S2401" s="637"/>
      <c r="T2401" s="637"/>
      <c r="U2401" s="637"/>
      <c r="V2401" s="637"/>
      <c r="W2401" s="638"/>
    </row>
    <row r="2402" spans="1:24" ht="15.6">
      <c r="A2402" s="1914"/>
      <c r="B2402" s="1915"/>
      <c r="C2402" s="1915"/>
      <c r="D2402" s="1915"/>
      <c r="E2402" s="1915"/>
      <c r="F2402" s="1915"/>
      <c r="G2402" s="1915"/>
      <c r="H2402" s="1915"/>
      <c r="I2402" s="1915"/>
      <c r="J2402" s="1915"/>
      <c r="K2402" s="1916"/>
      <c r="L2402" s="612" t="s">
        <v>1209</v>
      </c>
      <c r="M2402" s="613"/>
      <c r="N2402" s="613"/>
      <c r="O2402" s="613"/>
      <c r="P2402" s="613"/>
      <c r="Q2402" s="613"/>
      <c r="R2402" s="613"/>
      <c r="S2402" s="613"/>
      <c r="T2402" s="634"/>
      <c r="U2402" s="613"/>
      <c r="V2402" s="613"/>
      <c r="W2402" s="615">
        <f>SUM(W2397:W2401)</f>
        <v>229.39</v>
      </c>
    </row>
    <row r="2403" spans="1:24" ht="15.6">
      <c r="A2403" s="559"/>
      <c r="B2403" s="560"/>
      <c r="C2403" s="560"/>
      <c r="D2403" s="561"/>
      <c r="E2403" s="562"/>
      <c r="F2403" s="562"/>
      <c r="G2403" s="562"/>
      <c r="H2403" s="563"/>
      <c r="I2403" s="564"/>
      <c r="J2403" s="565"/>
      <c r="K2403" s="565"/>
      <c r="L2403" s="565"/>
      <c r="M2403" s="566"/>
      <c r="N2403" s="566"/>
      <c r="O2403" s="561"/>
      <c r="P2403" s="561"/>
      <c r="Q2403" s="561"/>
      <c r="R2403" s="561"/>
      <c r="S2403" s="561"/>
      <c r="T2403" s="561"/>
      <c r="U2403" s="561"/>
      <c r="V2403" s="561"/>
      <c r="W2403" s="1140"/>
      <c r="X2403" s="565"/>
    </row>
    <row r="2404" spans="1:24" ht="85.2" customHeight="1">
      <c r="A2404" s="753" t="s">
        <v>1306</v>
      </c>
      <c r="B2404" s="1757"/>
      <c r="C2404" s="1757"/>
      <c r="D2404" s="299"/>
      <c r="E2404" s="280"/>
      <c r="F2404" s="756"/>
      <c r="G2404" s="1758" t="s">
        <v>1306</v>
      </c>
      <c r="H2404" s="1758"/>
      <c r="I2404" s="299"/>
      <c r="J2404" s="299"/>
      <c r="K2404" s="565"/>
      <c r="L2404" s="565"/>
      <c r="M2404" s="566"/>
      <c r="N2404" s="566"/>
      <c r="O2404" s="561"/>
      <c r="P2404" s="561"/>
      <c r="Q2404" s="561"/>
      <c r="R2404" s="561"/>
      <c r="S2404" s="561"/>
      <c r="T2404" s="561"/>
      <c r="U2404" s="561"/>
      <c r="V2404" s="561"/>
      <c r="W2404" s="1140"/>
      <c r="X2404" s="565"/>
    </row>
    <row r="2405" spans="1:24" ht="15.6" customHeight="1">
      <c r="A2405" s="765" t="s">
        <v>1939</v>
      </c>
      <c r="B2405" s="755"/>
      <c r="C2405" s="755"/>
      <c r="D2405" s="238"/>
      <c r="E2405" s="238"/>
      <c r="F2405" s="238"/>
      <c r="G2405" s="1759" t="s">
        <v>1942</v>
      </c>
      <c r="H2405" s="1759"/>
      <c r="I2405" s="1759"/>
      <c r="J2405" s="1759"/>
      <c r="K2405" s="568"/>
      <c r="L2405" s="568"/>
      <c r="M2405" s="568"/>
      <c r="N2405" s="568"/>
      <c r="O2405" s="568"/>
      <c r="P2405" s="568"/>
      <c r="Q2405" s="568"/>
      <c r="R2405" s="568"/>
      <c r="S2405" s="568"/>
      <c r="T2405" s="568"/>
      <c r="U2405" s="568"/>
      <c r="V2405" s="568"/>
      <c r="W2405" s="569"/>
      <c r="X2405" s="531"/>
    </row>
    <row r="2406" spans="1:24" ht="15.6" customHeight="1">
      <c r="A2406" s="765" t="s">
        <v>1940</v>
      </c>
      <c r="B2406" s="755"/>
      <c r="C2406" s="755"/>
      <c r="D2406" s="238"/>
      <c r="E2406" s="238"/>
      <c r="F2406" s="238"/>
      <c r="G2406" s="1759" t="s">
        <v>1943</v>
      </c>
      <c r="H2406" s="1759"/>
      <c r="I2406" s="1759"/>
      <c r="J2406" s="1759"/>
      <c r="K2406" s="568"/>
      <c r="L2406" s="568"/>
      <c r="M2406" s="568"/>
      <c r="N2406" s="568"/>
      <c r="O2406" s="568"/>
      <c r="P2406" s="568"/>
      <c r="Q2406" s="568"/>
      <c r="R2406" s="568"/>
      <c r="S2406" s="568"/>
      <c r="T2406" s="568"/>
      <c r="U2406" s="568"/>
      <c r="V2406" s="568"/>
      <c r="W2406" s="569"/>
      <c r="X2406" s="568"/>
    </row>
    <row r="2407" spans="1:24" ht="15.6" customHeight="1">
      <c r="A2407" s="765" t="s">
        <v>1941</v>
      </c>
      <c r="B2407" s="755"/>
      <c r="C2407" s="755"/>
      <c r="D2407" s="238"/>
      <c r="E2407" s="238"/>
      <c r="F2407" s="238"/>
      <c r="G2407" s="1759" t="s">
        <v>1944</v>
      </c>
      <c r="H2407" s="1759"/>
      <c r="I2407" s="1759"/>
      <c r="J2407" s="1759"/>
      <c r="K2407" s="568"/>
      <c r="L2407" s="568"/>
      <c r="M2407" s="568"/>
      <c r="N2407" s="568"/>
      <c r="O2407" s="568"/>
      <c r="P2407" s="568"/>
      <c r="Q2407" s="568"/>
      <c r="R2407" s="568"/>
      <c r="S2407" s="568"/>
      <c r="T2407" s="568"/>
      <c r="U2407" s="568"/>
      <c r="V2407" s="568"/>
      <c r="W2407" s="569"/>
      <c r="X2407" s="568"/>
    </row>
    <row r="2408" spans="1:24" ht="16.2" thickBot="1">
      <c r="A2408" s="1166"/>
      <c r="B2408" s="1167"/>
      <c r="C2408" s="1167"/>
      <c r="D2408" s="1167"/>
      <c r="E2408" s="1167"/>
      <c r="F2408" s="1167"/>
      <c r="G2408" s="1167"/>
      <c r="H2408" s="1167"/>
      <c r="I2408" s="1167"/>
      <c r="J2408" s="1167"/>
      <c r="K2408" s="571"/>
      <c r="L2408" s="571"/>
      <c r="M2408" s="571"/>
      <c r="N2408" s="571"/>
      <c r="O2408" s="571"/>
      <c r="P2408" s="571"/>
      <c r="Q2408" s="571"/>
      <c r="R2408" s="571"/>
      <c r="S2408" s="571"/>
      <c r="T2408" s="571"/>
      <c r="U2408" s="571"/>
      <c r="V2408" s="571"/>
      <c r="W2408" s="573"/>
      <c r="X2408" s="540"/>
    </row>
    <row r="2409" spans="1:24" ht="21" thickBot="1">
      <c r="A2409" s="1837"/>
      <c r="B2409" s="1838"/>
      <c r="C2409" s="1838"/>
      <c r="D2409" s="1775" t="s">
        <v>1281</v>
      </c>
      <c r="E2409" s="1776"/>
      <c r="F2409" s="1776"/>
      <c r="G2409" s="1776"/>
      <c r="H2409" s="1776"/>
      <c r="I2409" s="1776"/>
      <c r="J2409" s="1776"/>
      <c r="K2409" s="1776"/>
      <c r="L2409" s="1776"/>
      <c r="M2409" s="1776"/>
      <c r="N2409" s="1776"/>
      <c r="O2409" s="1776"/>
      <c r="P2409" s="1776"/>
      <c r="Q2409" s="1776"/>
      <c r="R2409" s="1776"/>
      <c r="S2409" s="1486"/>
    </row>
    <row r="2410" spans="1:24" ht="15.6">
      <c r="A2410" s="530"/>
      <c r="B2410" s="531"/>
      <c r="C2410" s="531"/>
      <c r="D2410" s="531"/>
      <c r="E2410" s="531"/>
      <c r="F2410" s="531"/>
      <c r="G2410" s="531"/>
      <c r="H2410" s="531"/>
      <c r="I2410" s="531"/>
      <c r="J2410" s="531"/>
      <c r="K2410" s="531"/>
      <c r="L2410" s="531"/>
      <c r="M2410" s="531"/>
      <c r="N2410" s="531"/>
      <c r="O2410" s="531"/>
      <c r="P2410" s="531"/>
      <c r="Q2410" s="531"/>
      <c r="R2410" s="531"/>
      <c r="S2410" s="532"/>
    </row>
    <row r="2411" spans="1:24" ht="15.6">
      <c r="A2411" s="1839" t="s">
        <v>1204</v>
      </c>
      <c r="B2411" s="1840"/>
      <c r="C2411" s="1840"/>
      <c r="D2411" s="1896" t="s">
        <v>1228</v>
      </c>
      <c r="E2411" s="1897"/>
      <c r="F2411" s="1897"/>
      <c r="G2411" s="1897"/>
      <c r="H2411" s="1897"/>
      <c r="I2411" s="1897"/>
      <c r="J2411" s="1897"/>
      <c r="K2411" s="1897"/>
      <c r="L2411" s="1897"/>
      <c r="M2411" s="1897"/>
      <c r="N2411" s="1897"/>
      <c r="O2411" s="1897"/>
      <c r="P2411" s="1897"/>
      <c r="Q2411" s="1897"/>
      <c r="R2411" s="1898"/>
      <c r="S2411" s="534"/>
    </row>
    <row r="2412" spans="1:24" ht="15.6">
      <c r="A2412" s="535"/>
      <c r="B2412" s="533"/>
      <c r="C2412" s="536"/>
      <c r="D2412" s="1899"/>
      <c r="E2412" s="1900"/>
      <c r="F2412" s="1900"/>
      <c r="G2412" s="1900"/>
      <c r="H2412" s="1900"/>
      <c r="I2412" s="1900"/>
      <c r="J2412" s="1900"/>
      <c r="K2412" s="1900"/>
      <c r="L2412" s="1900"/>
      <c r="M2412" s="1900"/>
      <c r="N2412" s="1900"/>
      <c r="O2412" s="1900"/>
      <c r="P2412" s="1900"/>
      <c r="Q2412" s="1900"/>
      <c r="R2412" s="1901"/>
      <c r="S2412" s="534"/>
    </row>
    <row r="2413" spans="1:24" ht="15.6">
      <c r="A2413" s="537"/>
      <c r="B2413" s="538"/>
      <c r="C2413" s="538"/>
      <c r="D2413" s="539"/>
      <c r="E2413" s="540"/>
      <c r="F2413" s="540"/>
      <c r="G2413" s="539"/>
      <c r="H2413" s="539"/>
      <c r="I2413" s="539"/>
      <c r="J2413" s="539"/>
      <c r="K2413" s="539"/>
      <c r="L2413" s="539"/>
      <c r="M2413" s="539"/>
      <c r="N2413" s="539"/>
      <c r="O2413" s="539"/>
      <c r="P2413" s="539"/>
      <c r="Q2413" s="539"/>
      <c r="R2413" s="540"/>
      <c r="S2413" s="534"/>
    </row>
    <row r="2414" spans="1:24" ht="15.6">
      <c r="A2414" s="1761" t="s">
        <v>1282</v>
      </c>
      <c r="B2414" s="1762"/>
      <c r="C2414" s="1762"/>
      <c r="D2414" s="1762"/>
      <c r="E2414" s="541"/>
      <c r="F2414" s="1763" t="s">
        <v>1283</v>
      </c>
      <c r="G2414" s="1763"/>
      <c r="H2414" s="1763"/>
      <c r="I2414" s="1763"/>
      <c r="J2414" s="1763"/>
      <c r="K2414" s="1763"/>
      <c r="L2414" s="540"/>
      <c r="M2414" s="1763" t="s">
        <v>1205</v>
      </c>
      <c r="N2414" s="1763"/>
      <c r="O2414" s="1763"/>
      <c r="P2414" s="540"/>
      <c r="Q2414" s="1764" t="s">
        <v>1284</v>
      </c>
      <c r="R2414" s="1765"/>
      <c r="S2414" s="1766"/>
    </row>
    <row r="2415" spans="1:24" ht="15.6">
      <c r="A2415" s="1767" t="s">
        <v>1053</v>
      </c>
      <c r="B2415" s="1768"/>
      <c r="C2415" s="1768"/>
      <c r="D2415" s="1768"/>
      <c r="E2415" s="541"/>
      <c r="F2415" s="1769" t="s">
        <v>1054</v>
      </c>
      <c r="G2415" s="1769"/>
      <c r="H2415" s="1769"/>
      <c r="I2415" s="1769"/>
      <c r="J2415" s="1769"/>
      <c r="K2415" s="1769"/>
      <c r="L2415" s="540"/>
      <c r="M2415" s="1770" t="s">
        <v>924</v>
      </c>
      <c r="N2415" s="1771"/>
      <c r="O2415" s="1772"/>
      <c r="P2415" s="539"/>
      <c r="Q2415" s="1828"/>
      <c r="R2415" s="1829"/>
      <c r="S2415" s="1830"/>
    </row>
    <row r="2416" spans="1:24" ht="15.6">
      <c r="A2416" s="1767"/>
      <c r="B2416" s="1768"/>
      <c r="C2416" s="1768"/>
      <c r="D2416" s="1768"/>
      <c r="E2416" s="541"/>
      <c r="F2416" s="1769"/>
      <c r="G2416" s="1769"/>
      <c r="H2416" s="1769"/>
      <c r="I2416" s="1769"/>
      <c r="J2416" s="1769"/>
      <c r="K2416" s="1769"/>
      <c r="L2416" s="539"/>
      <c r="M2416" s="539"/>
      <c r="N2416" s="542"/>
      <c r="O2416" s="542"/>
      <c r="P2416" s="542"/>
      <c r="Q2416" s="542"/>
      <c r="R2416" s="540"/>
      <c r="S2416" s="534"/>
    </row>
    <row r="2417" spans="1:19">
      <c r="A2417" s="1147"/>
      <c r="S2417" s="1148"/>
    </row>
    <row r="2418" spans="1:19" ht="15.6">
      <c r="A2418" s="1820" t="s">
        <v>1285</v>
      </c>
      <c r="B2418" s="1821"/>
      <c r="C2418" s="1821"/>
      <c r="D2418" s="1821"/>
      <c r="E2418" s="1821"/>
      <c r="F2418" s="1821"/>
      <c r="G2418" s="1821"/>
      <c r="H2418" s="1821"/>
      <c r="I2418" s="1821"/>
      <c r="J2418" s="1821"/>
      <c r="K2418" s="1822"/>
      <c r="L2418" s="1823" t="s">
        <v>428</v>
      </c>
      <c r="M2418" s="1825" t="s">
        <v>1225</v>
      </c>
      <c r="N2418" s="1826"/>
      <c r="O2418" s="1827"/>
      <c r="P2418" s="1823" t="s">
        <v>1286</v>
      </c>
      <c r="Q2418" s="1823" t="s">
        <v>1287</v>
      </c>
      <c r="R2418" s="1823" t="s">
        <v>1288</v>
      </c>
      <c r="S2418" s="1809" t="s">
        <v>1206</v>
      </c>
    </row>
    <row r="2419" spans="1:19" ht="15.6">
      <c r="A2419" s="1804"/>
      <c r="B2419" s="1805"/>
      <c r="C2419" s="1805"/>
      <c r="D2419" s="1805"/>
      <c r="E2419" s="1805"/>
      <c r="F2419" s="1805"/>
      <c r="G2419" s="1805"/>
      <c r="H2419" s="1805"/>
      <c r="I2419" s="1805"/>
      <c r="J2419" s="1805"/>
      <c r="K2419" s="1806"/>
      <c r="L2419" s="1824"/>
      <c r="M2419" s="546" t="s">
        <v>1289</v>
      </c>
      <c r="N2419" s="546" t="s">
        <v>1290</v>
      </c>
      <c r="O2419" s="546" t="s">
        <v>1291</v>
      </c>
      <c r="P2419" s="1824"/>
      <c r="Q2419" s="1824"/>
      <c r="R2419" s="1824"/>
      <c r="S2419" s="1810"/>
    </row>
    <row r="2420" spans="1:19" ht="15.6">
      <c r="A2420" s="1811" t="s">
        <v>1292</v>
      </c>
      <c r="B2420" s="1812"/>
      <c r="C2420" s="1812"/>
      <c r="D2420" s="1812"/>
      <c r="E2420" s="1812"/>
      <c r="F2420" s="1812"/>
      <c r="G2420" s="1812"/>
      <c r="H2420" s="1812"/>
      <c r="I2420" s="1812"/>
      <c r="J2420" s="1812"/>
      <c r="K2420" s="1813"/>
      <c r="L2420" s="547" t="s">
        <v>1711</v>
      </c>
      <c r="M2420" s="583">
        <v>20.100000000000001</v>
      </c>
      <c r="N2420" s="549"/>
      <c r="O2420" s="549">
        <v>8.1</v>
      </c>
      <c r="P2420" s="549">
        <f>O2420*M2420</f>
        <v>162.81</v>
      </c>
      <c r="Q2420" s="549">
        <v>2</v>
      </c>
      <c r="R2420" s="549">
        <f t="shared" ref="R2420:S2423" si="65">P2420*Q2420</f>
        <v>325.62</v>
      </c>
      <c r="S2420" s="584">
        <f t="shared" si="65"/>
        <v>651.24</v>
      </c>
    </row>
    <row r="2421" spans="1:19" ht="15.6">
      <c r="A2421" s="1814"/>
      <c r="B2421" s="1815"/>
      <c r="C2421" s="1815"/>
      <c r="D2421" s="1815"/>
      <c r="E2421" s="1815"/>
      <c r="F2421" s="1815"/>
      <c r="G2421" s="1815"/>
      <c r="H2421" s="1815"/>
      <c r="I2421" s="1815"/>
      <c r="J2421" s="1815"/>
      <c r="K2421" s="1816"/>
      <c r="L2421" s="547" t="s">
        <v>1226</v>
      </c>
      <c r="M2421" s="583">
        <v>16.75</v>
      </c>
      <c r="N2421" s="549"/>
      <c r="O2421" s="549">
        <v>16</v>
      </c>
      <c r="P2421" s="549">
        <f t="shared" ref="P2421:P2423" si="66">O2421*M2421</f>
        <v>268</v>
      </c>
      <c r="Q2421" s="549">
        <v>1</v>
      </c>
      <c r="R2421" s="549">
        <f t="shared" si="65"/>
        <v>268</v>
      </c>
      <c r="S2421" s="584">
        <f t="shared" si="65"/>
        <v>268</v>
      </c>
    </row>
    <row r="2422" spans="1:19" ht="15.6">
      <c r="A2422" s="1814"/>
      <c r="B2422" s="1815"/>
      <c r="C2422" s="1815"/>
      <c r="D2422" s="1815"/>
      <c r="E2422" s="1815"/>
      <c r="F2422" s="1815"/>
      <c r="G2422" s="1815"/>
      <c r="H2422" s="1815"/>
      <c r="I2422" s="1815"/>
      <c r="J2422" s="1815"/>
      <c r="K2422" s="1816"/>
      <c r="L2422" s="547" t="s">
        <v>1632</v>
      </c>
      <c r="M2422" s="583">
        <v>14.84</v>
      </c>
      <c r="N2422" s="549"/>
      <c r="O2422" s="549">
        <v>13.2</v>
      </c>
      <c r="P2422" s="549">
        <f t="shared" si="66"/>
        <v>195.88799999999998</v>
      </c>
      <c r="Q2422" s="549">
        <v>1</v>
      </c>
      <c r="R2422" s="549">
        <f t="shared" si="65"/>
        <v>195.88799999999998</v>
      </c>
      <c r="S2422" s="584">
        <f t="shared" si="65"/>
        <v>195.88799999999998</v>
      </c>
    </row>
    <row r="2423" spans="1:19" ht="15.6">
      <c r="A2423" s="1814"/>
      <c r="B2423" s="1815"/>
      <c r="C2423" s="1815"/>
      <c r="D2423" s="1815"/>
      <c r="E2423" s="1815"/>
      <c r="F2423" s="1815"/>
      <c r="G2423" s="1815"/>
      <c r="H2423" s="1815"/>
      <c r="I2423" s="1815"/>
      <c r="J2423" s="1815"/>
      <c r="K2423" s="1816"/>
      <c r="L2423" s="547" t="s">
        <v>914</v>
      </c>
      <c r="M2423" s="583">
        <v>12.22</v>
      </c>
      <c r="N2423" s="549"/>
      <c r="O2423" s="549">
        <v>11.4</v>
      </c>
      <c r="P2423" s="549">
        <f t="shared" si="66"/>
        <v>139.30800000000002</v>
      </c>
      <c r="Q2423" s="549">
        <v>1</v>
      </c>
      <c r="R2423" s="549">
        <f t="shared" si="65"/>
        <v>139.30800000000002</v>
      </c>
      <c r="S2423" s="584">
        <f t="shared" si="65"/>
        <v>139.30800000000002</v>
      </c>
    </row>
    <row r="2424" spans="1:19" ht="15.6">
      <c r="A2424" s="1814"/>
      <c r="B2424" s="1815"/>
      <c r="C2424" s="1815"/>
      <c r="D2424" s="1815"/>
      <c r="E2424" s="1815"/>
      <c r="F2424" s="1815"/>
      <c r="G2424" s="1815"/>
      <c r="H2424" s="1815"/>
      <c r="I2424" s="1815"/>
      <c r="J2424" s="1815"/>
      <c r="K2424" s="1816"/>
      <c r="L2424" s="547"/>
      <c r="M2424" s="583"/>
      <c r="N2424" s="549"/>
      <c r="O2424" s="549"/>
      <c r="P2424" s="549"/>
      <c r="Q2424" s="549"/>
      <c r="R2424" s="549"/>
      <c r="S2424" s="584"/>
    </row>
    <row r="2425" spans="1:19" ht="17.399999999999999">
      <c r="A2425" s="1902"/>
      <c r="B2425" s="1903"/>
      <c r="C2425" s="1903"/>
      <c r="D2425" s="1903"/>
      <c r="E2425" s="1903"/>
      <c r="F2425" s="1903"/>
      <c r="G2425" s="1903"/>
      <c r="H2425" s="1903"/>
      <c r="I2425" s="1903"/>
      <c r="J2425" s="1903"/>
      <c r="K2425" s="1904"/>
      <c r="L2425" s="1834" t="s">
        <v>1209</v>
      </c>
      <c r="M2425" s="1835"/>
      <c r="N2425" s="1835"/>
      <c r="O2425" s="1835"/>
      <c r="P2425" s="1835"/>
      <c r="Q2425" s="1835"/>
      <c r="R2425" s="1836"/>
      <c r="S2425" s="558">
        <f>SUM(S2420:S2424)</f>
        <v>1254.4359999999999</v>
      </c>
    </row>
    <row r="2426" spans="1:19" ht="15.6">
      <c r="A2426" s="559"/>
      <c r="B2426" s="560"/>
      <c r="C2426" s="560"/>
      <c r="D2426" s="561"/>
      <c r="E2426" s="562"/>
      <c r="F2426" s="562"/>
      <c r="G2426" s="562"/>
      <c r="H2426" s="563"/>
      <c r="I2426" s="564"/>
      <c r="J2426" s="565"/>
      <c r="K2426" s="565"/>
      <c r="L2426" s="565"/>
      <c r="M2426" s="566"/>
      <c r="N2426" s="561"/>
      <c r="O2426" s="561"/>
      <c r="P2426" s="561"/>
      <c r="Q2426" s="561"/>
      <c r="R2426" s="561"/>
      <c r="S2426" s="567"/>
    </row>
    <row r="2427" spans="1:19" ht="76.2" customHeight="1">
      <c r="A2427" s="753" t="s">
        <v>1306</v>
      </c>
      <c r="B2427" s="1757"/>
      <c r="C2427" s="1757"/>
      <c r="D2427" s="299"/>
      <c r="E2427" s="280"/>
      <c r="F2427" s="756"/>
      <c r="G2427" s="1758" t="s">
        <v>1306</v>
      </c>
      <c r="H2427" s="1758"/>
      <c r="I2427" s="299"/>
      <c r="J2427" s="299"/>
      <c r="K2427" s="565"/>
      <c r="L2427" s="565"/>
      <c r="M2427" s="566"/>
      <c r="N2427" s="561"/>
      <c r="O2427" s="561"/>
      <c r="P2427" s="561"/>
      <c r="Q2427" s="561"/>
      <c r="R2427" s="561"/>
      <c r="S2427" s="567"/>
    </row>
    <row r="2428" spans="1:19" ht="15.6" customHeight="1">
      <c r="A2428" s="765" t="s">
        <v>1939</v>
      </c>
      <c r="B2428" s="755"/>
      <c r="C2428" s="755"/>
      <c r="D2428" s="238"/>
      <c r="E2428" s="238"/>
      <c r="F2428" s="238"/>
      <c r="G2428" s="1759" t="s">
        <v>1942</v>
      </c>
      <c r="H2428" s="1759"/>
      <c r="I2428" s="1759"/>
      <c r="J2428" s="1759"/>
      <c r="K2428" s="568"/>
      <c r="L2428" s="568"/>
      <c r="M2428" s="568"/>
      <c r="N2428" s="568"/>
      <c r="O2428" s="568"/>
      <c r="P2428" s="568"/>
      <c r="Q2428" s="568"/>
      <c r="R2428" s="568"/>
      <c r="S2428" s="532"/>
    </row>
    <row r="2429" spans="1:19" ht="15.6" customHeight="1">
      <c r="A2429" s="765" t="s">
        <v>1940</v>
      </c>
      <c r="B2429" s="755"/>
      <c r="C2429" s="755"/>
      <c r="D2429" s="238"/>
      <c r="E2429" s="238"/>
      <c r="F2429" s="238"/>
      <c r="G2429" s="1759" t="s">
        <v>1943</v>
      </c>
      <c r="H2429" s="1759"/>
      <c r="I2429" s="1759"/>
      <c r="J2429" s="1759"/>
      <c r="K2429" s="568"/>
      <c r="L2429" s="568"/>
      <c r="M2429" s="568"/>
      <c r="N2429" s="568"/>
      <c r="O2429" s="568"/>
      <c r="P2429" s="568"/>
      <c r="Q2429" s="568"/>
      <c r="R2429" s="568"/>
      <c r="S2429" s="569"/>
    </row>
    <row r="2430" spans="1:19" ht="15.6" customHeight="1">
      <c r="A2430" s="765" t="s">
        <v>1941</v>
      </c>
      <c r="B2430" s="755"/>
      <c r="C2430" s="755"/>
      <c r="D2430" s="238"/>
      <c r="E2430" s="238"/>
      <c r="F2430" s="238"/>
      <c r="G2430" s="1759" t="s">
        <v>1944</v>
      </c>
      <c r="H2430" s="1759"/>
      <c r="I2430" s="1759"/>
      <c r="J2430" s="1759"/>
      <c r="K2430" s="568"/>
      <c r="L2430" s="568"/>
      <c r="M2430" s="568"/>
      <c r="N2430" s="568"/>
      <c r="O2430" s="568"/>
      <c r="P2430" s="568"/>
      <c r="Q2430" s="568"/>
      <c r="R2430" s="568"/>
      <c r="S2430" s="569"/>
    </row>
    <row r="2431" spans="1:19" ht="16.2" thickBot="1">
      <c r="A2431" s="570"/>
      <c r="B2431" s="571"/>
      <c r="C2431" s="571"/>
      <c r="D2431" s="571"/>
      <c r="E2431" s="571"/>
      <c r="F2431" s="571"/>
      <c r="G2431" s="571"/>
      <c r="H2431" s="572"/>
      <c r="I2431" s="571"/>
      <c r="J2431" s="571"/>
      <c r="K2431" s="571"/>
      <c r="L2431" s="571"/>
      <c r="M2431" s="571"/>
      <c r="N2431" s="571"/>
      <c r="O2431" s="571"/>
      <c r="P2431" s="571"/>
      <c r="Q2431" s="571"/>
      <c r="R2431" s="571"/>
      <c r="S2431" s="573"/>
    </row>
    <row r="2432" spans="1:19" ht="15" thickBot="1"/>
    <row r="2433" spans="1:19" ht="21" thickBot="1">
      <c r="A2433" s="1837"/>
      <c r="B2433" s="1838"/>
      <c r="C2433" s="1838"/>
      <c r="D2433" s="1775" t="s">
        <v>1281</v>
      </c>
      <c r="E2433" s="1776"/>
      <c r="F2433" s="1776"/>
      <c r="G2433" s="1776"/>
      <c r="H2433" s="1776"/>
      <c r="I2433" s="1776"/>
      <c r="J2433" s="1776"/>
      <c r="K2433" s="1776"/>
      <c r="L2433" s="1776"/>
      <c r="M2433" s="1776"/>
      <c r="N2433" s="1776"/>
      <c r="O2433" s="1776"/>
      <c r="P2433" s="1776"/>
      <c r="Q2433" s="1776"/>
      <c r="R2433" s="1776"/>
      <c r="S2433" s="1486"/>
    </row>
    <row r="2434" spans="1:19" ht="15.6">
      <c r="A2434" s="530"/>
      <c r="B2434" s="531"/>
      <c r="C2434" s="531"/>
      <c r="D2434" s="531"/>
      <c r="E2434" s="531"/>
      <c r="F2434" s="531"/>
      <c r="G2434" s="531"/>
      <c r="H2434" s="531"/>
      <c r="I2434" s="531"/>
      <c r="J2434" s="531"/>
      <c r="K2434" s="531"/>
      <c r="L2434" s="531"/>
      <c r="M2434" s="531"/>
      <c r="N2434" s="531"/>
      <c r="O2434" s="531"/>
      <c r="P2434" s="531"/>
      <c r="Q2434" s="531"/>
      <c r="R2434" s="531"/>
      <c r="S2434" s="532"/>
    </row>
    <row r="2435" spans="1:19" ht="15.6">
      <c r="A2435" s="1839" t="s">
        <v>1204</v>
      </c>
      <c r="B2435" s="1840"/>
      <c r="C2435" s="1840"/>
      <c r="D2435" s="1896" t="s">
        <v>1228</v>
      </c>
      <c r="E2435" s="1897"/>
      <c r="F2435" s="1897"/>
      <c r="G2435" s="1897"/>
      <c r="H2435" s="1897"/>
      <c r="I2435" s="1897"/>
      <c r="J2435" s="1897"/>
      <c r="K2435" s="1897"/>
      <c r="L2435" s="1897"/>
      <c r="M2435" s="1897"/>
      <c r="N2435" s="1897"/>
      <c r="O2435" s="1897"/>
      <c r="P2435" s="1897"/>
      <c r="Q2435" s="1897"/>
      <c r="R2435" s="1898"/>
      <c r="S2435" s="534"/>
    </row>
    <row r="2436" spans="1:19" ht="15.6">
      <c r="A2436" s="535"/>
      <c r="B2436" s="533"/>
      <c r="C2436" s="536"/>
      <c r="D2436" s="1899"/>
      <c r="E2436" s="1900"/>
      <c r="F2436" s="1900"/>
      <c r="G2436" s="1900"/>
      <c r="H2436" s="1900"/>
      <c r="I2436" s="1900"/>
      <c r="J2436" s="1900"/>
      <c r="K2436" s="1900"/>
      <c r="L2436" s="1900"/>
      <c r="M2436" s="1900"/>
      <c r="N2436" s="1900"/>
      <c r="O2436" s="1900"/>
      <c r="P2436" s="1900"/>
      <c r="Q2436" s="1900"/>
      <c r="R2436" s="1901"/>
      <c r="S2436" s="534"/>
    </row>
    <row r="2437" spans="1:19" ht="15.6">
      <c r="A2437" s="537"/>
      <c r="B2437" s="538"/>
      <c r="C2437" s="538"/>
      <c r="D2437" s="539"/>
      <c r="E2437" s="540"/>
      <c r="F2437" s="540"/>
      <c r="G2437" s="539"/>
      <c r="H2437" s="539"/>
      <c r="I2437" s="539"/>
      <c r="J2437" s="539"/>
      <c r="K2437" s="539"/>
      <c r="L2437" s="539"/>
      <c r="M2437" s="539"/>
      <c r="N2437" s="539"/>
      <c r="O2437" s="539"/>
      <c r="P2437" s="539"/>
      <c r="Q2437" s="539"/>
      <c r="R2437" s="540"/>
      <c r="S2437" s="534"/>
    </row>
    <row r="2438" spans="1:19" ht="15.6">
      <c r="A2438" s="1761" t="s">
        <v>1282</v>
      </c>
      <c r="B2438" s="1762"/>
      <c r="C2438" s="1762"/>
      <c r="D2438" s="1762"/>
      <c r="E2438" s="541"/>
      <c r="F2438" s="1763" t="s">
        <v>1283</v>
      </c>
      <c r="G2438" s="1763"/>
      <c r="H2438" s="1763"/>
      <c r="I2438" s="1763"/>
      <c r="J2438" s="1763"/>
      <c r="K2438" s="1763"/>
      <c r="L2438" s="540"/>
      <c r="M2438" s="1763" t="s">
        <v>1205</v>
      </c>
      <c r="N2438" s="1763"/>
      <c r="O2438" s="1763"/>
      <c r="P2438" s="540"/>
      <c r="Q2438" s="1764" t="s">
        <v>1284</v>
      </c>
      <c r="R2438" s="1765"/>
      <c r="S2438" s="1766"/>
    </row>
    <row r="2439" spans="1:19" ht="15.6">
      <c r="A2439" s="1767" t="s">
        <v>1056</v>
      </c>
      <c r="B2439" s="1768"/>
      <c r="C2439" s="1768"/>
      <c r="D2439" s="1768"/>
      <c r="E2439" s="541"/>
      <c r="F2439" s="1769" t="s">
        <v>1057</v>
      </c>
      <c r="G2439" s="1769"/>
      <c r="H2439" s="1769"/>
      <c r="I2439" s="1769"/>
      <c r="J2439" s="1769"/>
      <c r="K2439" s="1769"/>
      <c r="L2439" s="540"/>
      <c r="M2439" s="1770" t="s">
        <v>1058</v>
      </c>
      <c r="N2439" s="1771"/>
      <c r="O2439" s="1772"/>
      <c r="P2439" s="539"/>
      <c r="Q2439" s="1828"/>
      <c r="R2439" s="1829"/>
      <c r="S2439" s="1830"/>
    </row>
    <row r="2440" spans="1:19" ht="15.6">
      <c r="A2440" s="1767"/>
      <c r="B2440" s="1768"/>
      <c r="C2440" s="1768"/>
      <c r="D2440" s="1768"/>
      <c r="E2440" s="541"/>
      <c r="F2440" s="1769"/>
      <c r="G2440" s="1769"/>
      <c r="H2440" s="1769"/>
      <c r="I2440" s="1769"/>
      <c r="J2440" s="1769"/>
      <c r="K2440" s="1769"/>
      <c r="L2440" s="539"/>
      <c r="M2440" s="539"/>
      <c r="N2440" s="542"/>
      <c r="O2440" s="542"/>
      <c r="P2440" s="542"/>
      <c r="Q2440" s="542"/>
      <c r="R2440" s="540"/>
      <c r="S2440" s="534"/>
    </row>
    <row r="2441" spans="1:19">
      <c r="A2441" s="1147"/>
      <c r="S2441" s="1148"/>
    </row>
    <row r="2442" spans="1:19" ht="15.6">
      <c r="A2442" s="1820" t="s">
        <v>1285</v>
      </c>
      <c r="B2442" s="1821"/>
      <c r="C2442" s="1821"/>
      <c r="D2442" s="1821"/>
      <c r="E2442" s="1821"/>
      <c r="F2442" s="1821"/>
      <c r="G2442" s="1821"/>
      <c r="H2442" s="1821"/>
      <c r="I2442" s="1821"/>
      <c r="J2442" s="1821"/>
      <c r="K2442" s="1822"/>
      <c r="L2442" s="1823" t="s">
        <v>428</v>
      </c>
      <c r="M2442" s="1825" t="s">
        <v>1225</v>
      </c>
      <c r="N2442" s="1826"/>
      <c r="O2442" s="1827"/>
      <c r="P2442" s="1823" t="s">
        <v>1286</v>
      </c>
      <c r="Q2442" s="1823" t="s">
        <v>1287</v>
      </c>
      <c r="R2442" s="1823" t="s">
        <v>1288</v>
      </c>
      <c r="S2442" s="1809" t="s">
        <v>1206</v>
      </c>
    </row>
    <row r="2443" spans="1:19" ht="15.6">
      <c r="A2443" s="1804"/>
      <c r="B2443" s="1805"/>
      <c r="C2443" s="1805"/>
      <c r="D2443" s="1805"/>
      <c r="E2443" s="1805"/>
      <c r="F2443" s="1805"/>
      <c r="G2443" s="1805"/>
      <c r="H2443" s="1805"/>
      <c r="I2443" s="1805"/>
      <c r="J2443" s="1805"/>
      <c r="K2443" s="1806"/>
      <c r="L2443" s="1824"/>
      <c r="M2443" s="546" t="s">
        <v>1289</v>
      </c>
      <c r="N2443" s="546" t="s">
        <v>1290</v>
      </c>
      <c r="O2443" s="546" t="s">
        <v>1291</v>
      </c>
      <c r="P2443" s="1824"/>
      <c r="Q2443" s="1824"/>
      <c r="R2443" s="1824"/>
      <c r="S2443" s="1810"/>
    </row>
    <row r="2444" spans="1:19" ht="15.6">
      <c r="A2444" s="1811" t="s">
        <v>1292</v>
      </c>
      <c r="B2444" s="1812"/>
      <c r="C2444" s="1812"/>
      <c r="D2444" s="1812"/>
      <c r="E2444" s="1812"/>
      <c r="F2444" s="1812"/>
      <c r="G2444" s="1812"/>
      <c r="H2444" s="1812"/>
      <c r="I2444" s="1812"/>
      <c r="J2444" s="1812"/>
      <c r="K2444" s="1813"/>
      <c r="L2444" s="547" t="s">
        <v>1712</v>
      </c>
      <c r="M2444" s="583"/>
      <c r="N2444" s="549"/>
      <c r="O2444" s="549"/>
      <c r="P2444" s="549"/>
      <c r="Q2444" s="549">
        <v>9</v>
      </c>
      <c r="R2444" s="549">
        <f>Q2444</f>
        <v>9</v>
      </c>
      <c r="S2444" s="584">
        <f>R2444</f>
        <v>9</v>
      </c>
    </row>
    <row r="2445" spans="1:19" ht="15.6">
      <c r="A2445" s="1814"/>
      <c r="B2445" s="1815"/>
      <c r="C2445" s="1815"/>
      <c r="D2445" s="1815"/>
      <c r="E2445" s="1815"/>
      <c r="F2445" s="1815"/>
      <c r="G2445" s="1815"/>
      <c r="H2445" s="1815"/>
      <c r="I2445" s="1815"/>
      <c r="J2445" s="1815"/>
      <c r="K2445" s="1816"/>
      <c r="L2445" s="547"/>
      <c r="M2445" s="583"/>
      <c r="N2445" s="549"/>
      <c r="O2445" s="549"/>
      <c r="P2445" s="549"/>
      <c r="Q2445" s="549"/>
      <c r="R2445" s="549"/>
      <c r="S2445" s="584"/>
    </row>
    <row r="2446" spans="1:19" ht="15.6">
      <c r="A2446" s="1814"/>
      <c r="B2446" s="1815"/>
      <c r="C2446" s="1815"/>
      <c r="D2446" s="1815"/>
      <c r="E2446" s="1815"/>
      <c r="F2446" s="1815"/>
      <c r="G2446" s="1815"/>
      <c r="H2446" s="1815"/>
      <c r="I2446" s="1815"/>
      <c r="J2446" s="1815"/>
      <c r="K2446" s="1816"/>
      <c r="L2446" s="547"/>
      <c r="M2446" s="583"/>
      <c r="N2446" s="549"/>
      <c r="O2446" s="549"/>
      <c r="P2446" s="549"/>
      <c r="Q2446" s="549"/>
      <c r="R2446" s="549"/>
      <c r="S2446" s="584"/>
    </row>
    <row r="2447" spans="1:19" ht="15.6">
      <c r="A2447" s="1814"/>
      <c r="B2447" s="1815"/>
      <c r="C2447" s="1815"/>
      <c r="D2447" s="1815"/>
      <c r="E2447" s="1815"/>
      <c r="F2447" s="1815"/>
      <c r="G2447" s="1815"/>
      <c r="H2447" s="1815"/>
      <c r="I2447" s="1815"/>
      <c r="J2447" s="1815"/>
      <c r="K2447" s="1816"/>
      <c r="L2447" s="547"/>
      <c r="M2447" s="583"/>
      <c r="N2447" s="549"/>
      <c r="O2447" s="549"/>
      <c r="P2447" s="549"/>
      <c r="Q2447" s="549"/>
      <c r="R2447" s="549"/>
      <c r="S2447" s="584"/>
    </row>
    <row r="2448" spans="1:19" ht="15.6">
      <c r="A2448" s="1814"/>
      <c r="B2448" s="1815"/>
      <c r="C2448" s="1815"/>
      <c r="D2448" s="1815"/>
      <c r="E2448" s="1815"/>
      <c r="F2448" s="1815"/>
      <c r="G2448" s="1815"/>
      <c r="H2448" s="1815"/>
      <c r="I2448" s="1815"/>
      <c r="J2448" s="1815"/>
      <c r="K2448" s="1816"/>
      <c r="L2448" s="547"/>
      <c r="M2448" s="583"/>
      <c r="N2448" s="549"/>
      <c r="O2448" s="549"/>
      <c r="P2448" s="549"/>
      <c r="Q2448" s="549"/>
      <c r="R2448" s="549"/>
      <c r="S2448" s="584"/>
    </row>
    <row r="2449" spans="1:19" ht="15.6">
      <c r="A2449" s="1814"/>
      <c r="B2449" s="1815"/>
      <c r="C2449" s="1815"/>
      <c r="D2449" s="1815"/>
      <c r="E2449" s="1815"/>
      <c r="F2449" s="1815"/>
      <c r="G2449" s="1815"/>
      <c r="H2449" s="1815"/>
      <c r="I2449" s="1815"/>
      <c r="J2449" s="1815"/>
      <c r="K2449" s="1816"/>
      <c r="L2449" s="547"/>
      <c r="M2449" s="583"/>
      <c r="N2449" s="549"/>
      <c r="O2449" s="549"/>
      <c r="P2449" s="549"/>
      <c r="Q2449" s="549"/>
      <c r="R2449" s="549"/>
      <c r="S2449" s="584"/>
    </row>
    <row r="2450" spans="1:19" ht="15.6">
      <c r="A2450" s="1814"/>
      <c r="B2450" s="1815"/>
      <c r="C2450" s="1815"/>
      <c r="D2450" s="1815"/>
      <c r="E2450" s="1815"/>
      <c r="F2450" s="1815"/>
      <c r="G2450" s="1815"/>
      <c r="H2450" s="1815"/>
      <c r="I2450" s="1815"/>
      <c r="J2450" s="1815"/>
      <c r="K2450" s="1816"/>
      <c r="L2450" s="547"/>
      <c r="M2450" s="583"/>
      <c r="N2450" s="549"/>
      <c r="O2450" s="549"/>
      <c r="P2450" s="549"/>
      <c r="Q2450" s="549"/>
      <c r="R2450" s="549"/>
      <c r="S2450" s="584"/>
    </row>
    <row r="2451" spans="1:19" ht="15.6">
      <c r="A2451" s="1814"/>
      <c r="B2451" s="1815"/>
      <c r="C2451" s="1815"/>
      <c r="D2451" s="1815"/>
      <c r="E2451" s="1815"/>
      <c r="F2451" s="1815"/>
      <c r="G2451" s="1815"/>
      <c r="H2451" s="1815"/>
      <c r="I2451" s="1815"/>
      <c r="J2451" s="1815"/>
      <c r="K2451" s="1816"/>
      <c r="L2451" s="547"/>
      <c r="M2451" s="583"/>
      <c r="N2451" s="549"/>
      <c r="O2451" s="549"/>
      <c r="P2451" s="549"/>
      <c r="Q2451" s="549"/>
      <c r="R2451" s="549"/>
      <c r="S2451" s="584"/>
    </row>
    <row r="2452" spans="1:19" ht="15.6">
      <c r="A2452" s="1814"/>
      <c r="B2452" s="1815"/>
      <c r="C2452" s="1815"/>
      <c r="D2452" s="1815"/>
      <c r="E2452" s="1815"/>
      <c r="F2452" s="1815"/>
      <c r="G2452" s="1815"/>
      <c r="H2452" s="1815"/>
      <c r="I2452" s="1815"/>
      <c r="J2452" s="1815"/>
      <c r="K2452" s="1816"/>
      <c r="L2452" s="547"/>
      <c r="M2452" s="583"/>
      <c r="N2452" s="549"/>
      <c r="O2452" s="549"/>
      <c r="P2452" s="549"/>
      <c r="Q2452" s="549"/>
      <c r="R2452" s="549"/>
      <c r="S2452" s="584"/>
    </row>
    <row r="2453" spans="1:19" ht="15.6">
      <c r="A2453" s="1814"/>
      <c r="B2453" s="1815"/>
      <c r="C2453" s="1815"/>
      <c r="D2453" s="1815"/>
      <c r="E2453" s="1815"/>
      <c r="F2453" s="1815"/>
      <c r="G2453" s="1815"/>
      <c r="H2453" s="1815"/>
      <c r="I2453" s="1815"/>
      <c r="J2453" s="1815"/>
      <c r="K2453" s="1816"/>
      <c r="L2453" s="547"/>
      <c r="M2453" s="583"/>
      <c r="N2453" s="549"/>
      <c r="O2453" s="549"/>
      <c r="P2453" s="549"/>
      <c r="Q2453" s="549"/>
      <c r="R2453" s="549"/>
      <c r="S2453" s="584"/>
    </row>
    <row r="2454" spans="1:19" ht="15.6">
      <c r="A2454" s="1831"/>
      <c r="B2454" s="1832"/>
      <c r="C2454" s="1832"/>
      <c r="D2454" s="1832"/>
      <c r="E2454" s="1832"/>
      <c r="F2454" s="1832"/>
      <c r="G2454" s="1832"/>
      <c r="H2454" s="1832"/>
      <c r="I2454" s="1832"/>
      <c r="J2454" s="1832"/>
      <c r="K2454" s="1833"/>
      <c r="L2454" s="1834" t="s">
        <v>1209</v>
      </c>
      <c r="M2454" s="1835"/>
      <c r="N2454" s="1835"/>
      <c r="O2454" s="1835"/>
      <c r="P2454" s="1835"/>
      <c r="Q2454" s="1835"/>
      <c r="R2454" s="1836"/>
      <c r="S2454" s="558">
        <f>SUM(S2444:S2453)</f>
        <v>9</v>
      </c>
    </row>
    <row r="2455" spans="1:19" ht="15.6">
      <c r="A2455" s="559"/>
      <c r="B2455" s="560"/>
      <c r="C2455" s="560"/>
      <c r="D2455" s="561"/>
      <c r="E2455" s="562"/>
      <c r="F2455" s="562"/>
      <c r="G2455" s="562"/>
      <c r="H2455" s="563"/>
      <c r="I2455" s="564"/>
      <c r="J2455" s="565"/>
      <c r="K2455" s="565"/>
      <c r="L2455" s="565"/>
      <c r="M2455" s="566"/>
      <c r="N2455" s="561"/>
      <c r="O2455" s="561"/>
      <c r="P2455" s="561"/>
      <c r="Q2455" s="561"/>
      <c r="R2455" s="561"/>
      <c r="S2455" s="567"/>
    </row>
    <row r="2456" spans="1:19" ht="72.599999999999994" customHeight="1">
      <c r="A2456" s="753" t="s">
        <v>1306</v>
      </c>
      <c r="B2456" s="1757"/>
      <c r="C2456" s="1757"/>
      <c r="D2456" s="299"/>
      <c r="E2456" s="280"/>
      <c r="F2456" s="756"/>
      <c r="G2456" s="1758" t="s">
        <v>1306</v>
      </c>
      <c r="H2456" s="1758"/>
      <c r="I2456" s="299"/>
      <c r="J2456" s="299"/>
      <c r="K2456" s="565"/>
      <c r="L2456" s="565"/>
      <c r="M2456" s="566"/>
      <c r="N2456" s="561"/>
      <c r="O2456" s="561"/>
      <c r="P2456" s="561"/>
      <c r="Q2456" s="561"/>
      <c r="R2456" s="561"/>
      <c r="S2456" s="567"/>
    </row>
    <row r="2457" spans="1:19" ht="15.6" customHeight="1">
      <c r="A2457" s="765" t="s">
        <v>1939</v>
      </c>
      <c r="B2457" s="755"/>
      <c r="C2457" s="755"/>
      <c r="D2457" s="238"/>
      <c r="E2457" s="238"/>
      <c r="F2457" s="238"/>
      <c r="G2457" s="1759" t="s">
        <v>1942</v>
      </c>
      <c r="H2457" s="1759"/>
      <c r="I2457" s="1759"/>
      <c r="J2457" s="1759"/>
      <c r="K2457" s="568"/>
      <c r="L2457" s="568"/>
      <c r="M2457" s="568"/>
      <c r="N2457" s="568"/>
      <c r="O2457" s="568"/>
      <c r="P2457" s="568"/>
      <c r="Q2457" s="568"/>
      <c r="R2457" s="568"/>
      <c r="S2457" s="532"/>
    </row>
    <row r="2458" spans="1:19" ht="15.6" customHeight="1">
      <c r="A2458" s="765" t="s">
        <v>1940</v>
      </c>
      <c r="B2458" s="755"/>
      <c r="C2458" s="755"/>
      <c r="D2458" s="238"/>
      <c r="E2458" s="238"/>
      <c r="F2458" s="238"/>
      <c r="G2458" s="1759" t="s">
        <v>1943</v>
      </c>
      <c r="H2458" s="1759"/>
      <c r="I2458" s="1759"/>
      <c r="J2458" s="1759"/>
      <c r="K2458" s="568"/>
      <c r="L2458" s="568"/>
      <c r="M2458" s="568"/>
      <c r="N2458" s="568"/>
      <c r="O2458" s="568"/>
      <c r="P2458" s="568"/>
      <c r="Q2458" s="568"/>
      <c r="R2458" s="568"/>
      <c r="S2458" s="569"/>
    </row>
    <row r="2459" spans="1:19" ht="15.6" customHeight="1">
      <c r="A2459" s="765" t="s">
        <v>1941</v>
      </c>
      <c r="B2459" s="755"/>
      <c r="C2459" s="755"/>
      <c r="D2459" s="238"/>
      <c r="E2459" s="238"/>
      <c r="F2459" s="238"/>
      <c r="G2459" s="1759" t="s">
        <v>1944</v>
      </c>
      <c r="H2459" s="1759"/>
      <c r="I2459" s="1759"/>
      <c r="J2459" s="1759"/>
      <c r="K2459" s="568"/>
      <c r="L2459" s="568"/>
      <c r="M2459" s="568"/>
      <c r="N2459" s="568"/>
      <c r="O2459" s="568"/>
      <c r="P2459" s="568"/>
      <c r="Q2459" s="568"/>
      <c r="R2459" s="568"/>
      <c r="S2459" s="569"/>
    </row>
    <row r="2460" spans="1:19" ht="16.2" thickBot="1">
      <c r="A2460" s="570"/>
      <c r="B2460" s="571"/>
      <c r="C2460" s="571"/>
      <c r="D2460" s="571"/>
      <c r="E2460" s="571"/>
      <c r="F2460" s="571"/>
      <c r="G2460" s="571"/>
      <c r="H2460" s="572"/>
      <c r="I2460" s="571"/>
      <c r="J2460" s="571"/>
      <c r="K2460" s="571"/>
      <c r="L2460" s="571"/>
      <c r="M2460" s="571"/>
      <c r="N2460" s="571"/>
      <c r="O2460" s="571"/>
      <c r="P2460" s="571"/>
      <c r="Q2460" s="571"/>
      <c r="R2460" s="571"/>
      <c r="S2460" s="573"/>
    </row>
    <row r="2461" spans="1:19" ht="21" thickBot="1">
      <c r="A2461" s="1837"/>
      <c r="B2461" s="1838"/>
      <c r="C2461" s="1838"/>
      <c r="D2461" s="1775" t="s">
        <v>1281</v>
      </c>
      <c r="E2461" s="1776"/>
      <c r="F2461" s="1776"/>
      <c r="G2461" s="1776"/>
      <c r="H2461" s="1776"/>
      <c r="I2461" s="1776"/>
      <c r="J2461" s="1776"/>
      <c r="K2461" s="1776"/>
      <c r="L2461" s="1776"/>
      <c r="M2461" s="1776"/>
      <c r="N2461" s="1776"/>
      <c r="O2461" s="1776"/>
      <c r="P2461" s="1776"/>
      <c r="Q2461" s="1776"/>
      <c r="R2461" s="1776"/>
      <c r="S2461" s="1486"/>
    </row>
    <row r="2462" spans="1:19" ht="15.6">
      <c r="A2462" s="530"/>
      <c r="B2462" s="531"/>
      <c r="C2462" s="531"/>
      <c r="D2462" s="531"/>
      <c r="E2462" s="531"/>
      <c r="F2462" s="531"/>
      <c r="G2462" s="531"/>
      <c r="H2462" s="531"/>
      <c r="I2462" s="531"/>
      <c r="J2462" s="531"/>
      <c r="K2462" s="531"/>
      <c r="L2462" s="531"/>
      <c r="M2462" s="531"/>
      <c r="N2462" s="531"/>
      <c r="O2462" s="531"/>
      <c r="P2462" s="531"/>
      <c r="Q2462" s="531"/>
      <c r="R2462" s="531"/>
      <c r="S2462" s="532"/>
    </row>
    <row r="2463" spans="1:19" ht="15.6">
      <c r="A2463" s="1839" t="s">
        <v>1204</v>
      </c>
      <c r="B2463" s="1840"/>
      <c r="C2463" s="1840"/>
      <c r="D2463" s="1896" t="s">
        <v>1228</v>
      </c>
      <c r="E2463" s="1897"/>
      <c r="F2463" s="1897"/>
      <c r="G2463" s="1897"/>
      <c r="H2463" s="1897"/>
      <c r="I2463" s="1897"/>
      <c r="J2463" s="1897"/>
      <c r="K2463" s="1897"/>
      <c r="L2463" s="1897"/>
      <c r="M2463" s="1897"/>
      <c r="N2463" s="1897"/>
      <c r="O2463" s="1897"/>
      <c r="P2463" s="1897"/>
      <c r="Q2463" s="1897"/>
      <c r="R2463" s="1898"/>
      <c r="S2463" s="534"/>
    </row>
    <row r="2464" spans="1:19" ht="15.6">
      <c r="A2464" s="535"/>
      <c r="B2464" s="533"/>
      <c r="C2464" s="536"/>
      <c r="D2464" s="1899"/>
      <c r="E2464" s="1900"/>
      <c r="F2464" s="1900"/>
      <c r="G2464" s="1900"/>
      <c r="H2464" s="1900"/>
      <c r="I2464" s="1900"/>
      <c r="J2464" s="1900"/>
      <c r="K2464" s="1900"/>
      <c r="L2464" s="1900"/>
      <c r="M2464" s="1900"/>
      <c r="N2464" s="1900"/>
      <c r="O2464" s="1900"/>
      <c r="P2464" s="1900"/>
      <c r="Q2464" s="1900"/>
      <c r="R2464" s="1901"/>
      <c r="S2464" s="534"/>
    </row>
    <row r="2465" spans="1:19" ht="15.6">
      <c r="A2465" s="537"/>
      <c r="B2465" s="538"/>
      <c r="C2465" s="538"/>
      <c r="D2465" s="539"/>
      <c r="E2465" s="540"/>
      <c r="F2465" s="540"/>
      <c r="G2465" s="539"/>
      <c r="H2465" s="539"/>
      <c r="I2465" s="539"/>
      <c r="J2465" s="539"/>
      <c r="K2465" s="539"/>
      <c r="L2465" s="539"/>
      <c r="M2465" s="539"/>
      <c r="N2465" s="539"/>
      <c r="O2465" s="539"/>
      <c r="P2465" s="539"/>
      <c r="Q2465" s="539"/>
      <c r="R2465" s="540"/>
      <c r="S2465" s="534"/>
    </row>
    <row r="2466" spans="1:19" ht="15.6">
      <c r="A2466" s="1761" t="s">
        <v>1282</v>
      </c>
      <c r="B2466" s="1762"/>
      <c r="C2466" s="1762"/>
      <c r="D2466" s="1762"/>
      <c r="E2466" s="541"/>
      <c r="F2466" s="1763" t="s">
        <v>1283</v>
      </c>
      <c r="G2466" s="1763"/>
      <c r="H2466" s="1763"/>
      <c r="I2466" s="1763"/>
      <c r="J2466" s="1763"/>
      <c r="K2466" s="1763"/>
      <c r="L2466" s="540"/>
      <c r="M2466" s="1763" t="s">
        <v>1205</v>
      </c>
      <c r="N2466" s="1763"/>
      <c r="O2466" s="1763"/>
      <c r="P2466" s="540"/>
      <c r="Q2466" s="1764" t="s">
        <v>1284</v>
      </c>
      <c r="R2466" s="1765"/>
      <c r="S2466" s="1766"/>
    </row>
    <row r="2467" spans="1:19" ht="15.6">
      <c r="A2467" s="1767" t="s">
        <v>1059</v>
      </c>
      <c r="B2467" s="1768"/>
      <c r="C2467" s="1768"/>
      <c r="D2467" s="1768"/>
      <c r="E2467" s="541"/>
      <c r="F2467" s="1769" t="s">
        <v>1060</v>
      </c>
      <c r="G2467" s="1769"/>
      <c r="H2467" s="1769"/>
      <c r="I2467" s="1769"/>
      <c r="J2467" s="1769"/>
      <c r="K2467" s="1769"/>
      <c r="L2467" s="540"/>
      <c r="M2467" s="1770" t="s">
        <v>1058</v>
      </c>
      <c r="N2467" s="1771"/>
      <c r="O2467" s="1772"/>
      <c r="P2467" s="539"/>
      <c r="Q2467" s="1828"/>
      <c r="R2467" s="1829"/>
      <c r="S2467" s="1830"/>
    </row>
    <row r="2468" spans="1:19" ht="15.6">
      <c r="A2468" s="1767"/>
      <c r="B2468" s="1768"/>
      <c r="C2468" s="1768"/>
      <c r="D2468" s="1768"/>
      <c r="E2468" s="541"/>
      <c r="F2468" s="1769"/>
      <c r="G2468" s="1769"/>
      <c r="H2468" s="1769"/>
      <c r="I2468" s="1769"/>
      <c r="J2468" s="1769"/>
      <c r="K2468" s="1769"/>
      <c r="L2468" s="539"/>
      <c r="M2468" s="539"/>
      <c r="N2468" s="542"/>
      <c r="O2468" s="542"/>
      <c r="P2468" s="542"/>
      <c r="Q2468" s="542"/>
      <c r="R2468" s="540"/>
      <c r="S2468" s="534"/>
    </row>
    <row r="2469" spans="1:19">
      <c r="A2469" s="1147"/>
      <c r="S2469" s="1148"/>
    </row>
    <row r="2470" spans="1:19" ht="15.6">
      <c r="A2470" s="1820" t="s">
        <v>1285</v>
      </c>
      <c r="B2470" s="1821"/>
      <c r="C2470" s="1821"/>
      <c r="D2470" s="1821"/>
      <c r="E2470" s="1821"/>
      <c r="F2470" s="1821"/>
      <c r="G2470" s="1821"/>
      <c r="H2470" s="1821"/>
      <c r="I2470" s="1821"/>
      <c r="J2470" s="1821"/>
      <c r="K2470" s="1822"/>
      <c r="L2470" s="1823" t="s">
        <v>428</v>
      </c>
      <c r="M2470" s="1825" t="s">
        <v>1225</v>
      </c>
      <c r="N2470" s="1826"/>
      <c r="O2470" s="1827"/>
      <c r="P2470" s="1823" t="s">
        <v>1286</v>
      </c>
      <c r="Q2470" s="1823" t="s">
        <v>1287</v>
      </c>
      <c r="R2470" s="1823" t="s">
        <v>1288</v>
      </c>
      <c r="S2470" s="1809" t="s">
        <v>1206</v>
      </c>
    </row>
    <row r="2471" spans="1:19" ht="15.6">
      <c r="A2471" s="1804"/>
      <c r="B2471" s="1805"/>
      <c r="C2471" s="1805"/>
      <c r="D2471" s="1805"/>
      <c r="E2471" s="1805"/>
      <c r="F2471" s="1805"/>
      <c r="G2471" s="1805"/>
      <c r="H2471" s="1805"/>
      <c r="I2471" s="1805"/>
      <c r="J2471" s="1805"/>
      <c r="K2471" s="1806"/>
      <c r="L2471" s="1824"/>
      <c r="M2471" s="546" t="s">
        <v>1289</v>
      </c>
      <c r="N2471" s="546" t="s">
        <v>1290</v>
      </c>
      <c r="O2471" s="546" t="s">
        <v>1291</v>
      </c>
      <c r="P2471" s="1824"/>
      <c r="Q2471" s="1824"/>
      <c r="R2471" s="1824"/>
      <c r="S2471" s="1810"/>
    </row>
    <row r="2472" spans="1:19" ht="15.6">
      <c r="A2472" s="1811" t="s">
        <v>1292</v>
      </c>
      <c r="B2472" s="1812"/>
      <c r="C2472" s="1812"/>
      <c r="D2472" s="1812"/>
      <c r="E2472" s="1812"/>
      <c r="F2472" s="1812"/>
      <c r="G2472" s="1812"/>
      <c r="H2472" s="1812"/>
      <c r="I2472" s="1812"/>
      <c r="J2472" s="1812"/>
      <c r="K2472" s="1813"/>
      <c r="L2472" s="547" t="s">
        <v>1713</v>
      </c>
      <c r="M2472" s="583"/>
      <c r="N2472" s="549"/>
      <c r="O2472" s="549"/>
      <c r="P2472" s="549"/>
      <c r="Q2472" s="549">
        <v>10</v>
      </c>
      <c r="R2472" s="549">
        <f>Q2472</f>
        <v>10</v>
      </c>
      <c r="S2472" s="584">
        <f>R2472</f>
        <v>10</v>
      </c>
    </row>
    <row r="2473" spans="1:19" ht="15.6">
      <c r="A2473" s="1814"/>
      <c r="B2473" s="1815"/>
      <c r="C2473" s="1815"/>
      <c r="D2473" s="1815"/>
      <c r="E2473" s="1815"/>
      <c r="F2473" s="1815"/>
      <c r="G2473" s="1815"/>
      <c r="H2473" s="1815"/>
      <c r="I2473" s="1815"/>
      <c r="J2473" s="1815"/>
      <c r="K2473" s="1816"/>
      <c r="L2473" s="547"/>
      <c r="M2473" s="583"/>
      <c r="N2473" s="549"/>
      <c r="O2473" s="549"/>
      <c r="P2473" s="549"/>
      <c r="Q2473" s="549"/>
      <c r="R2473" s="549"/>
      <c r="S2473" s="584"/>
    </row>
    <row r="2474" spans="1:19" ht="15.6">
      <c r="A2474" s="1814"/>
      <c r="B2474" s="1815"/>
      <c r="C2474" s="1815"/>
      <c r="D2474" s="1815"/>
      <c r="E2474" s="1815"/>
      <c r="F2474" s="1815"/>
      <c r="G2474" s="1815"/>
      <c r="H2474" s="1815"/>
      <c r="I2474" s="1815"/>
      <c r="J2474" s="1815"/>
      <c r="K2474" s="1816"/>
      <c r="L2474" s="547"/>
      <c r="M2474" s="583"/>
      <c r="N2474" s="549"/>
      <c r="O2474" s="549"/>
      <c r="P2474" s="549"/>
      <c r="Q2474" s="549"/>
      <c r="R2474" s="549"/>
      <c r="S2474" s="584"/>
    </row>
    <row r="2475" spans="1:19" ht="15.6">
      <c r="A2475" s="1814"/>
      <c r="B2475" s="1815"/>
      <c r="C2475" s="1815"/>
      <c r="D2475" s="1815"/>
      <c r="E2475" s="1815"/>
      <c r="F2475" s="1815"/>
      <c r="G2475" s="1815"/>
      <c r="H2475" s="1815"/>
      <c r="I2475" s="1815"/>
      <c r="J2475" s="1815"/>
      <c r="K2475" s="1816"/>
      <c r="L2475" s="547"/>
      <c r="M2475" s="583"/>
      <c r="N2475" s="549"/>
      <c r="O2475" s="549"/>
      <c r="P2475" s="549"/>
      <c r="Q2475" s="549"/>
      <c r="R2475" s="549"/>
      <c r="S2475" s="584"/>
    </row>
    <row r="2476" spans="1:19" ht="15.6">
      <c r="A2476" s="1814"/>
      <c r="B2476" s="1815"/>
      <c r="C2476" s="1815"/>
      <c r="D2476" s="1815"/>
      <c r="E2476" s="1815"/>
      <c r="F2476" s="1815"/>
      <c r="G2476" s="1815"/>
      <c r="H2476" s="1815"/>
      <c r="I2476" s="1815"/>
      <c r="J2476" s="1815"/>
      <c r="K2476" s="1816"/>
      <c r="L2476" s="547"/>
      <c r="M2476" s="583"/>
      <c r="N2476" s="549"/>
      <c r="O2476" s="549"/>
      <c r="P2476" s="549"/>
      <c r="Q2476" s="549"/>
      <c r="R2476" s="549"/>
      <c r="S2476" s="584"/>
    </row>
    <row r="2477" spans="1:19" ht="15.6">
      <c r="A2477" s="1814"/>
      <c r="B2477" s="1815"/>
      <c r="C2477" s="1815"/>
      <c r="D2477" s="1815"/>
      <c r="E2477" s="1815"/>
      <c r="F2477" s="1815"/>
      <c r="G2477" s="1815"/>
      <c r="H2477" s="1815"/>
      <c r="I2477" s="1815"/>
      <c r="J2477" s="1815"/>
      <c r="K2477" s="1816"/>
      <c r="L2477" s="547"/>
      <c r="M2477" s="583"/>
      <c r="N2477" s="549"/>
      <c r="O2477" s="549"/>
      <c r="P2477" s="549"/>
      <c r="Q2477" s="549"/>
      <c r="R2477" s="549"/>
      <c r="S2477" s="584"/>
    </row>
    <row r="2478" spans="1:19" ht="15.6">
      <c r="A2478" s="1814"/>
      <c r="B2478" s="1815"/>
      <c r="C2478" s="1815"/>
      <c r="D2478" s="1815"/>
      <c r="E2478" s="1815"/>
      <c r="F2478" s="1815"/>
      <c r="G2478" s="1815"/>
      <c r="H2478" s="1815"/>
      <c r="I2478" s="1815"/>
      <c r="J2478" s="1815"/>
      <c r="K2478" s="1816"/>
      <c r="L2478" s="547"/>
      <c r="M2478" s="583"/>
      <c r="N2478" s="549"/>
      <c r="O2478" s="549"/>
      <c r="P2478" s="549"/>
      <c r="Q2478" s="549"/>
      <c r="R2478" s="549"/>
      <c r="S2478" s="584"/>
    </row>
    <row r="2479" spans="1:19" ht="15.6">
      <c r="A2479" s="1814"/>
      <c r="B2479" s="1815"/>
      <c r="C2479" s="1815"/>
      <c r="D2479" s="1815"/>
      <c r="E2479" s="1815"/>
      <c r="F2479" s="1815"/>
      <c r="G2479" s="1815"/>
      <c r="H2479" s="1815"/>
      <c r="I2479" s="1815"/>
      <c r="J2479" s="1815"/>
      <c r="K2479" s="1816"/>
      <c r="L2479" s="547"/>
      <c r="M2479" s="583"/>
      <c r="N2479" s="549"/>
      <c r="O2479" s="549"/>
      <c r="P2479" s="549"/>
      <c r="Q2479" s="549"/>
      <c r="R2479" s="549"/>
      <c r="S2479" s="584"/>
    </row>
    <row r="2480" spans="1:19" ht="15.6">
      <c r="A2480" s="1814"/>
      <c r="B2480" s="1815"/>
      <c r="C2480" s="1815"/>
      <c r="D2480" s="1815"/>
      <c r="E2480" s="1815"/>
      <c r="F2480" s="1815"/>
      <c r="G2480" s="1815"/>
      <c r="H2480" s="1815"/>
      <c r="I2480" s="1815"/>
      <c r="J2480" s="1815"/>
      <c r="K2480" s="1816"/>
      <c r="L2480" s="547"/>
      <c r="M2480" s="583"/>
      <c r="N2480" s="549"/>
      <c r="O2480" s="549"/>
      <c r="P2480" s="549"/>
      <c r="Q2480" s="549"/>
      <c r="R2480" s="549"/>
      <c r="S2480" s="584"/>
    </row>
    <row r="2481" spans="1:19" ht="15.6">
      <c r="A2481" s="1814"/>
      <c r="B2481" s="1815"/>
      <c r="C2481" s="1815"/>
      <c r="D2481" s="1815"/>
      <c r="E2481" s="1815"/>
      <c r="F2481" s="1815"/>
      <c r="G2481" s="1815"/>
      <c r="H2481" s="1815"/>
      <c r="I2481" s="1815"/>
      <c r="J2481" s="1815"/>
      <c r="K2481" s="1816"/>
      <c r="L2481" s="547"/>
      <c r="M2481" s="583"/>
      <c r="N2481" s="549"/>
      <c r="O2481" s="549"/>
      <c r="P2481" s="549"/>
      <c r="Q2481" s="549"/>
      <c r="R2481" s="549"/>
      <c r="S2481" s="584"/>
    </row>
    <row r="2482" spans="1:19" ht="15.6">
      <c r="A2482" s="1831"/>
      <c r="B2482" s="1832"/>
      <c r="C2482" s="1832"/>
      <c r="D2482" s="1832"/>
      <c r="E2482" s="1832"/>
      <c r="F2482" s="1832"/>
      <c r="G2482" s="1832"/>
      <c r="H2482" s="1832"/>
      <c r="I2482" s="1832"/>
      <c r="J2482" s="1832"/>
      <c r="K2482" s="1833"/>
      <c r="L2482" s="1834" t="s">
        <v>1209</v>
      </c>
      <c r="M2482" s="1835"/>
      <c r="N2482" s="1835"/>
      <c r="O2482" s="1835"/>
      <c r="P2482" s="1835"/>
      <c r="Q2482" s="1835"/>
      <c r="R2482" s="1836"/>
      <c r="S2482" s="558">
        <f>SUM(S2472:S2481)</f>
        <v>10</v>
      </c>
    </row>
    <row r="2483" spans="1:19" ht="15.6">
      <c r="A2483" s="559"/>
      <c r="B2483" s="560"/>
      <c r="C2483" s="560"/>
      <c r="D2483" s="561"/>
      <c r="E2483" s="562"/>
      <c r="F2483" s="562"/>
      <c r="G2483" s="562"/>
      <c r="H2483" s="563"/>
      <c r="I2483" s="564"/>
      <c r="J2483" s="565"/>
      <c r="K2483" s="565"/>
      <c r="L2483" s="565"/>
      <c r="M2483" s="566"/>
      <c r="N2483" s="561"/>
      <c r="O2483" s="561"/>
      <c r="P2483" s="561"/>
      <c r="Q2483" s="561"/>
      <c r="R2483" s="561"/>
      <c r="S2483" s="567"/>
    </row>
    <row r="2484" spans="1:19" ht="78" customHeight="1">
      <c r="A2484" s="753" t="s">
        <v>1306</v>
      </c>
      <c r="B2484" s="1757"/>
      <c r="C2484" s="1757"/>
      <c r="D2484" s="299"/>
      <c r="E2484" s="280"/>
      <c r="F2484" s="756"/>
      <c r="G2484" s="1758" t="s">
        <v>1306</v>
      </c>
      <c r="H2484" s="1758"/>
      <c r="I2484" s="299"/>
      <c r="J2484" s="299"/>
      <c r="K2484" s="565"/>
      <c r="L2484" s="565"/>
      <c r="M2484" s="566"/>
      <c r="N2484" s="561"/>
      <c r="O2484" s="561"/>
      <c r="P2484" s="561"/>
      <c r="Q2484" s="561"/>
      <c r="R2484" s="561"/>
      <c r="S2484" s="567"/>
    </row>
    <row r="2485" spans="1:19" ht="15.6" customHeight="1">
      <c r="A2485" s="765" t="s">
        <v>1939</v>
      </c>
      <c r="B2485" s="755"/>
      <c r="C2485" s="755"/>
      <c r="D2485" s="238"/>
      <c r="E2485" s="238"/>
      <c r="F2485" s="238"/>
      <c r="G2485" s="1759" t="s">
        <v>1942</v>
      </c>
      <c r="H2485" s="1759"/>
      <c r="I2485" s="1759"/>
      <c r="J2485" s="1759"/>
      <c r="K2485" s="568"/>
      <c r="L2485" s="568"/>
      <c r="M2485" s="568"/>
      <c r="N2485" s="568"/>
      <c r="O2485" s="568"/>
      <c r="P2485" s="568"/>
      <c r="Q2485" s="568"/>
      <c r="R2485" s="568"/>
      <c r="S2485" s="532"/>
    </row>
    <row r="2486" spans="1:19" ht="15.6" customHeight="1">
      <c r="A2486" s="765" t="s">
        <v>1940</v>
      </c>
      <c r="B2486" s="755"/>
      <c r="C2486" s="755"/>
      <c r="D2486" s="238"/>
      <c r="E2486" s="238"/>
      <c r="F2486" s="238"/>
      <c r="G2486" s="1759" t="s">
        <v>1943</v>
      </c>
      <c r="H2486" s="1759"/>
      <c r="I2486" s="1759"/>
      <c r="J2486" s="1759"/>
      <c r="K2486" s="568"/>
      <c r="L2486" s="568"/>
      <c r="M2486" s="568"/>
      <c r="N2486" s="568"/>
      <c r="O2486" s="568"/>
      <c r="P2486" s="568"/>
      <c r="Q2486" s="568"/>
      <c r="R2486" s="568"/>
      <c r="S2486" s="569"/>
    </row>
    <row r="2487" spans="1:19" ht="15.6" customHeight="1" thickBot="1">
      <c r="A2487" s="766" t="s">
        <v>1941</v>
      </c>
      <c r="B2487" s="767"/>
      <c r="C2487" s="767"/>
      <c r="D2487" s="727"/>
      <c r="E2487" s="727"/>
      <c r="F2487" s="727"/>
      <c r="G2487" s="1760" t="s">
        <v>1944</v>
      </c>
      <c r="H2487" s="1760"/>
      <c r="I2487" s="1760"/>
      <c r="J2487" s="1760"/>
      <c r="K2487" s="1464"/>
      <c r="L2487" s="1464"/>
      <c r="M2487" s="1464"/>
      <c r="N2487" s="1464"/>
      <c r="O2487" s="1464"/>
      <c r="P2487" s="1464"/>
      <c r="Q2487" s="1464"/>
      <c r="R2487" s="1464"/>
      <c r="S2487" s="1465"/>
    </row>
    <row r="2488" spans="1:19" ht="15" thickBot="1">
      <c r="A2488" s="1487"/>
      <c r="B2488" s="1487"/>
      <c r="C2488" s="1487"/>
      <c r="D2488" s="1487"/>
      <c r="E2488" s="1487"/>
      <c r="F2488" s="1487"/>
      <c r="G2488" s="1487"/>
      <c r="H2488" s="1487"/>
      <c r="I2488" s="1487"/>
      <c r="J2488" s="1487"/>
      <c r="K2488" s="1487"/>
      <c r="L2488" s="1487"/>
      <c r="M2488" s="1487"/>
      <c r="N2488" s="1487"/>
      <c r="O2488" s="1487"/>
      <c r="P2488" s="1487"/>
      <c r="Q2488" s="1487"/>
      <c r="R2488" s="1487"/>
      <c r="S2488" s="1487"/>
    </row>
    <row r="2489" spans="1:19" ht="21" thickBot="1">
      <c r="A2489" s="1837"/>
      <c r="B2489" s="1838"/>
      <c r="C2489" s="1838"/>
      <c r="D2489" s="1775" t="s">
        <v>1281</v>
      </c>
      <c r="E2489" s="1776"/>
      <c r="F2489" s="1776"/>
      <c r="G2489" s="1776"/>
      <c r="H2489" s="1776"/>
      <c r="I2489" s="1776"/>
      <c r="J2489" s="1776"/>
      <c r="K2489" s="1776"/>
      <c r="L2489" s="1776"/>
      <c r="M2489" s="1776"/>
      <c r="N2489" s="1776"/>
      <c r="O2489" s="1776"/>
      <c r="P2489" s="1776"/>
      <c r="Q2489" s="1776"/>
      <c r="R2489" s="1776"/>
      <c r="S2489" s="1486"/>
    </row>
    <row r="2490" spans="1:19" ht="15.6">
      <c r="A2490" s="530"/>
      <c r="B2490" s="531"/>
      <c r="C2490" s="531"/>
      <c r="D2490" s="531"/>
      <c r="E2490" s="531"/>
      <c r="F2490" s="531"/>
      <c r="G2490" s="531"/>
      <c r="H2490" s="531"/>
      <c r="I2490" s="531"/>
      <c r="J2490" s="531"/>
      <c r="K2490" s="531"/>
      <c r="L2490" s="531"/>
      <c r="M2490" s="531"/>
      <c r="N2490" s="531"/>
      <c r="O2490" s="531"/>
      <c r="P2490" s="531"/>
      <c r="Q2490" s="531"/>
      <c r="R2490" s="531"/>
      <c r="S2490" s="532"/>
    </row>
    <row r="2491" spans="1:19" ht="15.6">
      <c r="A2491" s="1839" t="s">
        <v>1204</v>
      </c>
      <c r="B2491" s="1840"/>
      <c r="C2491" s="1840"/>
      <c r="D2491" s="1850" t="s">
        <v>1228</v>
      </c>
      <c r="E2491" s="1851"/>
      <c r="F2491" s="1851"/>
      <c r="G2491" s="1851"/>
      <c r="H2491" s="1851"/>
      <c r="I2491" s="1851"/>
      <c r="J2491" s="1851"/>
      <c r="K2491" s="1851"/>
      <c r="L2491" s="1851"/>
      <c r="M2491" s="1851"/>
      <c r="N2491" s="1851"/>
      <c r="O2491" s="1851"/>
      <c r="P2491" s="1851"/>
      <c r="Q2491" s="1851"/>
      <c r="R2491" s="1852"/>
      <c r="S2491" s="534"/>
    </row>
    <row r="2492" spans="1:19" ht="15.6">
      <c r="A2492" s="535"/>
      <c r="B2492" s="533"/>
      <c r="C2492" s="536"/>
      <c r="D2492" s="1853"/>
      <c r="E2492" s="1854"/>
      <c r="F2492" s="1854"/>
      <c r="G2492" s="1854"/>
      <c r="H2492" s="1854"/>
      <c r="I2492" s="1854"/>
      <c r="J2492" s="1854"/>
      <c r="K2492" s="1854"/>
      <c r="L2492" s="1854"/>
      <c r="M2492" s="1854"/>
      <c r="N2492" s="1854"/>
      <c r="O2492" s="1854"/>
      <c r="P2492" s="1854"/>
      <c r="Q2492" s="1854"/>
      <c r="R2492" s="1855"/>
      <c r="S2492" s="534"/>
    </row>
    <row r="2493" spans="1:19" ht="15.6">
      <c r="A2493" s="537"/>
      <c r="B2493" s="538"/>
      <c r="C2493" s="538"/>
      <c r="D2493" s="539"/>
      <c r="E2493" s="540"/>
      <c r="F2493" s="540"/>
      <c r="G2493" s="539"/>
      <c r="H2493" s="539"/>
      <c r="I2493" s="539"/>
      <c r="J2493" s="539"/>
      <c r="K2493" s="539"/>
      <c r="L2493" s="539"/>
      <c r="M2493" s="539"/>
      <c r="N2493" s="539"/>
      <c r="O2493" s="539"/>
      <c r="P2493" s="539"/>
      <c r="Q2493" s="539"/>
      <c r="R2493" s="540"/>
      <c r="S2493" s="534"/>
    </row>
    <row r="2494" spans="1:19" ht="15.6">
      <c r="A2494" s="1761" t="s">
        <v>1282</v>
      </c>
      <c r="B2494" s="1762"/>
      <c r="C2494" s="1762"/>
      <c r="D2494" s="1762"/>
      <c r="E2494" s="541"/>
      <c r="F2494" s="1763" t="s">
        <v>1283</v>
      </c>
      <c r="G2494" s="1763"/>
      <c r="H2494" s="1763"/>
      <c r="I2494" s="1763"/>
      <c r="J2494" s="1763"/>
      <c r="K2494" s="1763"/>
      <c r="L2494" s="540"/>
      <c r="M2494" s="1763" t="s">
        <v>1205</v>
      </c>
      <c r="N2494" s="1763"/>
      <c r="O2494" s="1763"/>
      <c r="P2494" s="540"/>
      <c r="Q2494" s="1764" t="s">
        <v>1284</v>
      </c>
      <c r="R2494" s="1765"/>
      <c r="S2494" s="1766"/>
    </row>
    <row r="2495" spans="1:19" ht="15.6">
      <c r="A2495" s="1767" t="s">
        <v>1061</v>
      </c>
      <c r="B2495" s="1768"/>
      <c r="C2495" s="1768"/>
      <c r="D2495" s="1768"/>
      <c r="E2495" s="541"/>
      <c r="F2495" s="1769" t="s">
        <v>1062</v>
      </c>
      <c r="G2495" s="1769"/>
      <c r="H2495" s="1769"/>
      <c r="I2495" s="1769"/>
      <c r="J2495" s="1769"/>
      <c r="K2495" s="1769"/>
      <c r="L2495" s="540"/>
      <c r="M2495" s="1770" t="s">
        <v>1058</v>
      </c>
      <c r="N2495" s="1771"/>
      <c r="O2495" s="1772"/>
      <c r="P2495" s="539"/>
      <c r="Q2495" s="1828"/>
      <c r="R2495" s="1829"/>
      <c r="S2495" s="1830"/>
    </row>
    <row r="2496" spans="1:19" ht="15.6">
      <c r="A2496" s="1767"/>
      <c r="B2496" s="1768"/>
      <c r="C2496" s="1768"/>
      <c r="D2496" s="1768"/>
      <c r="E2496" s="541"/>
      <c r="F2496" s="1769"/>
      <c r="G2496" s="1769"/>
      <c r="H2496" s="1769"/>
      <c r="I2496" s="1769"/>
      <c r="J2496" s="1769"/>
      <c r="K2496" s="1769"/>
      <c r="L2496" s="539"/>
      <c r="M2496" s="539"/>
      <c r="N2496" s="542"/>
      <c r="O2496" s="542"/>
      <c r="P2496" s="542"/>
      <c r="Q2496" s="542"/>
      <c r="R2496" s="540"/>
      <c r="S2496" s="534"/>
    </row>
    <row r="2497" spans="1:19">
      <c r="A2497" s="1147"/>
      <c r="S2497" s="1148"/>
    </row>
    <row r="2498" spans="1:19" ht="15.6">
      <c r="A2498" s="1820" t="s">
        <v>1285</v>
      </c>
      <c r="B2498" s="1821"/>
      <c r="C2498" s="1821"/>
      <c r="D2498" s="1821"/>
      <c r="E2498" s="1821"/>
      <c r="F2498" s="1821"/>
      <c r="G2498" s="1821"/>
      <c r="H2498" s="1821"/>
      <c r="I2498" s="1821"/>
      <c r="J2498" s="1821"/>
      <c r="K2498" s="1822"/>
      <c r="L2498" s="1823" t="s">
        <v>428</v>
      </c>
      <c r="M2498" s="1825" t="s">
        <v>1225</v>
      </c>
      <c r="N2498" s="1826"/>
      <c r="O2498" s="1827"/>
      <c r="P2498" s="1823" t="s">
        <v>1286</v>
      </c>
      <c r="Q2498" s="1823" t="s">
        <v>1287</v>
      </c>
      <c r="R2498" s="1823" t="s">
        <v>1288</v>
      </c>
      <c r="S2498" s="1809" t="s">
        <v>1206</v>
      </c>
    </row>
    <row r="2499" spans="1:19" ht="15.6">
      <c r="A2499" s="1804"/>
      <c r="B2499" s="1805"/>
      <c r="C2499" s="1805"/>
      <c r="D2499" s="1805"/>
      <c r="E2499" s="1805"/>
      <c r="F2499" s="1805"/>
      <c r="G2499" s="1805"/>
      <c r="H2499" s="1805"/>
      <c r="I2499" s="1805"/>
      <c r="J2499" s="1805"/>
      <c r="K2499" s="1806"/>
      <c r="L2499" s="1824"/>
      <c r="M2499" s="546" t="s">
        <v>1289</v>
      </c>
      <c r="N2499" s="546" t="s">
        <v>1290</v>
      </c>
      <c r="O2499" s="546" t="s">
        <v>1291</v>
      </c>
      <c r="P2499" s="1824"/>
      <c r="Q2499" s="1824"/>
      <c r="R2499" s="1824"/>
      <c r="S2499" s="1810"/>
    </row>
    <row r="2500" spans="1:19" ht="15.6">
      <c r="A2500" s="1811" t="s">
        <v>1292</v>
      </c>
      <c r="B2500" s="1812"/>
      <c r="C2500" s="1812"/>
      <c r="D2500" s="1812"/>
      <c r="E2500" s="1812"/>
      <c r="F2500" s="1812"/>
      <c r="G2500" s="1812"/>
      <c r="H2500" s="1812"/>
      <c r="I2500" s="1812"/>
      <c r="J2500" s="1812"/>
      <c r="K2500" s="1813"/>
      <c r="L2500" s="547" t="s">
        <v>1714</v>
      </c>
      <c r="M2500" s="583"/>
      <c r="N2500" s="549"/>
      <c r="O2500" s="549"/>
      <c r="P2500" s="549"/>
      <c r="Q2500" s="549">
        <v>2</v>
      </c>
      <c r="R2500" s="549">
        <f>Q2500</f>
        <v>2</v>
      </c>
      <c r="S2500" s="584">
        <f>R2500</f>
        <v>2</v>
      </c>
    </row>
    <row r="2501" spans="1:19" ht="15.6">
      <c r="A2501" s="1814"/>
      <c r="B2501" s="1815"/>
      <c r="C2501" s="1815"/>
      <c r="D2501" s="1815"/>
      <c r="E2501" s="1815"/>
      <c r="F2501" s="1815"/>
      <c r="G2501" s="1815"/>
      <c r="H2501" s="1815"/>
      <c r="I2501" s="1815"/>
      <c r="J2501" s="1815"/>
      <c r="K2501" s="1816"/>
      <c r="L2501" s="547"/>
      <c r="M2501" s="583"/>
      <c r="N2501" s="549"/>
      <c r="O2501" s="549"/>
      <c r="P2501" s="549"/>
      <c r="Q2501" s="549"/>
      <c r="R2501" s="549"/>
      <c r="S2501" s="584"/>
    </row>
    <row r="2502" spans="1:19" ht="15.6">
      <c r="A2502" s="1814"/>
      <c r="B2502" s="1815"/>
      <c r="C2502" s="1815"/>
      <c r="D2502" s="1815"/>
      <c r="E2502" s="1815"/>
      <c r="F2502" s="1815"/>
      <c r="G2502" s="1815"/>
      <c r="H2502" s="1815"/>
      <c r="I2502" s="1815"/>
      <c r="J2502" s="1815"/>
      <c r="K2502" s="1816"/>
      <c r="L2502" s="547"/>
      <c r="M2502" s="583"/>
      <c r="N2502" s="549"/>
      <c r="O2502" s="549"/>
      <c r="P2502" s="549"/>
      <c r="Q2502" s="549"/>
      <c r="R2502" s="549"/>
      <c r="S2502" s="584"/>
    </row>
    <row r="2503" spans="1:19" ht="15.6">
      <c r="A2503" s="1814"/>
      <c r="B2503" s="1815"/>
      <c r="C2503" s="1815"/>
      <c r="D2503" s="1815"/>
      <c r="E2503" s="1815"/>
      <c r="F2503" s="1815"/>
      <c r="G2503" s="1815"/>
      <c r="H2503" s="1815"/>
      <c r="I2503" s="1815"/>
      <c r="J2503" s="1815"/>
      <c r="K2503" s="1816"/>
      <c r="L2503" s="547"/>
      <c r="M2503" s="583"/>
      <c r="N2503" s="549"/>
      <c r="O2503" s="549"/>
      <c r="P2503" s="549"/>
      <c r="Q2503" s="549"/>
      <c r="R2503" s="549"/>
      <c r="S2503" s="584"/>
    </row>
    <row r="2504" spans="1:19" ht="15.6">
      <c r="A2504" s="1814"/>
      <c r="B2504" s="1815"/>
      <c r="C2504" s="1815"/>
      <c r="D2504" s="1815"/>
      <c r="E2504" s="1815"/>
      <c r="F2504" s="1815"/>
      <c r="G2504" s="1815"/>
      <c r="H2504" s="1815"/>
      <c r="I2504" s="1815"/>
      <c r="J2504" s="1815"/>
      <c r="K2504" s="1816"/>
      <c r="L2504" s="547"/>
      <c r="M2504" s="583"/>
      <c r="N2504" s="549"/>
      <c r="O2504" s="549"/>
      <c r="P2504" s="549"/>
      <c r="Q2504" s="549"/>
      <c r="R2504" s="549"/>
      <c r="S2504" s="584"/>
    </row>
    <row r="2505" spans="1:19" ht="15.6">
      <c r="A2505" s="1814"/>
      <c r="B2505" s="1815"/>
      <c r="C2505" s="1815"/>
      <c r="D2505" s="1815"/>
      <c r="E2505" s="1815"/>
      <c r="F2505" s="1815"/>
      <c r="G2505" s="1815"/>
      <c r="H2505" s="1815"/>
      <c r="I2505" s="1815"/>
      <c r="J2505" s="1815"/>
      <c r="K2505" s="1816"/>
      <c r="L2505" s="547"/>
      <c r="M2505" s="583"/>
      <c r="N2505" s="549"/>
      <c r="O2505" s="549"/>
      <c r="P2505" s="549"/>
      <c r="Q2505" s="549"/>
      <c r="R2505" s="549"/>
      <c r="S2505" s="584"/>
    </row>
    <row r="2506" spans="1:19" ht="15.6">
      <c r="A2506" s="1814"/>
      <c r="B2506" s="1815"/>
      <c r="C2506" s="1815"/>
      <c r="D2506" s="1815"/>
      <c r="E2506" s="1815"/>
      <c r="F2506" s="1815"/>
      <c r="G2506" s="1815"/>
      <c r="H2506" s="1815"/>
      <c r="I2506" s="1815"/>
      <c r="J2506" s="1815"/>
      <c r="K2506" s="1816"/>
      <c r="L2506" s="547"/>
      <c r="M2506" s="583"/>
      <c r="N2506" s="549"/>
      <c r="O2506" s="549"/>
      <c r="P2506" s="549"/>
      <c r="Q2506" s="549"/>
      <c r="R2506" s="549"/>
      <c r="S2506" s="584"/>
    </row>
    <row r="2507" spans="1:19" ht="15.6">
      <c r="A2507" s="1814"/>
      <c r="B2507" s="1815"/>
      <c r="C2507" s="1815"/>
      <c r="D2507" s="1815"/>
      <c r="E2507" s="1815"/>
      <c r="F2507" s="1815"/>
      <c r="G2507" s="1815"/>
      <c r="H2507" s="1815"/>
      <c r="I2507" s="1815"/>
      <c r="J2507" s="1815"/>
      <c r="K2507" s="1816"/>
      <c r="L2507" s="547"/>
      <c r="M2507" s="583"/>
      <c r="N2507" s="549"/>
      <c r="O2507" s="549"/>
      <c r="P2507" s="549"/>
      <c r="Q2507" s="549"/>
      <c r="R2507" s="549"/>
      <c r="S2507" s="584"/>
    </row>
    <row r="2508" spans="1:19" ht="15.6">
      <c r="A2508" s="1814"/>
      <c r="B2508" s="1815"/>
      <c r="C2508" s="1815"/>
      <c r="D2508" s="1815"/>
      <c r="E2508" s="1815"/>
      <c r="F2508" s="1815"/>
      <c r="G2508" s="1815"/>
      <c r="H2508" s="1815"/>
      <c r="I2508" s="1815"/>
      <c r="J2508" s="1815"/>
      <c r="K2508" s="1816"/>
      <c r="L2508" s="547"/>
      <c r="M2508" s="583"/>
      <c r="N2508" s="549"/>
      <c r="O2508" s="549"/>
      <c r="P2508" s="549"/>
      <c r="Q2508" s="549"/>
      <c r="R2508" s="549"/>
      <c r="S2508" s="584"/>
    </row>
    <row r="2509" spans="1:19" ht="15.6">
      <c r="A2509" s="1814"/>
      <c r="B2509" s="1815"/>
      <c r="C2509" s="1815"/>
      <c r="D2509" s="1815"/>
      <c r="E2509" s="1815"/>
      <c r="F2509" s="1815"/>
      <c r="G2509" s="1815"/>
      <c r="H2509" s="1815"/>
      <c r="I2509" s="1815"/>
      <c r="J2509" s="1815"/>
      <c r="K2509" s="1816"/>
      <c r="L2509" s="547"/>
      <c r="M2509" s="583"/>
      <c r="N2509" s="549"/>
      <c r="O2509" s="549"/>
      <c r="P2509" s="549"/>
      <c r="Q2509" s="549"/>
      <c r="R2509" s="549"/>
      <c r="S2509" s="584"/>
    </row>
    <row r="2510" spans="1:19" ht="15.6">
      <c r="A2510" s="1831"/>
      <c r="B2510" s="1832"/>
      <c r="C2510" s="1832"/>
      <c r="D2510" s="1832"/>
      <c r="E2510" s="1832"/>
      <c r="F2510" s="1832"/>
      <c r="G2510" s="1832"/>
      <c r="H2510" s="1832"/>
      <c r="I2510" s="1832"/>
      <c r="J2510" s="1832"/>
      <c r="K2510" s="1833"/>
      <c r="L2510" s="1834" t="s">
        <v>1209</v>
      </c>
      <c r="M2510" s="1835"/>
      <c r="N2510" s="1835"/>
      <c r="O2510" s="1835"/>
      <c r="P2510" s="1835"/>
      <c r="Q2510" s="1835"/>
      <c r="R2510" s="1836"/>
      <c r="S2510" s="558">
        <f>SUM(S2500:S2509)</f>
        <v>2</v>
      </c>
    </row>
    <row r="2511" spans="1:19" ht="15.6">
      <c r="A2511" s="559"/>
      <c r="B2511" s="560"/>
      <c r="C2511" s="560"/>
      <c r="D2511" s="561"/>
      <c r="E2511" s="562"/>
      <c r="F2511" s="562"/>
      <c r="G2511" s="562"/>
      <c r="H2511" s="563"/>
      <c r="I2511" s="564"/>
      <c r="J2511" s="565"/>
      <c r="K2511" s="565"/>
      <c r="L2511" s="565"/>
      <c r="M2511" s="566"/>
      <c r="N2511" s="561"/>
      <c r="O2511" s="561"/>
      <c r="P2511" s="561"/>
      <c r="Q2511" s="561"/>
      <c r="R2511" s="561"/>
      <c r="S2511" s="567"/>
    </row>
    <row r="2512" spans="1:19" ht="80.400000000000006" customHeight="1">
      <c r="A2512" s="753" t="s">
        <v>1306</v>
      </c>
      <c r="B2512" s="1757"/>
      <c r="C2512" s="1757"/>
      <c r="D2512" s="299"/>
      <c r="E2512" s="280"/>
      <c r="F2512" s="756"/>
      <c r="G2512" s="1758" t="s">
        <v>1306</v>
      </c>
      <c r="H2512" s="1758"/>
      <c r="I2512" s="299"/>
      <c r="J2512" s="299"/>
      <c r="K2512" s="565"/>
      <c r="L2512" s="565"/>
      <c r="M2512" s="566"/>
      <c r="N2512" s="561"/>
      <c r="O2512" s="561"/>
      <c r="P2512" s="561"/>
      <c r="Q2512" s="561"/>
      <c r="R2512" s="561"/>
      <c r="S2512" s="567"/>
    </row>
    <row r="2513" spans="1:19" ht="15.6" customHeight="1">
      <c r="A2513" s="765" t="s">
        <v>1939</v>
      </c>
      <c r="B2513" s="755"/>
      <c r="C2513" s="755"/>
      <c r="D2513" s="238"/>
      <c r="E2513" s="238"/>
      <c r="F2513" s="238"/>
      <c r="G2513" s="1759" t="s">
        <v>1942</v>
      </c>
      <c r="H2513" s="1759"/>
      <c r="I2513" s="1759"/>
      <c r="J2513" s="1759"/>
      <c r="K2513" s="568"/>
      <c r="L2513" s="568"/>
      <c r="M2513" s="568"/>
      <c r="N2513" s="568"/>
      <c r="O2513" s="568"/>
      <c r="P2513" s="568"/>
      <c r="Q2513" s="568"/>
      <c r="R2513" s="568"/>
      <c r="S2513" s="532"/>
    </row>
    <row r="2514" spans="1:19" ht="15.6" customHeight="1">
      <c r="A2514" s="765" t="s">
        <v>1940</v>
      </c>
      <c r="B2514" s="755"/>
      <c r="C2514" s="755"/>
      <c r="D2514" s="238"/>
      <c r="E2514" s="238"/>
      <c r="F2514" s="238"/>
      <c r="G2514" s="1759" t="s">
        <v>1943</v>
      </c>
      <c r="H2514" s="1759"/>
      <c r="I2514" s="1759"/>
      <c r="J2514" s="1759"/>
      <c r="K2514" s="568"/>
      <c r="L2514" s="568"/>
      <c r="M2514" s="568"/>
      <c r="N2514" s="568"/>
      <c r="O2514" s="568"/>
      <c r="P2514" s="568"/>
      <c r="Q2514" s="568"/>
      <c r="R2514" s="568"/>
      <c r="S2514" s="569"/>
    </row>
    <row r="2515" spans="1:19" ht="15.6" customHeight="1" thickBot="1">
      <c r="A2515" s="766" t="s">
        <v>1941</v>
      </c>
      <c r="B2515" s="767"/>
      <c r="C2515" s="767"/>
      <c r="D2515" s="727"/>
      <c r="E2515" s="727"/>
      <c r="F2515" s="727"/>
      <c r="G2515" s="1760" t="s">
        <v>1944</v>
      </c>
      <c r="H2515" s="1760"/>
      <c r="I2515" s="1760"/>
      <c r="J2515" s="1760"/>
      <c r="K2515" s="1464"/>
      <c r="L2515" s="1464"/>
      <c r="M2515" s="1464"/>
      <c r="N2515" s="1464"/>
      <c r="O2515" s="1464"/>
      <c r="P2515" s="1464"/>
      <c r="Q2515" s="1464"/>
      <c r="R2515" s="1464"/>
      <c r="S2515" s="1465"/>
    </row>
    <row r="2516" spans="1:19" ht="21" thickBot="1">
      <c r="A2516" s="1837"/>
      <c r="B2516" s="1838"/>
      <c r="C2516" s="1838"/>
      <c r="D2516" s="1775" t="s">
        <v>1281</v>
      </c>
      <c r="E2516" s="1776"/>
      <c r="F2516" s="1776"/>
      <c r="G2516" s="1776"/>
      <c r="H2516" s="1776"/>
      <c r="I2516" s="1776"/>
      <c r="J2516" s="1776"/>
      <c r="K2516" s="1776"/>
      <c r="L2516" s="1776"/>
      <c r="M2516" s="1776"/>
      <c r="N2516" s="1776"/>
      <c r="O2516" s="1776"/>
      <c r="P2516" s="1776"/>
      <c r="Q2516" s="1776"/>
      <c r="R2516" s="1776"/>
      <c r="S2516" s="1486"/>
    </row>
    <row r="2517" spans="1:19" ht="15.6">
      <c r="A2517" s="530"/>
      <c r="B2517" s="531"/>
      <c r="C2517" s="531"/>
      <c r="D2517" s="531"/>
      <c r="E2517" s="531"/>
      <c r="F2517" s="531"/>
      <c r="G2517" s="531"/>
      <c r="H2517" s="531"/>
      <c r="I2517" s="531"/>
      <c r="J2517" s="531"/>
      <c r="K2517" s="531"/>
      <c r="L2517" s="531"/>
      <c r="M2517" s="531"/>
      <c r="N2517" s="531"/>
      <c r="O2517" s="531"/>
      <c r="P2517" s="531"/>
      <c r="Q2517" s="531"/>
      <c r="R2517" s="531"/>
      <c r="S2517" s="532"/>
    </row>
    <row r="2518" spans="1:19" ht="15.6">
      <c r="A2518" s="1839" t="s">
        <v>1204</v>
      </c>
      <c r="B2518" s="1840"/>
      <c r="C2518" s="1840"/>
      <c r="D2518" s="1850" t="s">
        <v>1228</v>
      </c>
      <c r="E2518" s="1851"/>
      <c r="F2518" s="1851"/>
      <c r="G2518" s="1851"/>
      <c r="H2518" s="1851"/>
      <c r="I2518" s="1851"/>
      <c r="J2518" s="1851"/>
      <c r="K2518" s="1851"/>
      <c r="L2518" s="1851"/>
      <c r="M2518" s="1851"/>
      <c r="N2518" s="1851"/>
      <c r="O2518" s="1851"/>
      <c r="P2518" s="1851"/>
      <c r="Q2518" s="1851"/>
      <c r="R2518" s="1852"/>
      <c r="S2518" s="534"/>
    </row>
    <row r="2519" spans="1:19" ht="15.6">
      <c r="A2519" s="535"/>
      <c r="B2519" s="533"/>
      <c r="C2519" s="536"/>
      <c r="D2519" s="1853"/>
      <c r="E2519" s="1854"/>
      <c r="F2519" s="1854"/>
      <c r="G2519" s="1854"/>
      <c r="H2519" s="1854"/>
      <c r="I2519" s="1854"/>
      <c r="J2519" s="1854"/>
      <c r="K2519" s="1854"/>
      <c r="L2519" s="1854"/>
      <c r="M2519" s="1854"/>
      <c r="N2519" s="1854"/>
      <c r="O2519" s="1854"/>
      <c r="P2519" s="1854"/>
      <c r="Q2519" s="1854"/>
      <c r="R2519" s="1855"/>
      <c r="S2519" s="534"/>
    </row>
    <row r="2520" spans="1:19" ht="15.6">
      <c r="A2520" s="537"/>
      <c r="B2520" s="538"/>
      <c r="C2520" s="538"/>
      <c r="D2520" s="539"/>
      <c r="E2520" s="540"/>
      <c r="F2520" s="540"/>
      <c r="G2520" s="539"/>
      <c r="H2520" s="539"/>
      <c r="I2520" s="539"/>
      <c r="J2520" s="539"/>
      <c r="K2520" s="539"/>
      <c r="L2520" s="539"/>
      <c r="M2520" s="539"/>
      <c r="N2520" s="539"/>
      <c r="O2520" s="539"/>
      <c r="P2520" s="539"/>
      <c r="Q2520" s="539"/>
      <c r="R2520" s="540"/>
      <c r="S2520" s="534"/>
    </row>
    <row r="2521" spans="1:19" ht="15.6">
      <c r="A2521" s="1761" t="s">
        <v>1282</v>
      </c>
      <c r="B2521" s="1762"/>
      <c r="C2521" s="1762"/>
      <c r="D2521" s="1762"/>
      <c r="E2521" s="541"/>
      <c r="F2521" s="1763" t="s">
        <v>1283</v>
      </c>
      <c r="G2521" s="1763"/>
      <c r="H2521" s="1763"/>
      <c r="I2521" s="1763"/>
      <c r="J2521" s="1763"/>
      <c r="K2521" s="1763"/>
      <c r="L2521" s="540"/>
      <c r="M2521" s="1763" t="s">
        <v>1205</v>
      </c>
      <c r="N2521" s="1763"/>
      <c r="O2521" s="1763"/>
      <c r="P2521" s="540"/>
      <c r="Q2521" s="1764" t="s">
        <v>1284</v>
      </c>
      <c r="R2521" s="1765"/>
      <c r="S2521" s="1766"/>
    </row>
    <row r="2522" spans="1:19" ht="15.6">
      <c r="A2522" s="1767" t="s">
        <v>1063</v>
      </c>
      <c r="B2522" s="1768"/>
      <c r="C2522" s="1768"/>
      <c r="D2522" s="1768"/>
      <c r="E2522" s="541"/>
      <c r="F2522" s="1769" t="s">
        <v>1064</v>
      </c>
      <c r="G2522" s="1769"/>
      <c r="H2522" s="1769"/>
      <c r="I2522" s="1769"/>
      <c r="J2522" s="1769"/>
      <c r="K2522" s="1769"/>
      <c r="L2522" s="540"/>
      <c r="M2522" s="1770" t="s">
        <v>1058</v>
      </c>
      <c r="N2522" s="1771"/>
      <c r="O2522" s="1772"/>
      <c r="P2522" s="539"/>
      <c r="Q2522" s="1828"/>
      <c r="R2522" s="1829"/>
      <c r="S2522" s="1830"/>
    </row>
    <row r="2523" spans="1:19" ht="15.6">
      <c r="A2523" s="1767"/>
      <c r="B2523" s="1768"/>
      <c r="C2523" s="1768"/>
      <c r="D2523" s="1768"/>
      <c r="E2523" s="541"/>
      <c r="F2523" s="1769"/>
      <c r="G2523" s="1769"/>
      <c r="H2523" s="1769"/>
      <c r="I2523" s="1769"/>
      <c r="J2523" s="1769"/>
      <c r="K2523" s="1769"/>
      <c r="L2523" s="539"/>
      <c r="M2523" s="539"/>
      <c r="N2523" s="542"/>
      <c r="O2523" s="542"/>
      <c r="P2523" s="542"/>
      <c r="Q2523" s="542"/>
      <c r="R2523" s="540"/>
      <c r="S2523" s="534"/>
    </row>
    <row r="2524" spans="1:19">
      <c r="A2524" s="1147"/>
      <c r="S2524" s="1148"/>
    </row>
    <row r="2525" spans="1:19" ht="15.6">
      <c r="A2525" s="1820" t="s">
        <v>1285</v>
      </c>
      <c r="B2525" s="1821"/>
      <c r="C2525" s="1821"/>
      <c r="D2525" s="1821"/>
      <c r="E2525" s="1821"/>
      <c r="F2525" s="1821"/>
      <c r="G2525" s="1821"/>
      <c r="H2525" s="1821"/>
      <c r="I2525" s="1821"/>
      <c r="J2525" s="1821"/>
      <c r="K2525" s="1822"/>
      <c r="L2525" s="1823" t="s">
        <v>428</v>
      </c>
      <c r="M2525" s="1825" t="s">
        <v>1225</v>
      </c>
      <c r="N2525" s="1826"/>
      <c r="O2525" s="1827"/>
      <c r="P2525" s="1823" t="s">
        <v>1286</v>
      </c>
      <c r="Q2525" s="1823" t="s">
        <v>1287</v>
      </c>
      <c r="R2525" s="1823" t="s">
        <v>1288</v>
      </c>
      <c r="S2525" s="1809" t="s">
        <v>1206</v>
      </c>
    </row>
    <row r="2526" spans="1:19" ht="15.6">
      <c r="A2526" s="1804"/>
      <c r="B2526" s="1805"/>
      <c r="C2526" s="1805"/>
      <c r="D2526" s="1805"/>
      <c r="E2526" s="1805"/>
      <c r="F2526" s="1805"/>
      <c r="G2526" s="1805"/>
      <c r="H2526" s="1805"/>
      <c r="I2526" s="1805"/>
      <c r="J2526" s="1805"/>
      <c r="K2526" s="1806"/>
      <c r="L2526" s="1824"/>
      <c r="M2526" s="546" t="s">
        <v>1289</v>
      </c>
      <c r="N2526" s="546" t="s">
        <v>1290</v>
      </c>
      <c r="O2526" s="546" t="s">
        <v>1291</v>
      </c>
      <c r="P2526" s="1824"/>
      <c r="Q2526" s="1824"/>
      <c r="R2526" s="1824"/>
      <c r="S2526" s="1810"/>
    </row>
    <row r="2527" spans="1:19" ht="15.6">
      <c r="A2527" s="1811" t="s">
        <v>1292</v>
      </c>
      <c r="B2527" s="1812"/>
      <c r="C2527" s="1812"/>
      <c r="D2527" s="1812"/>
      <c r="E2527" s="1812"/>
      <c r="F2527" s="1812"/>
      <c r="G2527" s="1812"/>
      <c r="H2527" s="1812"/>
      <c r="I2527" s="1812"/>
      <c r="J2527" s="1812"/>
      <c r="K2527" s="1813"/>
      <c r="L2527" s="547" t="s">
        <v>1715</v>
      </c>
      <c r="M2527" s="583"/>
      <c r="N2527" s="549"/>
      <c r="O2527" s="549"/>
      <c r="P2527" s="549"/>
      <c r="Q2527" s="549">
        <v>2</v>
      </c>
      <c r="R2527" s="549">
        <f>Q2527</f>
        <v>2</v>
      </c>
      <c r="S2527" s="584">
        <f>R2527</f>
        <v>2</v>
      </c>
    </row>
    <row r="2528" spans="1:19" ht="15.6">
      <c r="A2528" s="1814"/>
      <c r="B2528" s="1815"/>
      <c r="C2528" s="1815"/>
      <c r="D2528" s="1815"/>
      <c r="E2528" s="1815"/>
      <c r="F2528" s="1815"/>
      <c r="G2528" s="1815"/>
      <c r="H2528" s="1815"/>
      <c r="I2528" s="1815"/>
      <c r="J2528" s="1815"/>
      <c r="K2528" s="1816"/>
      <c r="L2528" s="547"/>
      <c r="M2528" s="583"/>
      <c r="N2528" s="549"/>
      <c r="O2528" s="549"/>
      <c r="P2528" s="549"/>
      <c r="Q2528" s="549"/>
      <c r="R2528" s="549"/>
      <c r="S2528" s="584"/>
    </row>
    <row r="2529" spans="1:19" ht="15.6">
      <c r="A2529" s="1814"/>
      <c r="B2529" s="1815"/>
      <c r="C2529" s="1815"/>
      <c r="D2529" s="1815"/>
      <c r="E2529" s="1815"/>
      <c r="F2529" s="1815"/>
      <c r="G2529" s="1815"/>
      <c r="H2529" s="1815"/>
      <c r="I2529" s="1815"/>
      <c r="J2529" s="1815"/>
      <c r="K2529" s="1816"/>
      <c r="L2529" s="547"/>
      <c r="M2529" s="583"/>
      <c r="N2529" s="549"/>
      <c r="O2529" s="549"/>
      <c r="P2529" s="549"/>
      <c r="Q2529" s="549"/>
      <c r="R2529" s="549"/>
      <c r="S2529" s="584"/>
    </row>
    <row r="2530" spans="1:19" ht="15.6">
      <c r="A2530" s="1814"/>
      <c r="B2530" s="1815"/>
      <c r="C2530" s="1815"/>
      <c r="D2530" s="1815"/>
      <c r="E2530" s="1815"/>
      <c r="F2530" s="1815"/>
      <c r="G2530" s="1815"/>
      <c r="H2530" s="1815"/>
      <c r="I2530" s="1815"/>
      <c r="J2530" s="1815"/>
      <c r="K2530" s="1816"/>
      <c r="L2530" s="547"/>
      <c r="M2530" s="583"/>
      <c r="N2530" s="549"/>
      <c r="O2530" s="549"/>
      <c r="P2530" s="549"/>
      <c r="Q2530" s="549"/>
      <c r="R2530" s="549"/>
      <c r="S2530" s="584"/>
    </row>
    <row r="2531" spans="1:19" ht="15.6">
      <c r="A2531" s="1814"/>
      <c r="B2531" s="1815"/>
      <c r="C2531" s="1815"/>
      <c r="D2531" s="1815"/>
      <c r="E2531" s="1815"/>
      <c r="F2531" s="1815"/>
      <c r="G2531" s="1815"/>
      <c r="H2531" s="1815"/>
      <c r="I2531" s="1815"/>
      <c r="J2531" s="1815"/>
      <c r="K2531" s="1816"/>
      <c r="L2531" s="547"/>
      <c r="M2531" s="583"/>
      <c r="N2531" s="549"/>
      <c r="O2531" s="549"/>
      <c r="P2531" s="549"/>
      <c r="Q2531" s="549"/>
      <c r="R2531" s="549"/>
      <c r="S2531" s="584"/>
    </row>
    <row r="2532" spans="1:19" ht="15.6">
      <c r="A2532" s="1814"/>
      <c r="B2532" s="1815"/>
      <c r="C2532" s="1815"/>
      <c r="D2532" s="1815"/>
      <c r="E2532" s="1815"/>
      <c r="F2532" s="1815"/>
      <c r="G2532" s="1815"/>
      <c r="H2532" s="1815"/>
      <c r="I2532" s="1815"/>
      <c r="J2532" s="1815"/>
      <c r="K2532" s="1816"/>
      <c r="L2532" s="547"/>
      <c r="M2532" s="583"/>
      <c r="N2532" s="549"/>
      <c r="O2532" s="549"/>
      <c r="P2532" s="549"/>
      <c r="Q2532" s="549"/>
      <c r="R2532" s="549"/>
      <c r="S2532" s="584"/>
    </row>
    <row r="2533" spans="1:19" ht="15.6">
      <c r="A2533" s="1814"/>
      <c r="B2533" s="1815"/>
      <c r="C2533" s="1815"/>
      <c r="D2533" s="1815"/>
      <c r="E2533" s="1815"/>
      <c r="F2533" s="1815"/>
      <c r="G2533" s="1815"/>
      <c r="H2533" s="1815"/>
      <c r="I2533" s="1815"/>
      <c r="J2533" s="1815"/>
      <c r="K2533" s="1816"/>
      <c r="L2533" s="547"/>
      <c r="M2533" s="583"/>
      <c r="N2533" s="549"/>
      <c r="O2533" s="549"/>
      <c r="P2533" s="549"/>
      <c r="Q2533" s="549"/>
      <c r="R2533" s="549"/>
      <c r="S2533" s="584"/>
    </row>
    <row r="2534" spans="1:19" ht="15.6">
      <c r="A2534" s="1814"/>
      <c r="B2534" s="1815"/>
      <c r="C2534" s="1815"/>
      <c r="D2534" s="1815"/>
      <c r="E2534" s="1815"/>
      <c r="F2534" s="1815"/>
      <c r="G2534" s="1815"/>
      <c r="H2534" s="1815"/>
      <c r="I2534" s="1815"/>
      <c r="J2534" s="1815"/>
      <c r="K2534" s="1816"/>
      <c r="L2534" s="547"/>
      <c r="M2534" s="583"/>
      <c r="N2534" s="549"/>
      <c r="O2534" s="549"/>
      <c r="P2534" s="549"/>
      <c r="Q2534" s="549"/>
      <c r="R2534" s="549"/>
      <c r="S2534" s="584"/>
    </row>
    <row r="2535" spans="1:19" ht="15.6">
      <c r="A2535" s="1814"/>
      <c r="B2535" s="1815"/>
      <c r="C2535" s="1815"/>
      <c r="D2535" s="1815"/>
      <c r="E2535" s="1815"/>
      <c r="F2535" s="1815"/>
      <c r="G2535" s="1815"/>
      <c r="H2535" s="1815"/>
      <c r="I2535" s="1815"/>
      <c r="J2535" s="1815"/>
      <c r="K2535" s="1816"/>
      <c r="L2535" s="547"/>
      <c r="M2535" s="583"/>
      <c r="N2535" s="549"/>
      <c r="O2535" s="549"/>
      <c r="P2535" s="549"/>
      <c r="Q2535" s="549"/>
      <c r="R2535" s="549"/>
      <c r="S2535" s="584"/>
    </row>
    <row r="2536" spans="1:19" ht="15.6">
      <c r="A2536" s="1814"/>
      <c r="B2536" s="1815"/>
      <c r="C2536" s="1815"/>
      <c r="D2536" s="1815"/>
      <c r="E2536" s="1815"/>
      <c r="F2536" s="1815"/>
      <c r="G2536" s="1815"/>
      <c r="H2536" s="1815"/>
      <c r="I2536" s="1815"/>
      <c r="J2536" s="1815"/>
      <c r="K2536" s="1816"/>
      <c r="L2536" s="547"/>
      <c r="M2536" s="583"/>
      <c r="N2536" s="549"/>
      <c r="O2536" s="549"/>
      <c r="P2536" s="549"/>
      <c r="Q2536" s="549"/>
      <c r="R2536" s="549"/>
      <c r="S2536" s="584"/>
    </row>
    <row r="2537" spans="1:19" ht="15.6">
      <c r="A2537" s="1831"/>
      <c r="B2537" s="1832"/>
      <c r="C2537" s="1832"/>
      <c r="D2537" s="1832"/>
      <c r="E2537" s="1832"/>
      <c r="F2537" s="1832"/>
      <c r="G2537" s="1832"/>
      <c r="H2537" s="1832"/>
      <c r="I2537" s="1832"/>
      <c r="J2537" s="1832"/>
      <c r="K2537" s="1833"/>
      <c r="L2537" s="1834" t="s">
        <v>1209</v>
      </c>
      <c r="M2537" s="1835"/>
      <c r="N2537" s="1835"/>
      <c r="O2537" s="1835"/>
      <c r="P2537" s="1835"/>
      <c r="Q2537" s="1835"/>
      <c r="R2537" s="1836"/>
      <c r="S2537" s="558">
        <f>SUM(S2527:S2536)</f>
        <v>2</v>
      </c>
    </row>
    <row r="2538" spans="1:19" ht="15.6">
      <c r="A2538" s="559"/>
      <c r="B2538" s="560"/>
      <c r="C2538" s="560"/>
      <c r="D2538" s="561"/>
      <c r="E2538" s="562"/>
      <c r="F2538" s="562"/>
      <c r="G2538" s="562"/>
      <c r="H2538" s="563"/>
      <c r="I2538" s="564"/>
      <c r="J2538" s="565"/>
      <c r="K2538" s="565"/>
      <c r="L2538" s="565"/>
      <c r="M2538" s="566"/>
      <c r="N2538" s="561"/>
      <c r="O2538" s="561"/>
      <c r="P2538" s="561"/>
      <c r="Q2538" s="561"/>
      <c r="R2538" s="561"/>
      <c r="S2538" s="567"/>
    </row>
    <row r="2539" spans="1:19" ht="82.8" customHeight="1">
      <c r="A2539" s="753" t="s">
        <v>1306</v>
      </c>
      <c r="B2539" s="1757"/>
      <c r="C2539" s="1757"/>
      <c r="D2539" s="299"/>
      <c r="E2539" s="280"/>
      <c r="F2539" s="756"/>
      <c r="G2539" s="1758" t="s">
        <v>1306</v>
      </c>
      <c r="H2539" s="1758"/>
      <c r="I2539" s="299"/>
      <c r="J2539" s="299"/>
      <c r="K2539" s="565"/>
      <c r="L2539" s="565"/>
      <c r="M2539" s="566"/>
      <c r="N2539" s="561"/>
      <c r="O2539" s="561"/>
      <c r="P2539" s="561"/>
      <c r="Q2539" s="561"/>
      <c r="R2539" s="561"/>
      <c r="S2539" s="567"/>
    </row>
    <row r="2540" spans="1:19" ht="15.6" customHeight="1">
      <c r="A2540" s="765" t="s">
        <v>1939</v>
      </c>
      <c r="B2540" s="755"/>
      <c r="C2540" s="755"/>
      <c r="D2540" s="238"/>
      <c r="E2540" s="238"/>
      <c r="F2540" s="238"/>
      <c r="G2540" s="1759" t="s">
        <v>1942</v>
      </c>
      <c r="H2540" s="1759"/>
      <c r="I2540" s="1759"/>
      <c r="J2540" s="1759"/>
      <c r="K2540" s="568"/>
      <c r="L2540" s="568"/>
      <c r="M2540" s="568"/>
      <c r="N2540" s="568"/>
      <c r="O2540" s="568"/>
      <c r="P2540" s="568"/>
      <c r="Q2540" s="568"/>
      <c r="R2540" s="568"/>
      <c r="S2540" s="532"/>
    </row>
    <row r="2541" spans="1:19" ht="15.6" customHeight="1">
      <c r="A2541" s="765" t="s">
        <v>1940</v>
      </c>
      <c r="B2541" s="755"/>
      <c r="C2541" s="755"/>
      <c r="D2541" s="238"/>
      <c r="E2541" s="238"/>
      <c r="F2541" s="238"/>
      <c r="G2541" s="1759" t="s">
        <v>1943</v>
      </c>
      <c r="H2541" s="1759"/>
      <c r="I2541" s="1759"/>
      <c r="J2541" s="1759"/>
      <c r="K2541" s="568"/>
      <c r="L2541" s="568"/>
      <c r="M2541" s="568"/>
      <c r="N2541" s="568"/>
      <c r="O2541" s="568"/>
      <c r="P2541" s="568"/>
      <c r="Q2541" s="568"/>
      <c r="R2541" s="568"/>
      <c r="S2541" s="569"/>
    </row>
    <row r="2542" spans="1:19" ht="15.6" customHeight="1" thickBot="1">
      <c r="A2542" s="766" t="s">
        <v>1941</v>
      </c>
      <c r="B2542" s="767"/>
      <c r="C2542" s="767"/>
      <c r="D2542" s="727"/>
      <c r="E2542" s="727"/>
      <c r="F2542" s="727"/>
      <c r="G2542" s="1760" t="s">
        <v>1944</v>
      </c>
      <c r="H2542" s="1760"/>
      <c r="I2542" s="1760"/>
      <c r="J2542" s="1760"/>
      <c r="K2542" s="1464"/>
      <c r="L2542" s="1464"/>
      <c r="M2542" s="1464"/>
      <c r="N2542" s="1464"/>
      <c r="O2542" s="1464"/>
      <c r="P2542" s="1464"/>
      <c r="Q2542" s="1464"/>
      <c r="R2542" s="1464"/>
      <c r="S2542" s="1465"/>
    </row>
    <row r="2543" spans="1:19" ht="21" thickBot="1">
      <c r="A2543" s="1837"/>
      <c r="B2543" s="1838"/>
      <c r="C2543" s="1838"/>
      <c r="D2543" s="1775" t="s">
        <v>1281</v>
      </c>
      <c r="E2543" s="1776"/>
      <c r="F2543" s="1776"/>
      <c r="G2543" s="1776"/>
      <c r="H2543" s="1776"/>
      <c r="I2543" s="1776"/>
      <c r="J2543" s="1776"/>
      <c r="K2543" s="1776"/>
      <c r="L2543" s="1776"/>
      <c r="M2543" s="1776"/>
      <c r="N2543" s="1776"/>
      <c r="O2543" s="1776"/>
      <c r="P2543" s="1776"/>
      <c r="Q2543" s="1776"/>
      <c r="R2543" s="1776"/>
      <c r="S2543" s="1486"/>
    </row>
    <row r="2544" spans="1:19" ht="15.6">
      <c r="A2544" s="1184"/>
      <c r="B2544" s="1185"/>
      <c r="C2544" s="1185"/>
      <c r="D2544" s="1185"/>
      <c r="E2544" s="1185"/>
      <c r="F2544" s="1185"/>
      <c r="G2544" s="1185"/>
      <c r="H2544" s="1185"/>
      <c r="I2544" s="1185"/>
      <c r="J2544" s="1185"/>
      <c r="K2544" s="1185"/>
      <c r="L2544" s="1185"/>
      <c r="M2544" s="1185"/>
      <c r="N2544" s="1185"/>
      <c r="O2544" s="1185"/>
      <c r="P2544" s="1185"/>
      <c r="Q2544" s="1185"/>
      <c r="R2544" s="1185"/>
      <c r="S2544" s="1488"/>
    </row>
    <row r="2545" spans="1:19" ht="15.6">
      <c r="A2545" s="1839" t="s">
        <v>1204</v>
      </c>
      <c r="B2545" s="1840"/>
      <c r="C2545" s="1840"/>
      <c r="D2545" s="1850" t="s">
        <v>1228</v>
      </c>
      <c r="E2545" s="1851"/>
      <c r="F2545" s="1851"/>
      <c r="G2545" s="1851"/>
      <c r="H2545" s="1851"/>
      <c r="I2545" s="1851"/>
      <c r="J2545" s="1851"/>
      <c r="K2545" s="1851"/>
      <c r="L2545" s="1851"/>
      <c r="M2545" s="1851"/>
      <c r="N2545" s="1851"/>
      <c r="O2545" s="1851"/>
      <c r="P2545" s="1851"/>
      <c r="Q2545" s="1851"/>
      <c r="R2545" s="1852"/>
      <c r="S2545" s="534"/>
    </row>
    <row r="2546" spans="1:19" ht="15.6">
      <c r="A2546" s="535"/>
      <c r="B2546" s="533"/>
      <c r="C2546" s="536"/>
      <c r="D2546" s="1853"/>
      <c r="E2546" s="1854"/>
      <c r="F2546" s="1854"/>
      <c r="G2546" s="1854"/>
      <c r="H2546" s="1854"/>
      <c r="I2546" s="1854"/>
      <c r="J2546" s="1854"/>
      <c r="K2546" s="1854"/>
      <c r="L2546" s="1854"/>
      <c r="M2546" s="1854"/>
      <c r="N2546" s="1854"/>
      <c r="O2546" s="1854"/>
      <c r="P2546" s="1854"/>
      <c r="Q2546" s="1854"/>
      <c r="R2546" s="1855"/>
      <c r="S2546" s="534"/>
    </row>
    <row r="2547" spans="1:19" ht="15.6">
      <c r="A2547" s="537"/>
      <c r="B2547" s="538"/>
      <c r="C2547" s="538"/>
      <c r="D2547" s="539"/>
      <c r="E2547" s="540"/>
      <c r="F2547" s="540"/>
      <c r="G2547" s="539"/>
      <c r="H2547" s="539"/>
      <c r="I2547" s="539"/>
      <c r="J2547" s="539"/>
      <c r="K2547" s="539"/>
      <c r="L2547" s="539"/>
      <c r="M2547" s="539"/>
      <c r="N2547" s="539"/>
      <c r="O2547" s="539"/>
      <c r="P2547" s="539"/>
      <c r="Q2547" s="539"/>
      <c r="R2547" s="540"/>
      <c r="S2547" s="534"/>
    </row>
    <row r="2548" spans="1:19" ht="15.6">
      <c r="A2548" s="1761" t="s">
        <v>1282</v>
      </c>
      <c r="B2548" s="1762"/>
      <c r="C2548" s="1762"/>
      <c r="D2548" s="1762"/>
      <c r="E2548" s="541"/>
      <c r="F2548" s="1763" t="s">
        <v>1283</v>
      </c>
      <c r="G2548" s="1763"/>
      <c r="H2548" s="1763"/>
      <c r="I2548" s="1763"/>
      <c r="J2548" s="1763"/>
      <c r="K2548" s="1763"/>
      <c r="L2548" s="540"/>
      <c r="M2548" s="1763" t="s">
        <v>1205</v>
      </c>
      <c r="N2548" s="1763"/>
      <c r="O2548" s="1763"/>
      <c r="P2548" s="540"/>
      <c r="Q2548" s="1764" t="s">
        <v>1284</v>
      </c>
      <c r="R2548" s="1765"/>
      <c r="S2548" s="1766"/>
    </row>
    <row r="2549" spans="1:19" ht="15.6">
      <c r="A2549" s="1767" t="s">
        <v>1066</v>
      </c>
      <c r="B2549" s="1768"/>
      <c r="C2549" s="1768"/>
      <c r="D2549" s="1768"/>
      <c r="E2549" s="541"/>
      <c r="F2549" s="1769" t="s">
        <v>1067</v>
      </c>
      <c r="G2549" s="1769"/>
      <c r="H2549" s="1769"/>
      <c r="I2549" s="1769"/>
      <c r="J2549" s="1769"/>
      <c r="K2549" s="1769"/>
      <c r="L2549" s="540"/>
      <c r="M2549" s="1770" t="s">
        <v>1058</v>
      </c>
      <c r="N2549" s="1771"/>
      <c r="O2549" s="1772"/>
      <c r="P2549" s="539"/>
      <c r="Q2549" s="1828"/>
      <c r="R2549" s="1829"/>
      <c r="S2549" s="1830"/>
    </row>
    <row r="2550" spans="1:19" ht="15.6">
      <c r="A2550" s="1767"/>
      <c r="B2550" s="1768"/>
      <c r="C2550" s="1768"/>
      <c r="D2550" s="1768"/>
      <c r="E2550" s="541"/>
      <c r="F2550" s="1769"/>
      <c r="G2550" s="1769"/>
      <c r="H2550" s="1769"/>
      <c r="I2550" s="1769"/>
      <c r="J2550" s="1769"/>
      <c r="K2550" s="1769"/>
      <c r="L2550" s="539"/>
      <c r="M2550" s="539"/>
      <c r="N2550" s="542"/>
      <c r="O2550" s="542"/>
      <c r="P2550" s="542"/>
      <c r="Q2550" s="542"/>
      <c r="R2550" s="540"/>
      <c r="S2550" s="534"/>
    </row>
    <row r="2551" spans="1:19" ht="15.6">
      <c r="A2551" s="1820" t="s">
        <v>1285</v>
      </c>
      <c r="B2551" s="1821"/>
      <c r="C2551" s="1821"/>
      <c r="D2551" s="1821"/>
      <c r="E2551" s="1821"/>
      <c r="F2551" s="1821"/>
      <c r="G2551" s="1821"/>
      <c r="H2551" s="1821"/>
      <c r="I2551" s="1821"/>
      <c r="J2551" s="1821"/>
      <c r="K2551" s="1822"/>
      <c r="L2551" s="1823" t="s">
        <v>428</v>
      </c>
      <c r="M2551" s="1825" t="s">
        <v>1225</v>
      </c>
      <c r="N2551" s="1826"/>
      <c r="O2551" s="1827"/>
      <c r="P2551" s="1823" t="s">
        <v>1286</v>
      </c>
      <c r="Q2551" s="1823" t="s">
        <v>1287</v>
      </c>
      <c r="R2551" s="1823" t="s">
        <v>1288</v>
      </c>
      <c r="S2551" s="1809" t="s">
        <v>1206</v>
      </c>
    </row>
    <row r="2552" spans="1:19" ht="15.6">
      <c r="A2552" s="1804"/>
      <c r="B2552" s="1805"/>
      <c r="C2552" s="1805"/>
      <c r="D2552" s="1805"/>
      <c r="E2552" s="1805"/>
      <c r="F2552" s="1805"/>
      <c r="G2552" s="1805"/>
      <c r="H2552" s="1805"/>
      <c r="I2552" s="1805"/>
      <c r="J2552" s="1805"/>
      <c r="K2552" s="1806"/>
      <c r="L2552" s="1824"/>
      <c r="M2552" s="546" t="s">
        <v>1289</v>
      </c>
      <c r="N2552" s="546" t="s">
        <v>1290</v>
      </c>
      <c r="O2552" s="546" t="s">
        <v>1291</v>
      </c>
      <c r="P2552" s="1824"/>
      <c r="Q2552" s="1824"/>
      <c r="R2552" s="1824"/>
      <c r="S2552" s="1810"/>
    </row>
    <row r="2553" spans="1:19" ht="15.6">
      <c r="A2553" s="1811" t="s">
        <v>1292</v>
      </c>
      <c r="B2553" s="1812"/>
      <c r="C2553" s="1812"/>
      <c r="D2553" s="1812"/>
      <c r="E2553" s="1812"/>
      <c r="F2553" s="1812"/>
      <c r="G2553" s="1812"/>
      <c r="H2553" s="1812"/>
      <c r="I2553" s="1812"/>
      <c r="J2553" s="1812"/>
      <c r="K2553" s="1813"/>
      <c r="L2553" s="547" t="s">
        <v>1711</v>
      </c>
      <c r="M2553" s="583"/>
      <c r="N2553" s="549"/>
      <c r="O2553" s="549"/>
      <c r="P2553" s="549"/>
      <c r="Q2553" s="549">
        <v>2</v>
      </c>
      <c r="R2553" s="549">
        <f>Q2553</f>
        <v>2</v>
      </c>
      <c r="S2553" s="584">
        <f>R2553</f>
        <v>2</v>
      </c>
    </row>
    <row r="2554" spans="1:19" ht="81.599999999999994" customHeight="1">
      <c r="A2554" s="1814"/>
      <c r="B2554" s="1815"/>
      <c r="C2554" s="1815"/>
      <c r="D2554" s="1815"/>
      <c r="E2554" s="1815"/>
      <c r="F2554" s="1815"/>
      <c r="G2554" s="1815"/>
      <c r="H2554" s="1815"/>
      <c r="I2554" s="1815"/>
      <c r="J2554" s="1815"/>
      <c r="K2554" s="1816"/>
      <c r="L2554" s="547" t="s">
        <v>2080</v>
      </c>
      <c r="M2554" s="583"/>
      <c r="N2554" s="549"/>
      <c r="O2554" s="549"/>
      <c r="P2554" s="549"/>
      <c r="Q2554" s="549"/>
      <c r="R2554" s="549"/>
      <c r="S2554" s="584">
        <v>2</v>
      </c>
    </row>
    <row r="2555" spans="1:19" ht="15.6">
      <c r="A2555" s="1814"/>
      <c r="B2555" s="1815"/>
      <c r="C2555" s="1815"/>
      <c r="D2555" s="1815"/>
      <c r="E2555" s="1815"/>
      <c r="F2555" s="1815"/>
      <c r="G2555" s="1815"/>
      <c r="H2555" s="1815"/>
      <c r="I2555" s="1815"/>
      <c r="J2555" s="1815"/>
      <c r="K2555" s="1816"/>
      <c r="L2555" s="547"/>
      <c r="M2555" s="583"/>
      <c r="N2555" s="549"/>
      <c r="O2555" s="549"/>
      <c r="P2555" s="549"/>
      <c r="Q2555" s="549"/>
      <c r="R2555" s="549"/>
      <c r="S2555" s="584"/>
    </row>
    <row r="2556" spans="1:19" ht="15.6">
      <c r="A2556" s="1814"/>
      <c r="B2556" s="1815"/>
      <c r="C2556" s="1815"/>
      <c r="D2556" s="1815"/>
      <c r="E2556" s="1815"/>
      <c r="F2556" s="1815"/>
      <c r="G2556" s="1815"/>
      <c r="H2556" s="1815"/>
      <c r="I2556" s="1815"/>
      <c r="J2556" s="1815"/>
      <c r="K2556" s="1816"/>
      <c r="L2556" s="547"/>
      <c r="M2556" s="583"/>
      <c r="N2556" s="549"/>
      <c r="O2556" s="549"/>
      <c r="P2556" s="549"/>
      <c r="Q2556" s="549"/>
      <c r="R2556" s="549"/>
      <c r="S2556" s="584"/>
    </row>
    <row r="2557" spans="1:19" ht="15.6">
      <c r="A2557" s="1814"/>
      <c r="B2557" s="1815"/>
      <c r="C2557" s="1815"/>
      <c r="D2557" s="1815"/>
      <c r="E2557" s="1815"/>
      <c r="F2557" s="1815"/>
      <c r="G2557" s="1815"/>
      <c r="H2557" s="1815"/>
      <c r="I2557" s="1815"/>
      <c r="J2557" s="1815"/>
      <c r="K2557" s="1816"/>
      <c r="L2557" s="547"/>
      <c r="M2557" s="583"/>
      <c r="N2557" s="549"/>
      <c r="O2557" s="549"/>
      <c r="P2557" s="549"/>
      <c r="Q2557" s="549"/>
      <c r="R2557" s="549"/>
      <c r="S2557" s="584"/>
    </row>
    <row r="2558" spans="1:19" ht="15.6">
      <c r="A2558" s="1814"/>
      <c r="B2558" s="1815"/>
      <c r="C2558" s="1815"/>
      <c r="D2558" s="1815"/>
      <c r="E2558" s="1815"/>
      <c r="F2558" s="1815"/>
      <c r="G2558" s="1815"/>
      <c r="H2558" s="1815"/>
      <c r="I2558" s="1815"/>
      <c r="J2558" s="1815"/>
      <c r="K2558" s="1816"/>
      <c r="L2558" s="547"/>
      <c r="M2558" s="583"/>
      <c r="N2558" s="549"/>
      <c r="O2558" s="549"/>
      <c r="P2558" s="549"/>
      <c r="Q2558" s="549"/>
      <c r="R2558" s="549"/>
      <c r="S2558" s="584"/>
    </row>
    <row r="2559" spans="1:19" ht="15.6">
      <c r="A2559" s="1814"/>
      <c r="B2559" s="1815"/>
      <c r="C2559" s="1815"/>
      <c r="D2559" s="1815"/>
      <c r="E2559" s="1815"/>
      <c r="F2559" s="1815"/>
      <c r="G2559" s="1815"/>
      <c r="H2559" s="1815"/>
      <c r="I2559" s="1815"/>
      <c r="J2559" s="1815"/>
      <c r="K2559" s="1816"/>
      <c r="L2559" s="547"/>
      <c r="M2559" s="583"/>
      <c r="N2559" s="549"/>
      <c r="O2559" s="549"/>
      <c r="P2559" s="549"/>
      <c r="Q2559" s="549"/>
      <c r="R2559" s="549"/>
      <c r="S2559" s="584"/>
    </row>
    <row r="2560" spans="1:19" ht="15.6">
      <c r="A2560" s="1814"/>
      <c r="B2560" s="1815"/>
      <c r="C2560" s="1815"/>
      <c r="D2560" s="1815"/>
      <c r="E2560" s="1815"/>
      <c r="F2560" s="1815"/>
      <c r="G2560" s="1815"/>
      <c r="H2560" s="1815"/>
      <c r="I2560" s="1815"/>
      <c r="J2560" s="1815"/>
      <c r="K2560" s="1816"/>
      <c r="L2560" s="547"/>
      <c r="M2560" s="583"/>
      <c r="N2560" s="549"/>
      <c r="O2560" s="549"/>
      <c r="P2560" s="549"/>
      <c r="Q2560" s="549"/>
      <c r="R2560" s="549"/>
      <c r="S2560" s="584"/>
    </row>
    <row r="2561" spans="1:19" ht="15.6">
      <c r="A2561" s="1814"/>
      <c r="B2561" s="1815"/>
      <c r="C2561" s="1815"/>
      <c r="D2561" s="1815"/>
      <c r="E2561" s="1815"/>
      <c r="F2561" s="1815"/>
      <c r="G2561" s="1815"/>
      <c r="H2561" s="1815"/>
      <c r="I2561" s="1815"/>
      <c r="J2561" s="1815"/>
      <c r="K2561" s="1816"/>
      <c r="L2561" s="547"/>
      <c r="M2561" s="583"/>
      <c r="N2561" s="549"/>
      <c r="O2561" s="549"/>
      <c r="P2561" s="549"/>
      <c r="Q2561" s="549"/>
      <c r="R2561" s="549"/>
      <c r="S2561" s="584"/>
    </row>
    <row r="2562" spans="1:19" ht="15.6">
      <c r="A2562" s="1831"/>
      <c r="B2562" s="1832"/>
      <c r="C2562" s="1832"/>
      <c r="D2562" s="1832"/>
      <c r="E2562" s="1832"/>
      <c r="F2562" s="1832"/>
      <c r="G2562" s="1832"/>
      <c r="H2562" s="1832"/>
      <c r="I2562" s="1832"/>
      <c r="J2562" s="1832"/>
      <c r="K2562" s="1833"/>
      <c r="L2562" s="1834" t="s">
        <v>1209</v>
      </c>
      <c r="M2562" s="1835"/>
      <c r="N2562" s="1835"/>
      <c r="O2562" s="1835"/>
      <c r="P2562" s="1835"/>
      <c r="Q2562" s="1835"/>
      <c r="R2562" s="1836"/>
      <c r="S2562" s="558">
        <f>SUM(S2553:S2561)</f>
        <v>4</v>
      </c>
    </row>
    <row r="2563" spans="1:19" ht="15.6">
      <c r="A2563" s="559"/>
      <c r="B2563" s="560"/>
      <c r="C2563" s="560"/>
      <c r="D2563" s="561"/>
      <c r="E2563" s="562"/>
      <c r="F2563" s="562"/>
      <c r="G2563" s="562"/>
      <c r="H2563" s="563"/>
      <c r="I2563" s="564"/>
      <c r="J2563" s="565"/>
      <c r="K2563" s="565"/>
      <c r="L2563" s="565"/>
      <c r="M2563" s="566"/>
      <c r="N2563" s="561"/>
      <c r="O2563" s="561"/>
      <c r="P2563" s="561"/>
      <c r="Q2563" s="561"/>
      <c r="R2563" s="561"/>
      <c r="S2563" s="567"/>
    </row>
    <row r="2564" spans="1:19" ht="78" customHeight="1">
      <c r="A2564" s="753" t="s">
        <v>1306</v>
      </c>
      <c r="B2564" s="1757"/>
      <c r="C2564" s="1757"/>
      <c r="D2564" s="299"/>
      <c r="E2564" s="280"/>
      <c r="F2564" s="756"/>
      <c r="G2564" s="1758" t="s">
        <v>1306</v>
      </c>
      <c r="H2564" s="1758"/>
      <c r="I2564" s="299"/>
      <c r="J2564" s="299"/>
      <c r="K2564" s="565"/>
      <c r="L2564" s="565"/>
      <c r="M2564" s="566"/>
      <c r="N2564" s="561"/>
      <c r="O2564" s="561"/>
      <c r="P2564" s="561"/>
      <c r="Q2564" s="561"/>
      <c r="R2564" s="561"/>
      <c r="S2564" s="567"/>
    </row>
    <row r="2565" spans="1:19" ht="15.6" customHeight="1">
      <c r="A2565" s="765" t="s">
        <v>1939</v>
      </c>
      <c r="B2565" s="755"/>
      <c r="C2565" s="755"/>
      <c r="D2565" s="238"/>
      <c r="E2565" s="238"/>
      <c r="F2565" s="238"/>
      <c r="G2565" s="1759" t="s">
        <v>1942</v>
      </c>
      <c r="H2565" s="1759"/>
      <c r="I2565" s="1759"/>
      <c r="J2565" s="1759"/>
      <c r="K2565" s="568"/>
      <c r="L2565" s="568"/>
      <c r="M2565" s="568"/>
      <c r="N2565" s="568"/>
      <c r="O2565" s="568"/>
      <c r="P2565" s="568"/>
      <c r="Q2565" s="568"/>
      <c r="R2565" s="568"/>
      <c r="S2565" s="532"/>
    </row>
    <row r="2566" spans="1:19" ht="15.6" customHeight="1">
      <c r="A2566" s="765" t="s">
        <v>1940</v>
      </c>
      <c r="B2566" s="755"/>
      <c r="C2566" s="755"/>
      <c r="D2566" s="238"/>
      <c r="E2566" s="238"/>
      <c r="F2566" s="238"/>
      <c r="G2566" s="1759" t="s">
        <v>1943</v>
      </c>
      <c r="H2566" s="1759"/>
      <c r="I2566" s="1759"/>
      <c r="J2566" s="1759"/>
      <c r="K2566" s="568"/>
      <c r="L2566" s="568"/>
      <c r="M2566" s="568"/>
      <c r="N2566" s="568"/>
      <c r="O2566" s="568"/>
      <c r="P2566" s="568"/>
      <c r="Q2566" s="568"/>
      <c r="R2566" s="568"/>
      <c r="S2566" s="569"/>
    </row>
    <row r="2567" spans="1:19" ht="15.6" customHeight="1" thickBot="1">
      <c r="A2567" s="766" t="s">
        <v>1941</v>
      </c>
      <c r="B2567" s="767"/>
      <c r="C2567" s="767"/>
      <c r="D2567" s="727"/>
      <c r="E2567" s="727"/>
      <c r="F2567" s="727"/>
      <c r="G2567" s="1760" t="s">
        <v>1944</v>
      </c>
      <c r="H2567" s="1760"/>
      <c r="I2567" s="1760"/>
      <c r="J2567" s="1760"/>
      <c r="K2567" s="1464"/>
      <c r="L2567" s="1464"/>
      <c r="M2567" s="1464"/>
      <c r="N2567" s="1464"/>
      <c r="O2567" s="1464"/>
      <c r="P2567" s="1464"/>
      <c r="Q2567" s="1464"/>
      <c r="R2567" s="1464"/>
      <c r="S2567" s="1465"/>
    </row>
    <row r="2568" spans="1:19" ht="21" thickBot="1">
      <c r="A2568" s="1837"/>
      <c r="B2568" s="1838"/>
      <c r="C2568" s="1838"/>
      <c r="D2568" s="1775" t="s">
        <v>1281</v>
      </c>
      <c r="E2568" s="1776"/>
      <c r="F2568" s="1776"/>
      <c r="G2568" s="1776"/>
      <c r="H2568" s="1776"/>
      <c r="I2568" s="1776"/>
      <c r="J2568" s="1776"/>
      <c r="K2568" s="1776"/>
      <c r="L2568" s="1776"/>
      <c r="M2568" s="1776"/>
      <c r="N2568" s="1776"/>
      <c r="O2568" s="1776"/>
      <c r="P2568" s="1776"/>
      <c r="Q2568" s="1776"/>
      <c r="R2568" s="1776"/>
      <c r="S2568" s="1486"/>
    </row>
    <row r="2569" spans="1:19" ht="15.6">
      <c r="A2569" s="1184"/>
      <c r="B2569" s="1185"/>
      <c r="C2569" s="1185"/>
      <c r="D2569" s="1185"/>
      <c r="E2569" s="1185"/>
      <c r="F2569" s="1185"/>
      <c r="G2569" s="1185"/>
      <c r="H2569" s="1185"/>
      <c r="I2569" s="1185"/>
      <c r="J2569" s="1185"/>
      <c r="K2569" s="1185"/>
      <c r="L2569" s="1185"/>
      <c r="M2569" s="1185"/>
      <c r="N2569" s="1185"/>
      <c r="O2569" s="1185"/>
      <c r="P2569" s="1185"/>
      <c r="Q2569" s="1185"/>
      <c r="R2569" s="1185"/>
      <c r="S2569" s="1488"/>
    </row>
    <row r="2570" spans="1:19" ht="15.6">
      <c r="A2570" s="1839" t="s">
        <v>1204</v>
      </c>
      <c r="B2570" s="1840"/>
      <c r="C2570" s="1840"/>
      <c r="D2570" s="1850" t="s">
        <v>1228</v>
      </c>
      <c r="E2570" s="1851"/>
      <c r="F2570" s="1851"/>
      <c r="G2570" s="1851"/>
      <c r="H2570" s="1851"/>
      <c r="I2570" s="1851"/>
      <c r="J2570" s="1851"/>
      <c r="K2570" s="1851"/>
      <c r="L2570" s="1851"/>
      <c r="M2570" s="1851"/>
      <c r="N2570" s="1851"/>
      <c r="O2570" s="1851"/>
      <c r="P2570" s="1851"/>
      <c r="Q2570" s="1851"/>
      <c r="R2570" s="1852"/>
      <c r="S2570" s="534"/>
    </row>
    <row r="2571" spans="1:19" ht="15.6">
      <c r="A2571" s="535"/>
      <c r="B2571" s="533"/>
      <c r="C2571" s="536"/>
      <c r="D2571" s="1853"/>
      <c r="E2571" s="1854"/>
      <c r="F2571" s="1854"/>
      <c r="G2571" s="1854"/>
      <c r="H2571" s="1854"/>
      <c r="I2571" s="1854"/>
      <c r="J2571" s="1854"/>
      <c r="K2571" s="1854"/>
      <c r="L2571" s="1854"/>
      <c r="M2571" s="1854"/>
      <c r="N2571" s="1854"/>
      <c r="O2571" s="1854"/>
      <c r="P2571" s="1854"/>
      <c r="Q2571" s="1854"/>
      <c r="R2571" s="1855"/>
      <c r="S2571" s="534"/>
    </row>
    <row r="2572" spans="1:19" ht="15.6">
      <c r="A2572" s="537"/>
      <c r="B2572" s="538"/>
      <c r="C2572" s="538"/>
      <c r="D2572" s="539"/>
      <c r="E2572" s="540"/>
      <c r="F2572" s="540"/>
      <c r="G2572" s="539"/>
      <c r="H2572" s="539"/>
      <c r="I2572" s="539"/>
      <c r="J2572" s="539"/>
      <c r="K2572" s="539"/>
      <c r="L2572" s="539"/>
      <c r="M2572" s="539"/>
      <c r="N2572" s="539"/>
      <c r="O2572" s="539"/>
      <c r="P2572" s="539"/>
      <c r="Q2572" s="539"/>
      <c r="R2572" s="540"/>
      <c r="S2572" s="534"/>
    </row>
    <row r="2573" spans="1:19" ht="15.6">
      <c r="A2573" s="1761" t="s">
        <v>1282</v>
      </c>
      <c r="B2573" s="1762"/>
      <c r="C2573" s="1762"/>
      <c r="D2573" s="1762"/>
      <c r="E2573" s="541"/>
      <c r="F2573" s="1763" t="s">
        <v>1283</v>
      </c>
      <c r="G2573" s="1763"/>
      <c r="H2573" s="1763"/>
      <c r="I2573" s="1763"/>
      <c r="J2573" s="1763"/>
      <c r="K2573" s="1763"/>
      <c r="L2573" s="540"/>
      <c r="M2573" s="1763" t="s">
        <v>1205</v>
      </c>
      <c r="N2573" s="1763"/>
      <c r="O2573" s="1763"/>
      <c r="P2573" s="540"/>
      <c r="Q2573" s="1764" t="s">
        <v>1284</v>
      </c>
      <c r="R2573" s="1765"/>
      <c r="S2573" s="1766"/>
    </row>
    <row r="2574" spans="1:19" ht="15.6">
      <c r="A2574" s="1767" t="s">
        <v>1068</v>
      </c>
      <c r="B2574" s="1768"/>
      <c r="C2574" s="1768"/>
      <c r="D2574" s="1768"/>
      <c r="E2574" s="541"/>
      <c r="F2574" s="1769" t="s">
        <v>1069</v>
      </c>
      <c r="G2574" s="1769"/>
      <c r="H2574" s="1769"/>
      <c r="I2574" s="1769"/>
      <c r="J2574" s="1769"/>
      <c r="K2574" s="1769"/>
      <c r="L2574" s="540"/>
      <c r="M2574" s="1770" t="s">
        <v>924</v>
      </c>
      <c r="N2574" s="1771"/>
      <c r="O2574" s="1772"/>
      <c r="P2574" s="539"/>
      <c r="Q2574" s="1828"/>
      <c r="R2574" s="1829"/>
      <c r="S2574" s="1830"/>
    </row>
    <row r="2575" spans="1:19" ht="15.6">
      <c r="A2575" s="1767"/>
      <c r="B2575" s="1768"/>
      <c r="C2575" s="1768"/>
      <c r="D2575" s="1768"/>
      <c r="E2575" s="541"/>
      <c r="F2575" s="1769"/>
      <c r="G2575" s="1769"/>
      <c r="H2575" s="1769"/>
      <c r="I2575" s="1769"/>
      <c r="J2575" s="1769"/>
      <c r="K2575" s="1769"/>
      <c r="L2575" s="539"/>
      <c r="M2575" s="539"/>
      <c r="N2575" s="542"/>
      <c r="O2575" s="542"/>
      <c r="P2575" s="542"/>
      <c r="Q2575" s="542"/>
      <c r="R2575" s="540"/>
      <c r="S2575" s="534"/>
    </row>
    <row r="2576" spans="1:19" ht="15.6">
      <c r="A2576" s="1820" t="s">
        <v>1285</v>
      </c>
      <c r="B2576" s="1821"/>
      <c r="C2576" s="1821"/>
      <c r="D2576" s="1821"/>
      <c r="E2576" s="1821"/>
      <c r="F2576" s="1821"/>
      <c r="G2576" s="1821"/>
      <c r="H2576" s="1821"/>
      <c r="I2576" s="1821"/>
      <c r="J2576" s="1821"/>
      <c r="K2576" s="1822"/>
      <c r="L2576" s="1823" t="s">
        <v>428</v>
      </c>
      <c r="M2576" s="1825" t="s">
        <v>1225</v>
      </c>
      <c r="N2576" s="1826"/>
      <c r="O2576" s="1827"/>
      <c r="P2576" s="1823" t="s">
        <v>1286</v>
      </c>
      <c r="Q2576" s="1823" t="s">
        <v>1287</v>
      </c>
      <c r="R2576" s="1894" t="s">
        <v>1288</v>
      </c>
      <c r="S2576" s="1893" t="s">
        <v>1206</v>
      </c>
    </row>
    <row r="2577" spans="1:22" ht="15.6">
      <c r="A2577" s="1804"/>
      <c r="B2577" s="1805"/>
      <c r="C2577" s="1805"/>
      <c r="D2577" s="1805"/>
      <c r="E2577" s="1805"/>
      <c r="F2577" s="1805"/>
      <c r="G2577" s="1805"/>
      <c r="H2577" s="1805"/>
      <c r="I2577" s="1805"/>
      <c r="J2577" s="1805"/>
      <c r="K2577" s="1806"/>
      <c r="L2577" s="1824"/>
      <c r="M2577" s="546" t="s">
        <v>2055</v>
      </c>
      <c r="N2577" s="546" t="s">
        <v>1799</v>
      </c>
      <c r="O2577" s="546" t="s">
        <v>2056</v>
      </c>
      <c r="P2577" s="1824"/>
      <c r="Q2577" s="1824"/>
      <c r="R2577" s="1895"/>
      <c r="S2577" s="1893"/>
    </row>
    <row r="2578" spans="1:22" ht="18">
      <c r="A2578" s="1778" t="s">
        <v>1292</v>
      </c>
      <c r="B2578" s="1779"/>
      <c r="C2578" s="1779"/>
      <c r="D2578" s="1779"/>
      <c r="E2578" s="1779"/>
      <c r="F2578" s="1779"/>
      <c r="G2578" s="1779"/>
      <c r="H2578" s="1779"/>
      <c r="I2578" s="1779"/>
      <c r="J2578" s="1779"/>
      <c r="K2578" s="1780"/>
      <c r="L2578" s="1215" t="s">
        <v>2002</v>
      </c>
      <c r="M2578" s="1216" t="s">
        <v>2003</v>
      </c>
      <c r="N2578" s="1216">
        <v>0.85</v>
      </c>
      <c r="O2578" s="1216">
        <v>1.4</v>
      </c>
      <c r="P2578" s="1216">
        <f>+N2578*O2578</f>
        <v>1.19</v>
      </c>
      <c r="Q2578" s="1216">
        <v>1</v>
      </c>
      <c r="R2578" s="1217">
        <f>+P2578*Q2578</f>
        <v>1.19</v>
      </c>
      <c r="S2578" s="1489">
        <f>+R2578</f>
        <v>1.19</v>
      </c>
      <c r="T2578" s="1212"/>
      <c r="U2578" s="1788">
        <f>N2578*O2578</f>
        <v>1.19</v>
      </c>
      <c r="V2578" s="1789"/>
    </row>
    <row r="2579" spans="1:22" ht="18">
      <c r="A2579" s="1781"/>
      <c r="B2579" s="1782"/>
      <c r="C2579" s="1782"/>
      <c r="D2579" s="1782"/>
      <c r="E2579" s="1782"/>
      <c r="F2579" s="1782"/>
      <c r="G2579" s="1782"/>
      <c r="H2579" s="1782"/>
      <c r="I2579" s="1782"/>
      <c r="J2579" s="1782"/>
      <c r="K2579" s="1783"/>
      <c r="L2579" s="1215"/>
      <c r="M2579" s="1216" t="s">
        <v>2004</v>
      </c>
      <c r="N2579" s="1216">
        <v>1.42</v>
      </c>
      <c r="O2579" s="1216">
        <v>3.14</v>
      </c>
      <c r="P2579" s="1216">
        <f t="shared" ref="P2579:P2615" si="67">+N2579*O2579</f>
        <v>4.4588000000000001</v>
      </c>
      <c r="Q2579" s="1216">
        <v>1</v>
      </c>
      <c r="R2579" s="1217">
        <f t="shared" ref="R2579:R2615" si="68">+P2579*Q2579</f>
        <v>4.4588000000000001</v>
      </c>
      <c r="S2579" s="1489">
        <f t="shared" ref="S2579:S2615" si="69">+R2579</f>
        <v>4.4588000000000001</v>
      </c>
      <c r="T2579" s="1212"/>
      <c r="U2579" s="1750">
        <f>N2579*O2579</f>
        <v>4.4588000000000001</v>
      </c>
      <c r="V2579" s="1751"/>
    </row>
    <row r="2580" spans="1:22" ht="18">
      <c r="A2580" s="1781"/>
      <c r="B2580" s="1782"/>
      <c r="C2580" s="1782"/>
      <c r="D2580" s="1782"/>
      <c r="E2580" s="1782"/>
      <c r="F2580" s="1782"/>
      <c r="G2580" s="1782"/>
      <c r="H2580" s="1782"/>
      <c r="I2580" s="1782"/>
      <c r="J2580" s="1782"/>
      <c r="K2580" s="1783"/>
      <c r="L2580" s="1216" t="s">
        <v>2005</v>
      </c>
      <c r="M2580" s="1216" t="s">
        <v>2006</v>
      </c>
      <c r="N2580" s="1216">
        <v>1.4</v>
      </c>
      <c r="O2580" s="1216">
        <v>2</v>
      </c>
      <c r="P2580" s="1216">
        <f t="shared" si="67"/>
        <v>2.8</v>
      </c>
      <c r="Q2580" s="1216">
        <v>1</v>
      </c>
      <c r="R2580" s="1217">
        <f t="shared" si="68"/>
        <v>2.8</v>
      </c>
      <c r="S2580" s="1489">
        <f t="shared" si="69"/>
        <v>2.8</v>
      </c>
      <c r="T2580" s="1212"/>
      <c r="U2580" s="1755"/>
      <c r="V2580" s="1756"/>
    </row>
    <row r="2581" spans="1:22" ht="18">
      <c r="A2581" s="1781"/>
      <c r="B2581" s="1782"/>
      <c r="C2581" s="1782"/>
      <c r="D2581" s="1782"/>
      <c r="E2581" s="1782"/>
      <c r="F2581" s="1782"/>
      <c r="G2581" s="1782"/>
      <c r="H2581" s="1782"/>
      <c r="I2581" s="1782"/>
      <c r="J2581" s="1782"/>
      <c r="K2581" s="1783"/>
      <c r="L2581" s="1216" t="s">
        <v>2007</v>
      </c>
      <c r="M2581" s="1216" t="s">
        <v>2006</v>
      </c>
      <c r="N2581" s="1216">
        <v>1.4</v>
      </c>
      <c r="O2581" s="1216">
        <v>2</v>
      </c>
      <c r="P2581" s="1216">
        <f t="shared" si="67"/>
        <v>2.8</v>
      </c>
      <c r="Q2581" s="1216">
        <v>1</v>
      </c>
      <c r="R2581" s="1217">
        <f t="shared" si="68"/>
        <v>2.8</v>
      </c>
      <c r="S2581" s="1489">
        <f t="shared" si="69"/>
        <v>2.8</v>
      </c>
      <c r="T2581" s="1212"/>
      <c r="U2581" s="1788">
        <f>N2580*O2580</f>
        <v>2.8</v>
      </c>
      <c r="V2581" s="1789"/>
    </row>
    <row r="2582" spans="1:22" ht="18">
      <c r="A2582" s="1781"/>
      <c r="B2582" s="1782"/>
      <c r="C2582" s="1782"/>
      <c r="D2582" s="1782"/>
      <c r="E2582" s="1782"/>
      <c r="F2582" s="1782"/>
      <c r="G2582" s="1782"/>
      <c r="H2582" s="1782"/>
      <c r="I2582" s="1782"/>
      <c r="J2582" s="1782"/>
      <c r="K2582" s="1783"/>
      <c r="L2582" s="1215" t="s">
        <v>2008</v>
      </c>
      <c r="M2582" s="1216" t="s">
        <v>2009</v>
      </c>
      <c r="N2582" s="1216">
        <v>1.4</v>
      </c>
      <c r="O2582" s="1216">
        <v>2</v>
      </c>
      <c r="P2582" s="1216">
        <f t="shared" si="67"/>
        <v>2.8</v>
      </c>
      <c r="Q2582" s="1216">
        <v>1</v>
      </c>
      <c r="R2582" s="1217">
        <f t="shared" si="68"/>
        <v>2.8</v>
      </c>
      <c r="S2582" s="1489">
        <f t="shared" si="69"/>
        <v>2.8</v>
      </c>
      <c r="T2582" s="589"/>
    </row>
    <row r="2583" spans="1:22" ht="18">
      <c r="A2583" s="1781"/>
      <c r="B2583" s="1782"/>
      <c r="C2583" s="1782"/>
      <c r="D2583" s="1782"/>
      <c r="E2583" s="1782"/>
      <c r="F2583" s="1782"/>
      <c r="G2583" s="1782"/>
      <c r="H2583" s="1782"/>
      <c r="I2583" s="1782"/>
      <c r="J2583" s="1782"/>
      <c r="K2583" s="1783"/>
      <c r="L2583" s="1215"/>
      <c r="M2583" s="1216" t="s">
        <v>2006</v>
      </c>
      <c r="N2583" s="1216">
        <v>1.4</v>
      </c>
      <c r="O2583" s="1216">
        <v>2</v>
      </c>
      <c r="P2583" s="1216">
        <f t="shared" si="67"/>
        <v>2.8</v>
      </c>
      <c r="Q2583" s="1216">
        <v>1</v>
      </c>
      <c r="R2583" s="1217">
        <f t="shared" si="68"/>
        <v>2.8</v>
      </c>
      <c r="S2583" s="1489">
        <f t="shared" si="69"/>
        <v>2.8</v>
      </c>
      <c r="T2583" s="1212"/>
      <c r="U2583" s="1753"/>
      <c r="V2583" s="1754"/>
    </row>
    <row r="2584" spans="1:22" ht="18">
      <c r="A2584" s="1781"/>
      <c r="B2584" s="1782"/>
      <c r="C2584" s="1782"/>
      <c r="D2584" s="1782"/>
      <c r="E2584" s="1782"/>
      <c r="F2584" s="1782"/>
      <c r="G2584" s="1782"/>
      <c r="H2584" s="1782"/>
      <c r="I2584" s="1782"/>
      <c r="J2584" s="1782"/>
      <c r="K2584" s="1783"/>
      <c r="L2584" s="1215" t="s">
        <v>2010</v>
      </c>
      <c r="M2584" s="1216" t="s">
        <v>2011</v>
      </c>
      <c r="N2584" s="1216">
        <v>2.72</v>
      </c>
      <c r="O2584" s="1216">
        <v>2</v>
      </c>
      <c r="P2584" s="1216">
        <f t="shared" si="67"/>
        <v>5.44</v>
      </c>
      <c r="Q2584" s="1216">
        <v>1</v>
      </c>
      <c r="R2584" s="1217">
        <f t="shared" si="68"/>
        <v>5.44</v>
      </c>
      <c r="S2584" s="1489">
        <f t="shared" si="69"/>
        <v>5.44</v>
      </c>
      <c r="T2584" s="1212"/>
      <c r="U2584" s="1788">
        <f>N2582*O2582</f>
        <v>2.8</v>
      </c>
      <c r="V2584" s="1789"/>
    </row>
    <row r="2585" spans="1:22" ht="18">
      <c r="A2585" s="1781"/>
      <c r="B2585" s="1782"/>
      <c r="C2585" s="1782"/>
      <c r="D2585" s="1782"/>
      <c r="E2585" s="1782"/>
      <c r="F2585" s="1782"/>
      <c r="G2585" s="1782"/>
      <c r="H2585" s="1782"/>
      <c r="I2585" s="1782"/>
      <c r="J2585" s="1782"/>
      <c r="K2585" s="1783"/>
      <c r="L2585" s="1215"/>
      <c r="M2585" s="1216" t="s">
        <v>2012</v>
      </c>
      <c r="N2585" s="1216">
        <v>3.57</v>
      </c>
      <c r="O2585" s="1216">
        <v>2</v>
      </c>
      <c r="P2585" s="1216">
        <f t="shared" si="67"/>
        <v>7.14</v>
      </c>
      <c r="Q2585" s="1216">
        <v>1</v>
      </c>
      <c r="R2585" s="1217">
        <f t="shared" si="68"/>
        <v>7.14</v>
      </c>
      <c r="S2585" s="1489">
        <f t="shared" si="69"/>
        <v>7.14</v>
      </c>
      <c r="T2585" s="1212"/>
      <c r="U2585" s="1788">
        <f>N2583*O2583</f>
        <v>2.8</v>
      </c>
      <c r="V2585" s="1789"/>
    </row>
    <row r="2586" spans="1:22" ht="18">
      <c r="A2586" s="1781"/>
      <c r="B2586" s="1782"/>
      <c r="C2586" s="1782"/>
      <c r="D2586" s="1782"/>
      <c r="E2586" s="1782"/>
      <c r="F2586" s="1782"/>
      <c r="G2586" s="1782"/>
      <c r="H2586" s="1782"/>
      <c r="I2586" s="1782"/>
      <c r="J2586" s="1782"/>
      <c r="K2586" s="1783"/>
      <c r="L2586" s="1216" t="s">
        <v>2013</v>
      </c>
      <c r="M2586" s="1216" t="s">
        <v>2014</v>
      </c>
      <c r="N2586" s="1216">
        <v>2.23</v>
      </c>
      <c r="O2586" s="1216">
        <v>3.2</v>
      </c>
      <c r="P2586" s="1216">
        <f t="shared" si="67"/>
        <v>7.1360000000000001</v>
      </c>
      <c r="Q2586" s="1216">
        <v>1</v>
      </c>
      <c r="R2586" s="1217">
        <f t="shared" si="68"/>
        <v>7.1360000000000001</v>
      </c>
      <c r="S2586" s="1489">
        <f t="shared" si="69"/>
        <v>7.1360000000000001</v>
      </c>
      <c r="T2586" s="1212"/>
      <c r="U2586" s="1753"/>
      <c r="V2586" s="1754"/>
    </row>
    <row r="2587" spans="1:22" ht="18">
      <c r="A2587" s="1781"/>
      <c r="B2587" s="1782"/>
      <c r="C2587" s="1782"/>
      <c r="D2587" s="1782"/>
      <c r="E2587" s="1782"/>
      <c r="F2587" s="1782"/>
      <c r="G2587" s="1782"/>
      <c r="H2587" s="1782"/>
      <c r="I2587" s="1782"/>
      <c r="J2587" s="1782"/>
      <c r="K2587" s="1783"/>
      <c r="L2587" s="1215" t="s">
        <v>2015</v>
      </c>
      <c r="M2587" s="1216" t="s">
        <v>2016</v>
      </c>
      <c r="N2587" s="1216">
        <v>2.85</v>
      </c>
      <c r="O2587" s="1216">
        <v>3.2</v>
      </c>
      <c r="P2587" s="1216">
        <f t="shared" si="67"/>
        <v>9.120000000000001</v>
      </c>
      <c r="Q2587" s="1216">
        <v>1</v>
      </c>
      <c r="R2587" s="1217">
        <f t="shared" si="68"/>
        <v>9.120000000000001</v>
      </c>
      <c r="S2587" s="1489">
        <f t="shared" si="69"/>
        <v>9.120000000000001</v>
      </c>
      <c r="T2587" s="1212"/>
      <c r="U2587" s="1788">
        <f>N2584*O2584</f>
        <v>5.44</v>
      </c>
      <c r="V2587" s="1789"/>
    </row>
    <row r="2588" spans="1:22" ht="18">
      <c r="A2588" s="1781"/>
      <c r="B2588" s="1782"/>
      <c r="C2588" s="1782"/>
      <c r="D2588" s="1782"/>
      <c r="E2588" s="1782"/>
      <c r="F2588" s="1782"/>
      <c r="G2588" s="1782"/>
      <c r="H2588" s="1782"/>
      <c r="I2588" s="1782"/>
      <c r="J2588" s="1782"/>
      <c r="K2588" s="1783"/>
      <c r="L2588" s="1215"/>
      <c r="M2588" s="1216" t="s">
        <v>2017</v>
      </c>
      <c r="N2588" s="1216">
        <v>2</v>
      </c>
      <c r="O2588" s="1216">
        <v>2</v>
      </c>
      <c r="P2588" s="1216">
        <f t="shared" si="67"/>
        <v>4</v>
      </c>
      <c r="Q2588" s="1216">
        <v>1</v>
      </c>
      <c r="R2588" s="1217">
        <f t="shared" si="68"/>
        <v>4</v>
      </c>
      <c r="S2588" s="1489">
        <f t="shared" si="69"/>
        <v>4</v>
      </c>
      <c r="T2588" s="1212"/>
      <c r="U2588" s="1788">
        <f>N2585*O2585</f>
        <v>7.14</v>
      </c>
      <c r="V2588" s="1789"/>
    </row>
    <row r="2589" spans="1:22" ht="18">
      <c r="A2589" s="1781"/>
      <c r="B2589" s="1782"/>
      <c r="C2589" s="1782"/>
      <c r="D2589" s="1782"/>
      <c r="E2589" s="1782"/>
      <c r="F2589" s="1782"/>
      <c r="G2589" s="1782"/>
      <c r="H2589" s="1782"/>
      <c r="I2589" s="1782"/>
      <c r="J2589" s="1782"/>
      <c r="K2589" s="1783"/>
      <c r="L2589" s="1215" t="s">
        <v>2018</v>
      </c>
      <c r="M2589" s="1216" t="s">
        <v>2019</v>
      </c>
      <c r="N2589" s="1216">
        <v>1.92</v>
      </c>
      <c r="O2589" s="1216">
        <v>2</v>
      </c>
      <c r="P2589" s="1216">
        <f t="shared" si="67"/>
        <v>3.84</v>
      </c>
      <c r="Q2589" s="1216">
        <v>1</v>
      </c>
      <c r="R2589" s="1217">
        <f t="shared" si="68"/>
        <v>3.84</v>
      </c>
      <c r="S2589" s="1489">
        <f t="shared" si="69"/>
        <v>3.84</v>
      </c>
      <c r="T2589" s="1212"/>
      <c r="U2589" s="1753"/>
      <c r="V2589" s="1754"/>
    </row>
    <row r="2590" spans="1:22" ht="18">
      <c r="A2590" s="1781"/>
      <c r="B2590" s="1782"/>
      <c r="C2590" s="1782"/>
      <c r="D2590" s="1782"/>
      <c r="E2590" s="1782"/>
      <c r="F2590" s="1782"/>
      <c r="G2590" s="1782"/>
      <c r="H2590" s="1782"/>
      <c r="I2590" s="1782"/>
      <c r="J2590" s="1782"/>
      <c r="K2590" s="1783"/>
      <c r="L2590" s="1215"/>
      <c r="M2590" s="1216" t="s">
        <v>2020</v>
      </c>
      <c r="N2590" s="1216">
        <v>2.95</v>
      </c>
      <c r="O2590" s="1216">
        <v>2</v>
      </c>
      <c r="P2590" s="1216">
        <f t="shared" si="67"/>
        <v>5.9</v>
      </c>
      <c r="Q2590" s="1216">
        <v>1</v>
      </c>
      <c r="R2590" s="1217">
        <f t="shared" si="68"/>
        <v>5.9</v>
      </c>
      <c r="S2590" s="1489">
        <f t="shared" si="69"/>
        <v>5.9</v>
      </c>
      <c r="T2590" s="1212"/>
      <c r="U2590" s="1750">
        <f>N2586*O2586</f>
        <v>7.1360000000000001</v>
      </c>
      <c r="V2590" s="1751"/>
    </row>
    <row r="2591" spans="1:22" ht="18">
      <c r="A2591" s="1781"/>
      <c r="B2591" s="1782"/>
      <c r="C2591" s="1782"/>
      <c r="D2591" s="1782"/>
      <c r="E2591" s="1782"/>
      <c r="F2591" s="1782"/>
      <c r="G2591" s="1782"/>
      <c r="H2591" s="1782"/>
      <c r="I2591" s="1782"/>
      <c r="J2591" s="1782"/>
      <c r="K2591" s="1783"/>
      <c r="L2591" s="1215"/>
      <c r="M2591" s="1216" t="s">
        <v>2020</v>
      </c>
      <c r="N2591" s="1216">
        <v>3</v>
      </c>
      <c r="O2591" s="1216">
        <v>2</v>
      </c>
      <c r="P2591" s="1216">
        <f t="shared" si="67"/>
        <v>6</v>
      </c>
      <c r="Q2591" s="1216">
        <v>1</v>
      </c>
      <c r="R2591" s="1217">
        <f t="shared" si="68"/>
        <v>6</v>
      </c>
      <c r="S2591" s="1489">
        <f t="shared" si="69"/>
        <v>6</v>
      </c>
      <c r="T2591" s="1213"/>
      <c r="U2591" s="1755"/>
      <c r="V2591" s="1756"/>
    </row>
    <row r="2592" spans="1:22" ht="18">
      <c r="A2592" s="1781"/>
      <c r="B2592" s="1782"/>
      <c r="C2592" s="1782"/>
      <c r="D2592" s="1782"/>
      <c r="E2592" s="1782"/>
      <c r="F2592" s="1782"/>
      <c r="G2592" s="1782"/>
      <c r="H2592" s="1782"/>
      <c r="I2592" s="1782"/>
      <c r="J2592" s="1782"/>
      <c r="K2592" s="1783"/>
      <c r="L2592" s="1215" t="s">
        <v>2021</v>
      </c>
      <c r="M2592" s="1216" t="s">
        <v>2022</v>
      </c>
      <c r="N2592" s="1216">
        <v>3</v>
      </c>
      <c r="O2592" s="1216">
        <v>3</v>
      </c>
      <c r="P2592" s="1216">
        <f t="shared" si="67"/>
        <v>9</v>
      </c>
      <c r="Q2592" s="1216">
        <v>1</v>
      </c>
      <c r="R2592" s="1217">
        <f t="shared" si="68"/>
        <v>9</v>
      </c>
      <c r="S2592" s="1489">
        <f t="shared" si="69"/>
        <v>9</v>
      </c>
      <c r="T2592" s="1212"/>
      <c r="U2592" s="1750">
        <f>N2587*O2587</f>
        <v>9.120000000000001</v>
      </c>
      <c r="V2592" s="1751"/>
    </row>
    <row r="2593" spans="1:22" ht="18">
      <c r="A2593" s="1781"/>
      <c r="B2593" s="1782"/>
      <c r="C2593" s="1782"/>
      <c r="D2593" s="1782"/>
      <c r="E2593" s="1782"/>
      <c r="F2593" s="1782"/>
      <c r="G2593" s="1782"/>
      <c r="H2593" s="1782"/>
      <c r="I2593" s="1782"/>
      <c r="J2593" s="1782"/>
      <c r="K2593" s="1783"/>
      <c r="L2593" s="1215"/>
      <c r="M2593" s="1216" t="s">
        <v>2022</v>
      </c>
      <c r="N2593" s="1216">
        <v>3</v>
      </c>
      <c r="O2593" s="1216">
        <v>3</v>
      </c>
      <c r="P2593" s="1216">
        <f t="shared" si="67"/>
        <v>9</v>
      </c>
      <c r="Q2593" s="1216">
        <v>1</v>
      </c>
      <c r="R2593" s="1217">
        <f t="shared" si="68"/>
        <v>9</v>
      </c>
      <c r="S2593" s="1489">
        <f t="shared" si="69"/>
        <v>9</v>
      </c>
      <c r="T2593" s="1212"/>
      <c r="U2593" s="1750">
        <f>N2588*O2588</f>
        <v>4</v>
      </c>
      <c r="V2593" s="1751"/>
    </row>
    <row r="2594" spans="1:22" ht="18">
      <c r="A2594" s="1781"/>
      <c r="B2594" s="1782"/>
      <c r="C2594" s="1782"/>
      <c r="D2594" s="1782"/>
      <c r="E2594" s="1782"/>
      <c r="F2594" s="1782"/>
      <c r="G2594" s="1782"/>
      <c r="H2594" s="1782"/>
      <c r="I2594" s="1782"/>
      <c r="J2594" s="1782"/>
      <c r="K2594" s="1783"/>
      <c r="L2594" s="1215"/>
      <c r="M2594" s="1216" t="s">
        <v>2023</v>
      </c>
      <c r="N2594" s="1216">
        <v>3</v>
      </c>
      <c r="O2594" s="1216">
        <v>3.03</v>
      </c>
      <c r="P2594" s="1216">
        <f t="shared" si="67"/>
        <v>9.09</v>
      </c>
      <c r="Q2594" s="1216">
        <v>1</v>
      </c>
      <c r="R2594" s="1217">
        <f t="shared" si="68"/>
        <v>9.09</v>
      </c>
      <c r="S2594" s="1489">
        <f t="shared" si="69"/>
        <v>9.09</v>
      </c>
      <c r="T2594" s="1212"/>
      <c r="U2594" s="1755"/>
      <c r="V2594" s="1756"/>
    </row>
    <row r="2595" spans="1:22" ht="18">
      <c r="A2595" s="1781"/>
      <c r="B2595" s="1782"/>
      <c r="C2595" s="1782"/>
      <c r="D2595" s="1782"/>
      <c r="E2595" s="1782"/>
      <c r="F2595" s="1782"/>
      <c r="G2595" s="1782"/>
      <c r="H2595" s="1782"/>
      <c r="I2595" s="1782"/>
      <c r="J2595" s="1782"/>
      <c r="K2595" s="1783"/>
      <c r="L2595" s="1215"/>
      <c r="M2595" s="1216" t="s">
        <v>2024</v>
      </c>
      <c r="N2595" s="1216">
        <v>3</v>
      </c>
      <c r="O2595" s="1216">
        <v>3.06</v>
      </c>
      <c r="P2595" s="1216">
        <f t="shared" si="67"/>
        <v>9.18</v>
      </c>
      <c r="Q2595" s="1216">
        <v>1</v>
      </c>
      <c r="R2595" s="1217">
        <f t="shared" si="68"/>
        <v>9.18</v>
      </c>
      <c r="S2595" s="1489">
        <f t="shared" si="69"/>
        <v>9.18</v>
      </c>
      <c r="T2595" s="1213"/>
      <c r="U2595" s="1788">
        <f>N2589*O2589</f>
        <v>3.84</v>
      </c>
      <c r="V2595" s="1789"/>
    </row>
    <row r="2596" spans="1:22" ht="18">
      <c r="A2596" s="1781"/>
      <c r="B2596" s="1782"/>
      <c r="C2596" s="1782"/>
      <c r="D2596" s="1782"/>
      <c r="E2596" s="1782"/>
      <c r="F2596" s="1782"/>
      <c r="G2596" s="1782"/>
      <c r="H2596" s="1782"/>
      <c r="I2596" s="1782"/>
      <c r="J2596" s="1782"/>
      <c r="K2596" s="1783"/>
      <c r="L2596" s="1215"/>
      <c r="M2596" s="1216" t="s">
        <v>2025</v>
      </c>
      <c r="N2596" s="1216">
        <v>4.8499999999999996</v>
      </c>
      <c r="O2596" s="1216">
        <v>3.2</v>
      </c>
      <c r="P2596" s="1216">
        <f t="shared" si="67"/>
        <v>15.52</v>
      </c>
      <c r="Q2596" s="1216">
        <v>1</v>
      </c>
      <c r="R2596" s="1217">
        <f t="shared" si="68"/>
        <v>15.52</v>
      </c>
      <c r="S2596" s="1489">
        <f t="shared" si="69"/>
        <v>15.52</v>
      </c>
      <c r="T2596" s="1212"/>
      <c r="U2596" s="1750">
        <f>N2590*O2590</f>
        <v>5.9</v>
      </c>
      <c r="V2596" s="1751"/>
    </row>
    <row r="2597" spans="1:22" ht="18">
      <c r="A2597" s="1781"/>
      <c r="B2597" s="1782"/>
      <c r="C2597" s="1782"/>
      <c r="D2597" s="1782"/>
      <c r="E2597" s="1782"/>
      <c r="F2597" s="1782"/>
      <c r="G2597" s="1782"/>
      <c r="H2597" s="1782"/>
      <c r="I2597" s="1782"/>
      <c r="J2597" s="1782"/>
      <c r="K2597" s="1783"/>
      <c r="L2597" s="1215"/>
      <c r="M2597" s="1216" t="s">
        <v>2026</v>
      </c>
      <c r="N2597" s="1216">
        <v>5.03</v>
      </c>
      <c r="O2597" s="1216">
        <v>3.2</v>
      </c>
      <c r="P2597" s="1216">
        <f t="shared" si="67"/>
        <v>16.096</v>
      </c>
      <c r="Q2597" s="1216">
        <v>1</v>
      </c>
      <c r="R2597" s="1217">
        <f t="shared" si="68"/>
        <v>16.096</v>
      </c>
      <c r="S2597" s="1489">
        <f t="shared" si="69"/>
        <v>16.096</v>
      </c>
      <c r="T2597" s="1212"/>
      <c r="U2597" s="1750">
        <f>N2591*O2591</f>
        <v>6</v>
      </c>
      <c r="V2597" s="1751"/>
    </row>
    <row r="2598" spans="1:22" ht="18">
      <c r="A2598" s="1781"/>
      <c r="B2598" s="1782"/>
      <c r="C2598" s="1782"/>
      <c r="D2598" s="1782"/>
      <c r="E2598" s="1782"/>
      <c r="F2598" s="1782"/>
      <c r="G2598" s="1782"/>
      <c r="H2598" s="1782"/>
      <c r="I2598" s="1782"/>
      <c r="J2598" s="1782"/>
      <c r="K2598" s="1783"/>
      <c r="L2598" s="1215"/>
      <c r="M2598" s="1216" t="s">
        <v>2027</v>
      </c>
      <c r="N2598" s="1216">
        <v>5.0999999999999996</v>
      </c>
      <c r="O2598" s="1216">
        <v>3.2</v>
      </c>
      <c r="P2598" s="1216">
        <f t="shared" si="67"/>
        <v>16.32</v>
      </c>
      <c r="Q2598" s="1216">
        <v>1</v>
      </c>
      <c r="R2598" s="1217">
        <f t="shared" si="68"/>
        <v>16.32</v>
      </c>
      <c r="S2598" s="1489">
        <f t="shared" si="69"/>
        <v>16.32</v>
      </c>
      <c r="T2598" s="1212"/>
      <c r="U2598" s="1755"/>
      <c r="V2598" s="1756"/>
    </row>
    <row r="2599" spans="1:22" ht="18">
      <c r="A2599" s="1781"/>
      <c r="B2599" s="1782"/>
      <c r="C2599" s="1782"/>
      <c r="D2599" s="1782"/>
      <c r="E2599" s="1782"/>
      <c r="F2599" s="1782"/>
      <c r="G2599" s="1782"/>
      <c r="H2599" s="1782"/>
      <c r="I2599" s="1782"/>
      <c r="J2599" s="1782"/>
      <c r="K2599" s="1783"/>
      <c r="L2599" s="1215" t="s">
        <v>2028</v>
      </c>
      <c r="M2599" s="1216" t="s">
        <v>2029</v>
      </c>
      <c r="N2599" s="1216">
        <v>1.39</v>
      </c>
      <c r="O2599" s="1216">
        <v>1</v>
      </c>
      <c r="P2599" s="1216">
        <f t="shared" si="67"/>
        <v>1.39</v>
      </c>
      <c r="Q2599" s="1216">
        <v>1</v>
      </c>
      <c r="R2599" s="1217">
        <f t="shared" si="68"/>
        <v>1.39</v>
      </c>
      <c r="S2599" s="1489">
        <f t="shared" si="69"/>
        <v>1.39</v>
      </c>
      <c r="T2599" s="1212"/>
      <c r="U2599" s="1750">
        <f t="shared" ref="U2599:U2605" si="70">N2592*O2592</f>
        <v>9</v>
      </c>
      <c r="V2599" s="1751"/>
    </row>
    <row r="2600" spans="1:22" ht="18">
      <c r="A2600" s="1781"/>
      <c r="B2600" s="1782"/>
      <c r="C2600" s="1782"/>
      <c r="D2600" s="1782"/>
      <c r="E2600" s="1782"/>
      <c r="F2600" s="1782"/>
      <c r="G2600" s="1782"/>
      <c r="H2600" s="1782"/>
      <c r="I2600" s="1782"/>
      <c r="J2600" s="1782"/>
      <c r="K2600" s="1783"/>
      <c r="L2600" s="1215"/>
      <c r="M2600" s="1216" t="s">
        <v>2029</v>
      </c>
      <c r="N2600" s="1216">
        <v>1.4</v>
      </c>
      <c r="O2600" s="1216">
        <v>1</v>
      </c>
      <c r="P2600" s="1216">
        <f t="shared" si="67"/>
        <v>1.4</v>
      </c>
      <c r="Q2600" s="1216">
        <v>1</v>
      </c>
      <c r="R2600" s="1217">
        <f t="shared" si="68"/>
        <v>1.4</v>
      </c>
      <c r="S2600" s="1489">
        <f t="shared" si="69"/>
        <v>1.4</v>
      </c>
      <c r="T2600" s="1212"/>
      <c r="U2600" s="1750">
        <f t="shared" si="70"/>
        <v>9</v>
      </c>
      <c r="V2600" s="1751"/>
    </row>
    <row r="2601" spans="1:22" ht="18">
      <c r="A2601" s="1781"/>
      <c r="B2601" s="1782"/>
      <c r="C2601" s="1782"/>
      <c r="D2601" s="1782"/>
      <c r="E2601" s="1782"/>
      <c r="F2601" s="1782"/>
      <c r="G2601" s="1782"/>
      <c r="H2601" s="1782"/>
      <c r="I2601" s="1782"/>
      <c r="J2601" s="1782"/>
      <c r="K2601" s="1783"/>
      <c r="L2601" s="1215"/>
      <c r="M2601" s="1216" t="s">
        <v>2029</v>
      </c>
      <c r="N2601" s="1216">
        <v>1.4</v>
      </c>
      <c r="O2601" s="1216">
        <v>1</v>
      </c>
      <c r="P2601" s="1216">
        <f t="shared" si="67"/>
        <v>1.4</v>
      </c>
      <c r="Q2601" s="1216">
        <v>1</v>
      </c>
      <c r="R2601" s="1217">
        <f t="shared" si="68"/>
        <v>1.4</v>
      </c>
      <c r="S2601" s="1489">
        <f t="shared" si="69"/>
        <v>1.4</v>
      </c>
      <c r="T2601" s="1212"/>
      <c r="U2601" s="1752">
        <f t="shared" si="70"/>
        <v>9.09</v>
      </c>
      <c r="V2601" s="1750"/>
    </row>
    <row r="2602" spans="1:22" ht="18">
      <c r="A2602" s="1781"/>
      <c r="B2602" s="1782"/>
      <c r="C2602" s="1782"/>
      <c r="D2602" s="1782"/>
      <c r="E2602" s="1782"/>
      <c r="F2602" s="1782"/>
      <c r="G2602" s="1782"/>
      <c r="H2602" s="1782"/>
      <c r="I2602" s="1782"/>
      <c r="J2602" s="1782"/>
      <c r="K2602" s="1783"/>
      <c r="L2602" s="1216" t="s">
        <v>2030</v>
      </c>
      <c r="M2602" s="1216" t="s">
        <v>2031</v>
      </c>
      <c r="N2602" s="1216">
        <v>1.1399999999999999</v>
      </c>
      <c r="O2602" s="1216">
        <v>1</v>
      </c>
      <c r="P2602" s="1216">
        <f t="shared" si="67"/>
        <v>1.1399999999999999</v>
      </c>
      <c r="Q2602" s="1216">
        <v>1</v>
      </c>
      <c r="R2602" s="1217">
        <f t="shared" si="68"/>
        <v>1.1399999999999999</v>
      </c>
      <c r="S2602" s="1489">
        <f t="shared" si="69"/>
        <v>1.1399999999999999</v>
      </c>
      <c r="T2602" s="1212"/>
      <c r="U2602" s="1752">
        <f t="shared" si="70"/>
        <v>9.18</v>
      </c>
      <c r="V2602" s="1750"/>
    </row>
    <row r="2603" spans="1:22" ht="18">
      <c r="A2603" s="1781"/>
      <c r="B2603" s="1782"/>
      <c r="C2603" s="1782"/>
      <c r="D2603" s="1782"/>
      <c r="E2603" s="1782"/>
      <c r="F2603" s="1782"/>
      <c r="G2603" s="1782"/>
      <c r="H2603" s="1782"/>
      <c r="I2603" s="1782"/>
      <c r="J2603" s="1782"/>
      <c r="K2603" s="1783"/>
      <c r="L2603" s="1216" t="s">
        <v>2032</v>
      </c>
      <c r="M2603" s="1216" t="s">
        <v>2033</v>
      </c>
      <c r="N2603" s="1216">
        <v>0.6</v>
      </c>
      <c r="O2603" s="1216">
        <v>1</v>
      </c>
      <c r="P2603" s="1216">
        <f t="shared" si="67"/>
        <v>0.6</v>
      </c>
      <c r="Q2603" s="1216">
        <v>1</v>
      </c>
      <c r="R2603" s="1217">
        <f t="shared" si="68"/>
        <v>0.6</v>
      </c>
      <c r="S2603" s="1489">
        <f t="shared" si="69"/>
        <v>0.6</v>
      </c>
      <c r="T2603" s="1213"/>
      <c r="U2603" s="1752">
        <f t="shared" si="70"/>
        <v>15.52</v>
      </c>
      <c r="V2603" s="1750"/>
    </row>
    <row r="2604" spans="1:22" ht="18">
      <c r="A2604" s="1781"/>
      <c r="B2604" s="1782"/>
      <c r="C2604" s="1782"/>
      <c r="D2604" s="1782"/>
      <c r="E2604" s="1782"/>
      <c r="F2604" s="1782"/>
      <c r="G2604" s="1782"/>
      <c r="H2604" s="1782"/>
      <c r="I2604" s="1782"/>
      <c r="J2604" s="1782"/>
      <c r="K2604" s="1783"/>
      <c r="L2604" s="1216" t="s">
        <v>2034</v>
      </c>
      <c r="M2604" s="1216" t="s">
        <v>2035</v>
      </c>
      <c r="N2604" s="1216">
        <v>0.8</v>
      </c>
      <c r="O2604" s="1216">
        <v>1</v>
      </c>
      <c r="P2604" s="1216">
        <f t="shared" si="67"/>
        <v>0.8</v>
      </c>
      <c r="Q2604" s="1216">
        <v>1</v>
      </c>
      <c r="R2604" s="1217">
        <f t="shared" si="68"/>
        <v>0.8</v>
      </c>
      <c r="S2604" s="1489">
        <f t="shared" si="69"/>
        <v>0.8</v>
      </c>
      <c r="T2604" s="1212"/>
      <c r="U2604" s="1752">
        <f t="shared" si="70"/>
        <v>16.096</v>
      </c>
      <c r="V2604" s="1750"/>
    </row>
    <row r="2605" spans="1:22" ht="18">
      <c r="A2605" s="1781"/>
      <c r="B2605" s="1782"/>
      <c r="C2605" s="1782"/>
      <c r="D2605" s="1782"/>
      <c r="E2605" s="1782"/>
      <c r="F2605" s="1782"/>
      <c r="G2605" s="1782"/>
      <c r="H2605" s="1782"/>
      <c r="I2605" s="1782"/>
      <c r="J2605" s="1782"/>
      <c r="K2605" s="1783"/>
      <c r="L2605" s="1216" t="s">
        <v>2036</v>
      </c>
      <c r="M2605" s="1216" t="s">
        <v>2037</v>
      </c>
      <c r="N2605" s="1216">
        <v>2.5</v>
      </c>
      <c r="O2605" s="1216">
        <v>0.8</v>
      </c>
      <c r="P2605" s="1216">
        <f t="shared" si="67"/>
        <v>2</v>
      </c>
      <c r="Q2605" s="1216">
        <v>1</v>
      </c>
      <c r="R2605" s="1217">
        <f t="shared" si="68"/>
        <v>2</v>
      </c>
      <c r="S2605" s="1489">
        <f t="shared" si="69"/>
        <v>2</v>
      </c>
      <c r="T2605" s="1212"/>
      <c r="U2605" s="1752">
        <f t="shared" si="70"/>
        <v>16.32</v>
      </c>
      <c r="V2605" s="1750"/>
    </row>
    <row r="2606" spans="1:22" ht="18" customHeight="1">
      <c r="A2606" s="1781"/>
      <c r="B2606" s="1782"/>
      <c r="C2606" s="1782"/>
      <c r="D2606" s="1782"/>
      <c r="E2606" s="1782"/>
      <c r="F2606" s="1782"/>
      <c r="G2606" s="1782"/>
      <c r="H2606" s="1782"/>
      <c r="I2606" s="1782"/>
      <c r="J2606" s="1782"/>
      <c r="K2606" s="1783"/>
      <c r="L2606" s="1215" t="s">
        <v>2038</v>
      </c>
      <c r="M2606" s="1216" t="s">
        <v>2039</v>
      </c>
      <c r="N2606" s="1216">
        <v>4.8600000000000003</v>
      </c>
      <c r="O2606" s="1216">
        <v>2</v>
      </c>
      <c r="P2606" s="1216">
        <f t="shared" si="67"/>
        <v>9.7200000000000006</v>
      </c>
      <c r="Q2606" s="1216">
        <v>1</v>
      </c>
      <c r="R2606" s="1217">
        <f t="shared" si="68"/>
        <v>9.7200000000000006</v>
      </c>
      <c r="S2606" s="1489">
        <f t="shared" si="69"/>
        <v>9.7200000000000006</v>
      </c>
      <c r="T2606" s="1212"/>
      <c r="U2606" s="1755"/>
      <c r="V2606" s="1756"/>
    </row>
    <row r="2607" spans="1:22" ht="18">
      <c r="A2607" s="1781"/>
      <c r="B2607" s="1782"/>
      <c r="C2607" s="1782"/>
      <c r="D2607" s="1782"/>
      <c r="E2607" s="1782"/>
      <c r="F2607" s="1782"/>
      <c r="G2607" s="1782"/>
      <c r="H2607" s="1782"/>
      <c r="I2607" s="1782"/>
      <c r="J2607" s="1782"/>
      <c r="K2607" s="1783"/>
      <c r="L2607" s="1215"/>
      <c r="M2607" s="1216" t="s">
        <v>2040</v>
      </c>
      <c r="N2607" s="1216">
        <v>6</v>
      </c>
      <c r="O2607" s="1216">
        <v>2</v>
      </c>
      <c r="P2607" s="1216">
        <f t="shared" si="67"/>
        <v>12</v>
      </c>
      <c r="Q2607" s="1216">
        <v>1</v>
      </c>
      <c r="R2607" s="1217">
        <f t="shared" si="68"/>
        <v>12</v>
      </c>
      <c r="S2607" s="1489">
        <f t="shared" si="69"/>
        <v>12</v>
      </c>
      <c r="T2607" s="1213"/>
      <c r="U2607" s="1788">
        <f>N2599*O2599</f>
        <v>1.39</v>
      </c>
      <c r="V2607" s="1789"/>
    </row>
    <row r="2608" spans="1:22" ht="18">
      <c r="A2608" s="1781"/>
      <c r="B2608" s="1782"/>
      <c r="C2608" s="1782"/>
      <c r="D2608" s="1782"/>
      <c r="E2608" s="1782"/>
      <c r="F2608" s="1782"/>
      <c r="G2608" s="1782"/>
      <c r="H2608" s="1782"/>
      <c r="I2608" s="1782"/>
      <c r="J2608" s="1782"/>
      <c r="K2608" s="1783"/>
      <c r="L2608" s="1215" t="s">
        <v>2041</v>
      </c>
      <c r="M2608" s="1216" t="s">
        <v>2042</v>
      </c>
      <c r="N2608" s="1216">
        <v>5.64</v>
      </c>
      <c r="O2608" s="1216">
        <v>2</v>
      </c>
      <c r="P2608" s="1216">
        <f t="shared" si="67"/>
        <v>11.28</v>
      </c>
      <c r="Q2608" s="1216">
        <v>1</v>
      </c>
      <c r="R2608" s="1217">
        <f t="shared" si="68"/>
        <v>11.28</v>
      </c>
      <c r="S2608" s="1489">
        <f t="shared" si="69"/>
        <v>11.28</v>
      </c>
      <c r="T2608" s="1212"/>
      <c r="U2608" s="1788">
        <f>N2600*O2600</f>
        <v>1.4</v>
      </c>
      <c r="V2608" s="1789"/>
    </row>
    <row r="2609" spans="1:22" ht="18">
      <c r="A2609" s="1781"/>
      <c r="B2609" s="1782"/>
      <c r="C2609" s="1782"/>
      <c r="D2609" s="1782"/>
      <c r="E2609" s="1782"/>
      <c r="F2609" s="1782"/>
      <c r="G2609" s="1782"/>
      <c r="H2609" s="1782"/>
      <c r="I2609" s="1782"/>
      <c r="J2609" s="1782"/>
      <c r="K2609" s="1783"/>
      <c r="L2609" s="1215"/>
      <c r="M2609" s="1216" t="s">
        <v>2043</v>
      </c>
      <c r="N2609" s="1216">
        <v>5.15</v>
      </c>
      <c r="O2609" s="1216">
        <v>2</v>
      </c>
      <c r="P2609" s="1216">
        <f t="shared" si="67"/>
        <v>10.3</v>
      </c>
      <c r="Q2609" s="1216">
        <v>1</v>
      </c>
      <c r="R2609" s="1217">
        <f t="shared" si="68"/>
        <v>10.3</v>
      </c>
      <c r="S2609" s="1489">
        <f t="shared" si="69"/>
        <v>10.3</v>
      </c>
      <c r="T2609" s="1212"/>
      <c r="U2609" s="1788">
        <f>N2601*O2601</f>
        <v>1.4</v>
      </c>
      <c r="V2609" s="1789"/>
    </row>
    <row r="2610" spans="1:22" ht="18">
      <c r="A2610" s="1781"/>
      <c r="B2610" s="1782"/>
      <c r="C2610" s="1782"/>
      <c r="D2610" s="1782"/>
      <c r="E2610" s="1782"/>
      <c r="F2610" s="1782"/>
      <c r="G2610" s="1782"/>
      <c r="H2610" s="1782"/>
      <c r="I2610" s="1782"/>
      <c r="J2610" s="1782"/>
      <c r="K2610" s="1783"/>
      <c r="L2610" s="1215"/>
      <c r="M2610" s="1216" t="s">
        <v>2044</v>
      </c>
      <c r="N2610" s="1216">
        <v>5.2</v>
      </c>
      <c r="O2610" s="1216">
        <v>2</v>
      </c>
      <c r="P2610" s="1216">
        <f t="shared" si="67"/>
        <v>10.4</v>
      </c>
      <c r="Q2610" s="1216">
        <v>1</v>
      </c>
      <c r="R2610" s="1217">
        <f t="shared" si="68"/>
        <v>10.4</v>
      </c>
      <c r="S2610" s="1489">
        <f t="shared" si="69"/>
        <v>10.4</v>
      </c>
      <c r="T2610" s="1212"/>
      <c r="U2610" s="1753"/>
      <c r="V2610" s="1754"/>
    </row>
    <row r="2611" spans="1:22" ht="18">
      <c r="A2611" s="1781"/>
      <c r="B2611" s="1782"/>
      <c r="C2611" s="1782"/>
      <c r="D2611" s="1782"/>
      <c r="E2611" s="1782"/>
      <c r="F2611" s="1782"/>
      <c r="G2611" s="1782"/>
      <c r="H2611" s="1782"/>
      <c r="I2611" s="1782"/>
      <c r="J2611" s="1782"/>
      <c r="K2611" s="1783"/>
      <c r="L2611" s="1216" t="s">
        <v>2045</v>
      </c>
      <c r="M2611" s="1216" t="s">
        <v>2017</v>
      </c>
      <c r="N2611" s="1216">
        <v>2</v>
      </c>
      <c r="O2611" s="1216">
        <v>2</v>
      </c>
      <c r="P2611" s="1216">
        <f t="shared" si="67"/>
        <v>4</v>
      </c>
      <c r="Q2611" s="1216">
        <v>1</v>
      </c>
      <c r="R2611" s="1217">
        <f t="shared" si="68"/>
        <v>4</v>
      </c>
      <c r="S2611" s="1489">
        <f t="shared" si="69"/>
        <v>4</v>
      </c>
      <c r="T2611" s="1212"/>
      <c r="U2611" s="1788">
        <f>N2602*O2602</f>
        <v>1.1399999999999999</v>
      </c>
      <c r="V2611" s="1789"/>
    </row>
    <row r="2612" spans="1:22" ht="18">
      <c r="A2612" s="1781"/>
      <c r="B2612" s="1782"/>
      <c r="C2612" s="1782"/>
      <c r="D2612" s="1782"/>
      <c r="E2612" s="1782"/>
      <c r="F2612" s="1782"/>
      <c r="G2612" s="1782"/>
      <c r="H2612" s="1782"/>
      <c r="I2612" s="1782"/>
      <c r="J2612" s="1782"/>
      <c r="K2612" s="1783"/>
      <c r="L2612" s="1216" t="s">
        <v>2046</v>
      </c>
      <c r="M2612" s="1216" t="s">
        <v>2047</v>
      </c>
      <c r="N2612" s="1216">
        <v>1</v>
      </c>
      <c r="O2612" s="1216">
        <v>1.4</v>
      </c>
      <c r="P2612" s="1216">
        <f t="shared" si="67"/>
        <v>1.4</v>
      </c>
      <c r="Q2612" s="1216">
        <v>1</v>
      </c>
      <c r="R2612" s="1217">
        <f t="shared" si="68"/>
        <v>1.4</v>
      </c>
      <c r="S2612" s="1489">
        <f t="shared" si="69"/>
        <v>1.4</v>
      </c>
      <c r="T2612" s="1212"/>
      <c r="U2612" s="1753"/>
      <c r="V2612" s="1754"/>
    </row>
    <row r="2613" spans="1:22" ht="18">
      <c r="A2613" s="1781"/>
      <c r="B2613" s="1782"/>
      <c r="C2613" s="1782"/>
      <c r="D2613" s="1782"/>
      <c r="E2613" s="1782"/>
      <c r="F2613" s="1782"/>
      <c r="G2613" s="1782"/>
      <c r="H2613" s="1782"/>
      <c r="I2613" s="1782"/>
      <c r="J2613" s="1782"/>
      <c r="K2613" s="1783"/>
      <c r="L2613" s="1216" t="s">
        <v>2048</v>
      </c>
      <c r="M2613" s="1216" t="s">
        <v>2049</v>
      </c>
      <c r="N2613" s="1216">
        <v>0.6</v>
      </c>
      <c r="O2613" s="1216">
        <v>0.4</v>
      </c>
      <c r="P2613" s="1216">
        <f t="shared" si="67"/>
        <v>0.24</v>
      </c>
      <c r="Q2613" s="1216">
        <v>1</v>
      </c>
      <c r="R2613" s="1217">
        <f t="shared" si="68"/>
        <v>0.24</v>
      </c>
      <c r="S2613" s="1489">
        <f t="shared" si="69"/>
        <v>0.24</v>
      </c>
      <c r="T2613" s="1212"/>
      <c r="U2613" s="1788">
        <f>N2603*O2603</f>
        <v>0.6</v>
      </c>
      <c r="V2613" s="1789"/>
    </row>
    <row r="2614" spans="1:22" ht="18">
      <c r="A2614" s="1781"/>
      <c r="B2614" s="1782"/>
      <c r="C2614" s="1782"/>
      <c r="D2614" s="1782"/>
      <c r="E2614" s="1782"/>
      <c r="F2614" s="1782"/>
      <c r="G2614" s="1782"/>
      <c r="H2614" s="1782"/>
      <c r="I2614" s="1782"/>
      <c r="J2614" s="1782"/>
      <c r="K2614" s="1783"/>
      <c r="L2614" s="1216" t="s">
        <v>2050</v>
      </c>
      <c r="M2614" s="1216" t="s">
        <v>2051</v>
      </c>
      <c r="N2614" s="1216">
        <v>0.5</v>
      </c>
      <c r="O2614" s="1216">
        <v>1</v>
      </c>
      <c r="P2614" s="1216">
        <f t="shared" si="67"/>
        <v>0.5</v>
      </c>
      <c r="Q2614" s="1216">
        <v>1</v>
      </c>
      <c r="R2614" s="1217">
        <f t="shared" si="68"/>
        <v>0.5</v>
      </c>
      <c r="S2614" s="1489">
        <f t="shared" si="69"/>
        <v>0.5</v>
      </c>
      <c r="T2614" s="1212"/>
      <c r="U2614" s="1753"/>
      <c r="V2614" s="1754"/>
    </row>
    <row r="2615" spans="1:22" ht="18">
      <c r="A2615" s="1781"/>
      <c r="B2615" s="1782"/>
      <c r="C2615" s="1782"/>
      <c r="D2615" s="1782"/>
      <c r="E2615" s="1782"/>
      <c r="F2615" s="1782"/>
      <c r="G2615" s="1782"/>
      <c r="H2615" s="1782"/>
      <c r="I2615" s="1782"/>
      <c r="J2615" s="1782"/>
      <c r="K2615" s="1783"/>
      <c r="L2615" s="1216" t="s">
        <v>2052</v>
      </c>
      <c r="M2615" s="1216" t="s">
        <v>2053</v>
      </c>
      <c r="N2615" s="1216">
        <v>2</v>
      </c>
      <c r="O2615" s="1216">
        <v>1.4</v>
      </c>
      <c r="P2615" s="1216">
        <f t="shared" si="67"/>
        <v>2.8</v>
      </c>
      <c r="Q2615" s="1216">
        <v>1</v>
      </c>
      <c r="R2615" s="1217">
        <f t="shared" si="68"/>
        <v>2.8</v>
      </c>
      <c r="S2615" s="1489">
        <f t="shared" si="69"/>
        <v>2.8</v>
      </c>
      <c r="T2615" s="1212"/>
      <c r="U2615" s="1788">
        <f>N2604*O2604</f>
        <v>0.8</v>
      </c>
      <c r="V2615" s="1789"/>
    </row>
    <row r="2616" spans="1:22" ht="15.6">
      <c r="A2616" s="1781"/>
      <c r="B2616" s="1782"/>
      <c r="C2616" s="1782"/>
      <c r="D2616" s="1782"/>
      <c r="E2616" s="1782"/>
      <c r="F2616" s="1782"/>
      <c r="G2616" s="1782"/>
      <c r="H2616" s="1782"/>
      <c r="I2616" s="1782"/>
      <c r="J2616" s="1782"/>
      <c r="K2616" s="1783"/>
      <c r="L2616" s="1218"/>
      <c r="M2616" s="1218"/>
      <c r="N2616" s="1218"/>
      <c r="O2616" s="1218"/>
      <c r="P2616" s="1218"/>
      <c r="Q2616" s="1218"/>
      <c r="S2616" s="1148"/>
      <c r="T2616" s="1212"/>
      <c r="U2616" s="1753"/>
      <c r="V2616" s="1754"/>
    </row>
    <row r="2617" spans="1:22" ht="15.6">
      <c r="A2617" s="1781"/>
      <c r="B2617" s="1782"/>
      <c r="C2617" s="1782"/>
      <c r="D2617" s="1782"/>
      <c r="E2617" s="1782"/>
      <c r="F2617" s="1782"/>
      <c r="G2617" s="1782"/>
      <c r="H2617" s="1782"/>
      <c r="I2617" s="1782"/>
      <c r="J2617" s="1782"/>
      <c r="K2617" s="1783"/>
      <c r="L2617" s="1218"/>
      <c r="M2617" s="1218"/>
      <c r="N2617" s="1218"/>
      <c r="O2617" s="1218"/>
      <c r="P2617" s="1218"/>
      <c r="Q2617" s="1218"/>
      <c r="R2617" s="1214"/>
      <c r="S2617" s="1490"/>
      <c r="T2617" s="1212"/>
      <c r="U2617" s="1787">
        <f>N2605*O2605</f>
        <v>2</v>
      </c>
      <c r="V2617" s="1788"/>
    </row>
    <row r="2618" spans="1:22" ht="40.799999999999997" customHeight="1">
      <c r="A2618" s="1784"/>
      <c r="B2618" s="1785"/>
      <c r="C2618" s="1785"/>
      <c r="D2618" s="1785"/>
      <c r="E2618" s="1785"/>
      <c r="F2618" s="1785"/>
      <c r="G2618" s="1785"/>
      <c r="H2618" s="1785"/>
      <c r="I2618" s="1785"/>
      <c r="J2618" s="1785"/>
      <c r="K2618" s="1786"/>
      <c r="L2618" s="1218"/>
      <c r="M2618" s="1218"/>
      <c r="N2618" s="1218"/>
      <c r="O2618" s="1218"/>
      <c r="P2618" s="1218"/>
      <c r="Q2618" s="1218"/>
      <c r="R2618" s="1219" t="s">
        <v>2054</v>
      </c>
      <c r="S2618" s="1491">
        <f>+SUM(S2578:S2615)</f>
        <v>221.00080000000003</v>
      </c>
      <c r="U2618" s="1773">
        <f>+SUM(U2578:V2617)</f>
        <v>155.56079999999997</v>
      </c>
      <c r="V2618" s="1774"/>
    </row>
    <row r="2619" spans="1:22" ht="15.6">
      <c r="A2619" s="559"/>
      <c r="B2619" s="560"/>
      <c r="C2619" s="560"/>
      <c r="D2619" s="561"/>
      <c r="E2619" s="562"/>
      <c r="F2619" s="562"/>
      <c r="G2619" s="562"/>
      <c r="H2619" s="563"/>
      <c r="I2619" s="564"/>
      <c r="J2619" s="565"/>
      <c r="K2619" s="565"/>
      <c r="L2619"/>
      <c r="M2619"/>
      <c r="N2619"/>
      <c r="O2619"/>
      <c r="P2619"/>
      <c r="Q2619"/>
      <c r="R2619" s="1492"/>
      <c r="S2619" s="1493"/>
    </row>
    <row r="2620" spans="1:22" ht="79.2" customHeight="1">
      <c r="A2620" s="753" t="s">
        <v>1306</v>
      </c>
      <c r="B2620" s="1757"/>
      <c r="C2620" s="1757"/>
      <c r="D2620" s="299"/>
      <c r="E2620" s="280"/>
      <c r="F2620" s="756"/>
      <c r="G2620" s="1758" t="s">
        <v>1306</v>
      </c>
      <c r="H2620" s="1758"/>
      <c r="I2620" s="299"/>
      <c r="J2620" s="299"/>
      <c r="K2620" s="565"/>
      <c r="L2620"/>
      <c r="M2620"/>
      <c r="N2620"/>
      <c r="O2620"/>
      <c r="P2620"/>
      <c r="Q2620"/>
      <c r="R2620" s="1492"/>
      <c r="S2620" s="1493"/>
    </row>
    <row r="2621" spans="1:22" ht="15.6" customHeight="1">
      <c r="A2621" s="765" t="s">
        <v>1939</v>
      </c>
      <c r="B2621" s="755"/>
      <c r="C2621" s="755"/>
      <c r="D2621" s="238"/>
      <c r="E2621" s="238"/>
      <c r="F2621" s="238"/>
      <c r="G2621" s="1759" t="s">
        <v>1942</v>
      </c>
      <c r="H2621" s="1759"/>
      <c r="I2621" s="1759"/>
      <c r="J2621" s="1759"/>
      <c r="K2621" s="568"/>
      <c r="L2621" s="565"/>
      <c r="M2621" s="566"/>
      <c r="N2621" s="561"/>
      <c r="O2621" s="561"/>
      <c r="P2621" s="561"/>
      <c r="Q2621" s="561"/>
      <c r="R2621" s="561"/>
      <c r="S2621" s="567"/>
    </row>
    <row r="2622" spans="1:22" ht="15.6" customHeight="1">
      <c r="A2622" s="765" t="s">
        <v>1940</v>
      </c>
      <c r="B2622" s="755"/>
      <c r="C2622" s="755"/>
      <c r="D2622" s="238"/>
      <c r="E2622" s="238"/>
      <c r="F2622" s="238"/>
      <c r="G2622" s="1759" t="s">
        <v>1943</v>
      </c>
      <c r="H2622" s="1759"/>
      <c r="I2622" s="1759"/>
      <c r="J2622" s="1759"/>
      <c r="K2622" s="568"/>
      <c r="L2622" s="565"/>
      <c r="M2622" s="566"/>
      <c r="N2622" s="561"/>
      <c r="O2622" s="561"/>
      <c r="P2622" s="561"/>
      <c r="Q2622" s="561"/>
      <c r="R2622" s="561"/>
      <c r="S2622" s="567"/>
    </row>
    <row r="2623" spans="1:22" ht="16.2" thickBot="1">
      <c r="A2623" s="766" t="s">
        <v>1941</v>
      </c>
      <c r="B2623" s="767"/>
      <c r="C2623" s="767"/>
      <c r="D2623" s="727"/>
      <c r="E2623" s="727"/>
      <c r="F2623" s="727"/>
      <c r="G2623" s="1760" t="s">
        <v>1944</v>
      </c>
      <c r="H2623" s="1760"/>
      <c r="I2623" s="1760"/>
      <c r="J2623" s="1760"/>
      <c r="K2623" s="1167"/>
      <c r="L2623" s="1464"/>
      <c r="M2623" s="1464"/>
      <c r="N2623" s="1464"/>
      <c r="O2623" s="1464"/>
      <c r="P2623" s="1464"/>
      <c r="Q2623" s="1464"/>
      <c r="R2623" s="1464"/>
      <c r="S2623" s="1494"/>
    </row>
    <row r="2624" spans="1:22" ht="21" customHeight="1" thickBot="1">
      <c r="A2624" s="1775" t="s">
        <v>1281</v>
      </c>
      <c r="B2624" s="1776"/>
      <c r="C2624" s="1776"/>
      <c r="D2624" s="1776"/>
      <c r="E2624" s="1776"/>
      <c r="F2624" s="1776"/>
      <c r="G2624" s="1776"/>
      <c r="H2624" s="1776"/>
      <c r="I2624" s="1776"/>
      <c r="J2624" s="1776"/>
      <c r="K2624" s="1776"/>
      <c r="L2624" s="1776"/>
      <c r="M2624" s="1776"/>
      <c r="N2624" s="1776"/>
      <c r="O2624" s="1776"/>
      <c r="P2624" s="1776"/>
      <c r="Q2624" s="1776"/>
      <c r="R2624" s="1776"/>
      <c r="S2624" s="1777"/>
    </row>
    <row r="2625" spans="1:19" ht="15.6">
      <c r="A2625" s="530"/>
      <c r="B2625" s="531"/>
      <c r="C2625" s="531"/>
      <c r="D2625" s="531"/>
      <c r="E2625" s="531"/>
      <c r="F2625" s="531"/>
      <c r="G2625" s="531"/>
      <c r="H2625" s="531"/>
      <c r="I2625" s="531"/>
      <c r="J2625" s="531"/>
      <c r="K2625" s="531"/>
      <c r="L2625" s="531"/>
      <c r="M2625" s="531"/>
      <c r="N2625" s="531"/>
      <c r="O2625" s="531"/>
      <c r="P2625" s="531"/>
      <c r="Q2625" s="531"/>
      <c r="R2625" s="531"/>
      <c r="S2625" s="532"/>
    </row>
    <row r="2626" spans="1:19" ht="15.6" customHeight="1">
      <c r="A2626" s="1839" t="s">
        <v>1204</v>
      </c>
      <c r="B2626" s="1840"/>
      <c r="C2626" s="1840"/>
      <c r="D2626" s="1850" t="s">
        <v>1228</v>
      </c>
      <c r="E2626" s="1851"/>
      <c r="F2626" s="1851"/>
      <c r="G2626" s="1851"/>
      <c r="H2626" s="1851"/>
      <c r="I2626" s="1851"/>
      <c r="J2626" s="1851"/>
      <c r="K2626" s="1851"/>
      <c r="L2626" s="1851"/>
      <c r="M2626" s="1851"/>
      <c r="N2626" s="1851"/>
      <c r="O2626" s="1851"/>
      <c r="P2626" s="1851"/>
      <c r="Q2626" s="1851"/>
      <c r="R2626" s="1852"/>
      <c r="S2626" s="534"/>
    </row>
    <row r="2627" spans="1:19" ht="15.6">
      <c r="A2627" s="535"/>
      <c r="B2627" s="533"/>
      <c r="C2627" s="536"/>
      <c r="D2627" s="1853"/>
      <c r="E2627" s="1854"/>
      <c r="F2627" s="1854"/>
      <c r="G2627" s="1854"/>
      <c r="H2627" s="1854"/>
      <c r="I2627" s="1854"/>
      <c r="J2627" s="1854"/>
      <c r="K2627" s="1854"/>
      <c r="L2627" s="1854"/>
      <c r="M2627" s="1854"/>
      <c r="N2627" s="1854"/>
      <c r="O2627" s="1854"/>
      <c r="P2627" s="1854"/>
      <c r="Q2627" s="1854"/>
      <c r="R2627" s="1855"/>
      <c r="S2627" s="534"/>
    </row>
    <row r="2628" spans="1:19" ht="15.6">
      <c r="A2628" s="537"/>
      <c r="B2628" s="538"/>
      <c r="C2628" s="538"/>
      <c r="D2628" s="539"/>
      <c r="E2628" s="540"/>
      <c r="F2628" s="540"/>
      <c r="G2628" s="539"/>
      <c r="H2628" s="539"/>
      <c r="I2628" s="539"/>
      <c r="J2628" s="539"/>
      <c r="K2628" s="539"/>
      <c r="L2628" s="539"/>
      <c r="M2628" s="539"/>
      <c r="N2628" s="539"/>
      <c r="O2628" s="539"/>
      <c r="P2628" s="539"/>
      <c r="Q2628" s="539"/>
      <c r="R2628" s="540"/>
      <c r="S2628" s="534"/>
    </row>
    <row r="2629" spans="1:19" ht="15.6">
      <c r="A2629" s="1761" t="s">
        <v>1282</v>
      </c>
      <c r="B2629" s="1762"/>
      <c r="C2629" s="1762"/>
      <c r="D2629" s="1762"/>
      <c r="E2629" s="541"/>
      <c r="F2629" s="1763" t="s">
        <v>1283</v>
      </c>
      <c r="G2629" s="1763"/>
      <c r="H2629" s="1763"/>
      <c r="I2629" s="1763"/>
      <c r="J2629" s="1763"/>
      <c r="K2629" s="1763"/>
      <c r="L2629" s="540"/>
      <c r="M2629" s="1763" t="s">
        <v>1205</v>
      </c>
      <c r="N2629" s="1763"/>
      <c r="O2629" s="1763"/>
      <c r="P2629" s="540"/>
      <c r="Q2629" s="1764" t="s">
        <v>1284</v>
      </c>
      <c r="R2629" s="1765"/>
      <c r="S2629" s="1766"/>
    </row>
    <row r="2630" spans="1:19" ht="15.6">
      <c r="A2630" s="1767" t="s">
        <v>1073</v>
      </c>
      <c r="B2630" s="1768"/>
      <c r="C2630" s="1768"/>
      <c r="D2630" s="1768"/>
      <c r="E2630" s="541"/>
      <c r="F2630" s="1769" t="s">
        <v>1074</v>
      </c>
      <c r="G2630" s="1769"/>
      <c r="H2630" s="1769"/>
      <c r="I2630" s="1769"/>
      <c r="J2630" s="1769"/>
      <c r="K2630" s="1769"/>
      <c r="L2630" s="540"/>
      <c r="M2630" s="1770" t="s">
        <v>102</v>
      </c>
      <c r="N2630" s="1771"/>
      <c r="O2630" s="1772"/>
      <c r="P2630" s="539"/>
      <c r="Q2630" s="1828"/>
      <c r="R2630" s="1829"/>
      <c r="S2630" s="1830"/>
    </row>
    <row r="2631" spans="1:19" ht="15.6">
      <c r="A2631" s="1767"/>
      <c r="B2631" s="1768"/>
      <c r="C2631" s="1768"/>
      <c r="D2631" s="1768"/>
      <c r="E2631" s="541"/>
      <c r="F2631" s="1769"/>
      <c r="G2631" s="1769"/>
      <c r="H2631" s="1769"/>
      <c r="I2631" s="1769"/>
      <c r="J2631" s="1769"/>
      <c r="K2631" s="1769"/>
      <c r="L2631" s="539"/>
      <c r="M2631" s="539"/>
      <c r="N2631" s="542"/>
      <c r="O2631" s="542"/>
      <c r="P2631" s="542"/>
      <c r="Q2631" s="542"/>
      <c r="R2631" s="540"/>
      <c r="S2631" s="534"/>
    </row>
    <row r="2632" spans="1:19" ht="15.6">
      <c r="A2632" s="1820" t="s">
        <v>1285</v>
      </c>
      <c r="B2632" s="1821"/>
      <c r="C2632" s="1821"/>
      <c r="D2632" s="1821"/>
      <c r="E2632" s="1821"/>
      <c r="F2632" s="1821"/>
      <c r="G2632" s="1821"/>
      <c r="H2632" s="1821"/>
      <c r="I2632" s="1821"/>
      <c r="J2632" s="1821"/>
      <c r="K2632" s="1822"/>
      <c r="L2632" s="1823" t="s">
        <v>428</v>
      </c>
      <c r="M2632" s="1825" t="s">
        <v>1225</v>
      </c>
      <c r="N2632" s="1826"/>
      <c r="O2632" s="1827"/>
      <c r="P2632" s="1823" t="s">
        <v>1286</v>
      </c>
      <c r="Q2632" s="1823" t="s">
        <v>1287</v>
      </c>
      <c r="R2632" s="1823" t="s">
        <v>1288</v>
      </c>
      <c r="S2632" s="1809" t="s">
        <v>1206</v>
      </c>
    </row>
    <row r="2633" spans="1:19" ht="15.6">
      <c r="A2633" s="1804"/>
      <c r="B2633" s="1805"/>
      <c r="C2633" s="1805"/>
      <c r="D2633" s="1805"/>
      <c r="E2633" s="1805"/>
      <c r="F2633" s="1805"/>
      <c r="G2633" s="1805"/>
      <c r="H2633" s="1805"/>
      <c r="I2633" s="1805"/>
      <c r="J2633" s="1805"/>
      <c r="K2633" s="1806"/>
      <c r="L2633" s="1824"/>
      <c r="M2633" s="546" t="s">
        <v>1289</v>
      </c>
      <c r="N2633" s="546" t="s">
        <v>1290</v>
      </c>
      <c r="O2633" s="546" t="s">
        <v>1291</v>
      </c>
      <c r="P2633" s="1824"/>
      <c r="Q2633" s="1824"/>
      <c r="R2633" s="1824"/>
      <c r="S2633" s="1810"/>
    </row>
    <row r="2634" spans="1:19" ht="15.6">
      <c r="A2634" s="1811" t="s">
        <v>1292</v>
      </c>
      <c r="B2634" s="1812"/>
      <c r="C2634" s="1812"/>
      <c r="D2634" s="1812"/>
      <c r="E2634" s="1812"/>
      <c r="F2634" s="1812"/>
      <c r="G2634" s="1812"/>
      <c r="H2634" s="1812"/>
      <c r="I2634" s="1812"/>
      <c r="J2634" s="1812"/>
      <c r="K2634" s="1813"/>
      <c r="L2634" s="547"/>
      <c r="M2634" s="583"/>
      <c r="N2634" s="549"/>
      <c r="O2634" s="549">
        <v>3.7</v>
      </c>
      <c r="P2634" s="549"/>
      <c r="Q2634" s="549">
        <v>1</v>
      </c>
      <c r="R2634" s="549">
        <f>O2634*Q2634</f>
        <v>3.7</v>
      </c>
      <c r="S2634" s="584">
        <f>R2634</f>
        <v>3.7</v>
      </c>
    </row>
    <row r="2635" spans="1:19" ht="15.6">
      <c r="A2635" s="1814"/>
      <c r="B2635" s="1815"/>
      <c r="C2635" s="1815"/>
      <c r="D2635" s="1815"/>
      <c r="E2635" s="1815"/>
      <c r="F2635" s="1815"/>
      <c r="G2635" s="1815"/>
      <c r="H2635" s="1815"/>
      <c r="I2635" s="1815"/>
      <c r="J2635" s="1815"/>
      <c r="K2635" s="1816"/>
      <c r="L2635" s="547"/>
      <c r="M2635" s="583"/>
      <c r="N2635" s="549"/>
      <c r="O2635" s="549">
        <v>4.75</v>
      </c>
      <c r="P2635" s="549"/>
      <c r="Q2635" s="549">
        <v>3</v>
      </c>
      <c r="R2635" s="549">
        <f t="shared" ref="R2635:R2640" si="71">O2635*Q2635</f>
        <v>14.25</v>
      </c>
      <c r="S2635" s="584">
        <f t="shared" ref="S2635:S2640" si="72">R2635</f>
        <v>14.25</v>
      </c>
    </row>
    <row r="2636" spans="1:19" ht="15.6">
      <c r="A2636" s="1814"/>
      <c r="B2636" s="1815"/>
      <c r="C2636" s="1815"/>
      <c r="D2636" s="1815"/>
      <c r="E2636" s="1815"/>
      <c r="F2636" s="1815"/>
      <c r="G2636" s="1815"/>
      <c r="H2636" s="1815"/>
      <c r="I2636" s="1815"/>
      <c r="J2636" s="1815"/>
      <c r="K2636" s="1816"/>
      <c r="L2636" s="547"/>
      <c r="M2636" s="583"/>
      <c r="N2636" s="549"/>
      <c r="O2636" s="549">
        <v>1.81</v>
      </c>
      <c r="P2636" s="549"/>
      <c r="Q2636" s="549">
        <v>2</v>
      </c>
      <c r="R2636" s="549">
        <f t="shared" si="71"/>
        <v>3.62</v>
      </c>
      <c r="S2636" s="584">
        <f t="shared" si="72"/>
        <v>3.62</v>
      </c>
    </row>
    <row r="2637" spans="1:19" ht="15.6">
      <c r="A2637" s="1814"/>
      <c r="B2637" s="1815"/>
      <c r="C2637" s="1815"/>
      <c r="D2637" s="1815"/>
      <c r="E2637" s="1815"/>
      <c r="F2637" s="1815"/>
      <c r="G2637" s="1815"/>
      <c r="H2637" s="1815"/>
      <c r="I2637" s="1815"/>
      <c r="J2637" s="1815"/>
      <c r="K2637" s="1816"/>
      <c r="L2637" s="547"/>
      <c r="M2637" s="583"/>
      <c r="N2637" s="549"/>
      <c r="O2637" s="549">
        <v>4.2</v>
      </c>
      <c r="P2637" s="549"/>
      <c r="Q2637" s="549">
        <v>1</v>
      </c>
      <c r="R2637" s="549">
        <f t="shared" si="71"/>
        <v>4.2</v>
      </c>
      <c r="S2637" s="584">
        <f t="shared" si="72"/>
        <v>4.2</v>
      </c>
    </row>
    <row r="2638" spans="1:19" ht="15.6">
      <c r="A2638" s="1814"/>
      <c r="B2638" s="1815"/>
      <c r="C2638" s="1815"/>
      <c r="D2638" s="1815"/>
      <c r="E2638" s="1815"/>
      <c r="F2638" s="1815"/>
      <c r="G2638" s="1815"/>
      <c r="H2638" s="1815"/>
      <c r="I2638" s="1815"/>
      <c r="J2638" s="1815"/>
      <c r="K2638" s="1816"/>
      <c r="L2638" s="547"/>
      <c r="M2638" s="583"/>
      <c r="N2638" s="549"/>
      <c r="O2638" s="549">
        <v>5.2</v>
      </c>
      <c r="P2638" s="549"/>
      <c r="Q2638" s="549">
        <v>1</v>
      </c>
      <c r="R2638" s="549">
        <f t="shared" si="71"/>
        <v>5.2</v>
      </c>
      <c r="S2638" s="584">
        <f t="shared" si="72"/>
        <v>5.2</v>
      </c>
    </row>
    <row r="2639" spans="1:19" ht="15.6">
      <c r="A2639" s="1814"/>
      <c r="B2639" s="1815"/>
      <c r="C2639" s="1815"/>
      <c r="D2639" s="1815"/>
      <c r="E2639" s="1815"/>
      <c r="F2639" s="1815"/>
      <c r="G2639" s="1815"/>
      <c r="H2639" s="1815"/>
      <c r="I2639" s="1815"/>
      <c r="J2639" s="1815"/>
      <c r="K2639" s="1816"/>
      <c r="L2639" s="547"/>
      <c r="M2639" s="583"/>
      <c r="N2639" s="549"/>
      <c r="O2639" s="549">
        <v>5.15</v>
      </c>
      <c r="P2639" s="549"/>
      <c r="Q2639" s="549">
        <v>1</v>
      </c>
      <c r="R2639" s="549">
        <f t="shared" si="71"/>
        <v>5.15</v>
      </c>
      <c r="S2639" s="584">
        <f t="shared" si="72"/>
        <v>5.15</v>
      </c>
    </row>
    <row r="2640" spans="1:19" ht="15.6">
      <c r="A2640" s="1814"/>
      <c r="B2640" s="1815"/>
      <c r="C2640" s="1815"/>
      <c r="D2640" s="1815"/>
      <c r="E2640" s="1815"/>
      <c r="F2640" s="1815"/>
      <c r="G2640" s="1815"/>
      <c r="H2640" s="1815"/>
      <c r="I2640" s="1815"/>
      <c r="J2640" s="1815"/>
      <c r="K2640" s="1816"/>
      <c r="L2640" s="547"/>
      <c r="M2640" s="583"/>
      <c r="N2640" s="549"/>
      <c r="O2640" s="549">
        <v>5.54</v>
      </c>
      <c r="P2640" s="549"/>
      <c r="Q2640" s="549">
        <v>1</v>
      </c>
      <c r="R2640" s="549">
        <f t="shared" si="71"/>
        <v>5.54</v>
      </c>
      <c r="S2640" s="584">
        <f t="shared" si="72"/>
        <v>5.54</v>
      </c>
    </row>
    <row r="2641" spans="1:19" ht="16.2" thickBot="1">
      <c r="A2641" s="1847"/>
      <c r="B2641" s="1848"/>
      <c r="C2641" s="1848"/>
      <c r="D2641" s="1848"/>
      <c r="E2641" s="1848"/>
      <c r="F2641" s="1848"/>
      <c r="G2641" s="1848"/>
      <c r="H2641" s="1848"/>
      <c r="I2641" s="1848"/>
      <c r="J2641" s="1848"/>
      <c r="K2641" s="1849"/>
      <c r="L2641" s="1817" t="s">
        <v>1209</v>
      </c>
      <c r="M2641" s="1818"/>
      <c r="N2641" s="1818"/>
      <c r="O2641" s="1818"/>
      <c r="P2641" s="1818"/>
      <c r="Q2641" s="1818"/>
      <c r="R2641" s="1819"/>
      <c r="S2641" s="1496">
        <f>SUM(S2634:S2640)</f>
        <v>41.66</v>
      </c>
    </row>
    <row r="2642" spans="1:19" ht="15" thickBot="1"/>
    <row r="2643" spans="1:19" ht="21" customHeight="1" thickBot="1">
      <c r="A2643" s="1775" t="s">
        <v>1281</v>
      </c>
      <c r="B2643" s="1776"/>
      <c r="C2643" s="1776"/>
      <c r="D2643" s="1776"/>
      <c r="E2643" s="1776"/>
      <c r="F2643" s="1776"/>
      <c r="G2643" s="1776"/>
      <c r="H2643" s="1776"/>
      <c r="I2643" s="1776"/>
      <c r="J2643" s="1776"/>
      <c r="K2643" s="1776"/>
      <c r="L2643" s="1776"/>
      <c r="M2643" s="1776"/>
      <c r="N2643" s="1776"/>
      <c r="O2643" s="1776"/>
      <c r="P2643" s="1776"/>
      <c r="Q2643" s="1776"/>
      <c r="R2643" s="1776"/>
      <c r="S2643" s="1777"/>
    </row>
    <row r="2644" spans="1:19" ht="15.6">
      <c r="A2644" s="1184"/>
      <c r="B2644" s="1185"/>
      <c r="C2644" s="1185"/>
      <c r="D2644" s="1185"/>
      <c r="E2644" s="1185"/>
      <c r="F2644" s="1185"/>
      <c r="G2644" s="1185"/>
      <c r="H2644" s="1185"/>
      <c r="I2644" s="1185"/>
      <c r="J2644" s="1185"/>
      <c r="K2644" s="1185"/>
      <c r="L2644" s="1185"/>
      <c r="M2644" s="1185"/>
      <c r="N2644" s="1185"/>
      <c r="O2644" s="1185"/>
      <c r="P2644" s="1185"/>
      <c r="Q2644" s="1185"/>
      <c r="R2644" s="1185"/>
      <c r="S2644" s="1488"/>
    </row>
    <row r="2645" spans="1:19" ht="15.6" customHeight="1">
      <c r="A2645" s="1839" t="s">
        <v>1204</v>
      </c>
      <c r="B2645" s="1840"/>
      <c r="C2645" s="1840"/>
      <c r="D2645" s="1841" t="s">
        <v>1228</v>
      </c>
      <c r="E2645" s="1842"/>
      <c r="F2645" s="1842"/>
      <c r="G2645" s="1842"/>
      <c r="H2645" s="1842"/>
      <c r="I2645" s="1842"/>
      <c r="J2645" s="1842"/>
      <c r="K2645" s="1842"/>
      <c r="L2645" s="1842"/>
      <c r="M2645" s="1842"/>
      <c r="N2645" s="1842"/>
      <c r="O2645" s="1842"/>
      <c r="P2645" s="1842"/>
      <c r="Q2645" s="1842"/>
      <c r="R2645" s="1843"/>
      <c r="S2645" s="534"/>
    </row>
    <row r="2646" spans="1:19" ht="15.6">
      <c r="A2646" s="535"/>
      <c r="B2646" s="533"/>
      <c r="C2646" s="536"/>
      <c r="D2646" s="1844"/>
      <c r="E2646" s="1845"/>
      <c r="F2646" s="1845"/>
      <c r="G2646" s="1845"/>
      <c r="H2646" s="1845"/>
      <c r="I2646" s="1845"/>
      <c r="J2646" s="1845"/>
      <c r="K2646" s="1845"/>
      <c r="L2646" s="1845"/>
      <c r="M2646" s="1845"/>
      <c r="N2646" s="1845"/>
      <c r="O2646" s="1845"/>
      <c r="P2646" s="1845"/>
      <c r="Q2646" s="1845"/>
      <c r="R2646" s="1846"/>
      <c r="S2646" s="534"/>
    </row>
    <row r="2647" spans="1:19" ht="15.6">
      <c r="A2647" s="537"/>
      <c r="B2647" s="538"/>
      <c r="C2647" s="538"/>
      <c r="D2647" s="539"/>
      <c r="E2647" s="540"/>
      <c r="F2647" s="540"/>
      <c r="G2647" s="539"/>
      <c r="H2647" s="539"/>
      <c r="I2647" s="539"/>
      <c r="J2647" s="539"/>
      <c r="K2647" s="539"/>
      <c r="L2647" s="539"/>
      <c r="M2647" s="539"/>
      <c r="N2647" s="539"/>
      <c r="O2647" s="539"/>
      <c r="P2647" s="539"/>
      <c r="Q2647" s="539"/>
      <c r="R2647" s="540"/>
      <c r="S2647" s="534"/>
    </row>
    <row r="2648" spans="1:19" ht="15.6">
      <c r="A2648" s="1761" t="s">
        <v>1282</v>
      </c>
      <c r="B2648" s="1762"/>
      <c r="C2648" s="1762"/>
      <c r="D2648" s="1762"/>
      <c r="E2648" s="541"/>
      <c r="F2648" s="1763" t="s">
        <v>1283</v>
      </c>
      <c r="G2648" s="1763"/>
      <c r="H2648" s="1763"/>
      <c r="I2648" s="1763"/>
      <c r="J2648" s="1763"/>
      <c r="K2648" s="1763"/>
      <c r="L2648" s="540"/>
      <c r="M2648" s="1763" t="s">
        <v>1205</v>
      </c>
      <c r="N2648" s="1763"/>
      <c r="O2648" s="1763"/>
      <c r="P2648" s="540"/>
      <c r="Q2648" s="1764" t="s">
        <v>1284</v>
      </c>
      <c r="R2648" s="1765"/>
      <c r="S2648" s="1766"/>
    </row>
    <row r="2649" spans="1:19" ht="15.6">
      <c r="A2649" s="1767" t="s">
        <v>1075</v>
      </c>
      <c r="B2649" s="1768"/>
      <c r="C2649" s="1768"/>
      <c r="D2649" s="1768"/>
      <c r="E2649" s="541"/>
      <c r="F2649" s="1769" t="s">
        <v>1076</v>
      </c>
      <c r="G2649" s="1769"/>
      <c r="H2649" s="1769"/>
      <c r="I2649" s="1769"/>
      <c r="J2649" s="1769"/>
      <c r="K2649" s="1769"/>
      <c r="L2649" s="540"/>
      <c r="M2649" s="1770" t="s">
        <v>924</v>
      </c>
      <c r="N2649" s="1771"/>
      <c r="O2649" s="1772"/>
      <c r="P2649" s="539"/>
      <c r="Q2649" s="1828"/>
      <c r="R2649" s="1829"/>
      <c r="S2649" s="1830"/>
    </row>
    <row r="2650" spans="1:19" ht="15.6">
      <c r="A2650" s="1767"/>
      <c r="B2650" s="1768"/>
      <c r="C2650" s="1768"/>
      <c r="D2650" s="1768"/>
      <c r="E2650" s="541"/>
      <c r="F2650" s="1769"/>
      <c r="G2650" s="1769"/>
      <c r="H2650" s="1769"/>
      <c r="I2650" s="1769"/>
      <c r="J2650" s="1769"/>
      <c r="K2650" s="1769"/>
      <c r="L2650" s="539"/>
      <c r="M2650" s="539"/>
      <c r="N2650" s="542"/>
      <c r="O2650" s="542"/>
      <c r="P2650" s="542"/>
      <c r="Q2650" s="542"/>
      <c r="R2650" s="540"/>
      <c r="S2650" s="534"/>
    </row>
    <row r="2651" spans="1:19" ht="15.6">
      <c r="A2651" s="1820" t="s">
        <v>1285</v>
      </c>
      <c r="B2651" s="1821"/>
      <c r="C2651" s="1821"/>
      <c r="D2651" s="1821"/>
      <c r="E2651" s="1821"/>
      <c r="F2651" s="1821"/>
      <c r="G2651" s="1821"/>
      <c r="H2651" s="1821"/>
      <c r="I2651" s="1821"/>
      <c r="J2651" s="1821"/>
      <c r="K2651" s="1822"/>
      <c r="L2651" s="1823" t="s">
        <v>428</v>
      </c>
      <c r="M2651" s="1825" t="s">
        <v>1225</v>
      </c>
      <c r="N2651" s="1826"/>
      <c r="O2651" s="1827"/>
      <c r="P2651" s="1823" t="s">
        <v>1286</v>
      </c>
      <c r="Q2651" s="1823" t="s">
        <v>1287</v>
      </c>
      <c r="R2651" s="1823" t="s">
        <v>1288</v>
      </c>
      <c r="S2651" s="1809" t="s">
        <v>1206</v>
      </c>
    </row>
    <row r="2652" spans="1:19" ht="15.6">
      <c r="A2652" s="1804"/>
      <c r="B2652" s="1805"/>
      <c r="C2652" s="1805"/>
      <c r="D2652" s="1805"/>
      <c r="E2652" s="1805"/>
      <c r="F2652" s="1805"/>
      <c r="G2652" s="1805"/>
      <c r="H2652" s="1805"/>
      <c r="I2652" s="1805"/>
      <c r="J2652" s="1805"/>
      <c r="K2652" s="1806"/>
      <c r="L2652" s="1824"/>
      <c r="M2652" s="546" t="s">
        <v>1289</v>
      </c>
      <c r="N2652" s="546" t="s">
        <v>1290</v>
      </c>
      <c r="O2652" s="546" t="s">
        <v>1291</v>
      </c>
      <c r="P2652" s="1824"/>
      <c r="Q2652" s="1824"/>
      <c r="R2652" s="1824"/>
      <c r="S2652" s="1810"/>
    </row>
    <row r="2653" spans="1:19" ht="15.6">
      <c r="A2653" s="1811" t="s">
        <v>1292</v>
      </c>
      <c r="B2653" s="1812"/>
      <c r="C2653" s="1812"/>
      <c r="D2653" s="1812"/>
      <c r="E2653" s="1812"/>
      <c r="F2653" s="1812"/>
      <c r="G2653" s="1812"/>
      <c r="H2653" s="1812"/>
      <c r="I2653" s="1812"/>
      <c r="J2653" s="1812"/>
      <c r="K2653" s="1813"/>
      <c r="L2653" s="547" t="s">
        <v>1293</v>
      </c>
      <c r="M2653" s="583"/>
      <c r="N2653" s="549"/>
      <c r="O2653" s="549"/>
      <c r="P2653" s="549">
        <v>326.76</v>
      </c>
      <c r="Q2653" s="549">
        <v>1</v>
      </c>
      <c r="R2653" s="549">
        <f>Q2653*P2653</f>
        <v>326.76</v>
      </c>
      <c r="S2653" s="584">
        <f>R2653</f>
        <v>326.76</v>
      </c>
    </row>
    <row r="2654" spans="1:19" ht="15.6">
      <c r="A2654" s="1814"/>
      <c r="B2654" s="1815"/>
      <c r="C2654" s="1815"/>
      <c r="D2654" s="1815"/>
      <c r="E2654" s="1815"/>
      <c r="F2654" s="1815"/>
      <c r="G2654" s="1815"/>
      <c r="H2654" s="1815"/>
      <c r="I2654" s="1815"/>
      <c r="J2654" s="1815"/>
      <c r="K2654" s="1816"/>
      <c r="L2654" s="547" t="s">
        <v>1226</v>
      </c>
      <c r="M2654" s="583"/>
      <c r="N2654" s="549"/>
      <c r="O2654" s="549"/>
      <c r="P2654" s="549">
        <v>274.08</v>
      </c>
      <c r="Q2654" s="549">
        <v>1</v>
      </c>
      <c r="R2654" s="549">
        <f t="shared" ref="R2654:R2666" si="73">Q2654*P2654</f>
        <v>274.08</v>
      </c>
      <c r="S2654" s="584">
        <f t="shared" ref="S2654:S2666" si="74">R2654</f>
        <v>274.08</v>
      </c>
    </row>
    <row r="2655" spans="1:19" ht="15.6">
      <c r="A2655" s="1814"/>
      <c r="B2655" s="1815"/>
      <c r="C2655" s="1815"/>
      <c r="D2655" s="1815"/>
      <c r="E2655" s="1815"/>
      <c r="F2655" s="1815"/>
      <c r="G2655" s="1815"/>
      <c r="H2655" s="1815"/>
      <c r="I2655" s="1815"/>
      <c r="J2655" s="1815"/>
      <c r="K2655" s="1816"/>
      <c r="L2655" s="547" t="s">
        <v>1294</v>
      </c>
      <c r="M2655" s="583"/>
      <c r="N2655" s="549"/>
      <c r="O2655" s="549"/>
      <c r="P2655" s="549">
        <v>11</v>
      </c>
      <c r="Q2655" s="549">
        <v>1</v>
      </c>
      <c r="R2655" s="549">
        <f t="shared" si="73"/>
        <v>11</v>
      </c>
      <c r="S2655" s="584">
        <f t="shared" si="74"/>
        <v>11</v>
      </c>
    </row>
    <row r="2656" spans="1:19" ht="15.6">
      <c r="A2656" s="1814"/>
      <c r="B2656" s="1815"/>
      <c r="C2656" s="1815"/>
      <c r="D2656" s="1815"/>
      <c r="E2656" s="1815"/>
      <c r="F2656" s="1815"/>
      <c r="G2656" s="1815"/>
      <c r="H2656" s="1815"/>
      <c r="I2656" s="1815"/>
      <c r="J2656" s="1815"/>
      <c r="K2656" s="1816"/>
      <c r="L2656" s="547" t="s">
        <v>1295</v>
      </c>
      <c r="M2656" s="583"/>
      <c r="N2656" s="549"/>
      <c r="O2656" s="549"/>
      <c r="P2656" s="549">
        <v>9.5</v>
      </c>
      <c r="Q2656" s="549">
        <v>1</v>
      </c>
      <c r="R2656" s="549">
        <f t="shared" si="73"/>
        <v>9.5</v>
      </c>
      <c r="S2656" s="584">
        <f t="shared" si="74"/>
        <v>9.5</v>
      </c>
    </row>
    <row r="2657" spans="1:19" ht="15.6">
      <c r="A2657" s="1814"/>
      <c r="B2657" s="1815"/>
      <c r="C2657" s="1815"/>
      <c r="D2657" s="1815"/>
      <c r="E2657" s="1815"/>
      <c r="F2657" s="1815"/>
      <c r="G2657" s="1815"/>
      <c r="H2657" s="1815"/>
      <c r="I2657" s="1815"/>
      <c r="J2657" s="1815"/>
      <c r="K2657" s="1816"/>
      <c r="L2657" s="547" t="s">
        <v>1296</v>
      </c>
      <c r="M2657" s="583"/>
      <c r="N2657" s="549"/>
      <c r="O2657" s="549"/>
      <c r="P2657" s="549">
        <v>9.5</v>
      </c>
      <c r="Q2657" s="549">
        <v>1</v>
      </c>
      <c r="R2657" s="549">
        <f t="shared" si="73"/>
        <v>9.5</v>
      </c>
      <c r="S2657" s="584">
        <f t="shared" si="74"/>
        <v>9.5</v>
      </c>
    </row>
    <row r="2658" spans="1:19" ht="15.6">
      <c r="A2658" s="1814"/>
      <c r="B2658" s="1815"/>
      <c r="C2658" s="1815"/>
      <c r="D2658" s="1815"/>
      <c r="E2658" s="1815"/>
      <c r="F2658" s="1815"/>
      <c r="G2658" s="1815"/>
      <c r="H2658" s="1815"/>
      <c r="I2658" s="1815"/>
      <c r="J2658" s="1815"/>
      <c r="K2658" s="1816"/>
      <c r="L2658" s="547" t="s">
        <v>1297</v>
      </c>
      <c r="M2658" s="583"/>
      <c r="N2658" s="549"/>
      <c r="O2658" s="549"/>
      <c r="P2658" s="549">
        <v>19.3</v>
      </c>
      <c r="Q2658" s="549">
        <v>1</v>
      </c>
      <c r="R2658" s="549">
        <f t="shared" si="73"/>
        <v>19.3</v>
      </c>
      <c r="S2658" s="584">
        <f t="shared" si="74"/>
        <v>19.3</v>
      </c>
    </row>
    <row r="2659" spans="1:19" ht="15.6">
      <c r="A2659" s="1814"/>
      <c r="B2659" s="1815"/>
      <c r="C2659" s="1815"/>
      <c r="D2659" s="1815"/>
      <c r="E2659" s="1815"/>
      <c r="F2659" s="1815"/>
      <c r="G2659" s="1815"/>
      <c r="H2659" s="1815"/>
      <c r="I2659" s="1815"/>
      <c r="J2659" s="1815"/>
      <c r="K2659" s="1816"/>
      <c r="L2659" s="547" t="s">
        <v>1298</v>
      </c>
      <c r="M2659" s="583"/>
      <c r="N2659" s="549"/>
      <c r="O2659" s="549"/>
      <c r="P2659" s="549">
        <v>12.32</v>
      </c>
      <c r="Q2659" s="549">
        <v>1</v>
      </c>
      <c r="R2659" s="549">
        <f t="shared" si="73"/>
        <v>12.32</v>
      </c>
      <c r="S2659" s="584">
        <f t="shared" si="74"/>
        <v>12.32</v>
      </c>
    </row>
    <row r="2660" spans="1:19" ht="15.6">
      <c r="A2660" s="1814"/>
      <c r="B2660" s="1815"/>
      <c r="C2660" s="1815"/>
      <c r="D2660" s="1815"/>
      <c r="E2660" s="1815"/>
      <c r="F2660" s="1815"/>
      <c r="G2660" s="1815"/>
      <c r="H2660" s="1815"/>
      <c r="I2660" s="1815"/>
      <c r="J2660" s="1815"/>
      <c r="K2660" s="1816"/>
      <c r="L2660" s="547" t="s">
        <v>1299</v>
      </c>
      <c r="M2660" s="583"/>
      <c r="N2660" s="549"/>
      <c r="O2660" s="549"/>
      <c r="P2660" s="549">
        <v>15.2</v>
      </c>
      <c r="Q2660" s="549">
        <v>1</v>
      </c>
      <c r="R2660" s="549">
        <f t="shared" si="73"/>
        <v>15.2</v>
      </c>
      <c r="S2660" s="584">
        <f t="shared" si="74"/>
        <v>15.2</v>
      </c>
    </row>
    <row r="2661" spans="1:19" ht="15.6">
      <c r="A2661" s="1814"/>
      <c r="B2661" s="1815"/>
      <c r="C2661" s="1815"/>
      <c r="D2661" s="1815"/>
      <c r="E2661" s="1815"/>
      <c r="F2661" s="1815"/>
      <c r="G2661" s="1815"/>
      <c r="H2661" s="1815"/>
      <c r="I2661" s="1815"/>
      <c r="J2661" s="1815"/>
      <c r="K2661" s="1816"/>
      <c r="L2661" s="547" t="s">
        <v>1300</v>
      </c>
      <c r="M2661" s="583"/>
      <c r="N2661" s="549"/>
      <c r="O2661" s="549"/>
      <c r="P2661" s="549">
        <v>12.45</v>
      </c>
      <c r="Q2661" s="549">
        <v>1</v>
      </c>
      <c r="R2661" s="549">
        <f t="shared" si="73"/>
        <v>12.45</v>
      </c>
      <c r="S2661" s="584">
        <f t="shared" si="74"/>
        <v>12.45</v>
      </c>
    </row>
    <row r="2662" spans="1:19" ht="15.6">
      <c r="A2662" s="1814"/>
      <c r="B2662" s="1815"/>
      <c r="C2662" s="1815"/>
      <c r="D2662" s="1815"/>
      <c r="E2662" s="1815"/>
      <c r="F2662" s="1815"/>
      <c r="G2662" s="1815"/>
      <c r="H2662" s="1815"/>
      <c r="I2662" s="1815"/>
      <c r="J2662" s="1815"/>
      <c r="K2662" s="1816"/>
      <c r="L2662" s="547" t="s">
        <v>1301</v>
      </c>
      <c r="M2662" s="583"/>
      <c r="N2662" s="549"/>
      <c r="O2662" s="549"/>
      <c r="P2662" s="549">
        <v>9.9700000000000006</v>
      </c>
      <c r="Q2662" s="549">
        <v>1</v>
      </c>
      <c r="R2662" s="549">
        <f t="shared" si="73"/>
        <v>9.9700000000000006</v>
      </c>
      <c r="S2662" s="584">
        <f t="shared" si="74"/>
        <v>9.9700000000000006</v>
      </c>
    </row>
    <row r="2663" spans="1:19" ht="15.6">
      <c r="A2663" s="1814"/>
      <c r="B2663" s="1815"/>
      <c r="C2663" s="1815"/>
      <c r="D2663" s="1815"/>
      <c r="E2663" s="1815"/>
      <c r="F2663" s="1815"/>
      <c r="G2663" s="1815"/>
      <c r="H2663" s="1815"/>
      <c r="I2663" s="1815"/>
      <c r="J2663" s="1815"/>
      <c r="K2663" s="1816"/>
      <c r="L2663" s="547" t="s">
        <v>1302</v>
      </c>
      <c r="M2663" s="583"/>
      <c r="N2663" s="549"/>
      <c r="O2663" s="549"/>
      <c r="P2663" s="549">
        <v>5.44</v>
      </c>
      <c r="Q2663" s="549">
        <v>1</v>
      </c>
      <c r="R2663" s="549">
        <f t="shared" si="73"/>
        <v>5.44</v>
      </c>
      <c r="S2663" s="584">
        <f t="shared" si="74"/>
        <v>5.44</v>
      </c>
    </row>
    <row r="2664" spans="1:19" ht="15.6">
      <c r="A2664" s="1814"/>
      <c r="B2664" s="1815"/>
      <c r="C2664" s="1815"/>
      <c r="D2664" s="1815"/>
      <c r="E2664" s="1815"/>
      <c r="F2664" s="1815"/>
      <c r="G2664" s="1815"/>
      <c r="H2664" s="1815"/>
      <c r="I2664" s="1815"/>
      <c r="J2664" s="1815"/>
      <c r="K2664" s="1816"/>
      <c r="L2664" s="547" t="s">
        <v>1303</v>
      </c>
      <c r="M2664" s="583"/>
      <c r="N2664" s="549"/>
      <c r="O2664" s="549"/>
      <c r="P2664" s="549">
        <v>3.12</v>
      </c>
      <c r="Q2664" s="549">
        <v>1</v>
      </c>
      <c r="R2664" s="549">
        <f t="shared" si="73"/>
        <v>3.12</v>
      </c>
      <c r="S2664" s="584">
        <f t="shared" si="74"/>
        <v>3.12</v>
      </c>
    </row>
    <row r="2665" spans="1:19" ht="15.6">
      <c r="A2665" s="1814"/>
      <c r="B2665" s="1815"/>
      <c r="C2665" s="1815"/>
      <c r="D2665" s="1815"/>
      <c r="E2665" s="1815"/>
      <c r="F2665" s="1815"/>
      <c r="G2665" s="1815"/>
      <c r="H2665" s="1815"/>
      <c r="I2665" s="1815"/>
      <c r="J2665" s="1815"/>
      <c r="K2665" s="1816"/>
      <c r="L2665" s="547" t="s">
        <v>1304</v>
      </c>
      <c r="M2665" s="583"/>
      <c r="N2665" s="549"/>
      <c r="O2665" s="549"/>
      <c r="P2665" s="549">
        <v>34.6</v>
      </c>
      <c r="Q2665" s="549">
        <v>1</v>
      </c>
      <c r="R2665" s="549">
        <f t="shared" si="73"/>
        <v>34.6</v>
      </c>
      <c r="S2665" s="584">
        <f t="shared" si="74"/>
        <v>34.6</v>
      </c>
    </row>
    <row r="2666" spans="1:19" ht="15.6">
      <c r="A2666" s="1814"/>
      <c r="B2666" s="1815"/>
      <c r="C2666" s="1815"/>
      <c r="D2666" s="1815"/>
      <c r="E2666" s="1815"/>
      <c r="F2666" s="1815"/>
      <c r="G2666" s="1815"/>
      <c r="H2666" s="1815"/>
      <c r="I2666" s="1815"/>
      <c r="J2666" s="1815"/>
      <c r="K2666" s="1816"/>
      <c r="L2666" s="547" t="s">
        <v>1305</v>
      </c>
      <c r="M2666" s="583"/>
      <c r="N2666" s="549"/>
      <c r="O2666" s="549"/>
      <c r="P2666" s="549">
        <f>54.56+157.16</f>
        <v>211.72</v>
      </c>
      <c r="Q2666" s="549">
        <v>1</v>
      </c>
      <c r="R2666" s="549">
        <f t="shared" si="73"/>
        <v>211.72</v>
      </c>
      <c r="S2666" s="584">
        <f t="shared" si="74"/>
        <v>211.72</v>
      </c>
    </row>
    <row r="2667" spans="1:19" ht="31.2">
      <c r="A2667" s="1814"/>
      <c r="B2667" s="1815"/>
      <c r="C2667" s="1815"/>
      <c r="D2667" s="1815"/>
      <c r="E2667" s="1815"/>
      <c r="F2667" s="1815"/>
      <c r="G2667" s="1815"/>
      <c r="H2667" s="1815"/>
      <c r="I2667" s="1815"/>
      <c r="J2667" s="1815"/>
      <c r="K2667" s="1816"/>
      <c r="L2667" s="547" t="s">
        <v>1718</v>
      </c>
      <c r="M2667" s="583"/>
      <c r="N2667" s="549"/>
      <c r="O2667" s="549"/>
      <c r="P2667" s="549">
        <v>4.5</v>
      </c>
      <c r="Q2667" s="549">
        <v>2</v>
      </c>
      <c r="R2667" s="549">
        <f>Q2667*P2667</f>
        <v>9</v>
      </c>
      <c r="S2667" s="584">
        <f>R2667</f>
        <v>9</v>
      </c>
    </row>
    <row r="2668" spans="1:19" ht="15.6">
      <c r="A2668" s="1814"/>
      <c r="B2668" s="1815"/>
      <c r="C2668" s="1815"/>
      <c r="D2668" s="1815"/>
      <c r="E2668" s="1815"/>
      <c r="F2668" s="1815"/>
      <c r="G2668" s="1815"/>
      <c r="H2668" s="1815"/>
      <c r="I2668" s="1815"/>
      <c r="J2668" s="1815"/>
      <c r="K2668" s="1816"/>
      <c r="L2668" s="547" t="s">
        <v>1636</v>
      </c>
      <c r="M2668" s="583"/>
      <c r="N2668" s="549"/>
      <c r="O2668" s="549"/>
      <c r="P2668" s="549">
        <v>15.1</v>
      </c>
      <c r="Q2668" s="549">
        <v>1</v>
      </c>
      <c r="R2668" s="549">
        <f>Q2668*P2668</f>
        <v>15.1</v>
      </c>
      <c r="S2668" s="584">
        <f t="shared" ref="S2668" si="75">R2668</f>
        <v>15.1</v>
      </c>
    </row>
    <row r="2669" spans="1:19" ht="15.6">
      <c r="A2669" s="1814"/>
      <c r="B2669" s="1815"/>
      <c r="C2669" s="1815"/>
      <c r="D2669" s="1815"/>
      <c r="E2669" s="1815"/>
      <c r="F2669" s="1815"/>
      <c r="G2669" s="1815"/>
      <c r="H2669" s="1815"/>
      <c r="I2669" s="1815"/>
      <c r="J2669" s="1815"/>
      <c r="K2669" s="1816"/>
      <c r="L2669" s="547" t="s">
        <v>1719</v>
      </c>
      <c r="M2669" s="583"/>
      <c r="N2669" s="549"/>
      <c r="O2669" s="549"/>
      <c r="P2669" s="549">
        <v>15.1</v>
      </c>
      <c r="Q2669" s="549">
        <v>1</v>
      </c>
      <c r="R2669" s="549">
        <f t="shared" ref="R2669:R2680" si="76">Q2669*P2669</f>
        <v>15.1</v>
      </c>
      <c r="S2669" s="584"/>
    </row>
    <row r="2670" spans="1:19" ht="15" customHeight="1">
      <c r="A2670" s="1814"/>
      <c r="B2670" s="1815"/>
      <c r="C2670" s="1815"/>
      <c r="D2670" s="1815"/>
      <c r="E2670" s="1815"/>
      <c r="F2670" s="1815"/>
      <c r="G2670" s="1815"/>
      <c r="H2670" s="1815"/>
      <c r="I2670" s="1815"/>
      <c r="J2670" s="1815"/>
      <c r="K2670" s="1816"/>
      <c r="L2670" s="547" t="s">
        <v>1298</v>
      </c>
      <c r="M2670" s="583"/>
      <c r="N2670" s="549"/>
      <c r="O2670" s="549"/>
      <c r="P2670" s="549">
        <v>2.66</v>
      </c>
      <c r="Q2670" s="549">
        <v>1</v>
      </c>
      <c r="R2670" s="549">
        <f t="shared" si="76"/>
        <v>2.66</v>
      </c>
      <c r="S2670" s="584">
        <f t="shared" ref="S2670:S2680" si="77">R2670</f>
        <v>2.66</v>
      </c>
    </row>
    <row r="2671" spans="1:19" ht="15.6">
      <c r="A2671" s="1814"/>
      <c r="B2671" s="1815"/>
      <c r="C2671" s="1815"/>
      <c r="D2671" s="1815"/>
      <c r="E2671" s="1815"/>
      <c r="F2671" s="1815"/>
      <c r="G2671" s="1815"/>
      <c r="H2671" s="1815"/>
      <c r="I2671" s="1815"/>
      <c r="J2671" s="1815"/>
      <c r="K2671" s="1816"/>
      <c r="L2671" s="547" t="s">
        <v>1716</v>
      </c>
      <c r="M2671" s="583"/>
      <c r="N2671" s="549"/>
      <c r="O2671" s="549"/>
      <c r="P2671" s="549">
        <v>2.94</v>
      </c>
      <c r="Q2671" s="549">
        <v>1</v>
      </c>
      <c r="R2671" s="549">
        <f t="shared" si="76"/>
        <v>2.94</v>
      </c>
      <c r="S2671" s="584">
        <f t="shared" si="77"/>
        <v>2.94</v>
      </c>
    </row>
    <row r="2672" spans="1:19" ht="46.5" customHeight="1">
      <c r="A2672" s="1814"/>
      <c r="B2672" s="1815"/>
      <c r="C2672" s="1815"/>
      <c r="D2672" s="1815"/>
      <c r="E2672" s="1815"/>
      <c r="F2672" s="1815"/>
      <c r="G2672" s="1815"/>
      <c r="H2672" s="1815"/>
      <c r="I2672" s="1815"/>
      <c r="J2672" s="1815"/>
      <c r="K2672" s="1816"/>
      <c r="L2672" s="547" t="s">
        <v>1720</v>
      </c>
      <c r="M2672" s="583"/>
      <c r="N2672" s="549"/>
      <c r="O2672" s="549"/>
      <c r="P2672" s="549">
        <v>2.68</v>
      </c>
      <c r="Q2672" s="549">
        <v>1</v>
      </c>
      <c r="R2672" s="549">
        <f t="shared" si="76"/>
        <v>2.68</v>
      </c>
      <c r="S2672" s="584">
        <f t="shared" si="77"/>
        <v>2.68</v>
      </c>
    </row>
    <row r="2673" spans="1:20" ht="15.6">
      <c r="A2673" s="1814"/>
      <c r="B2673" s="1815"/>
      <c r="C2673" s="1815"/>
      <c r="D2673" s="1815"/>
      <c r="E2673" s="1815"/>
      <c r="F2673" s="1815"/>
      <c r="G2673" s="1815"/>
      <c r="H2673" s="1815"/>
      <c r="I2673" s="1815"/>
      <c r="J2673" s="1815"/>
      <c r="K2673" s="1816"/>
      <c r="L2673" s="547" t="s">
        <v>1717</v>
      </c>
      <c r="M2673" s="583"/>
      <c r="N2673" s="549"/>
      <c r="O2673" s="549"/>
      <c r="P2673" s="549">
        <v>3.04</v>
      </c>
      <c r="Q2673" s="549">
        <v>1</v>
      </c>
      <c r="R2673" s="549">
        <f t="shared" si="76"/>
        <v>3.04</v>
      </c>
      <c r="S2673" s="584">
        <f t="shared" si="77"/>
        <v>3.04</v>
      </c>
    </row>
    <row r="2674" spans="1:20" ht="15.6">
      <c r="A2674" s="1814"/>
      <c r="B2674" s="1815"/>
      <c r="C2674" s="1815"/>
      <c r="D2674" s="1815"/>
      <c r="E2674" s="1815"/>
      <c r="F2674" s="1815"/>
      <c r="G2674" s="1815"/>
      <c r="H2674" s="1815"/>
      <c r="I2674" s="1815"/>
      <c r="J2674" s="1815"/>
      <c r="K2674" s="1816"/>
      <c r="L2674" s="547" t="s">
        <v>1646</v>
      </c>
      <c r="M2674" s="583"/>
      <c r="N2674" s="549"/>
      <c r="O2674" s="549"/>
      <c r="P2674" s="549">
        <v>2.46</v>
      </c>
      <c r="Q2674" s="549">
        <v>1</v>
      </c>
      <c r="R2674" s="549">
        <f t="shared" si="76"/>
        <v>2.46</v>
      </c>
      <c r="S2674" s="584">
        <f t="shared" si="77"/>
        <v>2.46</v>
      </c>
    </row>
    <row r="2675" spans="1:20" ht="15.6">
      <c r="A2675" s="1814"/>
      <c r="B2675" s="1815"/>
      <c r="C2675" s="1815"/>
      <c r="D2675" s="1815"/>
      <c r="E2675" s="1815"/>
      <c r="F2675" s="1815"/>
      <c r="G2675" s="1815"/>
      <c r="H2675" s="1815"/>
      <c r="I2675" s="1815"/>
      <c r="J2675" s="1815"/>
      <c r="K2675" s="1816"/>
      <c r="L2675" s="547" t="s">
        <v>1675</v>
      </c>
      <c r="M2675" s="583"/>
      <c r="N2675" s="549"/>
      <c r="O2675" s="549"/>
      <c r="P2675" s="549">
        <v>3.83</v>
      </c>
      <c r="Q2675" s="549">
        <v>1</v>
      </c>
      <c r="R2675" s="549">
        <f t="shared" si="76"/>
        <v>3.83</v>
      </c>
      <c r="S2675" s="584">
        <f t="shared" si="77"/>
        <v>3.83</v>
      </c>
    </row>
    <row r="2676" spans="1:20" ht="15.6">
      <c r="A2676" s="1814"/>
      <c r="B2676" s="1815"/>
      <c r="C2676" s="1815"/>
      <c r="D2676" s="1815"/>
      <c r="E2676" s="1815"/>
      <c r="F2676" s="1815"/>
      <c r="G2676" s="1815"/>
      <c r="H2676" s="1815"/>
      <c r="I2676" s="1815"/>
      <c r="J2676" s="1815"/>
      <c r="K2676" s="1816"/>
      <c r="L2676" s="547" t="s">
        <v>1721</v>
      </c>
      <c r="M2676" s="583"/>
      <c r="N2676" s="549"/>
      <c r="O2676" s="549"/>
      <c r="P2676" s="549">
        <v>6.91</v>
      </c>
      <c r="Q2676" s="549">
        <v>1</v>
      </c>
      <c r="R2676" s="549">
        <f t="shared" si="76"/>
        <v>6.91</v>
      </c>
      <c r="S2676" s="584">
        <f t="shared" si="77"/>
        <v>6.91</v>
      </c>
    </row>
    <row r="2677" spans="1:20" ht="15.6">
      <c r="A2677" s="1814"/>
      <c r="B2677" s="1815"/>
      <c r="C2677" s="1815"/>
      <c r="D2677" s="1815"/>
      <c r="E2677" s="1815"/>
      <c r="F2677" s="1815"/>
      <c r="G2677" s="1815"/>
      <c r="H2677" s="1815"/>
      <c r="I2677" s="1815"/>
      <c r="J2677" s="1815"/>
      <c r="K2677" s="1816"/>
      <c r="L2677" s="547" t="s">
        <v>1673</v>
      </c>
      <c r="M2677" s="583"/>
      <c r="N2677" s="549"/>
      <c r="O2677" s="549"/>
      <c r="P2677" s="549">
        <v>6.46</v>
      </c>
      <c r="Q2677" s="549">
        <v>1</v>
      </c>
      <c r="R2677" s="549">
        <f t="shared" si="76"/>
        <v>6.46</v>
      </c>
      <c r="S2677" s="584">
        <f t="shared" si="77"/>
        <v>6.46</v>
      </c>
    </row>
    <row r="2678" spans="1:20" ht="15.6">
      <c r="A2678" s="1814"/>
      <c r="B2678" s="1815"/>
      <c r="C2678" s="1815"/>
      <c r="D2678" s="1815"/>
      <c r="E2678" s="1815"/>
      <c r="F2678" s="1815"/>
      <c r="G2678" s="1815"/>
      <c r="H2678" s="1815"/>
      <c r="I2678" s="1815"/>
      <c r="J2678" s="1815"/>
      <c r="K2678" s="1816"/>
      <c r="L2678" s="547" t="s">
        <v>1672</v>
      </c>
      <c r="M2678" s="583"/>
      <c r="N2678" s="549"/>
      <c r="O2678" s="549"/>
      <c r="P2678" s="549">
        <v>12.12</v>
      </c>
      <c r="Q2678" s="549">
        <v>1</v>
      </c>
      <c r="R2678" s="549">
        <f t="shared" si="76"/>
        <v>12.12</v>
      </c>
      <c r="S2678" s="584">
        <f t="shared" si="77"/>
        <v>12.12</v>
      </c>
    </row>
    <row r="2679" spans="1:20" ht="15.6">
      <c r="A2679" s="1814"/>
      <c r="B2679" s="1815"/>
      <c r="C2679" s="1815"/>
      <c r="D2679" s="1815"/>
      <c r="E2679" s="1815"/>
      <c r="F2679" s="1815"/>
      <c r="G2679" s="1815"/>
      <c r="H2679" s="1815"/>
      <c r="I2679" s="1815"/>
      <c r="J2679" s="1815"/>
      <c r="K2679" s="1816"/>
      <c r="L2679" s="547" t="s">
        <v>1632</v>
      </c>
      <c r="M2679" s="583"/>
      <c r="N2679" s="549"/>
      <c r="O2679" s="549"/>
      <c r="P2679" s="549">
        <v>47.74</v>
      </c>
      <c r="Q2679" s="549">
        <v>1</v>
      </c>
      <c r="R2679" s="549">
        <f t="shared" si="76"/>
        <v>47.74</v>
      </c>
      <c r="S2679" s="584">
        <f t="shared" si="77"/>
        <v>47.74</v>
      </c>
    </row>
    <row r="2680" spans="1:20" ht="15.6">
      <c r="A2680" s="1814"/>
      <c r="B2680" s="1815"/>
      <c r="C2680" s="1815"/>
      <c r="D2680" s="1815"/>
      <c r="E2680" s="1815"/>
      <c r="F2680" s="1815"/>
      <c r="G2680" s="1815"/>
      <c r="H2680" s="1815"/>
      <c r="I2680" s="1815"/>
      <c r="J2680" s="1815"/>
      <c r="K2680" s="1816"/>
      <c r="L2680" s="547" t="s">
        <v>1722</v>
      </c>
      <c r="M2680" s="583"/>
      <c r="N2680" s="549"/>
      <c r="O2680" s="549"/>
      <c r="P2680" s="549">
        <v>132.71</v>
      </c>
      <c r="Q2680" s="549">
        <v>1</v>
      </c>
      <c r="R2680" s="549">
        <f t="shared" si="76"/>
        <v>132.71</v>
      </c>
      <c r="S2680" s="584">
        <f t="shared" si="77"/>
        <v>132.71</v>
      </c>
    </row>
    <row r="2681" spans="1:20" ht="15.6">
      <c r="A2681" s="1831"/>
      <c r="B2681" s="1832"/>
      <c r="C2681" s="1832"/>
      <c r="D2681" s="1832"/>
      <c r="E2681" s="1832"/>
      <c r="F2681" s="1832"/>
      <c r="G2681" s="1832"/>
      <c r="H2681" s="1832"/>
      <c r="I2681" s="1832"/>
      <c r="J2681" s="1832"/>
      <c r="K2681" s="1833"/>
      <c r="L2681" s="1834" t="s">
        <v>1209</v>
      </c>
      <c r="M2681" s="1835"/>
      <c r="N2681" s="1835"/>
      <c r="O2681" s="1835"/>
      <c r="P2681" s="1835"/>
      <c r="Q2681" s="1835"/>
      <c r="R2681" s="1836"/>
      <c r="S2681" s="558">
        <f>SUM(S2653:S2680)</f>
        <v>1202.6100000000001</v>
      </c>
    </row>
    <row r="2682" spans="1:20" ht="15.6">
      <c r="A2682" s="1436"/>
      <c r="B2682" s="1191"/>
      <c r="C2682" s="1191"/>
      <c r="D2682" s="1192"/>
      <c r="E2682" s="1193"/>
      <c r="F2682" s="1193"/>
      <c r="G2682" s="1193"/>
      <c r="H2682" s="1194"/>
      <c r="I2682" s="1195"/>
      <c r="J2682" s="1196"/>
      <c r="K2682" s="1196"/>
      <c r="L2682" s="1196"/>
      <c r="M2682" s="1197"/>
      <c r="N2682" s="1192"/>
      <c r="O2682" s="1192"/>
      <c r="P2682" s="1192"/>
      <c r="Q2682" s="1192"/>
      <c r="R2682" s="1192"/>
      <c r="S2682" s="1497"/>
    </row>
    <row r="2683" spans="1:20" ht="87" customHeight="1">
      <c r="A2683" s="753" t="s">
        <v>1306</v>
      </c>
      <c r="B2683" s="1757"/>
      <c r="C2683" s="1757"/>
      <c r="D2683" s="299"/>
      <c r="E2683" s="280"/>
      <c r="F2683" s="756"/>
      <c r="G2683" s="1758" t="s">
        <v>1306</v>
      </c>
      <c r="H2683" s="1758"/>
      <c r="I2683" s="299"/>
      <c r="J2683" s="299"/>
      <c r="K2683" s="565"/>
      <c r="L2683" s="565"/>
      <c r="M2683" s="566"/>
      <c r="N2683" s="561"/>
      <c r="O2683" s="561"/>
      <c r="P2683" s="561"/>
      <c r="Q2683" s="561"/>
      <c r="R2683" s="561"/>
      <c r="S2683" s="567"/>
    </row>
    <row r="2684" spans="1:20" ht="15.6" customHeight="1">
      <c r="A2684" s="765" t="s">
        <v>1939</v>
      </c>
      <c r="B2684" s="755"/>
      <c r="C2684" s="755"/>
      <c r="D2684" s="238"/>
      <c r="E2684" s="238"/>
      <c r="F2684" s="238"/>
      <c r="G2684" s="1759" t="s">
        <v>1942</v>
      </c>
      <c r="H2684" s="1759"/>
      <c r="I2684" s="1759"/>
      <c r="J2684" s="1759"/>
      <c r="K2684" s="568"/>
      <c r="L2684" s="568"/>
      <c r="M2684" s="568"/>
      <c r="N2684" s="568"/>
      <c r="O2684" s="568"/>
      <c r="P2684" s="568"/>
      <c r="Q2684" s="568"/>
      <c r="R2684" s="568"/>
      <c r="S2684" s="532"/>
    </row>
    <row r="2685" spans="1:20" ht="15.6" customHeight="1">
      <c r="A2685" s="765" t="s">
        <v>1940</v>
      </c>
      <c r="B2685" s="755"/>
      <c r="C2685" s="755"/>
      <c r="D2685" s="238"/>
      <c r="E2685" s="238"/>
      <c r="F2685" s="238"/>
      <c r="G2685" s="1759" t="s">
        <v>1943</v>
      </c>
      <c r="H2685" s="1759"/>
      <c r="I2685" s="1759"/>
      <c r="J2685" s="1759"/>
      <c r="K2685" s="568"/>
      <c r="L2685" s="568"/>
      <c r="M2685" s="568"/>
      <c r="N2685" s="568"/>
      <c r="O2685" s="568"/>
      <c r="P2685" s="568"/>
      <c r="Q2685" s="568"/>
      <c r="R2685" s="568"/>
      <c r="S2685" s="569"/>
    </row>
    <row r="2686" spans="1:20" ht="15.6" customHeight="1" thickBot="1">
      <c r="A2686" s="766" t="s">
        <v>1941</v>
      </c>
      <c r="B2686" s="767"/>
      <c r="C2686" s="767"/>
      <c r="D2686" s="727"/>
      <c r="E2686" s="727"/>
      <c r="F2686" s="727"/>
      <c r="G2686" s="1760" t="s">
        <v>1944</v>
      </c>
      <c r="H2686" s="1760"/>
      <c r="I2686" s="1760"/>
      <c r="J2686" s="1760"/>
      <c r="K2686" s="1464"/>
      <c r="L2686" s="1464"/>
      <c r="M2686" s="1464"/>
      <c r="N2686" s="1464"/>
      <c r="O2686" s="1464"/>
      <c r="P2686" s="1464"/>
      <c r="Q2686" s="1464"/>
      <c r="R2686" s="1464"/>
      <c r="S2686" s="1465"/>
      <c r="T2686" s="589"/>
    </row>
    <row r="2687" spans="1:20" ht="21" customHeight="1" thickBot="1">
      <c r="A2687" s="1837"/>
      <c r="B2687" s="1838"/>
      <c r="C2687" s="1838"/>
      <c r="D2687" s="1775" t="s">
        <v>1281</v>
      </c>
      <c r="E2687" s="1776"/>
      <c r="F2687" s="1776"/>
      <c r="G2687" s="1776"/>
      <c r="H2687" s="1776"/>
      <c r="I2687" s="1776"/>
      <c r="J2687" s="1776"/>
      <c r="K2687" s="1776"/>
      <c r="L2687" s="1776"/>
      <c r="M2687" s="1776"/>
      <c r="N2687" s="1776"/>
      <c r="O2687" s="1776"/>
      <c r="P2687" s="1776"/>
      <c r="Q2687" s="1776"/>
      <c r="R2687" s="1776"/>
      <c r="S2687" s="1486"/>
      <c r="T2687" s="589"/>
    </row>
    <row r="2688" spans="1:20" ht="15.6">
      <c r="A2688" s="591"/>
      <c r="B2688" s="592"/>
      <c r="C2688" s="592"/>
      <c r="D2688" s="592"/>
      <c r="E2688" s="592"/>
      <c r="F2688" s="592"/>
      <c r="G2688" s="592"/>
      <c r="H2688" s="592"/>
      <c r="I2688" s="592"/>
      <c r="J2688" s="592"/>
      <c r="K2688" s="592"/>
      <c r="L2688" s="592"/>
      <c r="M2688" s="592"/>
      <c r="N2688" s="592"/>
      <c r="O2688" s="592"/>
      <c r="P2688" s="592"/>
      <c r="Q2688" s="592"/>
      <c r="R2688" s="592"/>
      <c r="S2688" s="593"/>
      <c r="T2688" s="589"/>
    </row>
    <row r="2689" spans="1:20" ht="15.6" customHeight="1">
      <c r="A2689" s="1891" t="s">
        <v>1204</v>
      </c>
      <c r="B2689" s="1892"/>
      <c r="C2689" s="1892"/>
      <c r="D2689" s="1982" t="s">
        <v>1228</v>
      </c>
      <c r="E2689" s="1983"/>
      <c r="F2689" s="1983"/>
      <c r="G2689" s="1983"/>
      <c r="H2689" s="1983"/>
      <c r="I2689" s="1983"/>
      <c r="J2689" s="1983"/>
      <c r="K2689" s="1983"/>
      <c r="L2689" s="1983"/>
      <c r="M2689" s="1983"/>
      <c r="N2689" s="1983"/>
      <c r="O2689" s="1983"/>
      <c r="P2689" s="1983"/>
      <c r="Q2689" s="1983"/>
      <c r="R2689" s="1984"/>
      <c r="S2689" s="595"/>
      <c r="T2689" s="589"/>
    </row>
    <row r="2690" spans="1:20" ht="15.6">
      <c r="A2690" s="596"/>
      <c r="B2690" s="594"/>
      <c r="C2690" s="597"/>
      <c r="D2690" s="1985"/>
      <c r="E2690" s="1986"/>
      <c r="F2690" s="1986"/>
      <c r="G2690" s="1986"/>
      <c r="H2690" s="1986"/>
      <c r="I2690" s="1986"/>
      <c r="J2690" s="1986"/>
      <c r="K2690" s="1986"/>
      <c r="L2690" s="1986"/>
      <c r="M2690" s="1986"/>
      <c r="N2690" s="1986"/>
      <c r="O2690" s="1986"/>
      <c r="P2690" s="1986"/>
      <c r="Q2690" s="1986"/>
      <c r="R2690" s="1987"/>
      <c r="S2690" s="595"/>
      <c r="T2690" s="589"/>
    </row>
    <row r="2691" spans="1:20" ht="15.6">
      <c r="A2691" s="598"/>
      <c r="B2691" s="599"/>
      <c r="C2691" s="599"/>
      <c r="D2691" s="600"/>
      <c r="E2691" s="601"/>
      <c r="F2691" s="601"/>
      <c r="G2691" s="600"/>
      <c r="H2691" s="600"/>
      <c r="I2691" s="600"/>
      <c r="J2691" s="600"/>
      <c r="K2691" s="600"/>
      <c r="L2691" s="600"/>
      <c r="M2691" s="600"/>
      <c r="N2691" s="600"/>
      <c r="O2691" s="600"/>
      <c r="P2691" s="600"/>
      <c r="Q2691" s="600"/>
      <c r="R2691" s="601"/>
      <c r="S2691" s="595"/>
      <c r="T2691" s="589"/>
    </row>
    <row r="2692" spans="1:20" ht="15.6">
      <c r="A2692" s="1876" t="s">
        <v>1282</v>
      </c>
      <c r="B2692" s="1877"/>
      <c r="C2692" s="1877"/>
      <c r="D2692" s="1877"/>
      <c r="E2692" s="602"/>
      <c r="F2692" s="1878" t="s">
        <v>1283</v>
      </c>
      <c r="G2692" s="1878"/>
      <c r="H2692" s="1878"/>
      <c r="I2692" s="1878"/>
      <c r="J2692" s="1878"/>
      <c r="K2692" s="1878"/>
      <c r="L2692" s="601"/>
      <c r="M2692" s="1878" t="s">
        <v>1205</v>
      </c>
      <c r="N2692" s="1878"/>
      <c r="O2692" s="1878"/>
      <c r="P2692" s="601"/>
      <c r="Q2692" s="1879" t="s">
        <v>1284</v>
      </c>
      <c r="R2692" s="1880"/>
      <c r="S2692" s="1881"/>
      <c r="T2692" s="589"/>
    </row>
    <row r="2693" spans="1:20" ht="15.6">
      <c r="A2693" s="1882" t="s">
        <v>1078</v>
      </c>
      <c r="B2693" s="1883"/>
      <c r="C2693" s="1883"/>
      <c r="D2693" s="1883"/>
      <c r="E2693" s="602"/>
      <c r="F2693" s="1884" t="s">
        <v>1079</v>
      </c>
      <c r="G2693" s="1884"/>
      <c r="H2693" s="1884"/>
      <c r="I2693" s="1884"/>
      <c r="J2693" s="1884"/>
      <c r="K2693" s="1884"/>
      <c r="L2693" s="601"/>
      <c r="M2693" s="1885" t="s">
        <v>924</v>
      </c>
      <c r="N2693" s="1886"/>
      <c r="O2693" s="1887"/>
      <c r="P2693" s="600"/>
      <c r="Q2693" s="1888"/>
      <c r="R2693" s="1889"/>
      <c r="S2693" s="1890"/>
      <c r="T2693" s="589"/>
    </row>
    <row r="2694" spans="1:20" ht="15.6">
      <c r="A2694" s="1882"/>
      <c r="B2694" s="1883"/>
      <c r="C2694" s="1883"/>
      <c r="D2694" s="1883"/>
      <c r="E2694" s="602"/>
      <c r="F2694" s="1884"/>
      <c r="G2694" s="1884"/>
      <c r="H2694" s="1884"/>
      <c r="I2694" s="1884"/>
      <c r="J2694" s="1884"/>
      <c r="K2694" s="1884"/>
      <c r="L2694" s="600"/>
      <c r="M2694" s="600"/>
      <c r="N2694" s="603"/>
      <c r="O2694" s="603"/>
      <c r="P2694" s="603"/>
      <c r="Q2694" s="603"/>
      <c r="R2694" s="601"/>
      <c r="S2694" s="595"/>
      <c r="T2694" s="589"/>
    </row>
    <row r="2695" spans="1:20" ht="15.6">
      <c r="A2695" s="1865" t="s">
        <v>1285</v>
      </c>
      <c r="B2695" s="1866"/>
      <c r="C2695" s="1866"/>
      <c r="D2695" s="1866"/>
      <c r="E2695" s="1866"/>
      <c r="F2695" s="1866"/>
      <c r="G2695" s="1866"/>
      <c r="H2695" s="1866"/>
      <c r="I2695" s="1866"/>
      <c r="J2695" s="1866"/>
      <c r="K2695" s="1867"/>
      <c r="L2695" s="1871" t="s">
        <v>428</v>
      </c>
      <c r="M2695" s="1873" t="s">
        <v>1225</v>
      </c>
      <c r="N2695" s="1874"/>
      <c r="O2695" s="1875"/>
      <c r="P2695" s="1871" t="s">
        <v>1286</v>
      </c>
      <c r="Q2695" s="1871" t="s">
        <v>1287</v>
      </c>
      <c r="R2695" s="1871" t="s">
        <v>1288</v>
      </c>
      <c r="S2695" s="1860" t="s">
        <v>1206</v>
      </c>
      <c r="T2695" s="589"/>
    </row>
    <row r="2696" spans="1:20" ht="15" customHeight="1">
      <c r="A2696" s="1868"/>
      <c r="B2696" s="1869"/>
      <c r="C2696" s="1869"/>
      <c r="D2696" s="1869"/>
      <c r="E2696" s="1869"/>
      <c r="F2696" s="1869"/>
      <c r="G2696" s="1869"/>
      <c r="H2696" s="1869"/>
      <c r="I2696" s="1869"/>
      <c r="J2696" s="1869"/>
      <c r="K2696" s="1870"/>
      <c r="L2696" s="1872"/>
      <c r="M2696" s="604" t="s">
        <v>1289</v>
      </c>
      <c r="N2696" s="604" t="s">
        <v>1290</v>
      </c>
      <c r="O2696" s="604" t="s">
        <v>1291</v>
      </c>
      <c r="P2696" s="1872"/>
      <c r="Q2696" s="1872"/>
      <c r="R2696" s="1872"/>
      <c r="S2696" s="1861"/>
      <c r="T2696" s="589"/>
    </row>
    <row r="2697" spans="1:20" ht="15" customHeight="1">
      <c r="A2697" s="1790" t="s">
        <v>1292</v>
      </c>
      <c r="B2697" s="1791"/>
      <c r="C2697" s="1791"/>
      <c r="D2697" s="1791"/>
      <c r="E2697" s="1791"/>
      <c r="F2697" s="1791"/>
      <c r="G2697" s="1791"/>
      <c r="H2697" s="1791"/>
      <c r="I2697" s="1791"/>
      <c r="J2697" s="1791"/>
      <c r="K2697" s="1792"/>
      <c r="L2697" s="611" t="s">
        <v>1293</v>
      </c>
      <c r="M2697" s="606"/>
      <c r="N2697" s="607"/>
      <c r="O2697" s="607"/>
      <c r="P2697" s="607">
        <v>326.76</v>
      </c>
      <c r="Q2697" s="607">
        <v>1</v>
      </c>
      <c r="R2697" s="607">
        <f>Q2697*P2697</f>
        <v>326.76</v>
      </c>
      <c r="S2697" s="608">
        <f>R2697</f>
        <v>326.76</v>
      </c>
      <c r="T2697" s="589"/>
    </row>
    <row r="2698" spans="1:20" ht="15.6">
      <c r="A2698" s="1793"/>
      <c r="B2698" s="1794"/>
      <c r="C2698" s="1794"/>
      <c r="D2698" s="1794"/>
      <c r="E2698" s="1794"/>
      <c r="F2698" s="1794"/>
      <c r="G2698" s="1794"/>
      <c r="H2698" s="1794"/>
      <c r="I2698" s="1794"/>
      <c r="J2698" s="1794"/>
      <c r="K2698" s="1795"/>
      <c r="L2698" s="611" t="s">
        <v>1226</v>
      </c>
      <c r="M2698" s="606"/>
      <c r="N2698" s="607"/>
      <c r="O2698" s="607"/>
      <c r="P2698" s="607">
        <v>274.08</v>
      </c>
      <c r="Q2698" s="607">
        <v>1</v>
      </c>
      <c r="R2698" s="607">
        <f t="shared" ref="R2698:R2711" si="78">Q2698*P2698</f>
        <v>274.08</v>
      </c>
      <c r="S2698" s="608">
        <f t="shared" ref="S2698:S2711" si="79">R2698</f>
        <v>274.08</v>
      </c>
      <c r="T2698" s="589"/>
    </row>
    <row r="2699" spans="1:20" ht="15.6">
      <c r="A2699" s="1793"/>
      <c r="B2699" s="1794"/>
      <c r="C2699" s="1794"/>
      <c r="D2699" s="1794"/>
      <c r="E2699" s="1794"/>
      <c r="F2699" s="1794"/>
      <c r="G2699" s="1794"/>
      <c r="H2699" s="1794"/>
      <c r="I2699" s="1794"/>
      <c r="J2699" s="1794"/>
      <c r="K2699" s="1795"/>
      <c r="L2699" s="611" t="s">
        <v>914</v>
      </c>
      <c r="M2699" s="606"/>
      <c r="N2699" s="607"/>
      <c r="O2699" s="607"/>
      <c r="P2699" s="607"/>
      <c r="Q2699" s="607"/>
      <c r="R2699" s="607"/>
      <c r="S2699" s="608"/>
      <c r="T2699" s="589"/>
    </row>
    <row r="2700" spans="1:20" ht="15.6">
      <c r="A2700" s="1793"/>
      <c r="B2700" s="1794"/>
      <c r="C2700" s="1794"/>
      <c r="D2700" s="1794"/>
      <c r="E2700" s="1794"/>
      <c r="F2700" s="1794"/>
      <c r="G2700" s="1794"/>
      <c r="H2700" s="1794"/>
      <c r="I2700" s="1794"/>
      <c r="J2700" s="1794"/>
      <c r="K2700" s="1795"/>
      <c r="L2700" s="611" t="s">
        <v>1294</v>
      </c>
      <c r="M2700" s="606"/>
      <c r="N2700" s="607"/>
      <c r="O2700" s="607"/>
      <c r="P2700" s="607">
        <v>11</v>
      </c>
      <c r="Q2700" s="607">
        <v>1</v>
      </c>
      <c r="R2700" s="607">
        <f t="shared" si="78"/>
        <v>11</v>
      </c>
      <c r="S2700" s="608">
        <f t="shared" si="79"/>
        <v>11</v>
      </c>
      <c r="T2700" s="589"/>
    </row>
    <row r="2701" spans="1:20" ht="15.6">
      <c r="A2701" s="1793"/>
      <c r="B2701" s="1794"/>
      <c r="C2701" s="1794"/>
      <c r="D2701" s="1794"/>
      <c r="E2701" s="1794"/>
      <c r="F2701" s="1794"/>
      <c r="G2701" s="1794"/>
      <c r="H2701" s="1794"/>
      <c r="I2701" s="1794"/>
      <c r="J2701" s="1794"/>
      <c r="K2701" s="1795"/>
      <c r="L2701" s="611" t="s">
        <v>1295</v>
      </c>
      <c r="M2701" s="606"/>
      <c r="N2701" s="607"/>
      <c r="O2701" s="607"/>
      <c r="P2701" s="607">
        <v>9.5</v>
      </c>
      <c r="Q2701" s="607">
        <v>1</v>
      </c>
      <c r="R2701" s="607">
        <f t="shared" si="78"/>
        <v>9.5</v>
      </c>
      <c r="S2701" s="608">
        <f t="shared" si="79"/>
        <v>9.5</v>
      </c>
      <c r="T2701" s="589"/>
    </row>
    <row r="2702" spans="1:20" ht="15.6">
      <c r="A2702" s="1793"/>
      <c r="B2702" s="1794"/>
      <c r="C2702" s="1794"/>
      <c r="D2702" s="1794"/>
      <c r="E2702" s="1794"/>
      <c r="F2702" s="1794"/>
      <c r="G2702" s="1794"/>
      <c r="H2702" s="1794"/>
      <c r="I2702" s="1794"/>
      <c r="J2702" s="1794"/>
      <c r="K2702" s="1795"/>
      <c r="L2702" s="611" t="s">
        <v>1296</v>
      </c>
      <c r="M2702" s="606"/>
      <c r="N2702" s="607"/>
      <c r="O2702" s="607"/>
      <c r="P2702" s="607">
        <v>9.5</v>
      </c>
      <c r="Q2702" s="607">
        <v>1</v>
      </c>
      <c r="R2702" s="607">
        <f t="shared" si="78"/>
        <v>9.5</v>
      </c>
      <c r="S2702" s="608">
        <f t="shared" si="79"/>
        <v>9.5</v>
      </c>
      <c r="T2702" s="589"/>
    </row>
    <row r="2703" spans="1:20" ht="15.6">
      <c r="A2703" s="1793"/>
      <c r="B2703" s="1794"/>
      <c r="C2703" s="1794"/>
      <c r="D2703" s="1794"/>
      <c r="E2703" s="1794"/>
      <c r="F2703" s="1794"/>
      <c r="G2703" s="1794"/>
      <c r="H2703" s="1794"/>
      <c r="I2703" s="1794"/>
      <c r="J2703" s="1794"/>
      <c r="K2703" s="1795"/>
      <c r="L2703" s="611" t="s">
        <v>1297</v>
      </c>
      <c r="M2703" s="606"/>
      <c r="N2703" s="607"/>
      <c r="O2703" s="607"/>
      <c r="P2703" s="607">
        <v>19.3</v>
      </c>
      <c r="Q2703" s="607">
        <v>1</v>
      </c>
      <c r="R2703" s="607">
        <f t="shared" si="78"/>
        <v>19.3</v>
      </c>
      <c r="S2703" s="608">
        <f t="shared" si="79"/>
        <v>19.3</v>
      </c>
      <c r="T2703" s="589"/>
    </row>
    <row r="2704" spans="1:20" ht="15.6">
      <c r="A2704" s="1793"/>
      <c r="B2704" s="1794"/>
      <c r="C2704" s="1794"/>
      <c r="D2704" s="1794"/>
      <c r="E2704" s="1794"/>
      <c r="F2704" s="1794"/>
      <c r="G2704" s="1794"/>
      <c r="H2704" s="1794"/>
      <c r="I2704" s="1794"/>
      <c r="J2704" s="1794"/>
      <c r="K2704" s="1795"/>
      <c r="L2704" s="611" t="s">
        <v>1298</v>
      </c>
      <c r="M2704" s="606"/>
      <c r="N2704" s="607"/>
      <c r="O2704" s="607"/>
      <c r="P2704" s="607">
        <v>12.32</v>
      </c>
      <c r="Q2704" s="607">
        <v>1</v>
      </c>
      <c r="R2704" s="607">
        <f t="shared" si="78"/>
        <v>12.32</v>
      </c>
      <c r="S2704" s="608">
        <f t="shared" si="79"/>
        <v>12.32</v>
      </c>
      <c r="T2704" s="589"/>
    </row>
    <row r="2705" spans="1:20" ht="15.6">
      <c r="A2705" s="1793"/>
      <c r="B2705" s="1794"/>
      <c r="C2705" s="1794"/>
      <c r="D2705" s="1794"/>
      <c r="E2705" s="1794"/>
      <c r="F2705" s="1794"/>
      <c r="G2705" s="1794"/>
      <c r="H2705" s="1794"/>
      <c r="I2705" s="1794"/>
      <c r="J2705" s="1794"/>
      <c r="K2705" s="1795"/>
      <c r="L2705" s="611" t="s">
        <v>1299</v>
      </c>
      <c r="M2705" s="606"/>
      <c r="N2705" s="607"/>
      <c r="O2705" s="607"/>
      <c r="P2705" s="607">
        <v>15.2</v>
      </c>
      <c r="Q2705" s="607">
        <v>1</v>
      </c>
      <c r="R2705" s="607">
        <f t="shared" si="78"/>
        <v>15.2</v>
      </c>
      <c r="S2705" s="608">
        <f t="shared" si="79"/>
        <v>15.2</v>
      </c>
      <c r="T2705" s="589"/>
    </row>
    <row r="2706" spans="1:20" ht="15.6">
      <c r="A2706" s="1793"/>
      <c r="B2706" s="1794"/>
      <c r="C2706" s="1794"/>
      <c r="D2706" s="1794"/>
      <c r="E2706" s="1794"/>
      <c r="F2706" s="1794"/>
      <c r="G2706" s="1794"/>
      <c r="H2706" s="1794"/>
      <c r="I2706" s="1794"/>
      <c r="J2706" s="1794"/>
      <c r="K2706" s="1795"/>
      <c r="L2706" s="611" t="s">
        <v>1300</v>
      </c>
      <c r="M2706" s="606"/>
      <c r="N2706" s="607"/>
      <c r="O2706" s="607"/>
      <c r="P2706" s="607">
        <v>12.45</v>
      </c>
      <c r="Q2706" s="607">
        <v>1</v>
      </c>
      <c r="R2706" s="607">
        <f t="shared" si="78"/>
        <v>12.45</v>
      </c>
      <c r="S2706" s="608">
        <f t="shared" si="79"/>
        <v>12.45</v>
      </c>
      <c r="T2706" s="589"/>
    </row>
    <row r="2707" spans="1:20" ht="15.6">
      <c r="A2707" s="1793"/>
      <c r="B2707" s="1794"/>
      <c r="C2707" s="1794"/>
      <c r="D2707" s="1794"/>
      <c r="E2707" s="1794"/>
      <c r="F2707" s="1794"/>
      <c r="G2707" s="1794"/>
      <c r="H2707" s="1794"/>
      <c r="I2707" s="1794"/>
      <c r="J2707" s="1794"/>
      <c r="K2707" s="1795"/>
      <c r="L2707" s="611" t="s">
        <v>1301</v>
      </c>
      <c r="M2707" s="606"/>
      <c r="N2707" s="607"/>
      <c r="O2707" s="607"/>
      <c r="P2707" s="607">
        <v>9.9700000000000006</v>
      </c>
      <c r="Q2707" s="607">
        <v>1</v>
      </c>
      <c r="R2707" s="607">
        <f t="shared" si="78"/>
        <v>9.9700000000000006</v>
      </c>
      <c r="S2707" s="608">
        <f t="shared" si="79"/>
        <v>9.9700000000000006</v>
      </c>
      <c r="T2707" s="589"/>
    </row>
    <row r="2708" spans="1:20" ht="15.6">
      <c r="A2708" s="1793"/>
      <c r="B2708" s="1794"/>
      <c r="C2708" s="1794"/>
      <c r="D2708" s="1794"/>
      <c r="E2708" s="1794"/>
      <c r="F2708" s="1794"/>
      <c r="G2708" s="1794"/>
      <c r="H2708" s="1794"/>
      <c r="I2708" s="1794"/>
      <c r="J2708" s="1794"/>
      <c r="K2708" s="1795"/>
      <c r="L2708" s="611" t="s">
        <v>1302</v>
      </c>
      <c r="M2708" s="606"/>
      <c r="N2708" s="607"/>
      <c r="O2708" s="607"/>
      <c r="P2708" s="607">
        <v>5.44</v>
      </c>
      <c r="Q2708" s="607">
        <v>1</v>
      </c>
      <c r="R2708" s="607">
        <f t="shared" si="78"/>
        <v>5.44</v>
      </c>
      <c r="S2708" s="608">
        <f t="shared" si="79"/>
        <v>5.44</v>
      </c>
      <c r="T2708" s="589"/>
    </row>
    <row r="2709" spans="1:20" ht="15.6">
      <c r="A2709" s="1793"/>
      <c r="B2709" s="1794"/>
      <c r="C2709" s="1794"/>
      <c r="D2709" s="1794"/>
      <c r="E2709" s="1794"/>
      <c r="F2709" s="1794"/>
      <c r="G2709" s="1794"/>
      <c r="H2709" s="1794"/>
      <c r="I2709" s="1794"/>
      <c r="J2709" s="1794"/>
      <c r="K2709" s="1795"/>
      <c r="L2709" s="611" t="s">
        <v>1303</v>
      </c>
      <c r="M2709" s="606"/>
      <c r="N2709" s="607"/>
      <c r="O2709" s="607"/>
      <c r="P2709" s="607">
        <v>3.12</v>
      </c>
      <c r="Q2709" s="607">
        <v>1</v>
      </c>
      <c r="R2709" s="607">
        <f t="shared" si="78"/>
        <v>3.12</v>
      </c>
      <c r="S2709" s="608">
        <f t="shared" si="79"/>
        <v>3.12</v>
      </c>
      <c r="T2709" s="589"/>
    </row>
    <row r="2710" spans="1:20" ht="15.6">
      <c r="A2710" s="1793"/>
      <c r="B2710" s="1794"/>
      <c r="C2710" s="1794"/>
      <c r="D2710" s="1794"/>
      <c r="E2710" s="1794"/>
      <c r="F2710" s="1794"/>
      <c r="G2710" s="1794"/>
      <c r="H2710" s="1794"/>
      <c r="I2710" s="1794"/>
      <c r="J2710" s="1794"/>
      <c r="K2710" s="1795"/>
      <c r="L2710" s="611" t="s">
        <v>1304</v>
      </c>
      <c r="M2710" s="606"/>
      <c r="N2710" s="607"/>
      <c r="O2710" s="607"/>
      <c r="P2710" s="607">
        <v>34.6</v>
      </c>
      <c r="Q2710" s="607">
        <v>1</v>
      </c>
      <c r="R2710" s="607">
        <f t="shared" si="78"/>
        <v>34.6</v>
      </c>
      <c r="S2710" s="608">
        <f t="shared" si="79"/>
        <v>34.6</v>
      </c>
      <c r="T2710" s="589"/>
    </row>
    <row r="2711" spans="1:20" ht="15.6">
      <c r="A2711" s="1793"/>
      <c r="B2711" s="1794"/>
      <c r="C2711" s="1794"/>
      <c r="D2711" s="1794"/>
      <c r="E2711" s="1794"/>
      <c r="F2711" s="1794"/>
      <c r="G2711" s="1794"/>
      <c r="H2711" s="1794"/>
      <c r="I2711" s="1794"/>
      <c r="J2711" s="1794"/>
      <c r="K2711" s="1795"/>
      <c r="L2711" s="611" t="s">
        <v>1305</v>
      </c>
      <c r="M2711" s="606"/>
      <c r="N2711" s="607"/>
      <c r="O2711" s="607"/>
      <c r="P2711" s="607">
        <f>54.56+157.16</f>
        <v>211.72</v>
      </c>
      <c r="Q2711" s="607">
        <v>1</v>
      </c>
      <c r="R2711" s="607">
        <f t="shared" si="78"/>
        <v>211.72</v>
      </c>
      <c r="S2711" s="608">
        <f t="shared" si="79"/>
        <v>211.72</v>
      </c>
      <c r="T2711" s="589"/>
    </row>
    <row r="2712" spans="1:20" ht="15.6">
      <c r="A2712" s="1793"/>
      <c r="B2712" s="1794"/>
      <c r="C2712" s="1794"/>
      <c r="D2712" s="1794"/>
      <c r="E2712" s="1794"/>
      <c r="F2712" s="1794"/>
      <c r="G2712" s="1794"/>
      <c r="H2712" s="1794"/>
      <c r="I2712" s="1794"/>
      <c r="J2712" s="1794"/>
      <c r="K2712" s="1795"/>
      <c r="L2712" s="611"/>
      <c r="M2712" s="606"/>
      <c r="N2712" s="607"/>
      <c r="O2712" s="607"/>
      <c r="P2712" s="607"/>
      <c r="Q2712" s="607"/>
      <c r="R2712" s="607"/>
      <c r="S2712" s="608"/>
      <c r="T2712" s="589"/>
    </row>
    <row r="2713" spans="1:20" ht="15.6">
      <c r="A2713" s="1793"/>
      <c r="B2713" s="1794"/>
      <c r="C2713" s="1794"/>
      <c r="D2713" s="1794"/>
      <c r="E2713" s="1794"/>
      <c r="F2713" s="1794"/>
      <c r="G2713" s="1794"/>
      <c r="H2713" s="1794"/>
      <c r="I2713" s="1794"/>
      <c r="J2713" s="1794"/>
      <c r="K2713" s="1795"/>
      <c r="L2713" s="611"/>
      <c r="M2713" s="606"/>
      <c r="N2713" s="607"/>
      <c r="O2713" s="607"/>
      <c r="P2713" s="607"/>
      <c r="Q2713" s="607"/>
      <c r="R2713" s="607"/>
      <c r="S2713" s="608"/>
      <c r="T2713" s="589"/>
    </row>
    <row r="2714" spans="1:20" ht="15.6">
      <c r="A2714" s="1793"/>
      <c r="B2714" s="1794"/>
      <c r="C2714" s="1794"/>
      <c r="D2714" s="1794"/>
      <c r="E2714" s="1794"/>
      <c r="F2714" s="1794"/>
      <c r="G2714" s="1794"/>
      <c r="H2714" s="1794"/>
      <c r="I2714" s="1794"/>
      <c r="J2714" s="1794"/>
      <c r="K2714" s="1795"/>
      <c r="L2714" s="611"/>
      <c r="M2714" s="606"/>
      <c r="N2714" s="607"/>
      <c r="O2714" s="607"/>
      <c r="P2714" s="607"/>
      <c r="Q2714" s="607"/>
      <c r="R2714" s="607"/>
      <c r="S2714" s="608"/>
      <c r="T2714" s="589"/>
    </row>
    <row r="2715" spans="1:20" ht="15.6">
      <c r="A2715" s="1793"/>
      <c r="B2715" s="1794"/>
      <c r="C2715" s="1794"/>
      <c r="D2715" s="1794"/>
      <c r="E2715" s="1794"/>
      <c r="F2715" s="1794"/>
      <c r="G2715" s="1794"/>
      <c r="H2715" s="1794"/>
      <c r="I2715" s="1794"/>
      <c r="J2715" s="1794"/>
      <c r="K2715" s="1795"/>
      <c r="L2715" s="611"/>
      <c r="M2715" s="606"/>
      <c r="N2715" s="607"/>
      <c r="O2715" s="607"/>
      <c r="P2715" s="607"/>
      <c r="Q2715" s="607"/>
      <c r="R2715" s="607"/>
      <c r="S2715" s="608"/>
      <c r="T2715" s="589"/>
    </row>
    <row r="2716" spans="1:20" ht="15.6">
      <c r="A2716" s="1793"/>
      <c r="B2716" s="1794"/>
      <c r="C2716" s="1794"/>
      <c r="D2716" s="1794"/>
      <c r="E2716" s="1794"/>
      <c r="F2716" s="1794"/>
      <c r="G2716" s="1794"/>
      <c r="H2716" s="1794"/>
      <c r="I2716" s="1794"/>
      <c r="J2716" s="1794"/>
      <c r="K2716" s="1795"/>
      <c r="L2716" s="611"/>
      <c r="M2716" s="606"/>
      <c r="N2716" s="607"/>
      <c r="O2716" s="607"/>
      <c r="P2716" s="607"/>
      <c r="Q2716" s="607"/>
      <c r="R2716" s="607"/>
      <c r="S2716" s="608"/>
      <c r="T2716" s="589"/>
    </row>
    <row r="2717" spans="1:20" ht="15.6">
      <c r="A2717" s="1793"/>
      <c r="B2717" s="1794"/>
      <c r="C2717" s="1794"/>
      <c r="D2717" s="1794"/>
      <c r="E2717" s="1794"/>
      <c r="F2717" s="1794"/>
      <c r="G2717" s="1794"/>
      <c r="H2717" s="1794"/>
      <c r="I2717" s="1794"/>
      <c r="J2717" s="1794"/>
      <c r="K2717" s="1795"/>
      <c r="L2717" s="611"/>
      <c r="M2717" s="606"/>
      <c r="N2717" s="607"/>
      <c r="O2717" s="607"/>
      <c r="P2717" s="607"/>
      <c r="Q2717" s="607"/>
      <c r="R2717" s="607"/>
      <c r="S2717" s="608"/>
      <c r="T2717" s="589"/>
    </row>
    <row r="2718" spans="1:20" ht="15.6">
      <c r="A2718" s="1796"/>
      <c r="B2718" s="1797"/>
      <c r="C2718" s="1797"/>
      <c r="D2718" s="1797"/>
      <c r="E2718" s="1797"/>
      <c r="F2718" s="1797"/>
      <c r="G2718" s="1797"/>
      <c r="H2718" s="1797"/>
      <c r="I2718" s="1797"/>
      <c r="J2718" s="1797"/>
      <c r="K2718" s="1798"/>
      <c r="L2718" s="1862" t="s">
        <v>1209</v>
      </c>
      <c r="M2718" s="1863"/>
      <c r="N2718" s="1863"/>
      <c r="O2718" s="1863"/>
      <c r="P2718" s="1863"/>
      <c r="Q2718" s="1863"/>
      <c r="R2718" s="1864"/>
      <c r="S2718" s="615">
        <f>SUM(S2697:S2711)</f>
        <v>954.96000000000015</v>
      </c>
      <c r="T2718" s="589"/>
    </row>
    <row r="2719" spans="1:20" ht="15.6">
      <c r="A2719" s="639"/>
      <c r="B2719" s="640"/>
      <c r="C2719" s="640"/>
      <c r="D2719" s="641"/>
      <c r="E2719" s="642"/>
      <c r="F2719" s="642"/>
      <c r="G2719" s="642"/>
      <c r="H2719" s="643"/>
      <c r="I2719" s="644"/>
      <c r="J2719" s="645"/>
      <c r="K2719" s="645"/>
      <c r="L2719" s="645"/>
      <c r="M2719" s="646"/>
      <c r="N2719" s="641"/>
      <c r="O2719" s="641"/>
      <c r="P2719" s="641"/>
      <c r="Q2719" s="641"/>
      <c r="R2719" s="641"/>
      <c r="S2719" s="647"/>
      <c r="T2719" s="589"/>
    </row>
    <row r="2720" spans="1:20" ht="53.4" customHeight="1">
      <c r="A2720" s="753" t="s">
        <v>1306</v>
      </c>
      <c r="B2720" s="1757"/>
      <c r="C2720" s="1757"/>
      <c r="D2720" s="299"/>
      <c r="E2720" s="280"/>
      <c r="F2720" s="756"/>
      <c r="G2720" s="1758" t="s">
        <v>1306</v>
      </c>
      <c r="H2720" s="1758"/>
      <c r="I2720" s="299"/>
      <c r="J2720" s="299"/>
      <c r="K2720" s="645"/>
      <c r="L2720" s="645"/>
      <c r="M2720" s="646"/>
      <c r="N2720" s="641"/>
      <c r="O2720" s="641"/>
      <c r="P2720" s="641"/>
      <c r="Q2720" s="641"/>
      <c r="R2720" s="641"/>
      <c r="S2720" s="647"/>
      <c r="T2720" s="589"/>
    </row>
    <row r="2721" spans="1:20" ht="15.6" customHeight="1">
      <c r="A2721" s="765" t="s">
        <v>1939</v>
      </c>
      <c r="B2721" s="755"/>
      <c r="C2721" s="755"/>
      <c r="D2721" s="238"/>
      <c r="E2721" s="238"/>
      <c r="F2721" s="238"/>
      <c r="G2721" s="1759" t="s">
        <v>1942</v>
      </c>
      <c r="H2721" s="1759"/>
      <c r="I2721" s="1759"/>
      <c r="J2721" s="1759"/>
      <c r="K2721" s="648"/>
      <c r="L2721" s="648"/>
      <c r="M2721" s="648"/>
      <c r="N2721" s="648"/>
      <c r="O2721" s="648"/>
      <c r="P2721" s="648"/>
      <c r="Q2721" s="648"/>
      <c r="R2721" s="648"/>
      <c r="S2721" s="593"/>
      <c r="T2721" s="589"/>
    </row>
    <row r="2722" spans="1:20" ht="15.6" customHeight="1">
      <c r="A2722" s="765" t="s">
        <v>1940</v>
      </c>
      <c r="B2722" s="755"/>
      <c r="C2722" s="755"/>
      <c r="D2722" s="238"/>
      <c r="E2722" s="238"/>
      <c r="F2722" s="238"/>
      <c r="G2722" s="1759" t="s">
        <v>1943</v>
      </c>
      <c r="H2722" s="1759"/>
      <c r="I2722" s="1759"/>
      <c r="J2722" s="1759"/>
      <c r="K2722" s="648"/>
      <c r="L2722" s="648"/>
      <c r="M2722" s="648"/>
      <c r="N2722" s="648"/>
      <c r="O2722" s="648"/>
      <c r="P2722" s="648"/>
      <c r="Q2722" s="648"/>
      <c r="R2722" s="648"/>
      <c r="S2722" s="649"/>
    </row>
    <row r="2723" spans="1:20" ht="15.6" customHeight="1" thickBot="1">
      <c r="A2723" s="765" t="s">
        <v>1941</v>
      </c>
      <c r="B2723" s="755"/>
      <c r="C2723" s="755"/>
      <c r="D2723" s="238"/>
      <c r="E2723" s="238"/>
      <c r="F2723" s="238"/>
      <c r="G2723" s="1759" t="s">
        <v>1944</v>
      </c>
      <c r="H2723" s="1759"/>
      <c r="I2723" s="1759"/>
      <c r="J2723" s="1759"/>
      <c r="K2723" s="648"/>
      <c r="L2723" s="648"/>
      <c r="M2723" s="648"/>
      <c r="N2723" s="648"/>
      <c r="O2723" s="648"/>
      <c r="P2723" s="648"/>
      <c r="Q2723" s="648"/>
      <c r="R2723" s="648"/>
      <c r="S2723" s="649"/>
    </row>
    <row r="2724" spans="1:20" ht="21" customHeight="1" thickBot="1">
      <c r="A2724" s="1837"/>
      <c r="B2724" s="1838"/>
      <c r="C2724" s="1838"/>
      <c r="D2724" s="1775" t="s">
        <v>1281</v>
      </c>
      <c r="E2724" s="1776"/>
      <c r="F2724" s="1776"/>
      <c r="G2724" s="1776"/>
      <c r="H2724" s="1776"/>
      <c r="I2724" s="1776"/>
      <c r="J2724" s="1776"/>
      <c r="K2724" s="1776"/>
      <c r="L2724" s="1776"/>
      <c r="M2724" s="1776"/>
      <c r="N2724" s="1776"/>
      <c r="O2724" s="1776"/>
      <c r="P2724" s="1776"/>
      <c r="Q2724" s="1776"/>
      <c r="R2724" s="1776"/>
      <c r="S2724" s="1486"/>
    </row>
    <row r="2725" spans="1:20" ht="15.6">
      <c r="A2725" s="1184"/>
      <c r="B2725" s="1185"/>
      <c r="C2725" s="1185"/>
      <c r="D2725" s="1185"/>
      <c r="E2725" s="1185"/>
      <c r="F2725" s="1185"/>
      <c r="G2725" s="1185"/>
      <c r="H2725" s="1185"/>
      <c r="I2725" s="1185"/>
      <c r="J2725" s="1185"/>
      <c r="K2725" s="1185"/>
      <c r="L2725" s="1185"/>
      <c r="M2725" s="1185"/>
      <c r="N2725" s="1185"/>
      <c r="O2725" s="1185"/>
      <c r="P2725" s="1185"/>
      <c r="Q2725" s="1185"/>
      <c r="R2725" s="1185"/>
      <c r="S2725" s="1488"/>
    </row>
    <row r="2726" spans="1:20" ht="15.6" customHeight="1">
      <c r="A2726" s="1839" t="s">
        <v>1204</v>
      </c>
      <c r="B2726" s="1840"/>
      <c r="C2726" s="1840"/>
      <c r="D2726" s="1841" t="s">
        <v>1228</v>
      </c>
      <c r="E2726" s="1842"/>
      <c r="F2726" s="1842"/>
      <c r="G2726" s="1842"/>
      <c r="H2726" s="1842"/>
      <c r="I2726" s="1842"/>
      <c r="J2726" s="1842"/>
      <c r="K2726" s="1842"/>
      <c r="L2726" s="1842"/>
      <c r="M2726" s="1842"/>
      <c r="N2726" s="1842"/>
      <c r="O2726" s="1842"/>
      <c r="P2726" s="1842"/>
      <c r="Q2726" s="1842"/>
      <c r="R2726" s="1843"/>
      <c r="S2726" s="534"/>
    </row>
    <row r="2727" spans="1:20" ht="15.6">
      <c r="A2727" s="535"/>
      <c r="B2727" s="533"/>
      <c r="C2727" s="536"/>
      <c r="D2727" s="1844"/>
      <c r="E2727" s="1845"/>
      <c r="F2727" s="1845"/>
      <c r="G2727" s="1845"/>
      <c r="H2727" s="1845"/>
      <c r="I2727" s="1845"/>
      <c r="J2727" s="1845"/>
      <c r="K2727" s="1845"/>
      <c r="L2727" s="1845"/>
      <c r="M2727" s="1845"/>
      <c r="N2727" s="1845"/>
      <c r="O2727" s="1845"/>
      <c r="P2727" s="1845"/>
      <c r="Q2727" s="1845"/>
      <c r="R2727" s="1846"/>
      <c r="S2727" s="534"/>
    </row>
    <row r="2728" spans="1:20" ht="15.6">
      <c r="A2728" s="537"/>
      <c r="B2728" s="538"/>
      <c r="C2728" s="538"/>
      <c r="D2728" s="539"/>
      <c r="E2728" s="540"/>
      <c r="F2728" s="540"/>
      <c r="G2728" s="539"/>
      <c r="H2728" s="539"/>
      <c r="I2728" s="539"/>
      <c r="J2728" s="539"/>
      <c r="K2728" s="539"/>
      <c r="L2728" s="539"/>
      <c r="M2728" s="539"/>
      <c r="N2728" s="539"/>
      <c r="O2728" s="539"/>
      <c r="P2728" s="539"/>
      <c r="Q2728" s="539"/>
      <c r="R2728" s="540"/>
      <c r="S2728" s="534"/>
    </row>
    <row r="2729" spans="1:20" ht="15.6">
      <c r="A2729" s="1761" t="s">
        <v>1282</v>
      </c>
      <c r="B2729" s="1762"/>
      <c r="C2729" s="1762"/>
      <c r="D2729" s="1762"/>
      <c r="E2729" s="541"/>
      <c r="F2729" s="1763" t="s">
        <v>1283</v>
      </c>
      <c r="G2729" s="1763"/>
      <c r="H2729" s="1763"/>
      <c r="I2729" s="1763"/>
      <c r="J2729" s="1763"/>
      <c r="K2729" s="1763"/>
      <c r="L2729" s="540"/>
      <c r="M2729" s="1763" t="s">
        <v>1205</v>
      </c>
      <c r="N2729" s="1763"/>
      <c r="O2729" s="1763"/>
      <c r="P2729" s="540"/>
      <c r="Q2729" s="1764" t="s">
        <v>1284</v>
      </c>
      <c r="R2729" s="1765"/>
      <c r="S2729" s="1766"/>
    </row>
    <row r="2730" spans="1:20" ht="15.6">
      <c r="A2730" s="1767" t="s">
        <v>1080</v>
      </c>
      <c r="B2730" s="1768"/>
      <c r="C2730" s="1768"/>
      <c r="D2730" s="1768"/>
      <c r="E2730" s="541"/>
      <c r="F2730" s="1769" t="s">
        <v>1081</v>
      </c>
      <c r="G2730" s="1769"/>
      <c r="H2730" s="1769"/>
      <c r="I2730" s="1769"/>
      <c r="J2730" s="1769"/>
      <c r="K2730" s="1769"/>
      <c r="L2730" s="540"/>
      <c r="M2730" s="1770" t="s">
        <v>924</v>
      </c>
      <c r="N2730" s="1771"/>
      <c r="O2730" s="1772"/>
      <c r="P2730" s="539"/>
      <c r="Q2730" s="1828"/>
      <c r="R2730" s="1829"/>
      <c r="S2730" s="1830"/>
    </row>
    <row r="2731" spans="1:20" ht="15.6">
      <c r="A2731" s="1767"/>
      <c r="B2731" s="1768"/>
      <c r="C2731" s="1768"/>
      <c r="D2731" s="1768"/>
      <c r="E2731" s="541"/>
      <c r="F2731" s="1769"/>
      <c r="G2731" s="1769"/>
      <c r="H2731" s="1769"/>
      <c r="I2731" s="1769"/>
      <c r="J2731" s="1769"/>
      <c r="K2731" s="1769"/>
      <c r="L2731" s="539"/>
      <c r="M2731" s="539"/>
      <c r="N2731" s="542"/>
      <c r="O2731" s="542"/>
      <c r="P2731" s="542"/>
      <c r="Q2731" s="542"/>
      <c r="R2731" s="540"/>
      <c r="S2731" s="534"/>
    </row>
    <row r="2732" spans="1:20" ht="15.6">
      <c r="A2732" s="1820" t="s">
        <v>1285</v>
      </c>
      <c r="B2732" s="1821"/>
      <c r="C2732" s="1821"/>
      <c r="D2732" s="1821"/>
      <c r="E2732" s="1821"/>
      <c r="F2732" s="1821"/>
      <c r="G2732" s="1821"/>
      <c r="H2732" s="1821"/>
      <c r="I2732" s="1821"/>
      <c r="J2732" s="1821"/>
      <c r="K2732" s="1822"/>
      <c r="L2732" s="1823" t="s">
        <v>428</v>
      </c>
      <c r="M2732" s="1825" t="s">
        <v>1225</v>
      </c>
      <c r="N2732" s="1826"/>
      <c r="O2732" s="1827"/>
      <c r="P2732" s="1823" t="s">
        <v>1286</v>
      </c>
      <c r="Q2732" s="1823" t="s">
        <v>1287</v>
      </c>
      <c r="R2732" s="1823" t="s">
        <v>1288</v>
      </c>
      <c r="S2732" s="1809" t="s">
        <v>1206</v>
      </c>
    </row>
    <row r="2733" spans="1:20" ht="15.6">
      <c r="A2733" s="1804"/>
      <c r="B2733" s="1805"/>
      <c r="C2733" s="1805"/>
      <c r="D2733" s="1805"/>
      <c r="E2733" s="1805"/>
      <c r="F2733" s="1805"/>
      <c r="G2733" s="1805"/>
      <c r="H2733" s="1805"/>
      <c r="I2733" s="1805"/>
      <c r="J2733" s="1805"/>
      <c r="K2733" s="1806"/>
      <c r="L2733" s="1824"/>
      <c r="M2733" s="546" t="s">
        <v>1289</v>
      </c>
      <c r="N2733" s="546" t="s">
        <v>1290</v>
      </c>
      <c r="O2733" s="546" t="s">
        <v>1291</v>
      </c>
      <c r="P2733" s="1824"/>
      <c r="Q2733" s="1824"/>
      <c r="R2733" s="1824"/>
      <c r="S2733" s="1810"/>
    </row>
    <row r="2734" spans="1:20" ht="31.2">
      <c r="A2734" s="1811" t="s">
        <v>1292</v>
      </c>
      <c r="B2734" s="1812"/>
      <c r="C2734" s="1812"/>
      <c r="D2734" s="1812"/>
      <c r="E2734" s="1812"/>
      <c r="F2734" s="1812"/>
      <c r="G2734" s="1812"/>
      <c r="H2734" s="1812"/>
      <c r="I2734" s="1812"/>
      <c r="J2734" s="1812"/>
      <c r="K2734" s="1813"/>
      <c r="L2734" s="547" t="s">
        <v>1718</v>
      </c>
      <c r="M2734" s="583"/>
      <c r="N2734" s="549"/>
      <c r="O2734" s="549"/>
      <c r="P2734" s="549">
        <v>4.5</v>
      </c>
      <c r="Q2734" s="549">
        <v>2</v>
      </c>
      <c r="R2734" s="549">
        <f>Q2734*P2734</f>
        <v>9</v>
      </c>
      <c r="S2734" s="584">
        <f>R2734</f>
        <v>9</v>
      </c>
    </row>
    <row r="2735" spans="1:20" ht="15.6">
      <c r="A2735" s="1814"/>
      <c r="B2735" s="1815"/>
      <c r="C2735" s="1815"/>
      <c r="D2735" s="1815"/>
      <c r="E2735" s="1815"/>
      <c r="F2735" s="1815"/>
      <c r="G2735" s="1815"/>
      <c r="H2735" s="1815"/>
      <c r="I2735" s="1815"/>
      <c r="J2735" s="1815"/>
      <c r="K2735" s="1816"/>
      <c r="L2735" s="547" t="s">
        <v>1636</v>
      </c>
      <c r="M2735" s="583"/>
      <c r="N2735" s="549"/>
      <c r="O2735" s="549"/>
      <c r="P2735" s="549">
        <v>15.1</v>
      </c>
      <c r="Q2735" s="549">
        <v>1</v>
      </c>
      <c r="R2735" s="549">
        <f>Q2735*P2735</f>
        <v>15.1</v>
      </c>
      <c r="S2735" s="584">
        <f t="shared" ref="S2735" si="80">R2735</f>
        <v>15.1</v>
      </c>
    </row>
    <row r="2736" spans="1:20" ht="15.6">
      <c r="A2736" s="1814"/>
      <c r="B2736" s="1815"/>
      <c r="C2736" s="1815"/>
      <c r="D2736" s="1815"/>
      <c r="E2736" s="1815"/>
      <c r="F2736" s="1815"/>
      <c r="G2736" s="1815"/>
      <c r="H2736" s="1815"/>
      <c r="I2736" s="1815"/>
      <c r="J2736" s="1815"/>
      <c r="K2736" s="1816"/>
      <c r="L2736" s="547" t="s">
        <v>1719</v>
      </c>
      <c r="M2736" s="583"/>
      <c r="N2736" s="549"/>
      <c r="O2736" s="549"/>
      <c r="P2736" s="549">
        <v>15.1</v>
      </c>
      <c r="Q2736" s="549">
        <v>1</v>
      </c>
      <c r="R2736" s="549">
        <f t="shared" ref="R2736:R2746" si="81">Q2736*P2736</f>
        <v>15.1</v>
      </c>
      <c r="S2736" s="584"/>
    </row>
    <row r="2737" spans="1:19" ht="15.6">
      <c r="A2737" s="1814"/>
      <c r="B2737" s="1815"/>
      <c r="C2737" s="1815"/>
      <c r="D2737" s="1815"/>
      <c r="E2737" s="1815"/>
      <c r="F2737" s="1815"/>
      <c r="G2737" s="1815"/>
      <c r="H2737" s="1815"/>
      <c r="I2737" s="1815"/>
      <c r="J2737" s="1815"/>
      <c r="K2737" s="1816"/>
      <c r="L2737" s="547" t="s">
        <v>1298</v>
      </c>
      <c r="M2737" s="583"/>
      <c r="N2737" s="549"/>
      <c r="O2737" s="549"/>
      <c r="P2737" s="549">
        <v>2.66</v>
      </c>
      <c r="Q2737" s="549">
        <v>1</v>
      </c>
      <c r="R2737" s="549">
        <f t="shared" si="81"/>
        <v>2.66</v>
      </c>
      <c r="S2737" s="584">
        <f t="shared" ref="S2737:S2746" si="82">R2737</f>
        <v>2.66</v>
      </c>
    </row>
    <row r="2738" spans="1:19" ht="15.6">
      <c r="A2738" s="1814"/>
      <c r="B2738" s="1815"/>
      <c r="C2738" s="1815"/>
      <c r="D2738" s="1815"/>
      <c r="E2738" s="1815"/>
      <c r="F2738" s="1815"/>
      <c r="G2738" s="1815"/>
      <c r="H2738" s="1815"/>
      <c r="I2738" s="1815"/>
      <c r="J2738" s="1815"/>
      <c r="K2738" s="1816"/>
      <c r="L2738" s="547" t="s">
        <v>1716</v>
      </c>
      <c r="M2738" s="583"/>
      <c r="N2738" s="549"/>
      <c r="O2738" s="549"/>
      <c r="P2738" s="549">
        <v>2.94</v>
      </c>
      <c r="Q2738" s="549">
        <v>1</v>
      </c>
      <c r="R2738" s="549">
        <f t="shared" si="81"/>
        <v>2.94</v>
      </c>
      <c r="S2738" s="584">
        <f t="shared" si="82"/>
        <v>2.94</v>
      </c>
    </row>
    <row r="2739" spans="1:19" ht="15.6">
      <c r="A2739" s="1814"/>
      <c r="B2739" s="1815"/>
      <c r="C2739" s="1815"/>
      <c r="D2739" s="1815"/>
      <c r="E2739" s="1815"/>
      <c r="F2739" s="1815"/>
      <c r="G2739" s="1815"/>
      <c r="H2739" s="1815"/>
      <c r="I2739" s="1815"/>
      <c r="J2739" s="1815"/>
      <c r="K2739" s="1816"/>
      <c r="L2739" s="547" t="s">
        <v>1720</v>
      </c>
      <c r="M2739" s="583"/>
      <c r="N2739" s="549"/>
      <c r="O2739" s="549"/>
      <c r="P2739" s="549">
        <v>2.68</v>
      </c>
      <c r="Q2739" s="549">
        <v>1</v>
      </c>
      <c r="R2739" s="549">
        <f t="shared" si="81"/>
        <v>2.68</v>
      </c>
      <c r="S2739" s="584">
        <f t="shared" si="82"/>
        <v>2.68</v>
      </c>
    </row>
    <row r="2740" spans="1:19" ht="15.6">
      <c r="A2740" s="1814"/>
      <c r="B2740" s="1815"/>
      <c r="C2740" s="1815"/>
      <c r="D2740" s="1815"/>
      <c r="E2740" s="1815"/>
      <c r="F2740" s="1815"/>
      <c r="G2740" s="1815"/>
      <c r="H2740" s="1815"/>
      <c r="I2740" s="1815"/>
      <c r="J2740" s="1815"/>
      <c r="K2740" s="1816"/>
      <c r="L2740" s="547" t="s">
        <v>1717</v>
      </c>
      <c r="M2740" s="583"/>
      <c r="N2740" s="549"/>
      <c r="O2740" s="549"/>
      <c r="P2740" s="549">
        <v>3.04</v>
      </c>
      <c r="Q2740" s="549">
        <v>1</v>
      </c>
      <c r="R2740" s="549">
        <f t="shared" si="81"/>
        <v>3.04</v>
      </c>
      <c r="S2740" s="584">
        <f t="shared" si="82"/>
        <v>3.04</v>
      </c>
    </row>
    <row r="2741" spans="1:19" ht="15.6">
      <c r="A2741" s="1814"/>
      <c r="B2741" s="1815"/>
      <c r="C2741" s="1815"/>
      <c r="D2741" s="1815"/>
      <c r="E2741" s="1815"/>
      <c r="F2741" s="1815"/>
      <c r="G2741" s="1815"/>
      <c r="H2741" s="1815"/>
      <c r="I2741" s="1815"/>
      <c r="J2741" s="1815"/>
      <c r="K2741" s="1816"/>
      <c r="L2741" s="547" t="s">
        <v>1646</v>
      </c>
      <c r="M2741" s="583"/>
      <c r="N2741" s="549"/>
      <c r="O2741" s="549"/>
      <c r="P2741" s="549">
        <v>2.46</v>
      </c>
      <c r="Q2741" s="549">
        <v>1</v>
      </c>
      <c r="R2741" s="549">
        <f t="shared" si="81"/>
        <v>2.46</v>
      </c>
      <c r="S2741" s="584">
        <f t="shared" si="82"/>
        <v>2.46</v>
      </c>
    </row>
    <row r="2742" spans="1:19" ht="15.6">
      <c r="A2742" s="1814"/>
      <c r="B2742" s="1815"/>
      <c r="C2742" s="1815"/>
      <c r="D2742" s="1815"/>
      <c r="E2742" s="1815"/>
      <c r="F2742" s="1815"/>
      <c r="G2742" s="1815"/>
      <c r="H2742" s="1815"/>
      <c r="I2742" s="1815"/>
      <c r="J2742" s="1815"/>
      <c r="K2742" s="1816"/>
      <c r="L2742" s="547" t="s">
        <v>1675</v>
      </c>
      <c r="M2742" s="583"/>
      <c r="N2742" s="549"/>
      <c r="O2742" s="549"/>
      <c r="P2742" s="549">
        <v>3.83</v>
      </c>
      <c r="Q2742" s="549">
        <v>1</v>
      </c>
      <c r="R2742" s="549">
        <f t="shared" si="81"/>
        <v>3.83</v>
      </c>
      <c r="S2742" s="584">
        <f t="shared" si="82"/>
        <v>3.83</v>
      </c>
    </row>
    <row r="2743" spans="1:19" ht="15.6">
      <c r="A2743" s="1814"/>
      <c r="B2743" s="1815"/>
      <c r="C2743" s="1815"/>
      <c r="D2743" s="1815"/>
      <c r="E2743" s="1815"/>
      <c r="F2743" s="1815"/>
      <c r="G2743" s="1815"/>
      <c r="H2743" s="1815"/>
      <c r="I2743" s="1815"/>
      <c r="J2743" s="1815"/>
      <c r="K2743" s="1816"/>
      <c r="L2743" s="547" t="s">
        <v>1721</v>
      </c>
      <c r="M2743" s="583"/>
      <c r="N2743" s="549"/>
      <c r="O2743" s="549"/>
      <c r="P2743" s="549">
        <v>6.91</v>
      </c>
      <c r="Q2743" s="549">
        <v>1</v>
      </c>
      <c r="R2743" s="549">
        <f t="shared" si="81"/>
        <v>6.91</v>
      </c>
      <c r="S2743" s="584">
        <f t="shared" si="82"/>
        <v>6.91</v>
      </c>
    </row>
    <row r="2744" spans="1:19" ht="15" customHeight="1">
      <c r="A2744" s="1814"/>
      <c r="B2744" s="1815"/>
      <c r="C2744" s="1815"/>
      <c r="D2744" s="1815"/>
      <c r="E2744" s="1815"/>
      <c r="F2744" s="1815"/>
      <c r="G2744" s="1815"/>
      <c r="H2744" s="1815"/>
      <c r="I2744" s="1815"/>
      <c r="J2744" s="1815"/>
      <c r="K2744" s="1816"/>
      <c r="L2744" s="547" t="s">
        <v>1673</v>
      </c>
      <c r="M2744" s="583"/>
      <c r="N2744" s="549"/>
      <c r="O2744" s="549"/>
      <c r="P2744" s="549">
        <v>6.46</v>
      </c>
      <c r="Q2744" s="549">
        <v>1</v>
      </c>
      <c r="R2744" s="549">
        <f t="shared" si="81"/>
        <v>6.46</v>
      </c>
      <c r="S2744" s="584">
        <f t="shared" si="82"/>
        <v>6.46</v>
      </c>
    </row>
    <row r="2745" spans="1:19" ht="15.6">
      <c r="A2745" s="1814"/>
      <c r="B2745" s="1815"/>
      <c r="C2745" s="1815"/>
      <c r="D2745" s="1815"/>
      <c r="E2745" s="1815"/>
      <c r="F2745" s="1815"/>
      <c r="G2745" s="1815"/>
      <c r="H2745" s="1815"/>
      <c r="I2745" s="1815"/>
      <c r="J2745" s="1815"/>
      <c r="K2745" s="1816"/>
      <c r="L2745" s="547" t="s">
        <v>1672</v>
      </c>
      <c r="M2745" s="583"/>
      <c r="N2745" s="549"/>
      <c r="O2745" s="549"/>
      <c r="P2745" s="549">
        <v>12.12</v>
      </c>
      <c r="Q2745" s="549">
        <v>1</v>
      </c>
      <c r="R2745" s="549">
        <f t="shared" si="81"/>
        <v>12.12</v>
      </c>
      <c r="S2745" s="584">
        <f t="shared" si="82"/>
        <v>12.12</v>
      </c>
    </row>
    <row r="2746" spans="1:19" ht="15" customHeight="1">
      <c r="A2746" s="1814"/>
      <c r="B2746" s="1815"/>
      <c r="C2746" s="1815"/>
      <c r="D2746" s="1815"/>
      <c r="E2746" s="1815"/>
      <c r="F2746" s="1815"/>
      <c r="G2746" s="1815"/>
      <c r="H2746" s="1815"/>
      <c r="I2746" s="1815"/>
      <c r="J2746" s="1815"/>
      <c r="K2746" s="1816"/>
      <c r="L2746" s="547" t="s">
        <v>1632</v>
      </c>
      <c r="M2746" s="583"/>
      <c r="N2746" s="549"/>
      <c r="O2746" s="549"/>
      <c r="P2746" s="549">
        <v>47.74</v>
      </c>
      <c r="Q2746" s="549">
        <v>1</v>
      </c>
      <c r="R2746" s="549">
        <f t="shared" si="81"/>
        <v>47.74</v>
      </c>
      <c r="S2746" s="584">
        <f t="shared" si="82"/>
        <v>47.74</v>
      </c>
    </row>
    <row r="2747" spans="1:19" ht="15.6">
      <c r="A2747" s="1814"/>
      <c r="B2747" s="1815"/>
      <c r="C2747" s="1815"/>
      <c r="D2747" s="1815"/>
      <c r="E2747" s="1815"/>
      <c r="F2747" s="1815"/>
      <c r="G2747" s="1815"/>
      <c r="H2747" s="1815"/>
      <c r="I2747" s="1815"/>
      <c r="J2747" s="1815"/>
      <c r="K2747" s="1816"/>
      <c r="L2747" s="547"/>
      <c r="M2747" s="583"/>
      <c r="N2747" s="549"/>
      <c r="O2747" s="549"/>
      <c r="P2747" s="549"/>
      <c r="Q2747" s="549"/>
      <c r="R2747" s="549"/>
      <c r="S2747" s="584"/>
    </row>
    <row r="2748" spans="1:19" ht="46.5" customHeight="1">
      <c r="A2748" s="1814"/>
      <c r="B2748" s="1815"/>
      <c r="C2748" s="1815"/>
      <c r="D2748" s="1815"/>
      <c r="E2748" s="1815"/>
      <c r="F2748" s="1815"/>
      <c r="G2748" s="1815"/>
      <c r="H2748" s="1815"/>
      <c r="I2748" s="1815"/>
      <c r="J2748" s="1815"/>
      <c r="K2748" s="1816"/>
      <c r="L2748" s="547"/>
      <c r="M2748" s="583"/>
      <c r="N2748" s="549"/>
      <c r="O2748" s="549"/>
      <c r="P2748" s="549"/>
      <c r="Q2748" s="549"/>
      <c r="R2748" s="549"/>
      <c r="S2748" s="584"/>
    </row>
    <row r="2749" spans="1:19" ht="15.6">
      <c r="A2749" s="1814"/>
      <c r="B2749" s="1815"/>
      <c r="C2749" s="1815"/>
      <c r="D2749" s="1815"/>
      <c r="E2749" s="1815"/>
      <c r="F2749" s="1815"/>
      <c r="G2749" s="1815"/>
      <c r="H2749" s="1815"/>
      <c r="I2749" s="1815"/>
      <c r="J2749" s="1815"/>
      <c r="K2749" s="1816"/>
      <c r="L2749" s="547"/>
      <c r="M2749" s="583"/>
      <c r="N2749" s="549"/>
      <c r="O2749" s="549"/>
      <c r="P2749" s="549"/>
      <c r="Q2749" s="549"/>
      <c r="R2749" s="549"/>
      <c r="S2749" s="584"/>
    </row>
    <row r="2750" spans="1:19" ht="15.6">
      <c r="A2750" s="1814"/>
      <c r="B2750" s="1815"/>
      <c r="C2750" s="1815"/>
      <c r="D2750" s="1815"/>
      <c r="E2750" s="1815"/>
      <c r="F2750" s="1815"/>
      <c r="G2750" s="1815"/>
      <c r="H2750" s="1815"/>
      <c r="I2750" s="1815"/>
      <c r="J2750" s="1815"/>
      <c r="K2750" s="1816"/>
      <c r="L2750" s="547"/>
      <c r="M2750" s="583"/>
      <c r="N2750" s="549"/>
      <c r="O2750" s="549"/>
      <c r="P2750" s="549"/>
      <c r="Q2750" s="549"/>
      <c r="R2750" s="549"/>
      <c r="S2750" s="584"/>
    </row>
    <row r="2751" spans="1:19" ht="15.6">
      <c r="A2751" s="1814"/>
      <c r="B2751" s="1815"/>
      <c r="C2751" s="1815"/>
      <c r="D2751" s="1815"/>
      <c r="E2751" s="1815"/>
      <c r="F2751" s="1815"/>
      <c r="G2751" s="1815"/>
      <c r="H2751" s="1815"/>
      <c r="I2751" s="1815"/>
      <c r="J2751" s="1815"/>
      <c r="K2751" s="1816"/>
      <c r="L2751" s="547"/>
      <c r="M2751" s="583"/>
      <c r="N2751" s="549"/>
      <c r="O2751" s="549"/>
      <c r="P2751" s="549"/>
      <c r="Q2751" s="549"/>
      <c r="R2751" s="549"/>
      <c r="S2751" s="584"/>
    </row>
    <row r="2752" spans="1:19" ht="15.6">
      <c r="A2752" s="1814"/>
      <c r="B2752" s="1815"/>
      <c r="C2752" s="1815"/>
      <c r="D2752" s="1815"/>
      <c r="E2752" s="1815"/>
      <c r="F2752" s="1815"/>
      <c r="G2752" s="1815"/>
      <c r="H2752" s="1815"/>
      <c r="I2752" s="1815"/>
      <c r="J2752" s="1815"/>
      <c r="K2752" s="1816"/>
      <c r="L2752" s="547"/>
      <c r="M2752" s="583"/>
      <c r="N2752" s="549"/>
      <c r="O2752" s="549"/>
      <c r="P2752" s="549"/>
      <c r="Q2752" s="549"/>
      <c r="R2752" s="549"/>
      <c r="S2752" s="584"/>
    </row>
    <row r="2753" spans="1:19" ht="15.6">
      <c r="A2753" s="1814"/>
      <c r="B2753" s="1815"/>
      <c r="C2753" s="1815"/>
      <c r="D2753" s="1815"/>
      <c r="E2753" s="1815"/>
      <c r="F2753" s="1815"/>
      <c r="G2753" s="1815"/>
      <c r="H2753" s="1815"/>
      <c r="I2753" s="1815"/>
      <c r="J2753" s="1815"/>
      <c r="K2753" s="1816"/>
      <c r="L2753" s="547"/>
      <c r="M2753" s="583"/>
      <c r="N2753" s="549"/>
      <c r="O2753" s="549"/>
      <c r="P2753" s="549"/>
      <c r="Q2753" s="549"/>
      <c r="R2753" s="549"/>
      <c r="S2753" s="584"/>
    </row>
    <row r="2754" spans="1:19" ht="15.6">
      <c r="A2754" s="1814"/>
      <c r="B2754" s="1815"/>
      <c r="C2754" s="1815"/>
      <c r="D2754" s="1815"/>
      <c r="E2754" s="1815"/>
      <c r="F2754" s="1815"/>
      <c r="G2754" s="1815"/>
      <c r="H2754" s="1815"/>
      <c r="I2754" s="1815"/>
      <c r="J2754" s="1815"/>
      <c r="K2754" s="1816"/>
      <c r="L2754" s="547"/>
      <c r="M2754" s="583"/>
      <c r="N2754" s="549"/>
      <c r="O2754" s="549"/>
      <c r="P2754" s="549"/>
      <c r="Q2754" s="549"/>
      <c r="R2754" s="549"/>
      <c r="S2754" s="584"/>
    </row>
    <row r="2755" spans="1:19" ht="15.6">
      <c r="A2755" s="1831"/>
      <c r="B2755" s="1832"/>
      <c r="C2755" s="1832"/>
      <c r="D2755" s="1832"/>
      <c r="E2755" s="1832"/>
      <c r="F2755" s="1832"/>
      <c r="G2755" s="1832"/>
      <c r="H2755" s="1832"/>
      <c r="I2755" s="1832"/>
      <c r="J2755" s="1832"/>
      <c r="K2755" s="1833"/>
      <c r="L2755" s="1834" t="s">
        <v>1209</v>
      </c>
      <c r="M2755" s="1835"/>
      <c r="N2755" s="1835"/>
      <c r="O2755" s="1835"/>
      <c r="P2755" s="1835"/>
      <c r="Q2755" s="1835"/>
      <c r="R2755" s="1836"/>
      <c r="S2755" s="558">
        <f>SUM(S2734:S2748)</f>
        <v>114.94</v>
      </c>
    </row>
    <row r="2756" spans="1:19" ht="15.6">
      <c r="A2756" s="559"/>
      <c r="B2756" s="560"/>
      <c r="C2756" s="560"/>
      <c r="D2756" s="561"/>
      <c r="E2756" s="562"/>
      <c r="F2756" s="562"/>
      <c r="G2756" s="562"/>
      <c r="H2756" s="563"/>
      <c r="I2756" s="564"/>
      <c r="J2756" s="565"/>
      <c r="K2756" s="565"/>
      <c r="L2756" s="565"/>
      <c r="M2756" s="566"/>
      <c r="N2756" s="561"/>
      <c r="O2756" s="561"/>
      <c r="P2756" s="561"/>
      <c r="Q2756" s="561"/>
      <c r="R2756" s="561"/>
      <c r="S2756" s="567"/>
    </row>
    <row r="2757" spans="1:19" ht="15.6">
      <c r="A2757" s="559"/>
      <c r="B2757" s="560"/>
      <c r="C2757" s="560"/>
      <c r="D2757" s="561"/>
      <c r="E2757" s="562"/>
      <c r="F2757" s="562"/>
      <c r="G2757" s="562"/>
      <c r="H2757" s="563"/>
      <c r="I2757" s="564"/>
      <c r="J2757" s="565"/>
      <c r="K2757" s="565"/>
      <c r="L2757" s="565"/>
      <c r="M2757" s="566"/>
      <c r="N2757" s="561"/>
      <c r="O2757" s="561"/>
      <c r="P2757" s="561"/>
      <c r="Q2757" s="561"/>
      <c r="R2757" s="561"/>
      <c r="S2757" s="567"/>
    </row>
    <row r="2758" spans="1:19" ht="65.400000000000006" customHeight="1">
      <c r="A2758" s="753" t="s">
        <v>1306</v>
      </c>
      <c r="B2758" s="1757"/>
      <c r="C2758" s="1757"/>
      <c r="D2758" s="299"/>
      <c r="E2758" s="280"/>
      <c r="F2758" s="756"/>
      <c r="G2758" s="1758" t="s">
        <v>1306</v>
      </c>
      <c r="H2758" s="1758"/>
      <c r="I2758" s="299"/>
      <c r="J2758" s="299"/>
      <c r="K2758" s="568"/>
      <c r="L2758" s="568"/>
      <c r="M2758" s="568"/>
      <c r="N2758" s="568"/>
      <c r="O2758" s="568"/>
      <c r="P2758" s="568"/>
      <c r="Q2758" s="568"/>
      <c r="R2758" s="568"/>
      <c r="S2758" s="532"/>
    </row>
    <row r="2759" spans="1:19" ht="15.6" customHeight="1">
      <c r="A2759" s="765" t="s">
        <v>1939</v>
      </c>
      <c r="B2759" s="755"/>
      <c r="C2759" s="755"/>
      <c r="D2759" s="238"/>
      <c r="E2759" s="238"/>
      <c r="F2759" s="238"/>
      <c r="G2759" s="1759" t="s">
        <v>1942</v>
      </c>
      <c r="H2759" s="1759"/>
      <c r="I2759" s="1759"/>
      <c r="J2759" s="1759"/>
      <c r="K2759" s="568"/>
      <c r="L2759" s="568"/>
      <c r="M2759" s="568"/>
      <c r="N2759" s="568"/>
      <c r="O2759" s="568"/>
      <c r="P2759" s="568"/>
      <c r="Q2759" s="568"/>
      <c r="R2759" s="568"/>
      <c r="S2759" s="569"/>
    </row>
    <row r="2760" spans="1:19" ht="15.6" customHeight="1">
      <c r="A2760" s="765" t="s">
        <v>1940</v>
      </c>
      <c r="B2760" s="755"/>
      <c r="C2760" s="755"/>
      <c r="D2760" s="238"/>
      <c r="E2760" s="238"/>
      <c r="F2760" s="238"/>
      <c r="G2760" s="1759" t="s">
        <v>1943</v>
      </c>
      <c r="H2760" s="1759"/>
      <c r="I2760" s="1759"/>
      <c r="J2760" s="1759"/>
      <c r="K2760" s="568"/>
      <c r="L2760" s="568"/>
      <c r="M2760" s="568"/>
      <c r="N2760" s="568"/>
      <c r="O2760" s="568"/>
      <c r="P2760" s="568"/>
      <c r="Q2760" s="568"/>
      <c r="R2760" s="568"/>
      <c r="S2760" s="569"/>
    </row>
    <row r="2761" spans="1:19" ht="16.2" thickBot="1">
      <c r="A2761" s="766" t="s">
        <v>1941</v>
      </c>
      <c r="B2761" s="767"/>
      <c r="C2761" s="767"/>
      <c r="D2761" s="727"/>
      <c r="E2761" s="727"/>
      <c r="F2761" s="727"/>
      <c r="G2761" s="1760" t="s">
        <v>1944</v>
      </c>
      <c r="H2761" s="1760"/>
      <c r="I2761" s="1760"/>
      <c r="J2761" s="1760"/>
      <c r="K2761" s="1167"/>
      <c r="L2761" s="1167"/>
      <c r="M2761" s="1167"/>
      <c r="N2761" s="1167"/>
      <c r="O2761" s="1167"/>
      <c r="P2761" s="1167"/>
      <c r="Q2761" s="1167"/>
      <c r="R2761" s="1167"/>
      <c r="S2761" s="1168"/>
    </row>
    <row r="2762" spans="1:19" ht="21" customHeight="1" thickBot="1">
      <c r="A2762" s="1837"/>
      <c r="B2762" s="1838"/>
      <c r="C2762" s="1838"/>
      <c r="D2762" s="1775" t="s">
        <v>1281</v>
      </c>
      <c r="E2762" s="1776"/>
      <c r="F2762" s="1776"/>
      <c r="G2762" s="1776"/>
      <c r="H2762" s="1776"/>
      <c r="I2762" s="1776"/>
      <c r="J2762" s="1776"/>
      <c r="K2762" s="1776"/>
      <c r="L2762" s="1776"/>
      <c r="M2762" s="1776"/>
      <c r="N2762" s="1776"/>
      <c r="O2762" s="1776"/>
      <c r="P2762" s="1776"/>
      <c r="Q2762" s="1776"/>
      <c r="R2762" s="1776"/>
      <c r="S2762" s="1486"/>
    </row>
    <row r="2763" spans="1:19" ht="15.6">
      <c r="A2763" s="1184"/>
      <c r="B2763" s="1185"/>
      <c r="C2763" s="1185"/>
      <c r="D2763" s="1185"/>
      <c r="E2763" s="1185"/>
      <c r="F2763" s="1185"/>
      <c r="G2763" s="1185"/>
      <c r="H2763" s="1185"/>
      <c r="I2763" s="1185"/>
      <c r="J2763" s="1185"/>
      <c r="K2763" s="1185"/>
      <c r="L2763" s="1185"/>
      <c r="M2763" s="1185"/>
      <c r="N2763" s="1185"/>
      <c r="O2763" s="1185"/>
      <c r="P2763" s="1185"/>
      <c r="Q2763" s="1185"/>
      <c r="R2763" s="1185"/>
      <c r="S2763" s="1488"/>
    </row>
    <row r="2764" spans="1:19" ht="15.6" customHeight="1">
      <c r="A2764" s="1839" t="s">
        <v>1204</v>
      </c>
      <c r="B2764" s="1840"/>
      <c r="C2764" s="1840"/>
      <c r="D2764" s="1841" t="s">
        <v>1228</v>
      </c>
      <c r="E2764" s="1842"/>
      <c r="F2764" s="1842"/>
      <c r="G2764" s="1842"/>
      <c r="H2764" s="1842"/>
      <c r="I2764" s="1842"/>
      <c r="J2764" s="1842"/>
      <c r="K2764" s="1842"/>
      <c r="L2764" s="1842"/>
      <c r="M2764" s="1842"/>
      <c r="N2764" s="1842"/>
      <c r="O2764" s="1842"/>
      <c r="P2764" s="1842"/>
      <c r="Q2764" s="1842"/>
      <c r="R2764" s="1843"/>
      <c r="S2764" s="534"/>
    </row>
    <row r="2765" spans="1:19" ht="15.6">
      <c r="A2765" s="535"/>
      <c r="B2765" s="533"/>
      <c r="C2765" s="536"/>
      <c r="D2765" s="1844"/>
      <c r="E2765" s="1845"/>
      <c r="F2765" s="1845"/>
      <c r="G2765" s="1845"/>
      <c r="H2765" s="1845"/>
      <c r="I2765" s="1845"/>
      <c r="J2765" s="1845"/>
      <c r="K2765" s="1845"/>
      <c r="L2765" s="1845"/>
      <c r="M2765" s="1845"/>
      <c r="N2765" s="1845"/>
      <c r="O2765" s="1845"/>
      <c r="P2765" s="1845"/>
      <c r="Q2765" s="1845"/>
      <c r="R2765" s="1846"/>
      <c r="S2765" s="534"/>
    </row>
    <row r="2766" spans="1:19" ht="15.6">
      <c r="A2766" s="537"/>
      <c r="B2766" s="538"/>
      <c r="C2766" s="538"/>
      <c r="D2766" s="539"/>
      <c r="E2766" s="540"/>
      <c r="F2766" s="540"/>
      <c r="G2766" s="539"/>
      <c r="H2766" s="539"/>
      <c r="I2766" s="539"/>
      <c r="J2766" s="539"/>
      <c r="K2766" s="539"/>
      <c r="L2766" s="539"/>
      <c r="M2766" s="539"/>
      <c r="N2766" s="539"/>
      <c r="O2766" s="539"/>
      <c r="P2766" s="539"/>
      <c r="Q2766" s="539"/>
      <c r="R2766" s="540"/>
      <c r="S2766" s="534"/>
    </row>
    <row r="2767" spans="1:19" ht="15.6">
      <c r="A2767" s="1761" t="s">
        <v>1282</v>
      </c>
      <c r="B2767" s="1762"/>
      <c r="C2767" s="1762"/>
      <c r="D2767" s="1762"/>
      <c r="E2767" s="541"/>
      <c r="F2767" s="1763" t="s">
        <v>1283</v>
      </c>
      <c r="G2767" s="1763"/>
      <c r="H2767" s="1763"/>
      <c r="I2767" s="1763"/>
      <c r="J2767" s="1763"/>
      <c r="K2767" s="1763"/>
      <c r="L2767" s="540"/>
      <c r="M2767" s="1763" t="s">
        <v>1205</v>
      </c>
      <c r="N2767" s="1763"/>
      <c r="O2767" s="1763"/>
      <c r="P2767" s="540"/>
      <c r="Q2767" s="1764" t="s">
        <v>1284</v>
      </c>
      <c r="R2767" s="1765"/>
      <c r="S2767" s="1766"/>
    </row>
    <row r="2768" spans="1:19" ht="15.6">
      <c r="A2768" s="1767" t="s">
        <v>1082</v>
      </c>
      <c r="B2768" s="1768"/>
      <c r="C2768" s="1768"/>
      <c r="D2768" s="1768"/>
      <c r="E2768" s="541"/>
      <c r="F2768" s="1769" t="s">
        <v>1083</v>
      </c>
      <c r="G2768" s="1769"/>
      <c r="H2768" s="1769"/>
      <c r="I2768" s="1769"/>
      <c r="J2768" s="1769"/>
      <c r="K2768" s="1769"/>
      <c r="L2768" s="540"/>
      <c r="M2768" s="1770" t="s">
        <v>925</v>
      </c>
      <c r="N2768" s="1771"/>
      <c r="O2768" s="1772"/>
      <c r="P2768" s="539"/>
      <c r="Q2768" s="1828"/>
      <c r="R2768" s="1829"/>
      <c r="S2768" s="1830"/>
    </row>
    <row r="2769" spans="1:19" ht="15.6">
      <c r="A2769" s="1767"/>
      <c r="B2769" s="1768"/>
      <c r="C2769" s="1768"/>
      <c r="D2769" s="1768"/>
      <c r="E2769" s="541"/>
      <c r="F2769" s="1769"/>
      <c r="G2769" s="1769"/>
      <c r="H2769" s="1769"/>
      <c r="I2769" s="1769"/>
      <c r="J2769" s="1769"/>
      <c r="K2769" s="1769"/>
      <c r="L2769" s="539"/>
      <c r="M2769" s="539"/>
      <c r="N2769" s="542"/>
      <c r="O2769" s="542"/>
      <c r="P2769" s="542"/>
      <c r="Q2769" s="542"/>
      <c r="R2769" s="540"/>
      <c r="S2769" s="534"/>
    </row>
    <row r="2770" spans="1:19" ht="15.6">
      <c r="A2770" s="1820" t="s">
        <v>1285</v>
      </c>
      <c r="B2770" s="1821"/>
      <c r="C2770" s="1821"/>
      <c r="D2770" s="1821"/>
      <c r="E2770" s="1821"/>
      <c r="F2770" s="1821"/>
      <c r="G2770" s="1821"/>
      <c r="H2770" s="1821"/>
      <c r="I2770" s="1821"/>
      <c r="J2770" s="1821"/>
      <c r="K2770" s="1822"/>
      <c r="L2770" s="1823" t="s">
        <v>428</v>
      </c>
      <c r="M2770" s="1825" t="s">
        <v>1225</v>
      </c>
      <c r="N2770" s="1826"/>
      <c r="O2770" s="1827"/>
      <c r="P2770" s="1823" t="s">
        <v>1286</v>
      </c>
      <c r="Q2770" s="1823" t="s">
        <v>1287</v>
      </c>
      <c r="R2770" s="1823" t="s">
        <v>1288</v>
      </c>
      <c r="S2770" s="1809" t="s">
        <v>1206</v>
      </c>
    </row>
    <row r="2771" spans="1:19" ht="15" customHeight="1">
      <c r="A2771" s="1804"/>
      <c r="B2771" s="1805"/>
      <c r="C2771" s="1805"/>
      <c r="D2771" s="1805"/>
      <c r="E2771" s="1805"/>
      <c r="F2771" s="1805"/>
      <c r="G2771" s="1805"/>
      <c r="H2771" s="1805"/>
      <c r="I2771" s="1805"/>
      <c r="J2771" s="1805"/>
      <c r="K2771" s="1806"/>
      <c r="L2771" s="1824"/>
      <c r="M2771" s="546" t="s">
        <v>1289</v>
      </c>
      <c r="N2771" s="546" t="s">
        <v>1290</v>
      </c>
      <c r="O2771" s="546" t="s">
        <v>1291</v>
      </c>
      <c r="P2771" s="1824"/>
      <c r="Q2771" s="1824"/>
      <c r="R2771" s="1824"/>
      <c r="S2771" s="1810"/>
    </row>
    <row r="2772" spans="1:19" ht="15" customHeight="1">
      <c r="A2772" s="1811" t="s">
        <v>1292</v>
      </c>
      <c r="B2772" s="1812"/>
      <c r="C2772" s="1812"/>
      <c r="D2772" s="1812"/>
      <c r="E2772" s="1812"/>
      <c r="F2772" s="1812"/>
      <c r="G2772" s="1812"/>
      <c r="H2772" s="1812"/>
      <c r="I2772" s="1812"/>
      <c r="J2772" s="1812"/>
      <c r="K2772" s="1813"/>
      <c r="L2772" s="547" t="s">
        <v>1293</v>
      </c>
      <c r="M2772" s="583"/>
      <c r="N2772" s="549"/>
      <c r="O2772" s="549">
        <v>74.45</v>
      </c>
      <c r="P2772" s="549"/>
      <c r="Q2772" s="549">
        <v>1</v>
      </c>
      <c r="R2772" s="549">
        <f>O2772+Q2772</f>
        <v>75.45</v>
      </c>
      <c r="S2772" s="584">
        <f>R2772</f>
        <v>75.45</v>
      </c>
    </row>
    <row r="2773" spans="1:19" ht="15.6">
      <c r="A2773" s="1814"/>
      <c r="B2773" s="1815"/>
      <c r="C2773" s="1815"/>
      <c r="D2773" s="1815"/>
      <c r="E2773" s="1815"/>
      <c r="F2773" s="1815"/>
      <c r="G2773" s="1815"/>
      <c r="H2773" s="1815"/>
      <c r="I2773" s="1815"/>
      <c r="J2773" s="1815"/>
      <c r="K2773" s="1816"/>
      <c r="L2773" s="547" t="s">
        <v>1226</v>
      </c>
      <c r="M2773" s="583"/>
      <c r="N2773" s="549"/>
      <c r="O2773" s="549">
        <v>56.6</v>
      </c>
      <c r="P2773" s="549"/>
      <c r="Q2773" s="549">
        <v>1</v>
      </c>
      <c r="R2773" s="549">
        <f>O2773+Q2773</f>
        <v>57.6</v>
      </c>
      <c r="S2773" s="584">
        <f t="shared" ref="S2773" si="83">R2773</f>
        <v>57.6</v>
      </c>
    </row>
    <row r="2774" spans="1:19" ht="15.6">
      <c r="A2774" s="1814"/>
      <c r="B2774" s="1815"/>
      <c r="C2774" s="1815"/>
      <c r="D2774" s="1815"/>
      <c r="E2774" s="1815"/>
      <c r="F2774" s="1815"/>
      <c r="G2774" s="1815"/>
      <c r="H2774" s="1815"/>
      <c r="I2774" s="1815"/>
      <c r="J2774" s="1815"/>
      <c r="K2774" s="1816"/>
      <c r="L2774" s="547" t="s">
        <v>914</v>
      </c>
      <c r="M2774" s="583"/>
      <c r="N2774" s="549"/>
      <c r="O2774" s="549"/>
      <c r="P2774" s="549"/>
      <c r="Q2774" s="549"/>
      <c r="R2774" s="549"/>
      <c r="S2774" s="584"/>
    </row>
    <row r="2775" spans="1:19" ht="15.6">
      <c r="A2775" s="1814"/>
      <c r="B2775" s="1815"/>
      <c r="C2775" s="1815"/>
      <c r="D2775" s="1815"/>
      <c r="E2775" s="1815"/>
      <c r="F2775" s="1815"/>
      <c r="G2775" s="1815"/>
      <c r="H2775" s="1815"/>
      <c r="I2775" s="1815"/>
      <c r="J2775" s="1815"/>
      <c r="K2775" s="1816"/>
      <c r="L2775" s="547" t="s">
        <v>1294</v>
      </c>
      <c r="M2775" s="583"/>
      <c r="N2775" s="549"/>
      <c r="O2775" s="549">
        <v>12.2</v>
      </c>
      <c r="P2775" s="549"/>
      <c r="Q2775" s="549">
        <v>1</v>
      </c>
      <c r="R2775" s="549">
        <f t="shared" ref="R2775:R2786" si="84">O2775+Q2775</f>
        <v>13.2</v>
      </c>
      <c r="S2775" s="584">
        <f t="shared" ref="S2775:S2786" si="85">R2775</f>
        <v>13.2</v>
      </c>
    </row>
    <row r="2776" spans="1:19" ht="15.6">
      <c r="A2776" s="1814"/>
      <c r="B2776" s="1815"/>
      <c r="C2776" s="1815"/>
      <c r="D2776" s="1815"/>
      <c r="E2776" s="1815"/>
      <c r="F2776" s="1815"/>
      <c r="G2776" s="1815"/>
      <c r="H2776" s="1815"/>
      <c r="I2776" s="1815"/>
      <c r="J2776" s="1815"/>
      <c r="K2776" s="1816"/>
      <c r="L2776" s="547" t="s">
        <v>1295</v>
      </c>
      <c r="M2776" s="583"/>
      <c r="N2776" s="549"/>
      <c r="O2776" s="549">
        <v>11.4</v>
      </c>
      <c r="P2776" s="549"/>
      <c r="Q2776" s="549">
        <v>1</v>
      </c>
      <c r="R2776" s="549">
        <f t="shared" si="84"/>
        <v>12.4</v>
      </c>
      <c r="S2776" s="584">
        <f t="shared" si="85"/>
        <v>12.4</v>
      </c>
    </row>
    <row r="2777" spans="1:19" ht="15.6">
      <c r="A2777" s="1814"/>
      <c r="B2777" s="1815"/>
      <c r="C2777" s="1815"/>
      <c r="D2777" s="1815"/>
      <c r="E2777" s="1815"/>
      <c r="F2777" s="1815"/>
      <c r="G2777" s="1815"/>
      <c r="H2777" s="1815"/>
      <c r="I2777" s="1815"/>
      <c r="J2777" s="1815"/>
      <c r="K2777" s="1816"/>
      <c r="L2777" s="547" t="s">
        <v>1296</v>
      </c>
      <c r="M2777" s="583"/>
      <c r="N2777" s="549"/>
      <c r="O2777" s="549">
        <v>11.4</v>
      </c>
      <c r="P2777" s="549"/>
      <c r="Q2777" s="549">
        <v>1</v>
      </c>
      <c r="R2777" s="549">
        <f t="shared" si="84"/>
        <v>12.4</v>
      </c>
      <c r="S2777" s="584">
        <f t="shared" si="85"/>
        <v>12.4</v>
      </c>
    </row>
    <row r="2778" spans="1:19" ht="15.6">
      <c r="A2778" s="1814"/>
      <c r="B2778" s="1815"/>
      <c r="C2778" s="1815"/>
      <c r="D2778" s="1815"/>
      <c r="E2778" s="1815"/>
      <c r="F2778" s="1815"/>
      <c r="G2778" s="1815"/>
      <c r="H2778" s="1815"/>
      <c r="I2778" s="1815"/>
      <c r="J2778" s="1815"/>
      <c r="K2778" s="1816"/>
      <c r="L2778" s="547" t="s">
        <v>1297</v>
      </c>
      <c r="M2778" s="583"/>
      <c r="N2778" s="549"/>
      <c r="O2778" s="549">
        <v>17.149999999999999</v>
      </c>
      <c r="P2778" s="549"/>
      <c r="Q2778" s="549">
        <v>1</v>
      </c>
      <c r="R2778" s="549">
        <f t="shared" si="84"/>
        <v>18.149999999999999</v>
      </c>
      <c r="S2778" s="584">
        <f t="shared" si="85"/>
        <v>18.149999999999999</v>
      </c>
    </row>
    <row r="2779" spans="1:19" ht="15.6">
      <c r="A2779" s="1814"/>
      <c r="B2779" s="1815"/>
      <c r="C2779" s="1815"/>
      <c r="D2779" s="1815"/>
      <c r="E2779" s="1815"/>
      <c r="F2779" s="1815"/>
      <c r="G2779" s="1815"/>
      <c r="H2779" s="1815"/>
      <c r="I2779" s="1815"/>
      <c r="J2779" s="1815"/>
      <c r="K2779" s="1816"/>
      <c r="L2779" s="547" t="s">
        <v>1298</v>
      </c>
      <c r="M2779" s="583"/>
      <c r="N2779" s="549"/>
      <c r="O2779" s="549">
        <f>11.9+0.35</f>
        <v>12.25</v>
      </c>
      <c r="P2779" s="549"/>
      <c r="Q2779" s="549">
        <v>1</v>
      </c>
      <c r="R2779" s="549">
        <f t="shared" si="84"/>
        <v>13.25</v>
      </c>
      <c r="S2779" s="584">
        <f t="shared" si="85"/>
        <v>13.25</v>
      </c>
    </row>
    <row r="2780" spans="1:19" ht="15.6">
      <c r="A2780" s="1814"/>
      <c r="B2780" s="1815"/>
      <c r="C2780" s="1815"/>
      <c r="D2780" s="1815"/>
      <c r="E2780" s="1815"/>
      <c r="F2780" s="1815"/>
      <c r="G2780" s="1815"/>
      <c r="H2780" s="1815"/>
      <c r="I2780" s="1815"/>
      <c r="J2780" s="1815"/>
      <c r="K2780" s="1816"/>
      <c r="L2780" s="547" t="s">
        <v>1299</v>
      </c>
      <c r="M2780" s="583"/>
      <c r="N2780" s="549"/>
      <c r="O2780" s="549">
        <v>15.1</v>
      </c>
      <c r="P2780" s="549"/>
      <c r="Q2780" s="549">
        <v>1</v>
      </c>
      <c r="R2780" s="549">
        <f t="shared" si="84"/>
        <v>16.100000000000001</v>
      </c>
      <c r="S2780" s="584">
        <f t="shared" si="85"/>
        <v>16.100000000000001</v>
      </c>
    </row>
    <row r="2781" spans="1:19" ht="15.6">
      <c r="A2781" s="1814"/>
      <c r="B2781" s="1815"/>
      <c r="C2781" s="1815"/>
      <c r="D2781" s="1815"/>
      <c r="E2781" s="1815"/>
      <c r="F2781" s="1815"/>
      <c r="G2781" s="1815"/>
      <c r="H2781" s="1815"/>
      <c r="I2781" s="1815"/>
      <c r="J2781" s="1815"/>
      <c r="K2781" s="1816"/>
      <c r="L2781" s="547" t="s">
        <v>1300</v>
      </c>
      <c r="M2781" s="583"/>
      <c r="N2781" s="549"/>
      <c r="O2781" s="549">
        <v>12.15</v>
      </c>
      <c r="P2781" s="549"/>
      <c r="Q2781" s="549">
        <v>1</v>
      </c>
      <c r="R2781" s="549">
        <f t="shared" si="84"/>
        <v>13.15</v>
      </c>
      <c r="S2781" s="584">
        <f t="shared" si="85"/>
        <v>13.15</v>
      </c>
    </row>
    <row r="2782" spans="1:19" ht="15.6">
      <c r="A2782" s="1814"/>
      <c r="B2782" s="1815"/>
      <c r="C2782" s="1815"/>
      <c r="D2782" s="1815"/>
      <c r="E2782" s="1815"/>
      <c r="F2782" s="1815"/>
      <c r="G2782" s="1815"/>
      <c r="H2782" s="1815"/>
      <c r="I2782" s="1815"/>
      <c r="J2782" s="1815"/>
      <c r="K2782" s="1816"/>
      <c r="L2782" s="547" t="s">
        <v>1301</v>
      </c>
      <c r="M2782" s="583"/>
      <c r="N2782" s="549"/>
      <c r="O2782" s="549">
        <v>9.8000000000000007</v>
      </c>
      <c r="P2782" s="549"/>
      <c r="Q2782" s="549">
        <v>1</v>
      </c>
      <c r="R2782" s="549">
        <f t="shared" si="84"/>
        <v>10.8</v>
      </c>
      <c r="S2782" s="584">
        <f t="shared" si="85"/>
        <v>10.8</v>
      </c>
    </row>
    <row r="2783" spans="1:19" ht="15.6">
      <c r="A2783" s="1814"/>
      <c r="B2783" s="1815"/>
      <c r="C2783" s="1815"/>
      <c r="D2783" s="1815"/>
      <c r="E2783" s="1815"/>
      <c r="F2783" s="1815"/>
      <c r="G2783" s="1815"/>
      <c r="H2783" s="1815"/>
      <c r="I2783" s="1815"/>
      <c r="J2783" s="1815"/>
      <c r="K2783" s="1816"/>
      <c r="L2783" s="547" t="s">
        <v>1302</v>
      </c>
      <c r="M2783" s="583"/>
      <c r="N2783" s="549"/>
      <c r="O2783" s="549">
        <v>8.35</v>
      </c>
      <c r="P2783" s="549"/>
      <c r="Q2783" s="549">
        <v>1</v>
      </c>
      <c r="R2783" s="549">
        <f t="shared" si="84"/>
        <v>9.35</v>
      </c>
      <c r="S2783" s="584">
        <f t="shared" si="85"/>
        <v>9.35</v>
      </c>
    </row>
    <row r="2784" spans="1:19" ht="15.6">
      <c r="A2784" s="1814"/>
      <c r="B2784" s="1815"/>
      <c r="C2784" s="1815"/>
      <c r="D2784" s="1815"/>
      <c r="E2784" s="1815"/>
      <c r="F2784" s="1815"/>
      <c r="G2784" s="1815"/>
      <c r="H2784" s="1815"/>
      <c r="I2784" s="1815"/>
      <c r="J2784" s="1815"/>
      <c r="K2784" s="1816"/>
      <c r="L2784" s="547" t="s">
        <v>1303</v>
      </c>
      <c r="M2784" s="583"/>
      <c r="N2784" s="549"/>
      <c r="O2784" s="549">
        <v>6.23</v>
      </c>
      <c r="P2784" s="549"/>
      <c r="Q2784" s="549">
        <v>1</v>
      </c>
      <c r="R2784" s="549">
        <f t="shared" si="84"/>
        <v>7.23</v>
      </c>
      <c r="S2784" s="584">
        <f t="shared" si="85"/>
        <v>7.23</v>
      </c>
    </row>
    <row r="2785" spans="1:19" ht="15.6">
      <c r="A2785" s="1814"/>
      <c r="B2785" s="1815"/>
      <c r="C2785" s="1815"/>
      <c r="D2785" s="1815"/>
      <c r="E2785" s="1815"/>
      <c r="F2785" s="1815"/>
      <c r="G2785" s="1815"/>
      <c r="H2785" s="1815"/>
      <c r="I2785" s="1815"/>
      <c r="J2785" s="1815"/>
      <c r="K2785" s="1816"/>
      <c r="L2785" s="547" t="s">
        <v>1304</v>
      </c>
      <c r="M2785" s="583"/>
      <c r="N2785" s="549"/>
      <c r="O2785" s="549">
        <v>32.5</v>
      </c>
      <c r="P2785" s="549"/>
      <c r="Q2785" s="549">
        <v>1</v>
      </c>
      <c r="R2785" s="549">
        <f t="shared" si="84"/>
        <v>33.5</v>
      </c>
      <c r="S2785" s="584">
        <f t="shared" si="85"/>
        <v>33.5</v>
      </c>
    </row>
    <row r="2786" spans="1:19" ht="15.6">
      <c r="A2786" s="1814"/>
      <c r="B2786" s="1815"/>
      <c r="C2786" s="1815"/>
      <c r="D2786" s="1815"/>
      <c r="E2786" s="1815"/>
      <c r="F2786" s="1815"/>
      <c r="G2786" s="1815"/>
      <c r="H2786" s="1815"/>
      <c r="I2786" s="1815"/>
      <c r="J2786" s="1815"/>
      <c r="K2786" s="1816"/>
      <c r="L2786" s="547" t="s">
        <v>1305</v>
      </c>
      <c r="M2786" s="583"/>
      <c r="N2786" s="549"/>
      <c r="O2786" s="549">
        <v>37.4</v>
      </c>
      <c r="P2786" s="549"/>
      <c r="Q2786" s="549">
        <v>1</v>
      </c>
      <c r="R2786" s="549">
        <f t="shared" si="84"/>
        <v>38.4</v>
      </c>
      <c r="S2786" s="584">
        <f t="shared" si="85"/>
        <v>38.4</v>
      </c>
    </row>
    <row r="2787" spans="1:19" ht="15.6">
      <c r="A2787" s="1814"/>
      <c r="B2787" s="1815"/>
      <c r="C2787" s="1815"/>
      <c r="D2787" s="1815"/>
      <c r="E2787" s="1815"/>
      <c r="F2787" s="1815"/>
      <c r="G2787" s="1815"/>
      <c r="H2787" s="1815"/>
      <c r="I2787" s="1815"/>
      <c r="J2787" s="1815"/>
      <c r="K2787" s="1816"/>
      <c r="L2787" s="547"/>
      <c r="M2787" s="583"/>
      <c r="N2787" s="549"/>
      <c r="O2787" s="549"/>
      <c r="P2787" s="549"/>
      <c r="Q2787" s="549"/>
      <c r="R2787" s="549"/>
      <c r="S2787" s="584"/>
    </row>
    <row r="2788" spans="1:19" ht="15.6">
      <c r="A2788" s="1814"/>
      <c r="B2788" s="1815"/>
      <c r="C2788" s="1815"/>
      <c r="D2788" s="1815"/>
      <c r="E2788" s="1815"/>
      <c r="F2788" s="1815"/>
      <c r="G2788" s="1815"/>
      <c r="H2788" s="1815"/>
      <c r="I2788" s="1815"/>
      <c r="J2788" s="1815"/>
      <c r="K2788" s="1816"/>
      <c r="L2788" s="547"/>
      <c r="M2788" s="583"/>
      <c r="N2788" s="549"/>
      <c r="O2788" s="549"/>
      <c r="P2788" s="549"/>
      <c r="Q2788" s="549"/>
      <c r="R2788" s="549"/>
      <c r="S2788" s="584"/>
    </row>
    <row r="2789" spans="1:19" ht="15.6">
      <c r="A2789" s="1814"/>
      <c r="B2789" s="1815"/>
      <c r="C2789" s="1815"/>
      <c r="D2789" s="1815"/>
      <c r="E2789" s="1815"/>
      <c r="F2789" s="1815"/>
      <c r="G2789" s="1815"/>
      <c r="H2789" s="1815"/>
      <c r="I2789" s="1815"/>
      <c r="J2789" s="1815"/>
      <c r="K2789" s="1816"/>
      <c r="L2789" s="547"/>
      <c r="M2789" s="583"/>
      <c r="N2789" s="549"/>
      <c r="O2789" s="549"/>
      <c r="P2789" s="549"/>
      <c r="Q2789" s="549"/>
      <c r="R2789" s="549"/>
      <c r="S2789" s="584"/>
    </row>
    <row r="2790" spans="1:19" ht="15.6">
      <c r="A2790" s="1814"/>
      <c r="B2790" s="1815"/>
      <c r="C2790" s="1815"/>
      <c r="D2790" s="1815"/>
      <c r="E2790" s="1815"/>
      <c r="F2790" s="1815"/>
      <c r="G2790" s="1815"/>
      <c r="H2790" s="1815"/>
      <c r="I2790" s="1815"/>
      <c r="J2790" s="1815"/>
      <c r="K2790" s="1816"/>
      <c r="L2790" s="547"/>
      <c r="M2790" s="583"/>
      <c r="N2790" s="549"/>
      <c r="O2790" s="549"/>
      <c r="P2790" s="549"/>
      <c r="Q2790" s="549"/>
      <c r="R2790" s="549"/>
      <c r="S2790" s="584"/>
    </row>
    <row r="2791" spans="1:19" ht="15.6">
      <c r="A2791" s="1814"/>
      <c r="B2791" s="1815"/>
      <c r="C2791" s="1815"/>
      <c r="D2791" s="1815"/>
      <c r="E2791" s="1815"/>
      <c r="F2791" s="1815"/>
      <c r="G2791" s="1815"/>
      <c r="H2791" s="1815"/>
      <c r="I2791" s="1815"/>
      <c r="J2791" s="1815"/>
      <c r="K2791" s="1816"/>
      <c r="L2791" s="547"/>
      <c r="M2791" s="583"/>
      <c r="N2791" s="549"/>
      <c r="O2791" s="549"/>
      <c r="P2791" s="549"/>
      <c r="Q2791" s="549"/>
      <c r="R2791" s="549"/>
      <c r="S2791" s="584"/>
    </row>
    <row r="2792" spans="1:19" ht="15.6">
      <c r="A2792" s="1814"/>
      <c r="B2792" s="1815"/>
      <c r="C2792" s="1815"/>
      <c r="D2792" s="1815"/>
      <c r="E2792" s="1815"/>
      <c r="F2792" s="1815"/>
      <c r="G2792" s="1815"/>
      <c r="H2792" s="1815"/>
      <c r="I2792" s="1815"/>
      <c r="J2792" s="1815"/>
      <c r="K2792" s="1816"/>
      <c r="L2792" s="547"/>
      <c r="M2792" s="583"/>
      <c r="N2792" s="549"/>
      <c r="O2792" s="549"/>
      <c r="P2792" s="549"/>
      <c r="Q2792" s="549"/>
      <c r="R2792" s="549"/>
      <c r="S2792" s="584"/>
    </row>
    <row r="2793" spans="1:19" ht="15.6">
      <c r="A2793" s="1831"/>
      <c r="B2793" s="1832"/>
      <c r="C2793" s="1832"/>
      <c r="D2793" s="1832"/>
      <c r="E2793" s="1832"/>
      <c r="F2793" s="1832"/>
      <c r="G2793" s="1832"/>
      <c r="H2793" s="1832"/>
      <c r="I2793" s="1832"/>
      <c r="J2793" s="1832"/>
      <c r="K2793" s="1833"/>
      <c r="L2793" s="1834" t="s">
        <v>1209</v>
      </c>
      <c r="M2793" s="1835"/>
      <c r="N2793" s="1835"/>
      <c r="O2793" s="1835"/>
      <c r="P2793" s="1835"/>
      <c r="Q2793" s="1835"/>
      <c r="R2793" s="1836"/>
      <c r="S2793" s="558">
        <f>SUM(S2772:S2786)</f>
        <v>330.98</v>
      </c>
    </row>
    <row r="2794" spans="1:19" ht="15.6">
      <c r="A2794" s="559"/>
      <c r="B2794" s="560"/>
      <c r="C2794" s="560"/>
      <c r="D2794" s="561"/>
      <c r="E2794" s="562"/>
      <c r="F2794" s="562"/>
      <c r="G2794" s="562"/>
      <c r="H2794" s="563"/>
      <c r="I2794" s="564"/>
      <c r="J2794" s="565"/>
      <c r="K2794" s="565"/>
      <c r="L2794" s="565"/>
      <c r="M2794" s="566"/>
      <c r="N2794" s="561"/>
      <c r="O2794" s="561"/>
      <c r="P2794" s="561"/>
      <c r="Q2794" s="561"/>
      <c r="R2794" s="561"/>
      <c r="S2794" s="567"/>
    </row>
    <row r="2795" spans="1:19" ht="15.6">
      <c r="A2795" s="559"/>
      <c r="B2795" s="560"/>
      <c r="C2795" s="560"/>
      <c r="D2795" s="561"/>
      <c r="E2795" s="562"/>
      <c r="F2795" s="562"/>
      <c r="G2795" s="562"/>
      <c r="H2795" s="563"/>
      <c r="I2795" s="564"/>
      <c r="J2795" s="565"/>
      <c r="K2795" s="565"/>
      <c r="L2795" s="565"/>
      <c r="M2795" s="566"/>
      <c r="N2795" s="561"/>
      <c r="O2795" s="561"/>
      <c r="P2795" s="561"/>
      <c r="Q2795" s="561"/>
      <c r="R2795" s="561"/>
      <c r="S2795" s="567"/>
    </row>
    <row r="2796" spans="1:19" ht="70.2" customHeight="1">
      <c r="A2796" s="753" t="s">
        <v>1306</v>
      </c>
      <c r="B2796" s="1757"/>
      <c r="C2796" s="1757"/>
      <c r="D2796" s="299"/>
      <c r="E2796" s="280"/>
      <c r="F2796" s="756"/>
      <c r="G2796" s="1758" t="s">
        <v>1306</v>
      </c>
      <c r="H2796" s="1758"/>
      <c r="I2796" s="299"/>
      <c r="J2796" s="299"/>
      <c r="K2796" s="568"/>
      <c r="L2796" s="568"/>
      <c r="M2796" s="568"/>
      <c r="N2796" s="568"/>
      <c r="O2796" s="568"/>
      <c r="P2796" s="568"/>
      <c r="Q2796" s="568"/>
      <c r="R2796" s="568"/>
      <c r="S2796" s="532"/>
    </row>
    <row r="2797" spans="1:19" ht="15.6" customHeight="1">
      <c r="A2797" s="765" t="s">
        <v>1939</v>
      </c>
      <c r="B2797" s="755"/>
      <c r="C2797" s="755"/>
      <c r="D2797" s="238"/>
      <c r="E2797" s="238"/>
      <c r="F2797" s="238"/>
      <c r="G2797" s="1759" t="s">
        <v>1942</v>
      </c>
      <c r="H2797" s="1759"/>
      <c r="I2797" s="1759"/>
      <c r="J2797" s="1759"/>
      <c r="K2797" s="568"/>
      <c r="L2797" s="568"/>
      <c r="M2797" s="568"/>
      <c r="N2797" s="568"/>
      <c r="O2797" s="568"/>
      <c r="P2797" s="568"/>
      <c r="Q2797" s="568"/>
      <c r="R2797" s="568"/>
      <c r="S2797" s="569"/>
    </row>
    <row r="2798" spans="1:19" ht="15.6" customHeight="1">
      <c r="A2798" s="765" t="s">
        <v>1940</v>
      </c>
      <c r="B2798" s="755"/>
      <c r="C2798" s="755"/>
      <c r="D2798" s="238"/>
      <c r="E2798" s="238"/>
      <c r="F2798" s="238"/>
      <c r="G2798" s="1759" t="s">
        <v>1943</v>
      </c>
      <c r="H2798" s="1759"/>
      <c r="I2798" s="1759"/>
      <c r="J2798" s="1759"/>
      <c r="K2798" s="568"/>
      <c r="L2798" s="568"/>
      <c r="M2798" s="568"/>
      <c r="N2798" s="568"/>
      <c r="O2798" s="568"/>
      <c r="P2798" s="568"/>
      <c r="Q2798" s="568"/>
      <c r="R2798" s="568"/>
      <c r="S2798" s="569"/>
    </row>
    <row r="2799" spans="1:19" ht="16.2" thickBot="1">
      <c r="A2799" s="766" t="s">
        <v>1941</v>
      </c>
      <c r="B2799" s="767"/>
      <c r="C2799" s="767"/>
      <c r="D2799" s="727"/>
      <c r="E2799" s="727"/>
      <c r="F2799" s="727"/>
      <c r="G2799" s="1760" t="s">
        <v>1944</v>
      </c>
      <c r="H2799" s="1760"/>
      <c r="I2799" s="1760"/>
      <c r="J2799" s="1760"/>
      <c r="K2799" s="571"/>
      <c r="L2799" s="571"/>
      <c r="M2799" s="571"/>
      <c r="N2799" s="571"/>
      <c r="O2799" s="571"/>
      <c r="P2799" s="571"/>
      <c r="Q2799" s="571"/>
      <c r="R2799" s="571"/>
      <c r="S2799" s="573"/>
    </row>
    <row r="2800" spans="1:19" ht="21" customHeight="1" thickBot="1">
      <c r="A2800" s="1837"/>
      <c r="B2800" s="1838"/>
      <c r="C2800" s="1838"/>
      <c r="D2800" s="1775" t="s">
        <v>1281</v>
      </c>
      <c r="E2800" s="1776"/>
      <c r="F2800" s="1776"/>
      <c r="G2800" s="1776"/>
      <c r="H2800" s="1776"/>
      <c r="I2800" s="1776"/>
      <c r="J2800" s="1776"/>
      <c r="K2800" s="1776"/>
      <c r="L2800" s="1776"/>
      <c r="M2800" s="1776"/>
      <c r="N2800" s="1776"/>
      <c r="O2800" s="1776"/>
      <c r="P2800" s="1776"/>
      <c r="Q2800" s="1776"/>
      <c r="R2800" s="1776"/>
      <c r="S2800" s="1486"/>
    </row>
    <row r="2801" spans="1:19" ht="15.6">
      <c r="A2801" s="530"/>
      <c r="B2801" s="531"/>
      <c r="C2801" s="531"/>
      <c r="D2801" s="531"/>
      <c r="E2801" s="531"/>
      <c r="F2801" s="531"/>
      <c r="G2801" s="531"/>
      <c r="H2801" s="531"/>
      <c r="I2801" s="531"/>
      <c r="J2801" s="531"/>
      <c r="K2801" s="531"/>
      <c r="L2801" s="531"/>
      <c r="M2801" s="531"/>
      <c r="N2801" s="531"/>
      <c r="O2801" s="531"/>
      <c r="P2801" s="531"/>
      <c r="Q2801" s="531"/>
      <c r="R2801" s="531"/>
      <c r="S2801" s="532"/>
    </row>
    <row r="2802" spans="1:19" ht="15.6" customHeight="1">
      <c r="A2802" s="1839" t="s">
        <v>1204</v>
      </c>
      <c r="B2802" s="1840"/>
      <c r="C2802" s="1840"/>
      <c r="D2802" s="1841" t="s">
        <v>1228</v>
      </c>
      <c r="E2802" s="1842"/>
      <c r="F2802" s="1842"/>
      <c r="G2802" s="1842"/>
      <c r="H2802" s="1842"/>
      <c r="I2802" s="1842"/>
      <c r="J2802" s="1842"/>
      <c r="K2802" s="1842"/>
      <c r="L2802" s="1842"/>
      <c r="M2802" s="1842"/>
      <c r="N2802" s="1842"/>
      <c r="O2802" s="1842"/>
      <c r="P2802" s="1842"/>
      <c r="Q2802" s="1842"/>
      <c r="R2802" s="1843"/>
      <c r="S2802" s="534"/>
    </row>
    <row r="2803" spans="1:19" ht="15.6">
      <c r="A2803" s="535"/>
      <c r="B2803" s="533"/>
      <c r="C2803" s="536"/>
      <c r="D2803" s="1844"/>
      <c r="E2803" s="1845"/>
      <c r="F2803" s="1845"/>
      <c r="G2803" s="1845"/>
      <c r="H2803" s="1845"/>
      <c r="I2803" s="1845"/>
      <c r="J2803" s="1845"/>
      <c r="K2803" s="1845"/>
      <c r="L2803" s="1845"/>
      <c r="M2803" s="1845"/>
      <c r="N2803" s="1845"/>
      <c r="O2803" s="1845"/>
      <c r="P2803" s="1845"/>
      <c r="Q2803" s="1845"/>
      <c r="R2803" s="1846"/>
      <c r="S2803" s="534"/>
    </row>
    <row r="2804" spans="1:19" ht="15.6">
      <c r="A2804" s="537"/>
      <c r="B2804" s="538"/>
      <c r="C2804" s="538"/>
      <c r="D2804" s="539"/>
      <c r="E2804" s="540"/>
      <c r="F2804" s="540"/>
      <c r="G2804" s="539"/>
      <c r="H2804" s="539"/>
      <c r="I2804" s="539"/>
      <c r="J2804" s="539"/>
      <c r="K2804" s="539"/>
      <c r="L2804" s="539"/>
      <c r="M2804" s="539"/>
      <c r="N2804" s="539"/>
      <c r="O2804" s="539"/>
      <c r="P2804" s="539"/>
      <c r="Q2804" s="539"/>
      <c r="R2804" s="540"/>
      <c r="S2804" s="534"/>
    </row>
    <row r="2805" spans="1:19" ht="15.6">
      <c r="A2805" s="1761" t="s">
        <v>1282</v>
      </c>
      <c r="B2805" s="1762"/>
      <c r="C2805" s="1762"/>
      <c r="D2805" s="1762"/>
      <c r="E2805" s="541"/>
      <c r="F2805" s="1763" t="s">
        <v>1283</v>
      </c>
      <c r="G2805" s="1763"/>
      <c r="H2805" s="1763"/>
      <c r="I2805" s="1763"/>
      <c r="J2805" s="1763"/>
      <c r="K2805" s="1763"/>
      <c r="L2805" s="540"/>
      <c r="M2805" s="1763" t="s">
        <v>1205</v>
      </c>
      <c r="N2805" s="1763"/>
      <c r="O2805" s="1763"/>
      <c r="P2805" s="540"/>
      <c r="Q2805" s="1764" t="s">
        <v>1284</v>
      </c>
      <c r="R2805" s="1765"/>
      <c r="S2805" s="1766"/>
    </row>
    <row r="2806" spans="1:19" ht="15.6">
      <c r="A2806" s="1767" t="s">
        <v>1084</v>
      </c>
      <c r="B2806" s="1768"/>
      <c r="C2806" s="1768"/>
      <c r="D2806" s="1768"/>
      <c r="E2806" s="541"/>
      <c r="F2806" s="1769" t="s">
        <v>1085</v>
      </c>
      <c r="G2806" s="1769"/>
      <c r="H2806" s="1769"/>
      <c r="I2806" s="1769"/>
      <c r="J2806" s="1769"/>
      <c r="K2806" s="1769"/>
      <c r="L2806" s="540"/>
      <c r="M2806" s="1770" t="s">
        <v>924</v>
      </c>
      <c r="N2806" s="1771"/>
      <c r="O2806" s="1772"/>
      <c r="P2806" s="539"/>
      <c r="Q2806" s="1828"/>
      <c r="R2806" s="1829"/>
      <c r="S2806" s="1830"/>
    </row>
    <row r="2807" spans="1:19" ht="15.6">
      <c r="A2807" s="1767"/>
      <c r="B2807" s="1768"/>
      <c r="C2807" s="1768"/>
      <c r="D2807" s="1768"/>
      <c r="E2807" s="541"/>
      <c r="F2807" s="1769"/>
      <c r="G2807" s="1769"/>
      <c r="H2807" s="1769"/>
      <c r="I2807" s="1769"/>
      <c r="J2807" s="1769"/>
      <c r="K2807" s="1769"/>
      <c r="L2807" s="539"/>
      <c r="M2807" s="539"/>
      <c r="N2807" s="542"/>
      <c r="O2807" s="542"/>
      <c r="P2807" s="542"/>
      <c r="Q2807" s="542"/>
      <c r="R2807" s="540"/>
      <c r="S2807" s="534"/>
    </row>
    <row r="2808" spans="1:19" ht="15.6">
      <c r="A2808" s="1820" t="s">
        <v>1285</v>
      </c>
      <c r="B2808" s="1821"/>
      <c r="C2808" s="1821"/>
      <c r="D2808" s="1821"/>
      <c r="E2808" s="1821"/>
      <c r="F2808" s="1821"/>
      <c r="G2808" s="1821"/>
      <c r="H2808" s="1821"/>
      <c r="I2808" s="1821"/>
      <c r="J2808" s="1821"/>
      <c r="K2808" s="1822"/>
      <c r="L2808" s="1823" t="s">
        <v>428</v>
      </c>
      <c r="M2808" s="1825" t="s">
        <v>1225</v>
      </c>
      <c r="N2808" s="1826"/>
      <c r="O2808" s="1827"/>
      <c r="P2808" s="1823" t="s">
        <v>1286</v>
      </c>
      <c r="Q2808" s="1823" t="s">
        <v>1287</v>
      </c>
      <c r="R2808" s="1823" t="s">
        <v>1288</v>
      </c>
      <c r="S2808" s="1809" t="s">
        <v>1206</v>
      </c>
    </row>
    <row r="2809" spans="1:19" ht="15.6">
      <c r="A2809" s="1804"/>
      <c r="B2809" s="1805"/>
      <c r="C2809" s="1805"/>
      <c r="D2809" s="1805"/>
      <c r="E2809" s="1805"/>
      <c r="F2809" s="1805"/>
      <c r="G2809" s="1805"/>
      <c r="H2809" s="1805"/>
      <c r="I2809" s="1805"/>
      <c r="J2809" s="1805"/>
      <c r="K2809" s="1806"/>
      <c r="L2809" s="1824"/>
      <c r="M2809" s="546" t="s">
        <v>1289</v>
      </c>
      <c r="N2809" s="546" t="s">
        <v>1290</v>
      </c>
      <c r="O2809" s="546" t="s">
        <v>1291</v>
      </c>
      <c r="P2809" s="1824"/>
      <c r="Q2809" s="1824"/>
      <c r="R2809" s="1824"/>
      <c r="S2809" s="1810"/>
    </row>
    <row r="2810" spans="1:19" ht="31.2">
      <c r="A2810" s="1811" t="s">
        <v>1292</v>
      </c>
      <c r="B2810" s="1812"/>
      <c r="C2810" s="1812"/>
      <c r="D2810" s="1812"/>
      <c r="E2810" s="1812"/>
      <c r="F2810" s="1812"/>
      <c r="G2810" s="1812"/>
      <c r="H2810" s="1812"/>
      <c r="I2810" s="1812"/>
      <c r="J2810" s="1812"/>
      <c r="K2810" s="1813"/>
      <c r="L2810" s="547" t="s">
        <v>1718</v>
      </c>
      <c r="M2810" s="583"/>
      <c r="N2810" s="549">
        <v>1.6</v>
      </c>
      <c r="O2810" s="549">
        <v>7.3</v>
      </c>
      <c r="P2810" s="549">
        <f>N2810*O2810</f>
        <v>11.68</v>
      </c>
      <c r="Q2810" s="549">
        <v>2</v>
      </c>
      <c r="R2810" s="549">
        <f>Q2810*P2810</f>
        <v>23.36</v>
      </c>
      <c r="S2810" s="584">
        <f>R2810</f>
        <v>23.36</v>
      </c>
    </row>
    <row r="2811" spans="1:19" ht="15.6">
      <c r="A2811" s="1814"/>
      <c r="B2811" s="1815"/>
      <c r="C2811" s="1815"/>
      <c r="D2811" s="1815"/>
      <c r="E2811" s="1815"/>
      <c r="F2811" s="1815"/>
      <c r="G2811" s="1815"/>
      <c r="H2811" s="1815"/>
      <c r="I2811" s="1815"/>
      <c r="J2811" s="1815"/>
      <c r="K2811" s="1816"/>
      <c r="L2811" s="547" t="s">
        <v>1636</v>
      </c>
      <c r="M2811" s="583"/>
      <c r="N2811" s="549">
        <v>1.6</v>
      </c>
      <c r="O2811" s="549">
        <v>14.34</v>
      </c>
      <c r="P2811" s="549">
        <f t="shared" ref="P2811:P2817" si="86">N2811*O2811</f>
        <v>22.944000000000003</v>
      </c>
      <c r="Q2811" s="549">
        <v>1</v>
      </c>
      <c r="R2811" s="549">
        <f>Q2811*P2811</f>
        <v>22.944000000000003</v>
      </c>
      <c r="S2811" s="584">
        <f t="shared" ref="S2811" si="87">R2811</f>
        <v>22.944000000000003</v>
      </c>
    </row>
    <row r="2812" spans="1:19" ht="15.6">
      <c r="A2812" s="1814"/>
      <c r="B2812" s="1815"/>
      <c r="C2812" s="1815"/>
      <c r="D2812" s="1815"/>
      <c r="E2812" s="1815"/>
      <c r="F2812" s="1815"/>
      <c r="G2812" s="1815"/>
      <c r="H2812" s="1815"/>
      <c r="I2812" s="1815"/>
      <c r="J2812" s="1815"/>
      <c r="K2812" s="1816"/>
      <c r="L2812" s="547" t="s">
        <v>1719</v>
      </c>
      <c r="M2812" s="583"/>
      <c r="N2812" s="549">
        <v>1.6</v>
      </c>
      <c r="O2812" s="549">
        <v>15.12</v>
      </c>
      <c r="P2812" s="549">
        <f t="shared" si="86"/>
        <v>24.192</v>
      </c>
      <c r="Q2812" s="549">
        <v>1</v>
      </c>
      <c r="R2812" s="549">
        <f t="shared" ref="R2812:R2820" si="88">Q2812*P2812</f>
        <v>24.192</v>
      </c>
      <c r="S2812" s="584"/>
    </row>
    <row r="2813" spans="1:19" ht="15.6">
      <c r="A2813" s="1814"/>
      <c r="B2813" s="1815"/>
      <c r="C2813" s="1815"/>
      <c r="D2813" s="1815"/>
      <c r="E2813" s="1815"/>
      <c r="F2813" s="1815"/>
      <c r="G2813" s="1815"/>
      <c r="H2813" s="1815"/>
      <c r="I2813" s="1815"/>
      <c r="J2813" s="1815"/>
      <c r="K2813" s="1816"/>
      <c r="L2813" s="547" t="s">
        <v>1723</v>
      </c>
      <c r="M2813" s="583"/>
      <c r="N2813" s="549">
        <v>1.6</v>
      </c>
      <c r="O2813" s="549">
        <v>6.9</v>
      </c>
      <c r="P2813" s="549">
        <f t="shared" si="86"/>
        <v>11.040000000000001</v>
      </c>
      <c r="Q2813" s="549">
        <v>1</v>
      </c>
      <c r="R2813" s="549">
        <f t="shared" si="88"/>
        <v>11.040000000000001</v>
      </c>
      <c r="S2813" s="584">
        <f t="shared" ref="S2813:S2820" si="89">R2813</f>
        <v>11.040000000000001</v>
      </c>
    </row>
    <row r="2814" spans="1:19" ht="15.6">
      <c r="A2814" s="1814"/>
      <c r="B2814" s="1815"/>
      <c r="C2814" s="1815"/>
      <c r="D2814" s="1815"/>
      <c r="E2814" s="1815"/>
      <c r="F2814" s="1815"/>
      <c r="G2814" s="1815"/>
      <c r="H2814" s="1815"/>
      <c r="I2814" s="1815"/>
      <c r="J2814" s="1815"/>
      <c r="K2814" s="1816"/>
      <c r="L2814" s="547" t="s">
        <v>1629</v>
      </c>
      <c r="M2814" s="583"/>
      <c r="N2814" s="549">
        <v>1.6</v>
      </c>
      <c r="O2814" s="549">
        <v>6.45</v>
      </c>
      <c r="P2814" s="549">
        <f t="shared" si="86"/>
        <v>10.32</v>
      </c>
      <c r="Q2814" s="549">
        <v>1</v>
      </c>
      <c r="R2814" s="549">
        <f t="shared" si="88"/>
        <v>10.32</v>
      </c>
      <c r="S2814" s="584">
        <f t="shared" si="89"/>
        <v>10.32</v>
      </c>
    </row>
    <row r="2815" spans="1:19" ht="15.6">
      <c r="A2815" s="1814"/>
      <c r="B2815" s="1815"/>
      <c r="C2815" s="1815"/>
      <c r="D2815" s="1815"/>
      <c r="E2815" s="1815"/>
      <c r="F2815" s="1815"/>
      <c r="G2815" s="1815"/>
      <c r="H2815" s="1815"/>
      <c r="I2815" s="1815"/>
      <c r="J2815" s="1815"/>
      <c r="K2815" s="1816"/>
      <c r="L2815" s="547" t="s">
        <v>1724</v>
      </c>
      <c r="M2815" s="583"/>
      <c r="N2815" s="549">
        <v>1.6</v>
      </c>
      <c r="O2815" s="549">
        <v>6.93</v>
      </c>
      <c r="P2815" s="549">
        <f t="shared" si="86"/>
        <v>11.088000000000001</v>
      </c>
      <c r="Q2815" s="549">
        <v>1</v>
      </c>
      <c r="R2815" s="549">
        <f t="shared" si="88"/>
        <v>11.088000000000001</v>
      </c>
      <c r="S2815" s="584">
        <f t="shared" si="89"/>
        <v>11.088000000000001</v>
      </c>
    </row>
    <row r="2816" spans="1:19" ht="15.6">
      <c r="A2816" s="1814"/>
      <c r="B2816" s="1815"/>
      <c r="C2816" s="1815"/>
      <c r="D2816" s="1815"/>
      <c r="E2816" s="1815"/>
      <c r="F2816" s="1815"/>
      <c r="G2816" s="1815"/>
      <c r="H2816" s="1815"/>
      <c r="I2816" s="1815"/>
      <c r="J2816" s="1815"/>
      <c r="K2816" s="1816"/>
      <c r="L2816" s="547" t="s">
        <v>1725</v>
      </c>
      <c r="M2816" s="583"/>
      <c r="N2816" s="549">
        <v>1.6</v>
      </c>
      <c r="O2816" s="549">
        <v>7.16</v>
      </c>
      <c r="P2816" s="549">
        <f t="shared" si="86"/>
        <v>11.456000000000001</v>
      </c>
      <c r="Q2816" s="549">
        <v>1</v>
      </c>
      <c r="R2816" s="549">
        <f t="shared" si="88"/>
        <v>11.456000000000001</v>
      </c>
      <c r="S2816" s="584">
        <f t="shared" si="89"/>
        <v>11.456000000000001</v>
      </c>
    </row>
    <row r="2817" spans="1:19" ht="15.6">
      <c r="A2817" s="1814"/>
      <c r="B2817" s="1815"/>
      <c r="C2817" s="1815"/>
      <c r="D2817" s="1815"/>
      <c r="E2817" s="1815"/>
      <c r="F2817" s="1815"/>
      <c r="G2817" s="1815"/>
      <c r="H2817" s="1815"/>
      <c r="I2817" s="1815"/>
      <c r="J2817" s="1815"/>
      <c r="K2817" s="1816"/>
      <c r="L2817" s="547" t="s">
        <v>1646</v>
      </c>
      <c r="M2817" s="583"/>
      <c r="N2817" s="549">
        <v>1.6</v>
      </c>
      <c r="O2817" s="549">
        <v>5.08</v>
      </c>
      <c r="P2817" s="549">
        <f t="shared" si="86"/>
        <v>8.1280000000000001</v>
      </c>
      <c r="Q2817" s="549">
        <v>1</v>
      </c>
      <c r="R2817" s="549">
        <f t="shared" si="88"/>
        <v>8.1280000000000001</v>
      </c>
      <c r="S2817" s="584">
        <f t="shared" si="89"/>
        <v>8.1280000000000001</v>
      </c>
    </row>
    <row r="2818" spans="1:19" ht="15.6">
      <c r="A2818" s="1814"/>
      <c r="B2818" s="1815"/>
      <c r="C2818" s="1815"/>
      <c r="D2818" s="1815"/>
      <c r="E2818" s="1815"/>
      <c r="F2818" s="1815"/>
      <c r="G2818" s="1815"/>
      <c r="H2818" s="1815"/>
      <c r="I2818" s="1815"/>
      <c r="J2818" s="1815"/>
      <c r="K2818" s="1816"/>
      <c r="L2818" s="547" t="s">
        <v>1675</v>
      </c>
      <c r="M2818" s="583"/>
      <c r="N2818" s="549">
        <v>6.85</v>
      </c>
      <c r="O2818" s="549"/>
      <c r="P2818" s="549"/>
      <c r="Q2818" s="549">
        <v>1</v>
      </c>
      <c r="R2818" s="549">
        <f t="shared" si="88"/>
        <v>0</v>
      </c>
      <c r="S2818" s="584">
        <f t="shared" si="89"/>
        <v>0</v>
      </c>
    </row>
    <row r="2819" spans="1:19" ht="15.6">
      <c r="A2819" s="1814"/>
      <c r="B2819" s="1815"/>
      <c r="C2819" s="1815"/>
      <c r="D2819" s="1815"/>
      <c r="E2819" s="1815"/>
      <c r="F2819" s="1815"/>
      <c r="G2819" s="1815"/>
      <c r="H2819" s="1815"/>
      <c r="I2819" s="1815"/>
      <c r="J2819" s="1815"/>
      <c r="K2819" s="1816"/>
      <c r="L2819" s="547" t="s">
        <v>1721</v>
      </c>
      <c r="M2819" s="583"/>
      <c r="N2819" s="549">
        <v>9.2799999999999994</v>
      </c>
      <c r="O2819" s="549"/>
      <c r="P2819" s="549"/>
      <c r="Q2819" s="549">
        <v>1</v>
      </c>
      <c r="R2819" s="549">
        <f t="shared" si="88"/>
        <v>0</v>
      </c>
      <c r="S2819" s="584">
        <f t="shared" si="89"/>
        <v>0</v>
      </c>
    </row>
    <row r="2820" spans="1:19" ht="15.6">
      <c r="A2820" s="1814"/>
      <c r="B2820" s="1815"/>
      <c r="C2820" s="1815"/>
      <c r="D2820" s="1815"/>
      <c r="E2820" s="1815"/>
      <c r="F2820" s="1815"/>
      <c r="G2820" s="1815"/>
      <c r="H2820" s="1815"/>
      <c r="I2820" s="1815"/>
      <c r="J2820" s="1815"/>
      <c r="K2820" s="1816"/>
      <c r="L2820" s="547" t="s">
        <v>1672</v>
      </c>
      <c r="M2820" s="583"/>
      <c r="N2820" s="549">
        <v>13.95</v>
      </c>
      <c r="O2820" s="549"/>
      <c r="P2820" s="549"/>
      <c r="Q2820" s="549">
        <v>1</v>
      </c>
      <c r="R2820" s="549">
        <f t="shared" si="88"/>
        <v>0</v>
      </c>
      <c r="S2820" s="584">
        <f t="shared" si="89"/>
        <v>0</v>
      </c>
    </row>
    <row r="2821" spans="1:19" ht="15.6">
      <c r="A2821" s="1814"/>
      <c r="B2821" s="1815"/>
      <c r="C2821" s="1815"/>
      <c r="D2821" s="1815"/>
      <c r="E2821" s="1815"/>
      <c r="F2821" s="1815"/>
      <c r="G2821" s="1815"/>
      <c r="H2821" s="1815"/>
      <c r="I2821" s="1815"/>
      <c r="J2821" s="1815"/>
      <c r="K2821" s="1816"/>
      <c r="L2821" s="547"/>
      <c r="M2821" s="583"/>
      <c r="N2821" s="549"/>
      <c r="O2821" s="549"/>
      <c r="P2821" s="549"/>
      <c r="Q2821" s="549"/>
      <c r="R2821" s="549"/>
      <c r="S2821" s="584"/>
    </row>
    <row r="2822" spans="1:19" ht="15.6">
      <c r="A2822" s="1814"/>
      <c r="B2822" s="1815"/>
      <c r="C2822" s="1815"/>
      <c r="D2822" s="1815"/>
      <c r="E2822" s="1815"/>
      <c r="F2822" s="1815"/>
      <c r="G2822" s="1815"/>
      <c r="H2822" s="1815"/>
      <c r="I2822" s="1815"/>
      <c r="J2822" s="1815"/>
      <c r="K2822" s="1816"/>
      <c r="L2822" s="547"/>
      <c r="M2822" s="583"/>
      <c r="N2822" s="549"/>
      <c r="O2822" s="549"/>
      <c r="P2822" s="549"/>
      <c r="Q2822" s="549"/>
      <c r="R2822" s="549"/>
      <c r="S2822" s="584"/>
    </row>
    <row r="2823" spans="1:19" ht="15.6">
      <c r="A2823" s="1814"/>
      <c r="B2823" s="1815"/>
      <c r="C2823" s="1815"/>
      <c r="D2823" s="1815"/>
      <c r="E2823" s="1815"/>
      <c r="F2823" s="1815"/>
      <c r="G2823" s="1815"/>
      <c r="H2823" s="1815"/>
      <c r="I2823" s="1815"/>
      <c r="J2823" s="1815"/>
      <c r="K2823" s="1816"/>
      <c r="L2823" s="547"/>
      <c r="M2823" s="583"/>
      <c r="N2823" s="549"/>
      <c r="O2823" s="549"/>
      <c r="P2823" s="549"/>
      <c r="Q2823" s="549"/>
      <c r="R2823" s="549"/>
      <c r="S2823" s="584"/>
    </row>
    <row r="2824" spans="1:19" ht="15.6">
      <c r="A2824" s="1814"/>
      <c r="B2824" s="1815"/>
      <c r="C2824" s="1815"/>
      <c r="D2824" s="1815"/>
      <c r="E2824" s="1815"/>
      <c r="F2824" s="1815"/>
      <c r="G2824" s="1815"/>
      <c r="H2824" s="1815"/>
      <c r="I2824" s="1815"/>
      <c r="J2824" s="1815"/>
      <c r="K2824" s="1816"/>
      <c r="L2824" s="547"/>
      <c r="M2824" s="583"/>
      <c r="N2824" s="549"/>
      <c r="O2824" s="549"/>
      <c r="P2824" s="549"/>
      <c r="Q2824" s="549"/>
      <c r="R2824" s="549"/>
      <c r="S2824" s="584"/>
    </row>
    <row r="2825" spans="1:19" ht="15.6">
      <c r="A2825" s="1814"/>
      <c r="B2825" s="1815"/>
      <c r="C2825" s="1815"/>
      <c r="D2825" s="1815"/>
      <c r="E2825" s="1815"/>
      <c r="F2825" s="1815"/>
      <c r="G2825" s="1815"/>
      <c r="H2825" s="1815"/>
      <c r="I2825" s="1815"/>
      <c r="J2825" s="1815"/>
      <c r="K2825" s="1816"/>
      <c r="L2825" s="547"/>
      <c r="M2825" s="583"/>
      <c r="N2825" s="549"/>
      <c r="O2825" s="549"/>
      <c r="P2825" s="549"/>
      <c r="Q2825" s="549"/>
      <c r="R2825" s="549"/>
      <c r="S2825" s="584"/>
    </row>
    <row r="2826" spans="1:19" ht="15.6">
      <c r="A2826" s="1814"/>
      <c r="B2826" s="1815"/>
      <c r="C2826" s="1815"/>
      <c r="D2826" s="1815"/>
      <c r="E2826" s="1815"/>
      <c r="F2826" s="1815"/>
      <c r="G2826" s="1815"/>
      <c r="H2826" s="1815"/>
      <c r="I2826" s="1815"/>
      <c r="J2826" s="1815"/>
      <c r="K2826" s="1816"/>
      <c r="L2826" s="547"/>
      <c r="M2826" s="583"/>
      <c r="N2826" s="549"/>
      <c r="O2826" s="549"/>
      <c r="P2826" s="549"/>
      <c r="Q2826" s="549"/>
      <c r="R2826" s="549"/>
      <c r="S2826" s="584"/>
    </row>
    <row r="2827" spans="1:19" ht="15.6">
      <c r="A2827" s="1814"/>
      <c r="B2827" s="1815"/>
      <c r="C2827" s="1815"/>
      <c r="D2827" s="1815"/>
      <c r="E2827" s="1815"/>
      <c r="F2827" s="1815"/>
      <c r="G2827" s="1815"/>
      <c r="H2827" s="1815"/>
      <c r="I2827" s="1815"/>
      <c r="J2827" s="1815"/>
      <c r="K2827" s="1816"/>
      <c r="L2827" s="547"/>
      <c r="M2827" s="583"/>
      <c r="N2827" s="549"/>
      <c r="O2827" s="549"/>
      <c r="P2827" s="549"/>
      <c r="Q2827" s="549"/>
      <c r="R2827" s="549"/>
      <c r="S2827" s="584"/>
    </row>
    <row r="2828" spans="1:19" ht="15.6">
      <c r="A2828" s="1814"/>
      <c r="B2828" s="1815"/>
      <c r="C2828" s="1815"/>
      <c r="D2828" s="1815"/>
      <c r="E2828" s="1815"/>
      <c r="F2828" s="1815"/>
      <c r="G2828" s="1815"/>
      <c r="H2828" s="1815"/>
      <c r="I2828" s="1815"/>
      <c r="J2828" s="1815"/>
      <c r="K2828" s="1816"/>
      <c r="L2828" s="547"/>
      <c r="M2828" s="583"/>
      <c r="N2828" s="549"/>
      <c r="O2828" s="549"/>
      <c r="P2828" s="549"/>
      <c r="Q2828" s="549"/>
      <c r="R2828" s="549"/>
      <c r="S2828" s="584"/>
    </row>
    <row r="2829" spans="1:19" ht="15.6">
      <c r="A2829" s="1831"/>
      <c r="B2829" s="1832"/>
      <c r="C2829" s="1832"/>
      <c r="D2829" s="1832"/>
      <c r="E2829" s="1832"/>
      <c r="F2829" s="1832"/>
      <c r="G2829" s="1832"/>
      <c r="H2829" s="1832"/>
      <c r="I2829" s="1832"/>
      <c r="J2829" s="1832"/>
      <c r="K2829" s="1833"/>
      <c r="L2829" s="1834" t="s">
        <v>1209</v>
      </c>
      <c r="M2829" s="1835"/>
      <c r="N2829" s="1835"/>
      <c r="O2829" s="1835"/>
      <c r="P2829" s="1835"/>
      <c r="Q2829" s="1835"/>
      <c r="R2829" s="1836"/>
      <c r="S2829" s="558">
        <f>SUM(S2810:S2822)</f>
        <v>98.336000000000013</v>
      </c>
    </row>
    <row r="2830" spans="1:19" ht="15.6">
      <c r="A2830" s="559"/>
      <c r="B2830" s="560"/>
      <c r="C2830" s="560"/>
      <c r="D2830" s="561"/>
      <c r="E2830" s="562"/>
      <c r="F2830" s="562"/>
      <c r="G2830" s="562"/>
      <c r="H2830" s="563"/>
      <c r="I2830" s="564"/>
      <c r="J2830" s="565"/>
      <c r="K2830" s="565"/>
      <c r="L2830" s="565"/>
      <c r="M2830" s="566"/>
      <c r="N2830" s="561"/>
      <c r="S2830" s="1148"/>
    </row>
    <row r="2831" spans="1:19" ht="15.6">
      <c r="A2831" s="559"/>
      <c r="B2831" s="560"/>
      <c r="C2831" s="560"/>
      <c r="D2831" s="561"/>
      <c r="E2831" s="562"/>
      <c r="F2831" s="562"/>
      <c r="G2831" s="562"/>
      <c r="H2831" s="563"/>
      <c r="I2831" s="564"/>
      <c r="J2831" s="565"/>
      <c r="K2831" s="565"/>
      <c r="L2831" s="565"/>
      <c r="M2831" s="566"/>
      <c r="N2831" s="561"/>
      <c r="S2831" s="1148"/>
    </row>
    <row r="2832" spans="1:19" ht="62.4" customHeight="1">
      <c r="A2832" s="753" t="s">
        <v>1306</v>
      </c>
      <c r="B2832" s="1757"/>
      <c r="C2832" s="1757"/>
      <c r="D2832" s="299"/>
      <c r="E2832" s="280"/>
      <c r="F2832" s="756"/>
      <c r="G2832" s="1758" t="s">
        <v>1306</v>
      </c>
      <c r="H2832" s="1758"/>
      <c r="I2832" s="299"/>
      <c r="J2832" s="299"/>
      <c r="K2832" s="568"/>
      <c r="L2832" s="568"/>
      <c r="M2832" s="568"/>
      <c r="N2832" s="568"/>
      <c r="S2832" s="1148"/>
    </row>
    <row r="2833" spans="1:19" ht="15.6" customHeight="1">
      <c r="A2833" s="765" t="s">
        <v>1939</v>
      </c>
      <c r="B2833" s="755"/>
      <c r="C2833" s="755"/>
      <c r="D2833" s="238"/>
      <c r="E2833" s="238"/>
      <c r="F2833" s="238"/>
      <c r="G2833" s="1759" t="s">
        <v>1942</v>
      </c>
      <c r="H2833" s="1759"/>
      <c r="I2833" s="1759"/>
      <c r="J2833" s="1759"/>
      <c r="K2833" s="568"/>
      <c r="L2833" s="568"/>
      <c r="M2833" s="568"/>
      <c r="N2833" s="568"/>
      <c r="S2833" s="1148"/>
    </row>
    <row r="2834" spans="1:19" ht="15.6" customHeight="1">
      <c r="A2834" s="765" t="s">
        <v>1940</v>
      </c>
      <c r="B2834" s="755"/>
      <c r="C2834" s="755"/>
      <c r="D2834" s="238"/>
      <c r="E2834" s="238"/>
      <c r="F2834" s="238"/>
      <c r="G2834" s="1759" t="s">
        <v>1943</v>
      </c>
      <c r="H2834" s="1759"/>
      <c r="I2834" s="1759"/>
      <c r="J2834" s="1759"/>
      <c r="K2834" s="568"/>
      <c r="L2834" s="568"/>
      <c r="M2834" s="568"/>
      <c r="N2834" s="568"/>
      <c r="S2834" s="1148"/>
    </row>
    <row r="2835" spans="1:19" ht="15.6">
      <c r="A2835" s="765" t="s">
        <v>1941</v>
      </c>
      <c r="B2835" s="755"/>
      <c r="C2835" s="755"/>
      <c r="D2835" s="238"/>
      <c r="E2835" s="238"/>
      <c r="F2835" s="238"/>
      <c r="G2835" s="1759" t="s">
        <v>1944</v>
      </c>
      <c r="H2835" s="1759"/>
      <c r="I2835" s="1759"/>
      <c r="J2835" s="1759"/>
      <c r="K2835" s="540"/>
      <c r="L2835" s="540"/>
      <c r="M2835" s="540"/>
      <c r="N2835" s="540"/>
      <c r="S2835" s="1148"/>
    </row>
    <row r="2836" spans="1:19" ht="15" thickBot="1">
      <c r="A2836" s="1147"/>
      <c r="S2836" s="1148"/>
    </row>
    <row r="2837" spans="1:19" ht="21" customHeight="1" thickBot="1">
      <c r="A2837" s="1837"/>
      <c r="B2837" s="1838"/>
      <c r="C2837" s="1838"/>
      <c r="D2837" s="1775" t="s">
        <v>1281</v>
      </c>
      <c r="E2837" s="1776"/>
      <c r="F2837" s="1776"/>
      <c r="G2837" s="1776"/>
      <c r="H2837" s="1776"/>
      <c r="I2837" s="1776"/>
      <c r="J2837" s="1776"/>
      <c r="K2837" s="1776"/>
      <c r="L2837" s="1776"/>
      <c r="M2837" s="1776"/>
      <c r="N2837" s="1776"/>
      <c r="O2837" s="1776"/>
      <c r="P2837" s="1776"/>
      <c r="Q2837" s="1776"/>
      <c r="R2837" s="1776"/>
      <c r="S2837" s="1486"/>
    </row>
    <row r="2838" spans="1:19" ht="15.6">
      <c r="A2838" s="530"/>
      <c r="B2838" s="531"/>
      <c r="C2838" s="531"/>
      <c r="D2838" s="531"/>
      <c r="E2838" s="531"/>
      <c r="F2838" s="531"/>
      <c r="G2838" s="531"/>
      <c r="H2838" s="531"/>
      <c r="I2838" s="531"/>
      <c r="J2838" s="531"/>
      <c r="K2838" s="531"/>
      <c r="L2838" s="531"/>
      <c r="M2838" s="531"/>
      <c r="N2838" s="531"/>
      <c r="O2838" s="531"/>
      <c r="P2838" s="531"/>
      <c r="Q2838" s="531"/>
      <c r="R2838" s="531"/>
      <c r="S2838" s="532"/>
    </row>
    <row r="2839" spans="1:19" ht="15.6" customHeight="1">
      <c r="A2839" s="1839" t="s">
        <v>1204</v>
      </c>
      <c r="B2839" s="1840"/>
      <c r="C2839" s="1840"/>
      <c r="D2839" s="1841" t="s">
        <v>1228</v>
      </c>
      <c r="E2839" s="1842"/>
      <c r="F2839" s="1842"/>
      <c r="G2839" s="1842"/>
      <c r="H2839" s="1842"/>
      <c r="I2839" s="1842"/>
      <c r="J2839" s="1842"/>
      <c r="K2839" s="1842"/>
      <c r="L2839" s="1842"/>
      <c r="M2839" s="1842"/>
      <c r="N2839" s="1842"/>
      <c r="O2839" s="1842"/>
      <c r="P2839" s="1842"/>
      <c r="Q2839" s="1842"/>
      <c r="R2839" s="1843"/>
      <c r="S2839" s="534"/>
    </row>
    <row r="2840" spans="1:19" ht="15.6">
      <c r="A2840" s="535"/>
      <c r="B2840" s="533"/>
      <c r="C2840" s="536"/>
      <c r="D2840" s="1844"/>
      <c r="E2840" s="1845"/>
      <c r="F2840" s="1845"/>
      <c r="G2840" s="1845"/>
      <c r="H2840" s="1845"/>
      <c r="I2840" s="1845"/>
      <c r="J2840" s="1845"/>
      <c r="K2840" s="1845"/>
      <c r="L2840" s="1845"/>
      <c r="M2840" s="1845"/>
      <c r="N2840" s="1845"/>
      <c r="O2840" s="1845"/>
      <c r="P2840" s="1845"/>
      <c r="Q2840" s="1845"/>
      <c r="R2840" s="1846"/>
      <c r="S2840" s="534"/>
    </row>
    <row r="2841" spans="1:19" ht="15.6">
      <c r="A2841" s="537"/>
      <c r="B2841" s="538"/>
      <c r="C2841" s="538"/>
      <c r="D2841" s="539"/>
      <c r="E2841" s="540"/>
      <c r="F2841" s="540"/>
      <c r="G2841" s="539"/>
      <c r="H2841" s="539"/>
      <c r="I2841" s="539"/>
      <c r="J2841" s="539"/>
      <c r="K2841" s="539"/>
      <c r="L2841" s="539"/>
      <c r="M2841" s="539"/>
      <c r="N2841" s="539"/>
      <c r="O2841" s="539"/>
      <c r="P2841" s="539"/>
      <c r="Q2841" s="539"/>
      <c r="R2841" s="540"/>
      <c r="S2841" s="534"/>
    </row>
    <row r="2842" spans="1:19" ht="15.6">
      <c r="A2842" s="1761" t="s">
        <v>1282</v>
      </c>
      <c r="B2842" s="1762"/>
      <c r="C2842" s="1762"/>
      <c r="D2842" s="1762"/>
      <c r="E2842" s="541"/>
      <c r="F2842" s="1763" t="s">
        <v>1283</v>
      </c>
      <c r="G2842" s="1763"/>
      <c r="H2842" s="1763"/>
      <c r="I2842" s="1763"/>
      <c r="J2842" s="1763"/>
      <c r="K2842" s="1763"/>
      <c r="L2842" s="540"/>
      <c r="M2842" s="1763" t="s">
        <v>1205</v>
      </c>
      <c r="N2842" s="1763"/>
      <c r="O2842" s="1763"/>
      <c r="P2842" s="540"/>
      <c r="Q2842" s="1764" t="s">
        <v>1284</v>
      </c>
      <c r="R2842" s="1765"/>
      <c r="S2842" s="1766"/>
    </row>
    <row r="2843" spans="1:19" ht="15.6">
      <c r="A2843" s="1767" t="s">
        <v>1086</v>
      </c>
      <c r="B2843" s="1768"/>
      <c r="C2843" s="1768"/>
      <c r="D2843" s="1768"/>
      <c r="E2843" s="541"/>
      <c r="F2843" s="1769" t="s">
        <v>1087</v>
      </c>
      <c r="G2843" s="1769"/>
      <c r="H2843" s="1769"/>
      <c r="I2843" s="1769"/>
      <c r="J2843" s="1769"/>
      <c r="K2843" s="1769"/>
      <c r="L2843" s="540"/>
      <c r="M2843" s="1770" t="s">
        <v>924</v>
      </c>
      <c r="N2843" s="1771"/>
      <c r="O2843" s="1772"/>
      <c r="P2843" s="539"/>
      <c r="Q2843" s="1828"/>
      <c r="R2843" s="1829"/>
      <c r="S2843" s="1830"/>
    </row>
    <row r="2844" spans="1:19" ht="15.6">
      <c r="A2844" s="1767"/>
      <c r="B2844" s="1768"/>
      <c r="C2844" s="1768"/>
      <c r="D2844" s="1768"/>
      <c r="E2844" s="541"/>
      <c r="F2844" s="1769"/>
      <c r="G2844" s="1769"/>
      <c r="H2844" s="1769"/>
      <c r="I2844" s="1769"/>
      <c r="J2844" s="1769"/>
      <c r="K2844" s="1769"/>
      <c r="L2844" s="539"/>
      <c r="M2844" s="539"/>
      <c r="N2844" s="542"/>
      <c r="O2844" s="542"/>
      <c r="P2844" s="542"/>
      <c r="Q2844" s="542"/>
      <c r="R2844" s="540"/>
      <c r="S2844" s="534"/>
    </row>
    <row r="2845" spans="1:19" ht="15.6">
      <c r="A2845" s="1820" t="s">
        <v>1285</v>
      </c>
      <c r="B2845" s="1821"/>
      <c r="C2845" s="1821"/>
      <c r="D2845" s="1821"/>
      <c r="E2845" s="1821"/>
      <c r="F2845" s="1821"/>
      <c r="G2845" s="1821"/>
      <c r="H2845" s="1821"/>
      <c r="I2845" s="1821"/>
      <c r="J2845" s="1821"/>
      <c r="K2845" s="1822"/>
      <c r="L2845" s="1823" t="s">
        <v>428</v>
      </c>
      <c r="M2845" s="1825" t="s">
        <v>1225</v>
      </c>
      <c r="N2845" s="1826"/>
      <c r="O2845" s="1827"/>
      <c r="P2845" s="1823" t="s">
        <v>1286</v>
      </c>
      <c r="Q2845" s="1823" t="s">
        <v>1287</v>
      </c>
      <c r="R2845" s="1823" t="s">
        <v>1288</v>
      </c>
      <c r="S2845" s="1809" t="s">
        <v>1206</v>
      </c>
    </row>
    <row r="2846" spans="1:19" ht="15.6">
      <c r="A2846" s="1804"/>
      <c r="B2846" s="1805"/>
      <c r="C2846" s="1805"/>
      <c r="D2846" s="1805"/>
      <c r="E2846" s="1805"/>
      <c r="F2846" s="1805"/>
      <c r="G2846" s="1805"/>
      <c r="H2846" s="1805"/>
      <c r="I2846" s="1805"/>
      <c r="J2846" s="1805"/>
      <c r="K2846" s="1806"/>
      <c r="L2846" s="1824"/>
      <c r="M2846" s="546" t="s">
        <v>1289</v>
      </c>
      <c r="N2846" s="546" t="s">
        <v>1290</v>
      </c>
      <c r="O2846" s="546" t="s">
        <v>1291</v>
      </c>
      <c r="P2846" s="1824"/>
      <c r="Q2846" s="1824"/>
      <c r="R2846" s="1824"/>
      <c r="S2846" s="1810"/>
    </row>
    <row r="2847" spans="1:19" ht="15.6">
      <c r="A2847" s="1811" t="s">
        <v>1292</v>
      </c>
      <c r="B2847" s="1812"/>
      <c r="C2847" s="1812"/>
      <c r="D2847" s="1812"/>
      <c r="E2847" s="1812"/>
      <c r="F2847" s="1812"/>
      <c r="G2847" s="1812"/>
      <c r="H2847" s="1812"/>
      <c r="I2847" s="1812"/>
      <c r="J2847" s="1812"/>
      <c r="K2847" s="1813"/>
      <c r="L2847" s="547"/>
      <c r="M2847" s="583"/>
      <c r="N2847" s="549">
        <v>2</v>
      </c>
      <c r="O2847" s="549">
        <v>28.05</v>
      </c>
      <c r="P2847" s="549">
        <f>N2847*O2847</f>
        <v>56.1</v>
      </c>
      <c r="Q2847" s="549">
        <v>1</v>
      </c>
      <c r="R2847" s="549">
        <f>Q2847*P2847</f>
        <v>56.1</v>
      </c>
      <c r="S2847" s="584">
        <f>R2847</f>
        <v>56.1</v>
      </c>
    </row>
    <row r="2848" spans="1:19" ht="15.6">
      <c r="A2848" s="1814"/>
      <c r="B2848" s="1815"/>
      <c r="C2848" s="1815"/>
      <c r="D2848" s="1815"/>
      <c r="E2848" s="1815"/>
      <c r="F2848" s="1815"/>
      <c r="G2848" s="1815"/>
      <c r="H2848" s="1815"/>
      <c r="I2848" s="1815"/>
      <c r="J2848" s="1815"/>
      <c r="K2848" s="1816"/>
      <c r="L2848" s="547"/>
      <c r="M2848" s="583"/>
      <c r="N2848" s="549"/>
      <c r="O2848" s="549"/>
      <c r="P2848" s="549"/>
      <c r="Q2848" s="549"/>
      <c r="R2848" s="549"/>
      <c r="S2848" s="584"/>
    </row>
    <row r="2849" spans="1:19" ht="15.6">
      <c r="A2849" s="1814"/>
      <c r="B2849" s="1815"/>
      <c r="C2849" s="1815"/>
      <c r="D2849" s="1815"/>
      <c r="E2849" s="1815"/>
      <c r="F2849" s="1815"/>
      <c r="G2849" s="1815"/>
      <c r="H2849" s="1815"/>
      <c r="I2849" s="1815"/>
      <c r="J2849" s="1815"/>
      <c r="K2849" s="1816"/>
      <c r="L2849" s="547"/>
      <c r="M2849" s="583"/>
      <c r="N2849" s="549"/>
      <c r="O2849" s="549"/>
      <c r="P2849" s="549"/>
      <c r="Q2849" s="549"/>
      <c r="R2849" s="549"/>
      <c r="S2849" s="584"/>
    </row>
    <row r="2850" spans="1:19" ht="15.6">
      <c r="A2850" s="1814"/>
      <c r="B2850" s="1815"/>
      <c r="C2850" s="1815"/>
      <c r="D2850" s="1815"/>
      <c r="E2850" s="1815"/>
      <c r="F2850" s="1815"/>
      <c r="G2850" s="1815"/>
      <c r="H2850" s="1815"/>
      <c r="I2850" s="1815"/>
      <c r="J2850" s="1815"/>
      <c r="K2850" s="1816"/>
      <c r="L2850" s="547"/>
      <c r="M2850" s="583"/>
      <c r="N2850" s="549"/>
      <c r="O2850" s="549"/>
      <c r="P2850" s="549"/>
      <c r="Q2850" s="549"/>
      <c r="R2850" s="549"/>
      <c r="S2850" s="584"/>
    </row>
    <row r="2851" spans="1:19" ht="15.6">
      <c r="A2851" s="1814"/>
      <c r="B2851" s="1815"/>
      <c r="C2851" s="1815"/>
      <c r="D2851" s="1815"/>
      <c r="E2851" s="1815"/>
      <c r="F2851" s="1815"/>
      <c r="G2851" s="1815"/>
      <c r="H2851" s="1815"/>
      <c r="I2851" s="1815"/>
      <c r="J2851" s="1815"/>
      <c r="K2851" s="1816"/>
      <c r="L2851" s="547"/>
      <c r="M2851" s="583"/>
      <c r="N2851" s="549"/>
      <c r="O2851" s="549"/>
      <c r="P2851" s="549"/>
      <c r="Q2851" s="549"/>
      <c r="R2851" s="549"/>
      <c r="S2851" s="584"/>
    </row>
    <row r="2852" spans="1:19" ht="15.6">
      <c r="A2852" s="1831"/>
      <c r="B2852" s="1832"/>
      <c r="C2852" s="1832"/>
      <c r="D2852" s="1832"/>
      <c r="E2852" s="1832"/>
      <c r="F2852" s="1832"/>
      <c r="G2852" s="1832"/>
      <c r="H2852" s="1832"/>
      <c r="I2852" s="1832"/>
      <c r="J2852" s="1832"/>
      <c r="K2852" s="1833"/>
      <c r="L2852" s="1834" t="s">
        <v>1209</v>
      </c>
      <c r="M2852" s="1835"/>
      <c r="N2852" s="1835"/>
      <c r="O2852" s="1835"/>
      <c r="P2852" s="1835"/>
      <c r="Q2852" s="1835"/>
      <c r="R2852" s="1836"/>
      <c r="S2852" s="558">
        <f>SUM(S2847:S2850)</f>
        <v>56.1</v>
      </c>
    </row>
    <row r="2853" spans="1:19">
      <c r="A2853" s="1147"/>
      <c r="S2853" s="1148"/>
    </row>
    <row r="2854" spans="1:19" ht="83.4" customHeight="1">
      <c r="A2854" s="753" t="s">
        <v>1306</v>
      </c>
      <c r="B2854" s="1757"/>
      <c r="C2854" s="1757"/>
      <c r="D2854" s="299"/>
      <c r="E2854" s="280"/>
      <c r="F2854" s="756"/>
      <c r="G2854" s="1758" t="s">
        <v>1306</v>
      </c>
      <c r="H2854" s="1758"/>
      <c r="I2854" s="299"/>
      <c r="J2854" s="299"/>
      <c r="K2854" s="568"/>
      <c r="L2854" s="568"/>
      <c r="M2854" s="568"/>
      <c r="N2854" s="568"/>
      <c r="S2854" s="1148"/>
    </row>
    <row r="2855" spans="1:19" ht="15.6" customHeight="1">
      <c r="A2855" s="765" t="s">
        <v>1939</v>
      </c>
      <c r="B2855" s="755"/>
      <c r="C2855" s="755"/>
      <c r="D2855" s="238"/>
      <c r="E2855" s="238"/>
      <c r="F2855" s="238"/>
      <c r="G2855" s="1759" t="s">
        <v>1942</v>
      </c>
      <c r="H2855" s="1759"/>
      <c r="I2855" s="1759"/>
      <c r="J2855" s="1759"/>
      <c r="K2855" s="568"/>
      <c r="L2855" s="568"/>
      <c r="M2855" s="568"/>
      <c r="N2855" s="568"/>
      <c r="S2855" s="1148"/>
    </row>
    <row r="2856" spans="1:19" ht="15.6" customHeight="1">
      <c r="A2856" s="765" t="s">
        <v>1940</v>
      </c>
      <c r="B2856" s="755"/>
      <c r="C2856" s="755"/>
      <c r="D2856" s="238"/>
      <c r="E2856" s="238"/>
      <c r="F2856" s="238"/>
      <c r="G2856" s="1759" t="s">
        <v>1943</v>
      </c>
      <c r="H2856" s="1759"/>
      <c r="I2856" s="1759"/>
      <c r="J2856" s="1759"/>
      <c r="K2856" s="568"/>
      <c r="L2856" s="568"/>
      <c r="M2856" s="568"/>
      <c r="N2856" s="568"/>
      <c r="S2856" s="1148"/>
    </row>
    <row r="2857" spans="1:19" ht="16.2" thickBot="1">
      <c r="A2857" s="766" t="s">
        <v>1941</v>
      </c>
      <c r="B2857" s="767"/>
      <c r="C2857" s="767"/>
      <c r="D2857" s="727"/>
      <c r="E2857" s="727"/>
      <c r="F2857" s="727"/>
      <c r="G2857" s="1760" t="s">
        <v>1944</v>
      </c>
      <c r="H2857" s="1760"/>
      <c r="I2857" s="1760"/>
      <c r="J2857" s="1760"/>
      <c r="K2857" s="571"/>
      <c r="L2857" s="571"/>
      <c r="M2857" s="571"/>
      <c r="N2857" s="571"/>
      <c r="O2857" s="1167"/>
      <c r="P2857" s="1167"/>
      <c r="Q2857" s="1167"/>
      <c r="R2857" s="1167"/>
      <c r="S2857" s="1168"/>
    </row>
    <row r="2858" spans="1:19" ht="21" customHeight="1" thickBot="1">
      <c r="A2858" s="1837"/>
      <c r="B2858" s="1838"/>
      <c r="C2858" s="1838"/>
      <c r="D2858" s="1775" t="s">
        <v>1281</v>
      </c>
      <c r="E2858" s="1776"/>
      <c r="F2858" s="1776"/>
      <c r="G2858" s="1776"/>
      <c r="H2858" s="1776"/>
      <c r="I2858" s="1776"/>
      <c r="J2858" s="1776"/>
      <c r="K2858" s="1776"/>
      <c r="L2858" s="1776"/>
      <c r="M2858" s="1776"/>
      <c r="N2858" s="1776"/>
      <c r="O2858" s="1776"/>
      <c r="P2858" s="1776"/>
      <c r="Q2858" s="1776"/>
      <c r="R2858" s="1776"/>
      <c r="S2858" s="1777"/>
    </row>
    <row r="2859" spans="1:19" ht="15.6">
      <c r="A2859" s="530"/>
      <c r="B2859" s="531"/>
      <c r="C2859" s="531"/>
      <c r="D2859" s="531"/>
      <c r="E2859" s="531"/>
      <c r="F2859" s="531"/>
      <c r="G2859" s="531"/>
      <c r="H2859" s="531"/>
      <c r="I2859" s="531"/>
      <c r="J2859" s="531"/>
      <c r="K2859" s="531"/>
      <c r="L2859" s="531"/>
      <c r="M2859" s="531"/>
      <c r="N2859" s="531"/>
      <c r="O2859" s="531"/>
      <c r="P2859" s="531"/>
      <c r="Q2859" s="531"/>
      <c r="R2859" s="531"/>
      <c r="S2859" s="532"/>
    </row>
    <row r="2860" spans="1:19" ht="15.6" customHeight="1">
      <c r="A2860" s="1839" t="s">
        <v>1204</v>
      </c>
      <c r="B2860" s="1840"/>
      <c r="C2860" s="1840"/>
      <c r="D2860" s="1841" t="s">
        <v>1228</v>
      </c>
      <c r="E2860" s="1842"/>
      <c r="F2860" s="1842"/>
      <c r="G2860" s="1842"/>
      <c r="H2860" s="1842"/>
      <c r="I2860" s="1842"/>
      <c r="J2860" s="1842"/>
      <c r="K2860" s="1842"/>
      <c r="L2860" s="1842"/>
      <c r="M2860" s="1842"/>
      <c r="N2860" s="1842"/>
      <c r="O2860" s="1842"/>
      <c r="P2860" s="1842"/>
      <c r="Q2860" s="1842"/>
      <c r="R2860" s="1843"/>
      <c r="S2860" s="534"/>
    </row>
    <row r="2861" spans="1:19" ht="15.6">
      <c r="A2861" s="535"/>
      <c r="B2861" s="533"/>
      <c r="C2861" s="536"/>
      <c r="D2861" s="1844"/>
      <c r="E2861" s="1845"/>
      <c r="F2861" s="1845"/>
      <c r="G2861" s="1845"/>
      <c r="H2861" s="1845"/>
      <c r="I2861" s="1845"/>
      <c r="J2861" s="1845"/>
      <c r="K2861" s="1845"/>
      <c r="L2861" s="1845"/>
      <c r="M2861" s="1845"/>
      <c r="N2861" s="1845"/>
      <c r="O2861" s="1845"/>
      <c r="P2861" s="1845"/>
      <c r="Q2861" s="1845"/>
      <c r="R2861" s="1846"/>
      <c r="S2861" s="534"/>
    </row>
    <row r="2862" spans="1:19" ht="15.6">
      <c r="A2862" s="537"/>
      <c r="B2862" s="538"/>
      <c r="C2862" s="538"/>
      <c r="D2862" s="539"/>
      <c r="E2862" s="540"/>
      <c r="F2862" s="540"/>
      <c r="G2862" s="539"/>
      <c r="H2862" s="539"/>
      <c r="I2862" s="539"/>
      <c r="J2862" s="539"/>
      <c r="K2862" s="539"/>
      <c r="L2862" s="539"/>
      <c r="M2862" s="539"/>
      <c r="N2862" s="539"/>
      <c r="O2862" s="539"/>
      <c r="P2862" s="539"/>
      <c r="Q2862" s="539"/>
      <c r="R2862" s="540"/>
      <c r="S2862" s="534"/>
    </row>
    <row r="2863" spans="1:19" ht="15.6">
      <c r="A2863" s="1761" t="s">
        <v>1282</v>
      </c>
      <c r="B2863" s="1762"/>
      <c r="C2863" s="1762"/>
      <c r="D2863" s="1762"/>
      <c r="E2863" s="541"/>
      <c r="F2863" s="1763" t="s">
        <v>1283</v>
      </c>
      <c r="G2863" s="1763"/>
      <c r="H2863" s="1763"/>
      <c r="I2863" s="1763"/>
      <c r="J2863" s="1763"/>
      <c r="K2863" s="1763"/>
      <c r="L2863" s="540"/>
      <c r="M2863" s="1763" t="s">
        <v>1205</v>
      </c>
      <c r="N2863" s="1763"/>
      <c r="O2863" s="1763"/>
      <c r="P2863" s="540"/>
      <c r="Q2863" s="1764" t="s">
        <v>1284</v>
      </c>
      <c r="R2863" s="1765"/>
      <c r="S2863" s="1766"/>
    </row>
    <row r="2864" spans="1:19" ht="15.6">
      <c r="A2864" s="1767" t="s">
        <v>1088</v>
      </c>
      <c r="B2864" s="1768"/>
      <c r="C2864" s="1768"/>
      <c r="D2864" s="1768"/>
      <c r="E2864" s="541"/>
      <c r="F2864" s="1769" t="s">
        <v>1089</v>
      </c>
      <c r="G2864" s="1769"/>
      <c r="H2864" s="1769"/>
      <c r="I2864" s="1769"/>
      <c r="J2864" s="1769"/>
      <c r="K2864" s="1769"/>
      <c r="L2864" s="540"/>
      <c r="M2864" s="1770" t="s">
        <v>1058</v>
      </c>
      <c r="N2864" s="1771"/>
      <c r="O2864" s="1772"/>
      <c r="P2864" s="539"/>
      <c r="Q2864" s="1828"/>
      <c r="R2864" s="1829"/>
      <c r="S2864" s="1830"/>
    </row>
    <row r="2865" spans="1:19" ht="15.6">
      <c r="A2865" s="1767"/>
      <c r="B2865" s="1768"/>
      <c r="C2865" s="1768"/>
      <c r="D2865" s="1768"/>
      <c r="E2865" s="541"/>
      <c r="F2865" s="1769"/>
      <c r="G2865" s="1769"/>
      <c r="H2865" s="1769"/>
      <c r="I2865" s="1769"/>
      <c r="J2865" s="1769"/>
      <c r="K2865" s="1769"/>
      <c r="L2865" s="539"/>
      <c r="M2865" s="539"/>
      <c r="N2865" s="542"/>
      <c r="O2865" s="542"/>
      <c r="P2865" s="542"/>
      <c r="Q2865" s="542"/>
      <c r="R2865" s="540"/>
      <c r="S2865" s="534"/>
    </row>
    <row r="2866" spans="1:19" ht="15.6">
      <c r="A2866" s="1820" t="s">
        <v>1285</v>
      </c>
      <c r="B2866" s="1821"/>
      <c r="C2866" s="1821"/>
      <c r="D2866" s="1821"/>
      <c r="E2866" s="1821"/>
      <c r="F2866" s="1821"/>
      <c r="G2866" s="1821"/>
      <c r="H2866" s="1821"/>
      <c r="I2866" s="1821"/>
      <c r="J2866" s="1821"/>
      <c r="K2866" s="1822"/>
      <c r="L2866" s="1823" t="s">
        <v>428</v>
      </c>
      <c r="M2866" s="1825" t="s">
        <v>1225</v>
      </c>
      <c r="N2866" s="1826"/>
      <c r="O2866" s="1827"/>
      <c r="P2866" s="1823" t="s">
        <v>1286</v>
      </c>
      <c r="Q2866" s="1823" t="s">
        <v>1287</v>
      </c>
      <c r="R2866" s="1823" t="s">
        <v>1288</v>
      </c>
      <c r="S2866" s="1809" t="s">
        <v>1206</v>
      </c>
    </row>
    <row r="2867" spans="1:19" ht="15.6">
      <c r="A2867" s="1804"/>
      <c r="B2867" s="1805"/>
      <c r="C2867" s="1805"/>
      <c r="D2867" s="1805"/>
      <c r="E2867" s="1805"/>
      <c r="F2867" s="1805"/>
      <c r="G2867" s="1805"/>
      <c r="H2867" s="1805"/>
      <c r="I2867" s="1805"/>
      <c r="J2867" s="1805"/>
      <c r="K2867" s="1806"/>
      <c r="L2867" s="1824"/>
      <c r="M2867" s="546" t="s">
        <v>1289</v>
      </c>
      <c r="N2867" s="546" t="s">
        <v>1290</v>
      </c>
      <c r="O2867" s="546" t="s">
        <v>1291</v>
      </c>
      <c r="P2867" s="1824"/>
      <c r="Q2867" s="1824"/>
      <c r="R2867" s="1824"/>
      <c r="S2867" s="1810"/>
    </row>
    <row r="2868" spans="1:19" ht="31.2">
      <c r="A2868" s="1811" t="s">
        <v>1292</v>
      </c>
      <c r="B2868" s="1812"/>
      <c r="C2868" s="1812"/>
      <c r="D2868" s="1812"/>
      <c r="E2868" s="1812"/>
      <c r="F2868" s="1812"/>
      <c r="G2868" s="1812"/>
      <c r="H2868" s="1812"/>
      <c r="I2868" s="1812"/>
      <c r="J2868" s="1812"/>
      <c r="K2868" s="1813"/>
      <c r="L2868" s="547" t="s">
        <v>1718</v>
      </c>
      <c r="M2868" s="583"/>
      <c r="N2868" s="549"/>
      <c r="O2868" s="549"/>
      <c r="P2868" s="549"/>
      <c r="Q2868" s="549">
        <v>2</v>
      </c>
      <c r="R2868" s="549">
        <f>Q2868</f>
        <v>2</v>
      </c>
      <c r="S2868" s="584">
        <f>R2868</f>
        <v>2</v>
      </c>
    </row>
    <row r="2869" spans="1:19" ht="15.6">
      <c r="A2869" s="1814"/>
      <c r="B2869" s="1815"/>
      <c r="C2869" s="1815"/>
      <c r="D2869" s="1815"/>
      <c r="E2869" s="1815"/>
      <c r="F2869" s="1815"/>
      <c r="G2869" s="1815"/>
      <c r="H2869" s="1815"/>
      <c r="I2869" s="1815"/>
      <c r="J2869" s="1815"/>
      <c r="K2869" s="1816"/>
      <c r="L2869" s="547" t="s">
        <v>1636</v>
      </c>
      <c r="M2869" s="583"/>
      <c r="N2869" s="549"/>
      <c r="O2869" s="549"/>
      <c r="P2869" s="549"/>
      <c r="Q2869" s="549">
        <v>1</v>
      </c>
      <c r="R2869" s="549">
        <f t="shared" ref="R2869:S2878" si="90">Q2869</f>
        <v>1</v>
      </c>
      <c r="S2869" s="584">
        <f t="shared" si="90"/>
        <v>1</v>
      </c>
    </row>
    <row r="2870" spans="1:19" ht="15.6">
      <c r="A2870" s="1814"/>
      <c r="B2870" s="1815"/>
      <c r="C2870" s="1815"/>
      <c r="D2870" s="1815"/>
      <c r="E2870" s="1815"/>
      <c r="F2870" s="1815"/>
      <c r="G2870" s="1815"/>
      <c r="H2870" s="1815"/>
      <c r="I2870" s="1815"/>
      <c r="J2870" s="1815"/>
      <c r="K2870" s="1816"/>
      <c r="L2870" s="547" t="s">
        <v>1719</v>
      </c>
      <c r="M2870" s="583"/>
      <c r="N2870" s="549"/>
      <c r="O2870" s="549"/>
      <c r="P2870" s="549"/>
      <c r="Q2870" s="549">
        <v>1</v>
      </c>
      <c r="R2870" s="549">
        <f t="shared" si="90"/>
        <v>1</v>
      </c>
      <c r="S2870" s="584">
        <f t="shared" si="90"/>
        <v>1</v>
      </c>
    </row>
    <row r="2871" spans="1:19" ht="15.6">
      <c r="A2871" s="1814"/>
      <c r="B2871" s="1815"/>
      <c r="C2871" s="1815"/>
      <c r="D2871" s="1815"/>
      <c r="E2871" s="1815"/>
      <c r="F2871" s="1815"/>
      <c r="G2871" s="1815"/>
      <c r="H2871" s="1815"/>
      <c r="I2871" s="1815"/>
      <c r="J2871" s="1815"/>
      <c r="K2871" s="1816"/>
      <c r="L2871" s="547" t="s">
        <v>1723</v>
      </c>
      <c r="M2871" s="583"/>
      <c r="N2871" s="549"/>
      <c r="O2871" s="549"/>
      <c r="P2871" s="549"/>
      <c r="Q2871" s="549">
        <v>1</v>
      </c>
      <c r="R2871" s="549">
        <f t="shared" si="90"/>
        <v>1</v>
      </c>
      <c r="S2871" s="584">
        <f t="shared" si="90"/>
        <v>1</v>
      </c>
    </row>
    <row r="2872" spans="1:19" ht="15.6">
      <c r="A2872" s="1814"/>
      <c r="B2872" s="1815"/>
      <c r="C2872" s="1815"/>
      <c r="D2872" s="1815"/>
      <c r="E2872" s="1815"/>
      <c r="F2872" s="1815"/>
      <c r="G2872" s="1815"/>
      <c r="H2872" s="1815"/>
      <c r="I2872" s="1815"/>
      <c r="J2872" s="1815"/>
      <c r="K2872" s="1816"/>
      <c r="L2872" s="547" t="s">
        <v>1629</v>
      </c>
      <c r="M2872" s="583"/>
      <c r="N2872" s="549"/>
      <c r="O2872" s="549"/>
      <c r="P2872" s="549"/>
      <c r="Q2872" s="549">
        <v>1</v>
      </c>
      <c r="R2872" s="549">
        <f t="shared" si="90"/>
        <v>1</v>
      </c>
      <c r="S2872" s="584">
        <f t="shared" si="90"/>
        <v>1</v>
      </c>
    </row>
    <row r="2873" spans="1:19" ht="15.6">
      <c r="A2873" s="1814"/>
      <c r="B2873" s="1815"/>
      <c r="C2873" s="1815"/>
      <c r="D2873" s="1815"/>
      <c r="E2873" s="1815"/>
      <c r="F2873" s="1815"/>
      <c r="G2873" s="1815"/>
      <c r="H2873" s="1815"/>
      <c r="I2873" s="1815"/>
      <c r="J2873" s="1815"/>
      <c r="K2873" s="1816"/>
      <c r="L2873" s="547" t="s">
        <v>1724</v>
      </c>
      <c r="M2873" s="583"/>
      <c r="N2873" s="549"/>
      <c r="O2873" s="549"/>
      <c r="P2873" s="549"/>
      <c r="Q2873" s="549">
        <v>1</v>
      </c>
      <c r="R2873" s="549">
        <f t="shared" si="90"/>
        <v>1</v>
      </c>
      <c r="S2873" s="584">
        <f t="shared" si="90"/>
        <v>1</v>
      </c>
    </row>
    <row r="2874" spans="1:19" ht="15.6">
      <c r="A2874" s="1814"/>
      <c r="B2874" s="1815"/>
      <c r="C2874" s="1815"/>
      <c r="D2874" s="1815"/>
      <c r="E2874" s="1815"/>
      <c r="F2874" s="1815"/>
      <c r="G2874" s="1815"/>
      <c r="H2874" s="1815"/>
      <c r="I2874" s="1815"/>
      <c r="J2874" s="1815"/>
      <c r="K2874" s="1816"/>
      <c r="L2874" s="547" t="s">
        <v>1725</v>
      </c>
      <c r="M2874" s="583"/>
      <c r="N2874" s="549"/>
      <c r="O2874" s="549"/>
      <c r="P2874" s="549"/>
      <c r="Q2874" s="549">
        <v>1</v>
      </c>
      <c r="R2874" s="549">
        <f t="shared" si="90"/>
        <v>1</v>
      </c>
      <c r="S2874" s="584">
        <f t="shared" si="90"/>
        <v>1</v>
      </c>
    </row>
    <row r="2875" spans="1:19" ht="15.6">
      <c r="A2875" s="1814"/>
      <c r="B2875" s="1815"/>
      <c r="C2875" s="1815"/>
      <c r="D2875" s="1815"/>
      <c r="E2875" s="1815"/>
      <c r="F2875" s="1815"/>
      <c r="G2875" s="1815"/>
      <c r="H2875" s="1815"/>
      <c r="I2875" s="1815"/>
      <c r="J2875" s="1815"/>
      <c r="K2875" s="1816"/>
      <c r="L2875" s="547" t="s">
        <v>1646</v>
      </c>
      <c r="M2875" s="583"/>
      <c r="N2875" s="549"/>
      <c r="O2875" s="549"/>
      <c r="P2875" s="549"/>
      <c r="Q2875" s="549">
        <v>1</v>
      </c>
      <c r="R2875" s="549">
        <f t="shared" si="90"/>
        <v>1</v>
      </c>
      <c r="S2875" s="584">
        <f t="shared" si="90"/>
        <v>1</v>
      </c>
    </row>
    <row r="2876" spans="1:19" ht="15.6">
      <c r="A2876" s="1814"/>
      <c r="B2876" s="1815"/>
      <c r="C2876" s="1815"/>
      <c r="D2876" s="1815"/>
      <c r="E2876" s="1815"/>
      <c r="F2876" s="1815"/>
      <c r="G2876" s="1815"/>
      <c r="H2876" s="1815"/>
      <c r="I2876" s="1815"/>
      <c r="J2876" s="1815"/>
      <c r="K2876" s="1816"/>
      <c r="L2876" s="547" t="s">
        <v>1675</v>
      </c>
      <c r="M2876" s="583"/>
      <c r="N2876" s="549"/>
      <c r="O2876" s="549"/>
      <c r="P2876" s="549"/>
      <c r="Q2876" s="549">
        <v>1</v>
      </c>
      <c r="R2876" s="549">
        <f t="shared" si="90"/>
        <v>1</v>
      </c>
      <c r="S2876" s="584">
        <f t="shared" si="90"/>
        <v>1</v>
      </c>
    </row>
    <row r="2877" spans="1:19" ht="15.6">
      <c r="A2877" s="1814"/>
      <c r="B2877" s="1815"/>
      <c r="C2877" s="1815"/>
      <c r="D2877" s="1815"/>
      <c r="E2877" s="1815"/>
      <c r="F2877" s="1815"/>
      <c r="G2877" s="1815"/>
      <c r="H2877" s="1815"/>
      <c r="I2877" s="1815"/>
      <c r="J2877" s="1815"/>
      <c r="K2877" s="1816"/>
      <c r="L2877" s="547" t="s">
        <v>1721</v>
      </c>
      <c r="M2877" s="583"/>
      <c r="N2877" s="549"/>
      <c r="O2877" s="549"/>
      <c r="P2877" s="549"/>
      <c r="Q2877" s="549">
        <v>1</v>
      </c>
      <c r="R2877" s="549">
        <f t="shared" si="90"/>
        <v>1</v>
      </c>
      <c r="S2877" s="584">
        <f t="shared" si="90"/>
        <v>1</v>
      </c>
    </row>
    <row r="2878" spans="1:19" ht="15.6">
      <c r="A2878" s="1814"/>
      <c r="B2878" s="1815"/>
      <c r="C2878" s="1815"/>
      <c r="D2878" s="1815"/>
      <c r="E2878" s="1815"/>
      <c r="F2878" s="1815"/>
      <c r="G2878" s="1815"/>
      <c r="H2878" s="1815"/>
      <c r="I2878" s="1815"/>
      <c r="J2878" s="1815"/>
      <c r="K2878" s="1816"/>
      <c r="L2878" s="547" t="s">
        <v>1672</v>
      </c>
      <c r="M2878" s="583"/>
      <c r="N2878" s="549"/>
      <c r="O2878" s="549"/>
      <c r="P2878" s="549"/>
      <c r="Q2878" s="549">
        <v>1</v>
      </c>
      <c r="R2878" s="549">
        <f t="shared" si="90"/>
        <v>1</v>
      </c>
      <c r="S2878" s="584">
        <f t="shared" si="90"/>
        <v>1</v>
      </c>
    </row>
    <row r="2879" spans="1:19" ht="15.6">
      <c r="A2879" s="1814"/>
      <c r="B2879" s="1815"/>
      <c r="C2879" s="1815"/>
      <c r="D2879" s="1815"/>
      <c r="E2879" s="1815"/>
      <c r="F2879" s="1815"/>
      <c r="G2879" s="1815"/>
      <c r="H2879" s="1815"/>
      <c r="I2879" s="1815"/>
      <c r="J2879" s="1815"/>
      <c r="K2879" s="1816"/>
      <c r="L2879" s="547"/>
      <c r="M2879" s="583"/>
      <c r="N2879" s="549"/>
      <c r="O2879" s="549"/>
      <c r="P2879" s="549"/>
      <c r="Q2879" s="549"/>
      <c r="R2879" s="549"/>
      <c r="S2879" s="584"/>
    </row>
    <row r="2880" spans="1:19" ht="15.6">
      <c r="A2880" s="1814"/>
      <c r="B2880" s="1815"/>
      <c r="C2880" s="1815"/>
      <c r="D2880" s="1815"/>
      <c r="E2880" s="1815"/>
      <c r="F2880" s="1815"/>
      <c r="G2880" s="1815"/>
      <c r="H2880" s="1815"/>
      <c r="I2880" s="1815"/>
      <c r="J2880" s="1815"/>
      <c r="K2880" s="1816"/>
      <c r="L2880" s="547"/>
      <c r="M2880" s="583"/>
      <c r="N2880" s="549"/>
      <c r="O2880" s="549"/>
      <c r="P2880" s="549"/>
      <c r="Q2880" s="549"/>
      <c r="R2880" s="549"/>
      <c r="S2880" s="584"/>
    </row>
    <row r="2881" spans="1:19" ht="15.6">
      <c r="A2881" s="1814"/>
      <c r="B2881" s="1815"/>
      <c r="C2881" s="1815"/>
      <c r="D2881" s="1815"/>
      <c r="E2881" s="1815"/>
      <c r="F2881" s="1815"/>
      <c r="G2881" s="1815"/>
      <c r="H2881" s="1815"/>
      <c r="I2881" s="1815"/>
      <c r="J2881" s="1815"/>
      <c r="K2881" s="1816"/>
      <c r="L2881" s="547"/>
      <c r="M2881" s="583"/>
      <c r="N2881" s="549"/>
      <c r="O2881" s="549"/>
      <c r="P2881" s="549"/>
      <c r="Q2881" s="549"/>
      <c r="R2881" s="549"/>
      <c r="S2881" s="584"/>
    </row>
    <row r="2882" spans="1:19" ht="15.6">
      <c r="A2882" s="1814"/>
      <c r="B2882" s="1815"/>
      <c r="C2882" s="1815"/>
      <c r="D2882" s="1815"/>
      <c r="E2882" s="1815"/>
      <c r="F2882" s="1815"/>
      <c r="G2882" s="1815"/>
      <c r="H2882" s="1815"/>
      <c r="I2882" s="1815"/>
      <c r="J2882" s="1815"/>
      <c r="K2882" s="1816"/>
      <c r="L2882" s="547"/>
      <c r="M2882" s="583"/>
      <c r="N2882" s="549"/>
      <c r="O2882" s="549"/>
      <c r="P2882" s="549"/>
      <c r="Q2882" s="549"/>
      <c r="R2882" s="549"/>
      <c r="S2882" s="584"/>
    </row>
    <row r="2883" spans="1:19" ht="16.2" thickBot="1">
      <c r="A2883" s="1814"/>
      <c r="B2883" s="1815"/>
      <c r="C2883" s="1815"/>
      <c r="D2883" s="1815"/>
      <c r="E2883" s="1815"/>
      <c r="F2883" s="1815"/>
      <c r="G2883" s="1815"/>
      <c r="H2883" s="1815"/>
      <c r="I2883" s="1815"/>
      <c r="J2883" s="1815"/>
      <c r="K2883" s="1816"/>
      <c r="L2883" s="1817" t="s">
        <v>1209</v>
      </c>
      <c r="M2883" s="1818"/>
      <c r="N2883" s="1818"/>
      <c r="O2883" s="1818"/>
      <c r="P2883" s="1818"/>
      <c r="Q2883" s="1818"/>
      <c r="R2883" s="1819"/>
      <c r="S2883" s="1164">
        <f>SUM(S2868:S2880)</f>
        <v>12</v>
      </c>
    </row>
    <row r="2884" spans="1:19" ht="15.6">
      <c r="A2884" s="1142"/>
      <c r="B2884" s="1143"/>
      <c r="C2884" s="1143"/>
      <c r="D2884" s="1138"/>
      <c r="E2884" s="1144"/>
      <c r="F2884" s="1144"/>
      <c r="G2884" s="1144"/>
      <c r="H2884" s="1145"/>
      <c r="I2884" s="1146"/>
      <c r="J2884" s="1136"/>
      <c r="K2884" s="1136"/>
      <c r="L2884" s="1136"/>
      <c r="M2884" s="1137"/>
      <c r="N2884" s="1138"/>
      <c r="O2884" s="1138"/>
      <c r="P2884" s="1138"/>
      <c r="Q2884" s="1138"/>
      <c r="R2884" s="1138"/>
      <c r="S2884" s="1165"/>
    </row>
    <row r="2885" spans="1:19" ht="15.6">
      <c r="A2885" s="559"/>
      <c r="B2885" s="560"/>
      <c r="C2885" s="560"/>
      <c r="D2885" s="561"/>
      <c r="E2885" s="562"/>
      <c r="F2885" s="562"/>
      <c r="G2885" s="562"/>
      <c r="H2885" s="563"/>
      <c r="I2885" s="564"/>
      <c r="J2885" s="565"/>
      <c r="K2885" s="565"/>
      <c r="L2885" s="565"/>
      <c r="M2885" s="566"/>
      <c r="N2885" s="561"/>
      <c r="O2885" s="561"/>
      <c r="P2885" s="561"/>
      <c r="Q2885" s="561"/>
      <c r="R2885" s="561"/>
      <c r="S2885" s="567"/>
    </row>
    <row r="2886" spans="1:19" ht="70.8" customHeight="1">
      <c r="A2886" s="753" t="s">
        <v>1306</v>
      </c>
      <c r="B2886" s="1757"/>
      <c r="C2886" s="1757"/>
      <c r="D2886" s="299"/>
      <c r="E2886" s="280"/>
      <c r="F2886" s="756"/>
      <c r="G2886" s="1758" t="s">
        <v>1306</v>
      </c>
      <c r="H2886" s="1758"/>
      <c r="I2886" s="299"/>
      <c r="J2886" s="299"/>
      <c r="K2886" s="568"/>
      <c r="L2886" s="568"/>
      <c r="M2886" s="568"/>
      <c r="N2886" s="568"/>
      <c r="O2886" s="568"/>
      <c r="P2886" s="568"/>
      <c r="Q2886" s="568"/>
      <c r="R2886" s="568"/>
      <c r="S2886" s="532"/>
    </row>
    <row r="2887" spans="1:19" ht="15.6" customHeight="1">
      <c r="A2887" s="765" t="s">
        <v>1939</v>
      </c>
      <c r="B2887" s="755"/>
      <c r="C2887" s="755"/>
      <c r="D2887" s="238"/>
      <c r="E2887" s="238"/>
      <c r="F2887" s="238"/>
      <c r="G2887" s="1759" t="s">
        <v>1942</v>
      </c>
      <c r="H2887" s="1759"/>
      <c r="I2887" s="1759"/>
      <c r="J2887" s="1759"/>
      <c r="K2887" s="568"/>
      <c r="L2887" s="568"/>
      <c r="M2887" s="568"/>
      <c r="N2887" s="568"/>
      <c r="O2887" s="568"/>
      <c r="P2887" s="568"/>
      <c r="Q2887" s="568"/>
      <c r="R2887" s="568"/>
      <c r="S2887" s="569"/>
    </row>
    <row r="2888" spans="1:19" ht="15.6" customHeight="1">
      <c r="A2888" s="765" t="s">
        <v>1940</v>
      </c>
      <c r="B2888" s="755"/>
      <c r="C2888" s="755"/>
      <c r="D2888" s="238"/>
      <c r="E2888" s="238"/>
      <c r="F2888" s="238"/>
      <c r="G2888" s="1759" t="s">
        <v>1943</v>
      </c>
      <c r="H2888" s="1759"/>
      <c r="I2888" s="1759"/>
      <c r="J2888" s="1759"/>
      <c r="K2888" s="568"/>
      <c r="L2888" s="568"/>
      <c r="M2888" s="568"/>
      <c r="N2888" s="568"/>
      <c r="O2888" s="568"/>
      <c r="P2888" s="568"/>
      <c r="Q2888" s="568"/>
      <c r="R2888" s="568"/>
      <c r="S2888" s="569"/>
    </row>
    <row r="2889" spans="1:19" ht="16.2" thickBot="1">
      <c r="A2889" s="766" t="s">
        <v>1941</v>
      </c>
      <c r="B2889" s="767"/>
      <c r="C2889" s="767"/>
      <c r="D2889" s="727"/>
      <c r="E2889" s="727"/>
      <c r="F2889" s="727"/>
      <c r="G2889" s="1760" t="s">
        <v>1944</v>
      </c>
      <c r="H2889" s="1760"/>
      <c r="I2889" s="1760"/>
      <c r="J2889" s="1760"/>
      <c r="K2889" s="571"/>
      <c r="L2889" s="571"/>
      <c r="M2889" s="571"/>
      <c r="N2889" s="571"/>
      <c r="O2889" s="571"/>
      <c r="P2889" s="571"/>
      <c r="Q2889" s="571"/>
      <c r="R2889" s="571"/>
      <c r="S2889" s="573"/>
    </row>
    <row r="2890" spans="1:19" ht="21" customHeight="1" thickBot="1">
      <c r="A2890" s="1837"/>
      <c r="B2890" s="1838"/>
      <c r="C2890" s="1838"/>
      <c r="D2890" s="1775" t="s">
        <v>1281</v>
      </c>
      <c r="E2890" s="1776"/>
      <c r="F2890" s="1776"/>
      <c r="G2890" s="1776"/>
      <c r="H2890" s="1776"/>
      <c r="I2890" s="1776"/>
      <c r="J2890" s="1776"/>
      <c r="K2890" s="1776"/>
      <c r="L2890" s="1776"/>
      <c r="M2890" s="1776"/>
      <c r="N2890" s="1776"/>
      <c r="O2890" s="1776"/>
      <c r="P2890" s="1776"/>
      <c r="Q2890" s="1776"/>
      <c r="R2890" s="1776"/>
      <c r="S2890" s="1486"/>
    </row>
    <row r="2891" spans="1:19" ht="15.6">
      <c r="A2891" s="530"/>
      <c r="B2891" s="531"/>
      <c r="C2891" s="531"/>
      <c r="D2891" s="531"/>
      <c r="E2891" s="531"/>
      <c r="F2891" s="531"/>
      <c r="G2891" s="531"/>
      <c r="H2891" s="531"/>
      <c r="I2891" s="531"/>
      <c r="J2891" s="531"/>
      <c r="K2891" s="531"/>
      <c r="L2891" s="531"/>
      <c r="M2891" s="531"/>
      <c r="N2891" s="531"/>
      <c r="O2891" s="531"/>
      <c r="P2891" s="531"/>
      <c r="Q2891" s="531"/>
      <c r="R2891" s="531"/>
      <c r="S2891" s="532"/>
    </row>
    <row r="2892" spans="1:19" ht="15.6" customHeight="1">
      <c r="A2892" s="1839" t="s">
        <v>1204</v>
      </c>
      <c r="B2892" s="1840"/>
      <c r="C2892" s="1840"/>
      <c r="D2892" s="1841" t="s">
        <v>1228</v>
      </c>
      <c r="E2892" s="1842"/>
      <c r="F2892" s="1842"/>
      <c r="G2892" s="1842"/>
      <c r="H2892" s="1842"/>
      <c r="I2892" s="1842"/>
      <c r="J2892" s="1842"/>
      <c r="K2892" s="1842"/>
      <c r="L2892" s="1842"/>
      <c r="M2892" s="1842"/>
      <c r="N2892" s="1842"/>
      <c r="O2892" s="1842"/>
      <c r="P2892" s="1842"/>
      <c r="Q2892" s="1842"/>
      <c r="R2892" s="1843"/>
      <c r="S2892" s="534"/>
    </row>
    <row r="2893" spans="1:19" ht="15.6">
      <c r="A2893" s="535"/>
      <c r="B2893" s="533"/>
      <c r="C2893" s="536"/>
      <c r="D2893" s="1844"/>
      <c r="E2893" s="1845"/>
      <c r="F2893" s="1845"/>
      <c r="G2893" s="1845"/>
      <c r="H2893" s="1845"/>
      <c r="I2893" s="1845"/>
      <c r="J2893" s="1845"/>
      <c r="K2893" s="1845"/>
      <c r="L2893" s="1845"/>
      <c r="M2893" s="1845"/>
      <c r="N2893" s="1845"/>
      <c r="O2893" s="1845"/>
      <c r="P2893" s="1845"/>
      <c r="Q2893" s="1845"/>
      <c r="R2893" s="1846"/>
      <c r="S2893" s="534"/>
    </row>
    <row r="2894" spans="1:19" ht="15.6">
      <c r="A2894" s="537"/>
      <c r="B2894" s="538"/>
      <c r="C2894" s="538"/>
      <c r="D2894" s="539"/>
      <c r="E2894" s="540"/>
      <c r="F2894" s="540"/>
      <c r="G2894" s="539"/>
      <c r="H2894" s="539"/>
      <c r="I2894" s="539"/>
      <c r="J2894" s="539"/>
      <c r="K2894" s="539"/>
      <c r="L2894" s="539"/>
      <c r="M2894" s="539"/>
      <c r="N2894" s="539"/>
      <c r="O2894" s="539"/>
      <c r="P2894" s="539"/>
      <c r="Q2894" s="539"/>
      <c r="R2894" s="540"/>
      <c r="S2894" s="534"/>
    </row>
    <row r="2895" spans="1:19" ht="15.6">
      <c r="A2895" s="1761" t="s">
        <v>1282</v>
      </c>
      <c r="B2895" s="1762"/>
      <c r="C2895" s="1762"/>
      <c r="D2895" s="1762"/>
      <c r="E2895" s="541"/>
      <c r="F2895" s="1763" t="s">
        <v>1283</v>
      </c>
      <c r="G2895" s="1763"/>
      <c r="H2895" s="1763"/>
      <c r="I2895" s="1763"/>
      <c r="J2895" s="1763"/>
      <c r="K2895" s="1763"/>
      <c r="L2895" s="540"/>
      <c r="M2895" s="1763" t="s">
        <v>1205</v>
      </c>
      <c r="N2895" s="1763"/>
      <c r="O2895" s="1763"/>
      <c r="P2895" s="540"/>
      <c r="Q2895" s="1764" t="s">
        <v>1284</v>
      </c>
      <c r="R2895" s="1765"/>
      <c r="S2895" s="1766"/>
    </row>
    <row r="2896" spans="1:19" ht="15.6">
      <c r="A2896" s="1767" t="s">
        <v>1090</v>
      </c>
      <c r="B2896" s="1768"/>
      <c r="C2896" s="1768"/>
      <c r="D2896" s="1768"/>
      <c r="E2896" s="541"/>
      <c r="F2896" s="1769" t="s">
        <v>1091</v>
      </c>
      <c r="G2896" s="1769"/>
      <c r="H2896" s="1769"/>
      <c r="I2896" s="1769"/>
      <c r="J2896" s="1769"/>
      <c r="K2896" s="1769"/>
      <c r="L2896" s="540"/>
      <c r="M2896" s="1770" t="s">
        <v>924</v>
      </c>
      <c r="N2896" s="1771"/>
      <c r="O2896" s="1772"/>
      <c r="P2896" s="539"/>
      <c r="Q2896" s="1828"/>
      <c r="R2896" s="1829"/>
      <c r="S2896" s="1830"/>
    </row>
    <row r="2897" spans="1:19" ht="15.6">
      <c r="A2897" s="1767"/>
      <c r="B2897" s="1768"/>
      <c r="C2897" s="1768"/>
      <c r="D2897" s="1768"/>
      <c r="E2897" s="541"/>
      <c r="F2897" s="1769"/>
      <c r="G2897" s="1769"/>
      <c r="H2897" s="1769"/>
      <c r="I2897" s="1769"/>
      <c r="J2897" s="1769"/>
      <c r="K2897" s="1769"/>
      <c r="L2897" s="539"/>
      <c r="M2897" s="539"/>
      <c r="N2897" s="542"/>
      <c r="O2897" s="542"/>
      <c r="P2897" s="542"/>
      <c r="Q2897" s="542"/>
      <c r="R2897" s="540"/>
      <c r="S2897" s="534"/>
    </row>
    <row r="2898" spans="1:19" ht="15.6">
      <c r="A2898" s="1820" t="s">
        <v>1285</v>
      </c>
      <c r="B2898" s="1821"/>
      <c r="C2898" s="1821"/>
      <c r="D2898" s="1821"/>
      <c r="E2898" s="1821"/>
      <c r="F2898" s="1821"/>
      <c r="G2898" s="1821"/>
      <c r="H2898" s="1821"/>
      <c r="I2898" s="1821"/>
      <c r="J2898" s="1821"/>
      <c r="K2898" s="1822"/>
      <c r="L2898" s="1823" t="s">
        <v>428</v>
      </c>
      <c r="M2898" s="1825" t="s">
        <v>1225</v>
      </c>
      <c r="N2898" s="1826"/>
      <c r="O2898" s="1827"/>
      <c r="P2898" s="1823" t="s">
        <v>1286</v>
      </c>
      <c r="Q2898" s="1823" t="s">
        <v>1287</v>
      </c>
      <c r="R2898" s="1823" t="s">
        <v>1288</v>
      </c>
      <c r="S2898" s="1809" t="s">
        <v>1206</v>
      </c>
    </row>
    <row r="2899" spans="1:19" ht="15.6">
      <c r="A2899" s="1804"/>
      <c r="B2899" s="1805"/>
      <c r="C2899" s="1805"/>
      <c r="D2899" s="1805"/>
      <c r="E2899" s="1805"/>
      <c r="F2899" s="1805"/>
      <c r="G2899" s="1805"/>
      <c r="H2899" s="1805"/>
      <c r="I2899" s="1805"/>
      <c r="J2899" s="1805"/>
      <c r="K2899" s="1806"/>
      <c r="L2899" s="1824"/>
      <c r="M2899" s="546" t="s">
        <v>1289</v>
      </c>
      <c r="N2899" s="546" t="s">
        <v>1290</v>
      </c>
      <c r="O2899" s="546" t="s">
        <v>1291</v>
      </c>
      <c r="P2899" s="1824"/>
      <c r="Q2899" s="1824"/>
      <c r="R2899" s="1824"/>
      <c r="S2899" s="1810"/>
    </row>
    <row r="2900" spans="1:19" ht="15.6">
      <c r="A2900" s="1811" t="s">
        <v>1292</v>
      </c>
      <c r="B2900" s="1812"/>
      <c r="C2900" s="1812"/>
      <c r="D2900" s="1812"/>
      <c r="E2900" s="1812"/>
      <c r="F2900" s="1812"/>
      <c r="G2900" s="1812"/>
      <c r="H2900" s="1812"/>
      <c r="I2900" s="1812"/>
      <c r="J2900" s="1812"/>
      <c r="K2900" s="1813"/>
      <c r="L2900" s="547" t="s">
        <v>1722</v>
      </c>
      <c r="M2900" s="583"/>
      <c r="N2900" s="549"/>
      <c r="O2900" s="549"/>
      <c r="P2900" s="549">
        <v>132.71</v>
      </c>
      <c r="Q2900" s="549">
        <v>1</v>
      </c>
      <c r="R2900" s="549">
        <f>Q2900*P2900</f>
        <v>132.71</v>
      </c>
      <c r="S2900" s="584">
        <f>R2900</f>
        <v>132.71</v>
      </c>
    </row>
    <row r="2901" spans="1:19" ht="15.6">
      <c r="A2901" s="1814"/>
      <c r="B2901" s="1815"/>
      <c r="C2901" s="1815"/>
      <c r="D2901" s="1815"/>
      <c r="E2901" s="1815"/>
      <c r="F2901" s="1815"/>
      <c r="G2901" s="1815"/>
      <c r="H2901" s="1815"/>
      <c r="I2901" s="1815"/>
      <c r="J2901" s="1815"/>
      <c r="K2901" s="1816"/>
      <c r="L2901" s="547"/>
      <c r="M2901" s="583"/>
      <c r="N2901" s="549"/>
      <c r="O2901" s="549"/>
      <c r="P2901" s="549"/>
      <c r="Q2901" s="549"/>
      <c r="R2901" s="549"/>
      <c r="S2901" s="584"/>
    </row>
    <row r="2902" spans="1:19" ht="15.6">
      <c r="A2902" s="1814"/>
      <c r="B2902" s="1815"/>
      <c r="C2902" s="1815"/>
      <c r="D2902" s="1815"/>
      <c r="E2902" s="1815"/>
      <c r="F2902" s="1815"/>
      <c r="G2902" s="1815"/>
      <c r="H2902" s="1815"/>
      <c r="I2902" s="1815"/>
      <c r="J2902" s="1815"/>
      <c r="K2902" s="1816"/>
      <c r="L2902" s="547"/>
      <c r="M2902" s="583"/>
      <c r="N2902" s="549"/>
      <c r="O2902" s="549"/>
      <c r="P2902" s="549"/>
      <c r="Q2902" s="549"/>
      <c r="R2902" s="549"/>
      <c r="S2902" s="584"/>
    </row>
    <row r="2903" spans="1:19" ht="15.6">
      <c r="A2903" s="1814"/>
      <c r="B2903" s="1815"/>
      <c r="C2903" s="1815"/>
      <c r="D2903" s="1815"/>
      <c r="E2903" s="1815"/>
      <c r="F2903" s="1815"/>
      <c r="G2903" s="1815"/>
      <c r="H2903" s="1815"/>
      <c r="I2903" s="1815"/>
      <c r="J2903" s="1815"/>
      <c r="K2903" s="1816"/>
      <c r="L2903" s="547"/>
      <c r="M2903" s="583"/>
      <c r="N2903" s="549"/>
      <c r="O2903" s="549"/>
      <c r="P2903" s="549"/>
      <c r="Q2903" s="549"/>
      <c r="R2903" s="549"/>
      <c r="S2903" s="584"/>
    </row>
    <row r="2904" spans="1:19" ht="15.6">
      <c r="A2904" s="1814"/>
      <c r="B2904" s="1815"/>
      <c r="C2904" s="1815"/>
      <c r="D2904" s="1815"/>
      <c r="E2904" s="1815"/>
      <c r="F2904" s="1815"/>
      <c r="G2904" s="1815"/>
      <c r="H2904" s="1815"/>
      <c r="I2904" s="1815"/>
      <c r="J2904" s="1815"/>
      <c r="K2904" s="1816"/>
      <c r="L2904" s="547"/>
      <c r="M2904" s="583"/>
      <c r="N2904" s="549"/>
      <c r="O2904" s="549"/>
      <c r="P2904" s="549"/>
      <c r="Q2904" s="549"/>
      <c r="R2904" s="549"/>
      <c r="S2904" s="584"/>
    </row>
    <row r="2905" spans="1:19" ht="15.6">
      <c r="A2905" s="1814"/>
      <c r="B2905" s="1815"/>
      <c r="C2905" s="1815"/>
      <c r="D2905" s="1815"/>
      <c r="E2905" s="1815"/>
      <c r="F2905" s="1815"/>
      <c r="G2905" s="1815"/>
      <c r="H2905" s="1815"/>
      <c r="I2905" s="1815"/>
      <c r="J2905" s="1815"/>
      <c r="K2905" s="1816"/>
      <c r="L2905" s="547"/>
      <c r="M2905" s="583"/>
      <c r="N2905" s="549"/>
      <c r="O2905" s="549"/>
      <c r="P2905" s="549"/>
      <c r="Q2905" s="549"/>
      <c r="R2905" s="549"/>
      <c r="S2905" s="584"/>
    </row>
    <row r="2906" spans="1:19" ht="15.6">
      <c r="A2906" s="1814"/>
      <c r="B2906" s="1815"/>
      <c r="C2906" s="1815"/>
      <c r="D2906" s="1815"/>
      <c r="E2906" s="1815"/>
      <c r="F2906" s="1815"/>
      <c r="G2906" s="1815"/>
      <c r="H2906" s="1815"/>
      <c r="I2906" s="1815"/>
      <c r="J2906" s="1815"/>
      <c r="K2906" s="1816"/>
      <c r="L2906" s="547"/>
      <c r="M2906" s="583"/>
      <c r="N2906" s="549"/>
      <c r="O2906" s="549"/>
      <c r="P2906" s="549"/>
      <c r="Q2906" s="549"/>
      <c r="R2906" s="549"/>
      <c r="S2906" s="584"/>
    </row>
    <row r="2907" spans="1:19" ht="15.6">
      <c r="A2907" s="1814"/>
      <c r="B2907" s="1815"/>
      <c r="C2907" s="1815"/>
      <c r="D2907" s="1815"/>
      <c r="E2907" s="1815"/>
      <c r="F2907" s="1815"/>
      <c r="G2907" s="1815"/>
      <c r="H2907" s="1815"/>
      <c r="I2907" s="1815"/>
      <c r="J2907" s="1815"/>
      <c r="K2907" s="1816"/>
      <c r="L2907" s="547"/>
      <c r="M2907" s="583"/>
      <c r="N2907" s="549"/>
      <c r="O2907" s="549"/>
      <c r="P2907" s="549"/>
      <c r="Q2907" s="549"/>
      <c r="R2907" s="549"/>
      <c r="S2907" s="584"/>
    </row>
    <row r="2908" spans="1:19" ht="15.6">
      <c r="A2908" s="1814"/>
      <c r="B2908" s="1815"/>
      <c r="C2908" s="1815"/>
      <c r="D2908" s="1815"/>
      <c r="E2908" s="1815"/>
      <c r="F2908" s="1815"/>
      <c r="G2908" s="1815"/>
      <c r="H2908" s="1815"/>
      <c r="I2908" s="1815"/>
      <c r="J2908" s="1815"/>
      <c r="K2908" s="1816"/>
      <c r="L2908" s="547"/>
      <c r="M2908" s="583"/>
      <c r="N2908" s="549"/>
      <c r="O2908" s="549"/>
      <c r="P2908" s="549"/>
      <c r="Q2908" s="549"/>
      <c r="R2908" s="549"/>
      <c r="S2908" s="584"/>
    </row>
    <row r="2909" spans="1:19" ht="15.6">
      <c r="A2909" s="1814"/>
      <c r="B2909" s="1815"/>
      <c r="C2909" s="1815"/>
      <c r="D2909" s="1815"/>
      <c r="E2909" s="1815"/>
      <c r="F2909" s="1815"/>
      <c r="G2909" s="1815"/>
      <c r="H2909" s="1815"/>
      <c r="I2909" s="1815"/>
      <c r="J2909" s="1815"/>
      <c r="K2909" s="1816"/>
      <c r="L2909" s="547"/>
      <c r="M2909" s="583"/>
      <c r="N2909" s="549"/>
      <c r="O2909" s="549"/>
      <c r="P2909" s="549"/>
      <c r="Q2909" s="549"/>
      <c r="R2909" s="549"/>
      <c r="S2909" s="584"/>
    </row>
    <row r="2910" spans="1:19" ht="15.6">
      <c r="A2910" s="1814"/>
      <c r="B2910" s="1815"/>
      <c r="C2910" s="1815"/>
      <c r="D2910" s="1815"/>
      <c r="E2910" s="1815"/>
      <c r="F2910" s="1815"/>
      <c r="G2910" s="1815"/>
      <c r="H2910" s="1815"/>
      <c r="I2910" s="1815"/>
      <c r="J2910" s="1815"/>
      <c r="K2910" s="1816"/>
      <c r="L2910" s="547"/>
      <c r="M2910" s="583"/>
      <c r="N2910" s="549"/>
      <c r="O2910" s="549"/>
      <c r="P2910" s="549"/>
      <c r="Q2910" s="549"/>
      <c r="R2910" s="549"/>
      <c r="S2910" s="584"/>
    </row>
    <row r="2911" spans="1:19" ht="15.6">
      <c r="A2911" s="1814"/>
      <c r="B2911" s="1815"/>
      <c r="C2911" s="1815"/>
      <c r="D2911" s="1815"/>
      <c r="E2911" s="1815"/>
      <c r="F2911" s="1815"/>
      <c r="G2911" s="1815"/>
      <c r="H2911" s="1815"/>
      <c r="I2911" s="1815"/>
      <c r="J2911" s="1815"/>
      <c r="K2911" s="1816"/>
      <c r="L2911" s="547"/>
      <c r="M2911" s="583"/>
      <c r="N2911" s="549"/>
      <c r="O2911" s="549"/>
      <c r="P2911" s="549"/>
      <c r="Q2911" s="549"/>
      <c r="R2911" s="549"/>
      <c r="S2911" s="584"/>
    </row>
    <row r="2912" spans="1:19" ht="16.2" thickBot="1">
      <c r="A2912" s="1814"/>
      <c r="B2912" s="1815"/>
      <c r="C2912" s="1815"/>
      <c r="D2912" s="1815"/>
      <c r="E2912" s="1815"/>
      <c r="F2912" s="1815"/>
      <c r="G2912" s="1815"/>
      <c r="H2912" s="1815"/>
      <c r="I2912" s="1815"/>
      <c r="J2912" s="1815"/>
      <c r="K2912" s="1816"/>
      <c r="L2912" s="1817" t="s">
        <v>1209</v>
      </c>
      <c r="M2912" s="1818"/>
      <c r="N2912" s="1818"/>
      <c r="O2912" s="1818"/>
      <c r="P2912" s="1818"/>
      <c r="Q2912" s="1818"/>
      <c r="R2912" s="1819"/>
      <c r="S2912" s="1164">
        <f>SUM(S2900:S2905)</f>
        <v>132.71</v>
      </c>
    </row>
    <row r="2913" spans="1:19" ht="15.6">
      <c r="A2913" s="1142"/>
      <c r="B2913" s="1143"/>
      <c r="C2913" s="1143"/>
      <c r="D2913" s="1138"/>
      <c r="E2913" s="1144"/>
      <c r="F2913" s="1144"/>
      <c r="G2913" s="1144"/>
      <c r="H2913" s="1145"/>
      <c r="I2913" s="1146"/>
      <c r="J2913" s="1136"/>
      <c r="K2913" s="1136"/>
      <c r="L2913" s="1136"/>
      <c r="M2913" s="1137"/>
      <c r="N2913" s="1138"/>
      <c r="O2913" s="1138"/>
      <c r="P2913" s="1138"/>
      <c r="Q2913" s="1138"/>
      <c r="R2913" s="1138"/>
      <c r="S2913" s="1165"/>
    </row>
    <row r="2914" spans="1:19" ht="15.6">
      <c r="A2914" s="559"/>
      <c r="B2914" s="560"/>
      <c r="C2914" s="560"/>
      <c r="D2914" s="561"/>
      <c r="E2914" s="562"/>
      <c r="F2914" s="562"/>
      <c r="G2914" s="562"/>
      <c r="H2914" s="563"/>
      <c r="I2914" s="564"/>
      <c r="J2914" s="565"/>
      <c r="K2914" s="565"/>
      <c r="L2914" s="565"/>
      <c r="M2914" s="566"/>
      <c r="N2914" s="561"/>
      <c r="O2914" s="561"/>
      <c r="P2914" s="561"/>
      <c r="Q2914" s="561"/>
      <c r="R2914" s="561"/>
      <c r="S2914" s="567"/>
    </row>
    <row r="2915" spans="1:19" ht="76.2" customHeight="1">
      <c r="A2915" s="753" t="s">
        <v>1306</v>
      </c>
      <c r="B2915" s="1757"/>
      <c r="C2915" s="1757"/>
      <c r="D2915" s="299"/>
      <c r="E2915" s="280"/>
      <c r="F2915" s="756"/>
      <c r="G2915" s="1758" t="s">
        <v>1306</v>
      </c>
      <c r="H2915" s="1758"/>
      <c r="I2915" s="299"/>
      <c r="J2915" s="299"/>
      <c r="K2915" s="568"/>
      <c r="L2915" s="568"/>
      <c r="M2915" s="568"/>
      <c r="N2915" s="568"/>
      <c r="O2915" s="568"/>
      <c r="P2915" s="568"/>
      <c r="Q2915" s="568"/>
      <c r="R2915" s="568"/>
      <c r="S2915" s="532"/>
    </row>
    <row r="2916" spans="1:19" ht="15.6" customHeight="1">
      <c r="A2916" s="765" t="s">
        <v>1939</v>
      </c>
      <c r="B2916" s="755"/>
      <c r="C2916" s="755"/>
      <c r="D2916" s="238"/>
      <c r="E2916" s="238"/>
      <c r="F2916" s="238"/>
      <c r="G2916" s="1759" t="s">
        <v>1942</v>
      </c>
      <c r="H2916" s="1759"/>
      <c r="I2916" s="1759"/>
      <c r="J2916" s="1759"/>
      <c r="K2916" s="568"/>
      <c r="L2916" s="568"/>
      <c r="M2916" s="568"/>
      <c r="N2916" s="568"/>
      <c r="O2916" s="568"/>
      <c r="P2916" s="568"/>
      <c r="Q2916" s="568"/>
      <c r="R2916" s="568"/>
      <c r="S2916" s="569"/>
    </row>
    <row r="2917" spans="1:19" ht="15.6" customHeight="1">
      <c r="A2917" s="765" t="s">
        <v>1940</v>
      </c>
      <c r="B2917" s="755"/>
      <c r="C2917" s="755"/>
      <c r="D2917" s="238"/>
      <c r="E2917" s="238"/>
      <c r="F2917" s="238"/>
      <c r="G2917" s="1759" t="s">
        <v>1943</v>
      </c>
      <c r="H2917" s="1759"/>
      <c r="I2917" s="1759"/>
      <c r="J2917" s="1759"/>
      <c r="K2917" s="568"/>
      <c r="L2917" s="568"/>
      <c r="M2917" s="568"/>
      <c r="N2917" s="568"/>
      <c r="O2917" s="568"/>
      <c r="P2917" s="568"/>
      <c r="Q2917" s="568"/>
      <c r="R2917" s="568"/>
      <c r="S2917" s="569"/>
    </row>
    <row r="2918" spans="1:19" ht="16.2" thickBot="1">
      <c r="A2918" s="766" t="s">
        <v>1941</v>
      </c>
      <c r="B2918" s="767"/>
      <c r="C2918" s="767"/>
      <c r="D2918" s="727"/>
      <c r="E2918" s="727"/>
      <c r="F2918" s="727"/>
      <c r="G2918" s="1760" t="s">
        <v>1944</v>
      </c>
      <c r="H2918" s="1760"/>
      <c r="I2918" s="1760"/>
      <c r="J2918" s="1760"/>
      <c r="K2918" s="571"/>
      <c r="L2918" s="571"/>
      <c r="M2918" s="571"/>
      <c r="N2918" s="571"/>
      <c r="O2918" s="571"/>
      <c r="P2918" s="571"/>
      <c r="Q2918" s="571"/>
      <c r="R2918" s="571"/>
      <c r="S2918" s="573"/>
    </row>
    <row r="2919" spans="1:19" ht="21" customHeight="1" thickBot="1">
      <c r="A2919" s="1837"/>
      <c r="B2919" s="1838"/>
      <c r="C2919" s="1838"/>
      <c r="D2919" s="1775" t="s">
        <v>1281</v>
      </c>
      <c r="E2919" s="1776"/>
      <c r="F2919" s="1776"/>
      <c r="G2919" s="1776"/>
      <c r="H2919" s="1776"/>
      <c r="I2919" s="1776"/>
      <c r="J2919" s="1776"/>
      <c r="K2919" s="1776"/>
      <c r="L2919" s="1776"/>
      <c r="M2919" s="1776"/>
      <c r="N2919" s="1776"/>
      <c r="O2919" s="1776"/>
      <c r="P2919" s="1776"/>
      <c r="Q2919" s="1776"/>
      <c r="R2919" s="1776"/>
      <c r="S2919" s="1486"/>
    </row>
    <row r="2920" spans="1:19" ht="15.6">
      <c r="A2920" s="530"/>
      <c r="B2920" s="531"/>
      <c r="C2920" s="531"/>
      <c r="D2920" s="531"/>
      <c r="E2920" s="531"/>
      <c r="F2920" s="531"/>
      <c r="G2920" s="531"/>
      <c r="H2920" s="531"/>
      <c r="I2920" s="531"/>
      <c r="J2920" s="531"/>
      <c r="K2920" s="531"/>
      <c r="L2920" s="531"/>
      <c r="M2920" s="531"/>
      <c r="N2920" s="531"/>
      <c r="O2920" s="531"/>
      <c r="P2920" s="531"/>
      <c r="Q2920" s="531"/>
      <c r="R2920" s="531"/>
      <c r="S2920" s="532"/>
    </row>
    <row r="2921" spans="1:19" ht="15.6" customHeight="1">
      <c r="A2921" s="1839" t="s">
        <v>1204</v>
      </c>
      <c r="B2921" s="1840"/>
      <c r="C2921" s="1840"/>
      <c r="D2921" s="1850" t="s">
        <v>1228</v>
      </c>
      <c r="E2921" s="1851"/>
      <c r="F2921" s="1851"/>
      <c r="G2921" s="1851"/>
      <c r="H2921" s="1851"/>
      <c r="I2921" s="1851"/>
      <c r="J2921" s="1851"/>
      <c r="K2921" s="1851"/>
      <c r="L2921" s="1851"/>
      <c r="M2921" s="1851"/>
      <c r="N2921" s="1851"/>
      <c r="O2921" s="1851"/>
      <c r="P2921" s="1851"/>
      <c r="Q2921" s="1851"/>
      <c r="R2921" s="1852"/>
      <c r="S2921" s="534"/>
    </row>
    <row r="2922" spans="1:19" ht="15.6">
      <c r="A2922" s="535"/>
      <c r="B2922" s="533"/>
      <c r="C2922" s="536"/>
      <c r="D2922" s="1853"/>
      <c r="E2922" s="1854"/>
      <c r="F2922" s="1854"/>
      <c r="G2922" s="1854"/>
      <c r="H2922" s="1854"/>
      <c r="I2922" s="1854"/>
      <c r="J2922" s="1854"/>
      <c r="K2922" s="1854"/>
      <c r="L2922" s="1854"/>
      <c r="M2922" s="1854"/>
      <c r="N2922" s="1854"/>
      <c r="O2922" s="1854"/>
      <c r="P2922" s="1854"/>
      <c r="Q2922" s="1854"/>
      <c r="R2922" s="1855"/>
      <c r="S2922" s="534"/>
    </row>
    <row r="2923" spans="1:19" ht="15.6">
      <c r="A2923" s="537"/>
      <c r="B2923" s="538"/>
      <c r="C2923" s="538"/>
      <c r="D2923" s="539"/>
      <c r="E2923" s="540"/>
      <c r="F2923" s="540"/>
      <c r="G2923" s="539"/>
      <c r="H2923" s="539"/>
      <c r="I2923" s="539"/>
      <c r="J2923" s="539"/>
      <c r="K2923" s="539"/>
      <c r="L2923" s="539"/>
      <c r="M2923" s="539"/>
      <c r="N2923" s="539"/>
      <c r="O2923" s="539"/>
      <c r="P2923" s="539"/>
      <c r="Q2923" s="539"/>
      <c r="R2923" s="540"/>
      <c r="S2923" s="534"/>
    </row>
    <row r="2924" spans="1:19" ht="15.6">
      <c r="A2924" s="1761" t="s">
        <v>1282</v>
      </c>
      <c r="B2924" s="1762"/>
      <c r="C2924" s="1762"/>
      <c r="D2924" s="1762"/>
      <c r="E2924" s="541"/>
      <c r="F2924" s="1763" t="s">
        <v>1283</v>
      </c>
      <c r="G2924" s="1763"/>
      <c r="H2924" s="1763"/>
      <c r="I2924" s="1763"/>
      <c r="J2924" s="1763"/>
      <c r="K2924" s="1763"/>
      <c r="L2924" s="540"/>
      <c r="M2924" s="1763" t="s">
        <v>1205</v>
      </c>
      <c r="N2924" s="1763"/>
      <c r="O2924" s="1763"/>
      <c r="P2924" s="540"/>
      <c r="Q2924" s="1764" t="s">
        <v>1284</v>
      </c>
      <c r="R2924" s="1765"/>
      <c r="S2924" s="1766"/>
    </row>
    <row r="2925" spans="1:19" ht="15.6">
      <c r="A2925" s="1767" t="s">
        <v>1092</v>
      </c>
      <c r="B2925" s="1768"/>
      <c r="C2925" s="1768"/>
      <c r="D2925" s="1768"/>
      <c r="E2925" s="541"/>
      <c r="F2925" s="1769" t="s">
        <v>1093</v>
      </c>
      <c r="G2925" s="1769"/>
      <c r="H2925" s="1769"/>
      <c r="I2925" s="1769"/>
      <c r="J2925" s="1769"/>
      <c r="K2925" s="1769"/>
      <c r="L2925" s="540"/>
      <c r="M2925" s="1770" t="s">
        <v>924</v>
      </c>
      <c r="N2925" s="1771"/>
      <c r="O2925" s="1772"/>
      <c r="P2925" s="539"/>
      <c r="Q2925" s="1828"/>
      <c r="R2925" s="1829"/>
      <c r="S2925" s="1830"/>
    </row>
    <row r="2926" spans="1:19" ht="15.6">
      <c r="A2926" s="1767"/>
      <c r="B2926" s="1768"/>
      <c r="C2926" s="1768"/>
      <c r="D2926" s="1768"/>
      <c r="E2926" s="541"/>
      <c r="F2926" s="1769"/>
      <c r="G2926" s="1769"/>
      <c r="H2926" s="1769"/>
      <c r="I2926" s="1769"/>
      <c r="J2926" s="1769"/>
      <c r="K2926" s="1769"/>
      <c r="L2926" s="539"/>
      <c r="M2926" s="539"/>
      <c r="N2926" s="542"/>
      <c r="O2926" s="542"/>
      <c r="P2926" s="542"/>
      <c r="Q2926" s="542"/>
      <c r="R2926" s="540"/>
      <c r="S2926" s="534"/>
    </row>
    <row r="2927" spans="1:19" ht="15.6">
      <c r="A2927" s="1820" t="s">
        <v>1285</v>
      </c>
      <c r="B2927" s="1821"/>
      <c r="C2927" s="1821"/>
      <c r="D2927" s="1821"/>
      <c r="E2927" s="1821"/>
      <c r="F2927" s="1821"/>
      <c r="G2927" s="1821"/>
      <c r="H2927" s="1821"/>
      <c r="I2927" s="1821"/>
      <c r="J2927" s="1821"/>
      <c r="K2927" s="1822"/>
      <c r="L2927" s="1823" t="s">
        <v>428</v>
      </c>
      <c r="M2927" s="1825" t="s">
        <v>1225</v>
      </c>
      <c r="N2927" s="1826"/>
      <c r="O2927" s="1827"/>
      <c r="P2927" s="1823" t="s">
        <v>1286</v>
      </c>
      <c r="Q2927" s="1823" t="s">
        <v>1287</v>
      </c>
      <c r="R2927" s="1823" t="s">
        <v>1288</v>
      </c>
      <c r="S2927" s="1809" t="s">
        <v>1206</v>
      </c>
    </row>
    <row r="2928" spans="1:19" ht="15.6">
      <c r="A2928" s="1804"/>
      <c r="B2928" s="1805"/>
      <c r="C2928" s="1805"/>
      <c r="D2928" s="1805"/>
      <c r="E2928" s="1805"/>
      <c r="F2928" s="1805"/>
      <c r="G2928" s="1805"/>
      <c r="H2928" s="1805"/>
      <c r="I2928" s="1805"/>
      <c r="J2928" s="1805"/>
      <c r="K2928" s="1806"/>
      <c r="L2928" s="1824"/>
      <c r="M2928" s="546" t="s">
        <v>1289</v>
      </c>
      <c r="N2928" s="546" t="s">
        <v>1290</v>
      </c>
      <c r="O2928" s="546" t="s">
        <v>1291</v>
      </c>
      <c r="P2928" s="1824"/>
      <c r="Q2928" s="1824"/>
      <c r="R2928" s="1824"/>
      <c r="S2928" s="1810"/>
    </row>
    <row r="2929" spans="1:19" ht="15.6">
      <c r="A2929" s="1811" t="s">
        <v>1292</v>
      </c>
      <c r="B2929" s="1812"/>
      <c r="C2929" s="1812"/>
      <c r="D2929" s="1812"/>
      <c r="E2929" s="1812"/>
      <c r="F2929" s="1812"/>
      <c r="G2929" s="1812"/>
      <c r="H2929" s="1812"/>
      <c r="I2929" s="1812"/>
      <c r="J2929" s="1812"/>
      <c r="K2929" s="1813"/>
      <c r="L2929" s="547" t="s">
        <v>1726</v>
      </c>
      <c r="M2929" s="583"/>
      <c r="N2929" s="549"/>
      <c r="O2929" s="549"/>
      <c r="P2929" s="549">
        <f>7.2</f>
        <v>7.2</v>
      </c>
      <c r="Q2929" s="549">
        <v>1</v>
      </c>
      <c r="R2929" s="549">
        <f>Q2929*P2929</f>
        <v>7.2</v>
      </c>
      <c r="S2929" s="584">
        <f>R2929</f>
        <v>7.2</v>
      </c>
    </row>
    <row r="2930" spans="1:19" ht="15.6">
      <c r="A2930" s="1814"/>
      <c r="B2930" s="1815"/>
      <c r="C2930" s="1815"/>
      <c r="D2930" s="1815"/>
      <c r="E2930" s="1815"/>
      <c r="F2930" s="1815"/>
      <c r="G2930" s="1815"/>
      <c r="H2930" s="1815"/>
      <c r="I2930" s="1815"/>
      <c r="J2930" s="1815"/>
      <c r="K2930" s="1816"/>
      <c r="L2930" s="547" t="s">
        <v>1727</v>
      </c>
      <c r="M2930" s="583"/>
      <c r="N2930" s="549"/>
      <c r="O2930" s="549"/>
      <c r="P2930" s="549">
        <v>5.25</v>
      </c>
      <c r="Q2930" s="549">
        <v>1</v>
      </c>
      <c r="R2930" s="549">
        <f>Q2930*P2930</f>
        <v>5.25</v>
      </c>
      <c r="S2930" s="584">
        <f>R2930</f>
        <v>5.25</v>
      </c>
    </row>
    <row r="2931" spans="1:19" ht="15.6">
      <c r="A2931" s="1814"/>
      <c r="B2931" s="1815"/>
      <c r="C2931" s="1815"/>
      <c r="D2931" s="1815"/>
      <c r="E2931" s="1815"/>
      <c r="F2931" s="1815"/>
      <c r="G2931" s="1815"/>
      <c r="H2931" s="1815"/>
      <c r="I2931" s="1815"/>
      <c r="J2931" s="1815"/>
      <c r="K2931" s="1816"/>
      <c r="L2931" s="547" t="s">
        <v>1728</v>
      </c>
      <c r="M2931" s="583"/>
      <c r="N2931" s="549"/>
      <c r="O2931" s="549"/>
      <c r="P2931" s="549">
        <v>2.35</v>
      </c>
      <c r="Q2931" s="549">
        <v>1</v>
      </c>
      <c r="R2931" s="549">
        <f>Q2931*P2931</f>
        <v>2.35</v>
      </c>
      <c r="S2931" s="584">
        <f>R2931</f>
        <v>2.35</v>
      </c>
    </row>
    <row r="2932" spans="1:19" ht="15.6">
      <c r="A2932" s="1814"/>
      <c r="B2932" s="1815"/>
      <c r="C2932" s="1815"/>
      <c r="D2932" s="1815"/>
      <c r="E2932" s="1815"/>
      <c r="F2932" s="1815"/>
      <c r="G2932" s="1815"/>
      <c r="H2932" s="1815"/>
      <c r="I2932" s="1815"/>
      <c r="J2932" s="1815"/>
      <c r="K2932" s="1816"/>
      <c r="L2932" s="547"/>
      <c r="M2932" s="583"/>
      <c r="N2932" s="549"/>
      <c r="O2932" s="549"/>
      <c r="P2932" s="549"/>
      <c r="Q2932" s="549"/>
      <c r="R2932" s="549"/>
      <c r="S2932" s="584"/>
    </row>
    <row r="2933" spans="1:19" ht="15.6">
      <c r="A2933" s="1814"/>
      <c r="B2933" s="1815"/>
      <c r="C2933" s="1815"/>
      <c r="D2933" s="1815"/>
      <c r="E2933" s="1815"/>
      <c r="F2933" s="1815"/>
      <c r="G2933" s="1815"/>
      <c r="H2933" s="1815"/>
      <c r="I2933" s="1815"/>
      <c r="J2933" s="1815"/>
      <c r="K2933" s="1816"/>
      <c r="L2933" s="547"/>
      <c r="M2933" s="583"/>
      <c r="N2933" s="549"/>
      <c r="O2933" s="549"/>
      <c r="P2933" s="549"/>
      <c r="Q2933" s="549"/>
      <c r="R2933" s="549"/>
      <c r="S2933" s="584"/>
    </row>
    <row r="2934" spans="1:19" ht="15.6">
      <c r="A2934" s="1814"/>
      <c r="B2934" s="1815"/>
      <c r="C2934" s="1815"/>
      <c r="D2934" s="1815"/>
      <c r="E2934" s="1815"/>
      <c r="F2934" s="1815"/>
      <c r="G2934" s="1815"/>
      <c r="H2934" s="1815"/>
      <c r="I2934" s="1815"/>
      <c r="J2934" s="1815"/>
      <c r="K2934" s="1816"/>
      <c r="L2934" s="547"/>
      <c r="M2934" s="583"/>
      <c r="N2934" s="549"/>
      <c r="O2934" s="549"/>
      <c r="P2934" s="549"/>
      <c r="Q2934" s="549"/>
      <c r="R2934" s="549"/>
      <c r="S2934" s="584"/>
    </row>
    <row r="2935" spans="1:19" ht="15.6">
      <c r="A2935" s="1814"/>
      <c r="B2935" s="1815"/>
      <c r="C2935" s="1815"/>
      <c r="D2935" s="1815"/>
      <c r="E2935" s="1815"/>
      <c r="F2935" s="1815"/>
      <c r="G2935" s="1815"/>
      <c r="H2935" s="1815"/>
      <c r="I2935" s="1815"/>
      <c r="J2935" s="1815"/>
      <c r="K2935" s="1816"/>
      <c r="L2935" s="547"/>
      <c r="M2935" s="583"/>
      <c r="N2935" s="549"/>
      <c r="O2935" s="549"/>
      <c r="P2935" s="549"/>
      <c r="Q2935" s="549"/>
      <c r="R2935" s="549"/>
      <c r="S2935" s="584"/>
    </row>
    <row r="2936" spans="1:19" ht="15.6">
      <c r="A2936" s="1814"/>
      <c r="B2936" s="1815"/>
      <c r="C2936" s="1815"/>
      <c r="D2936" s="1815"/>
      <c r="E2936" s="1815"/>
      <c r="F2936" s="1815"/>
      <c r="G2936" s="1815"/>
      <c r="H2936" s="1815"/>
      <c r="I2936" s="1815"/>
      <c r="J2936" s="1815"/>
      <c r="K2936" s="1816"/>
      <c r="L2936" s="547"/>
      <c r="M2936" s="583"/>
      <c r="N2936" s="549"/>
      <c r="O2936" s="549"/>
      <c r="P2936" s="549"/>
      <c r="Q2936" s="549"/>
      <c r="R2936" s="549"/>
      <c r="S2936" s="584"/>
    </row>
    <row r="2937" spans="1:19" ht="15.6">
      <c r="A2937" s="1814"/>
      <c r="B2937" s="1815"/>
      <c r="C2937" s="1815"/>
      <c r="D2937" s="1815"/>
      <c r="E2937" s="1815"/>
      <c r="F2937" s="1815"/>
      <c r="G2937" s="1815"/>
      <c r="H2937" s="1815"/>
      <c r="I2937" s="1815"/>
      <c r="J2937" s="1815"/>
      <c r="K2937" s="1816"/>
      <c r="L2937" s="547"/>
      <c r="M2937" s="583"/>
      <c r="N2937" s="549"/>
      <c r="O2937" s="549"/>
      <c r="P2937" s="549"/>
      <c r="Q2937" s="549"/>
      <c r="R2937" s="549"/>
      <c r="S2937" s="584"/>
    </row>
    <row r="2938" spans="1:19" ht="15.6">
      <c r="A2938" s="1814"/>
      <c r="B2938" s="1815"/>
      <c r="C2938" s="1815"/>
      <c r="D2938" s="1815"/>
      <c r="E2938" s="1815"/>
      <c r="F2938" s="1815"/>
      <c r="G2938" s="1815"/>
      <c r="H2938" s="1815"/>
      <c r="I2938" s="1815"/>
      <c r="J2938" s="1815"/>
      <c r="K2938" s="1816"/>
      <c r="L2938" s="547"/>
      <c r="M2938" s="583"/>
      <c r="N2938" s="549"/>
      <c r="O2938" s="549"/>
      <c r="P2938" s="549"/>
      <c r="Q2938" s="549"/>
      <c r="R2938" s="549"/>
      <c r="S2938" s="584"/>
    </row>
    <row r="2939" spans="1:19" ht="15.6">
      <c r="A2939" s="1814"/>
      <c r="B2939" s="1815"/>
      <c r="C2939" s="1815"/>
      <c r="D2939" s="1815"/>
      <c r="E2939" s="1815"/>
      <c r="F2939" s="1815"/>
      <c r="G2939" s="1815"/>
      <c r="H2939" s="1815"/>
      <c r="I2939" s="1815"/>
      <c r="J2939" s="1815"/>
      <c r="K2939" s="1816"/>
      <c r="L2939" s="547"/>
      <c r="M2939" s="583"/>
      <c r="N2939" s="549"/>
      <c r="O2939" s="549"/>
      <c r="P2939" s="549"/>
      <c r="Q2939" s="549"/>
      <c r="R2939" s="549"/>
      <c r="S2939" s="584"/>
    </row>
    <row r="2940" spans="1:19" ht="15.6">
      <c r="A2940" s="1814"/>
      <c r="B2940" s="1815"/>
      <c r="C2940" s="1815"/>
      <c r="D2940" s="1815"/>
      <c r="E2940" s="1815"/>
      <c r="F2940" s="1815"/>
      <c r="G2940" s="1815"/>
      <c r="H2940" s="1815"/>
      <c r="I2940" s="1815"/>
      <c r="J2940" s="1815"/>
      <c r="K2940" s="1816"/>
      <c r="L2940" s="547"/>
      <c r="M2940" s="583"/>
      <c r="N2940" s="549"/>
      <c r="O2940" s="549"/>
      <c r="P2940" s="549"/>
      <c r="Q2940" s="549"/>
      <c r="R2940" s="549"/>
      <c r="S2940" s="584"/>
    </row>
    <row r="2941" spans="1:19" ht="16.2" thickBot="1">
      <c r="A2941" s="1814"/>
      <c r="B2941" s="1815"/>
      <c r="C2941" s="1815"/>
      <c r="D2941" s="1815"/>
      <c r="E2941" s="1815"/>
      <c r="F2941" s="1815"/>
      <c r="G2941" s="1815"/>
      <c r="H2941" s="1815"/>
      <c r="I2941" s="1815"/>
      <c r="J2941" s="1815"/>
      <c r="K2941" s="1816"/>
      <c r="L2941" s="1817" t="s">
        <v>1209</v>
      </c>
      <c r="M2941" s="1818"/>
      <c r="N2941" s="1818"/>
      <c r="O2941" s="1818"/>
      <c r="P2941" s="1818"/>
      <c r="Q2941" s="1818"/>
      <c r="R2941" s="1819"/>
      <c r="S2941" s="1164">
        <f>SUM(S2929:S2940)*1</f>
        <v>14.799999999999999</v>
      </c>
    </row>
    <row r="2942" spans="1:19" ht="15.6">
      <c r="A2942" s="1142"/>
      <c r="B2942" s="1143"/>
      <c r="C2942" s="1143"/>
      <c r="D2942" s="1138"/>
      <c r="E2942" s="1144"/>
      <c r="F2942" s="1144"/>
      <c r="G2942" s="1144"/>
      <c r="H2942" s="1145"/>
      <c r="I2942" s="1146"/>
      <c r="J2942" s="1136"/>
      <c r="K2942" s="1136"/>
      <c r="L2942" s="1136"/>
      <c r="M2942" s="1137"/>
      <c r="N2942" s="1138"/>
      <c r="O2942" s="1138"/>
      <c r="P2942" s="1138"/>
      <c r="Q2942" s="1138"/>
      <c r="R2942" s="1138"/>
      <c r="S2942" s="1165"/>
    </row>
    <row r="2943" spans="1:19" ht="15.6">
      <c r="A2943" s="559"/>
      <c r="B2943" s="560"/>
      <c r="C2943" s="560"/>
      <c r="D2943" s="561"/>
      <c r="E2943" s="562"/>
      <c r="F2943" s="562"/>
      <c r="G2943" s="562"/>
      <c r="H2943" s="563"/>
      <c r="I2943" s="564"/>
      <c r="J2943" s="565"/>
      <c r="K2943" s="565"/>
      <c r="L2943" s="565"/>
      <c r="M2943" s="566"/>
      <c r="N2943" s="561"/>
      <c r="O2943" s="561"/>
      <c r="P2943" s="561"/>
      <c r="Q2943" s="561"/>
      <c r="R2943" s="561"/>
      <c r="S2943" s="567"/>
    </row>
    <row r="2944" spans="1:19" ht="81" customHeight="1">
      <c r="A2944" s="753" t="s">
        <v>1306</v>
      </c>
      <c r="B2944" s="1757"/>
      <c r="C2944" s="1757"/>
      <c r="D2944" s="299"/>
      <c r="E2944" s="280"/>
      <c r="F2944" s="756"/>
      <c r="G2944" s="1758" t="s">
        <v>1306</v>
      </c>
      <c r="H2944" s="1758"/>
      <c r="I2944" s="299"/>
      <c r="J2944" s="299"/>
      <c r="K2944" s="568"/>
      <c r="L2944" s="568"/>
      <c r="M2944" s="568"/>
      <c r="N2944" s="568"/>
      <c r="O2944" s="568"/>
      <c r="P2944" s="568"/>
      <c r="Q2944" s="568"/>
      <c r="R2944" s="568"/>
      <c r="S2944" s="532"/>
    </row>
    <row r="2945" spans="1:19" ht="15.6" customHeight="1">
      <c r="A2945" s="765" t="s">
        <v>1939</v>
      </c>
      <c r="B2945" s="755"/>
      <c r="C2945" s="755"/>
      <c r="D2945" s="238"/>
      <c r="E2945" s="238"/>
      <c r="F2945" s="238"/>
      <c r="G2945" s="1759" t="s">
        <v>1942</v>
      </c>
      <c r="H2945" s="1759"/>
      <c r="I2945" s="1759"/>
      <c r="J2945" s="1759"/>
      <c r="K2945" s="568"/>
      <c r="L2945" s="568"/>
      <c r="M2945" s="568"/>
      <c r="N2945" s="568"/>
      <c r="O2945" s="568"/>
      <c r="P2945" s="568"/>
      <c r="Q2945" s="568"/>
      <c r="R2945" s="568"/>
      <c r="S2945" s="569"/>
    </row>
    <row r="2946" spans="1:19" ht="15.6" customHeight="1">
      <c r="A2946" s="765" t="s">
        <v>1940</v>
      </c>
      <c r="B2946" s="755"/>
      <c r="C2946" s="755"/>
      <c r="D2946" s="238"/>
      <c r="E2946" s="238"/>
      <c r="F2946" s="238"/>
      <c r="G2946" s="1759" t="s">
        <v>1943</v>
      </c>
      <c r="H2946" s="1759"/>
      <c r="I2946" s="1759"/>
      <c r="J2946" s="1759"/>
      <c r="K2946" s="568"/>
      <c r="L2946" s="568"/>
      <c r="M2946" s="568"/>
      <c r="N2946" s="568"/>
      <c r="O2946" s="568"/>
      <c r="P2946" s="568"/>
      <c r="Q2946" s="568"/>
      <c r="R2946" s="568"/>
      <c r="S2946" s="569"/>
    </row>
    <row r="2947" spans="1:19" ht="16.2" thickBot="1">
      <c r="A2947" s="766" t="s">
        <v>1941</v>
      </c>
      <c r="B2947" s="767"/>
      <c r="C2947" s="767"/>
      <c r="D2947" s="727"/>
      <c r="E2947" s="727"/>
      <c r="F2947" s="727"/>
      <c r="G2947" s="1760" t="s">
        <v>1944</v>
      </c>
      <c r="H2947" s="1760"/>
      <c r="I2947" s="1760"/>
      <c r="J2947" s="1760"/>
      <c r="K2947" s="571"/>
      <c r="L2947" s="571"/>
      <c r="M2947" s="571"/>
      <c r="N2947" s="571"/>
      <c r="O2947" s="571"/>
      <c r="P2947" s="571"/>
      <c r="Q2947" s="571"/>
      <c r="R2947" s="571"/>
      <c r="S2947" s="573"/>
    </row>
    <row r="2948" spans="1:19" ht="21" customHeight="1" thickBot="1">
      <c r="A2948" s="1837"/>
      <c r="B2948" s="1838"/>
      <c r="C2948" s="1838"/>
      <c r="D2948" s="1775" t="s">
        <v>1281</v>
      </c>
      <c r="E2948" s="1776"/>
      <c r="F2948" s="1776"/>
      <c r="G2948" s="1776"/>
      <c r="H2948" s="1776"/>
      <c r="I2948" s="1776"/>
      <c r="J2948" s="1776"/>
      <c r="K2948" s="1776"/>
      <c r="L2948" s="1776"/>
      <c r="M2948" s="1776"/>
      <c r="N2948" s="1776"/>
      <c r="O2948" s="1776"/>
      <c r="P2948" s="1776"/>
      <c r="Q2948" s="1776"/>
      <c r="R2948" s="1776"/>
      <c r="S2948" s="1486"/>
    </row>
    <row r="2949" spans="1:19" ht="15.6">
      <c r="A2949" s="530"/>
      <c r="B2949" s="531"/>
      <c r="C2949" s="531"/>
      <c r="D2949" s="531"/>
      <c r="E2949" s="531"/>
      <c r="F2949" s="531"/>
      <c r="G2949" s="531"/>
      <c r="H2949" s="531"/>
      <c r="I2949" s="531"/>
      <c r="J2949" s="531"/>
      <c r="K2949" s="531"/>
      <c r="L2949" s="531"/>
      <c r="M2949" s="531"/>
      <c r="N2949" s="531"/>
      <c r="O2949" s="531"/>
      <c r="P2949" s="531"/>
      <c r="Q2949" s="531"/>
      <c r="R2949" s="531"/>
      <c r="S2949" s="532"/>
    </row>
    <row r="2950" spans="1:19" ht="15.6" customHeight="1">
      <c r="A2950" s="1839" t="s">
        <v>1204</v>
      </c>
      <c r="B2950" s="1840"/>
      <c r="C2950" s="1840"/>
      <c r="D2950" s="1841" t="s">
        <v>1228</v>
      </c>
      <c r="E2950" s="1842"/>
      <c r="F2950" s="1842"/>
      <c r="G2950" s="1842"/>
      <c r="H2950" s="1842"/>
      <c r="I2950" s="1842"/>
      <c r="J2950" s="1842"/>
      <c r="K2950" s="1842"/>
      <c r="L2950" s="1842"/>
      <c r="M2950" s="1842"/>
      <c r="N2950" s="1842"/>
      <c r="O2950" s="1842"/>
      <c r="P2950" s="1842"/>
      <c r="Q2950" s="1842"/>
      <c r="R2950" s="1843"/>
      <c r="S2950" s="534"/>
    </row>
    <row r="2951" spans="1:19" ht="15.6">
      <c r="A2951" s="535"/>
      <c r="B2951" s="533"/>
      <c r="C2951" s="536"/>
      <c r="D2951" s="1844"/>
      <c r="E2951" s="1845"/>
      <c r="F2951" s="1845"/>
      <c r="G2951" s="1845"/>
      <c r="H2951" s="1845"/>
      <c r="I2951" s="1845"/>
      <c r="J2951" s="1845"/>
      <c r="K2951" s="1845"/>
      <c r="L2951" s="1845"/>
      <c r="M2951" s="1845"/>
      <c r="N2951" s="1845"/>
      <c r="O2951" s="1845"/>
      <c r="P2951" s="1845"/>
      <c r="Q2951" s="1845"/>
      <c r="R2951" s="1846"/>
      <c r="S2951" s="534"/>
    </row>
    <row r="2952" spans="1:19" ht="15.6">
      <c r="A2952" s="537"/>
      <c r="B2952" s="538"/>
      <c r="C2952" s="538"/>
      <c r="D2952" s="539"/>
      <c r="E2952" s="540"/>
      <c r="F2952" s="540"/>
      <c r="G2952" s="539"/>
      <c r="H2952" s="539"/>
      <c r="I2952" s="539"/>
      <c r="J2952" s="539"/>
      <c r="K2952" s="539"/>
      <c r="L2952" s="539"/>
      <c r="M2952" s="539"/>
      <c r="N2952" s="539"/>
      <c r="O2952" s="539"/>
      <c r="P2952" s="539"/>
      <c r="Q2952" s="539"/>
      <c r="R2952" s="540"/>
      <c r="S2952" s="534"/>
    </row>
    <row r="2953" spans="1:19" ht="15.6">
      <c r="A2953" s="1761" t="s">
        <v>1282</v>
      </c>
      <c r="B2953" s="1762"/>
      <c r="C2953" s="1762"/>
      <c r="D2953" s="1762"/>
      <c r="E2953" s="541"/>
      <c r="F2953" s="1763" t="s">
        <v>1283</v>
      </c>
      <c r="G2953" s="1763"/>
      <c r="H2953" s="1763"/>
      <c r="I2953" s="1763"/>
      <c r="J2953" s="1763"/>
      <c r="K2953" s="1763"/>
      <c r="L2953" s="540"/>
      <c r="M2953" s="1763" t="s">
        <v>1205</v>
      </c>
      <c r="N2953" s="1763"/>
      <c r="O2953" s="1763"/>
      <c r="P2953" s="540"/>
      <c r="Q2953" s="1764" t="s">
        <v>1284</v>
      </c>
      <c r="R2953" s="1765"/>
      <c r="S2953" s="1766"/>
    </row>
    <row r="2954" spans="1:19" ht="15.6">
      <c r="A2954" s="1767" t="s">
        <v>1094</v>
      </c>
      <c r="B2954" s="1768"/>
      <c r="C2954" s="1768"/>
      <c r="D2954" s="1768"/>
      <c r="E2954" s="541"/>
      <c r="F2954" s="1769" t="s">
        <v>1095</v>
      </c>
      <c r="G2954" s="1769"/>
      <c r="H2954" s="1769"/>
      <c r="I2954" s="1769"/>
      <c r="J2954" s="1769"/>
      <c r="K2954" s="1769"/>
      <c r="L2954" s="540"/>
      <c r="M2954" s="1770" t="s">
        <v>924</v>
      </c>
      <c r="N2954" s="1771"/>
      <c r="O2954" s="1772"/>
      <c r="P2954" s="539"/>
      <c r="Q2954" s="1828"/>
      <c r="R2954" s="1829"/>
      <c r="S2954" s="1830"/>
    </row>
    <row r="2955" spans="1:19" ht="15.6">
      <c r="A2955" s="1767"/>
      <c r="B2955" s="1768"/>
      <c r="C2955" s="1768"/>
      <c r="D2955" s="1768"/>
      <c r="E2955" s="541"/>
      <c r="F2955" s="1769"/>
      <c r="G2955" s="1769"/>
      <c r="H2955" s="1769"/>
      <c r="I2955" s="1769"/>
      <c r="J2955" s="1769"/>
      <c r="K2955" s="1769"/>
      <c r="L2955" s="539"/>
      <c r="M2955" s="539"/>
      <c r="N2955" s="542"/>
      <c r="O2955" s="542"/>
      <c r="P2955" s="542"/>
      <c r="Q2955" s="542"/>
      <c r="R2955" s="540"/>
      <c r="S2955" s="534"/>
    </row>
    <row r="2956" spans="1:19" ht="15.6">
      <c r="A2956" s="1820" t="s">
        <v>1285</v>
      </c>
      <c r="B2956" s="1821"/>
      <c r="C2956" s="1821"/>
      <c r="D2956" s="1821"/>
      <c r="E2956" s="1821"/>
      <c r="F2956" s="1821"/>
      <c r="G2956" s="1821"/>
      <c r="H2956" s="1821"/>
      <c r="I2956" s="1821"/>
      <c r="J2956" s="1821"/>
      <c r="K2956" s="1822"/>
      <c r="L2956" s="1823" t="s">
        <v>428</v>
      </c>
      <c r="M2956" s="1825" t="s">
        <v>1225</v>
      </c>
      <c r="N2956" s="1826"/>
      <c r="O2956" s="1827"/>
      <c r="P2956" s="1823" t="s">
        <v>1286</v>
      </c>
      <c r="Q2956" s="1823" t="s">
        <v>1287</v>
      </c>
      <c r="R2956" s="1823" t="s">
        <v>1288</v>
      </c>
      <c r="S2956" s="1809" t="s">
        <v>1206</v>
      </c>
    </row>
    <row r="2957" spans="1:19" ht="15.6">
      <c r="A2957" s="1804"/>
      <c r="B2957" s="1805"/>
      <c r="C2957" s="1805"/>
      <c r="D2957" s="1805"/>
      <c r="E2957" s="1805"/>
      <c r="F2957" s="1805"/>
      <c r="G2957" s="1805"/>
      <c r="H2957" s="1805"/>
      <c r="I2957" s="1805"/>
      <c r="J2957" s="1805"/>
      <c r="K2957" s="1806"/>
      <c r="L2957" s="1824"/>
      <c r="M2957" s="546" t="s">
        <v>1289</v>
      </c>
      <c r="N2957" s="546" t="s">
        <v>1290</v>
      </c>
      <c r="O2957" s="546" t="s">
        <v>1291</v>
      </c>
      <c r="P2957" s="1824"/>
      <c r="Q2957" s="1824"/>
      <c r="R2957" s="1824"/>
      <c r="S2957" s="1810"/>
    </row>
    <row r="2958" spans="1:19" ht="15.6">
      <c r="A2958" s="1811" t="s">
        <v>1292</v>
      </c>
      <c r="B2958" s="1812"/>
      <c r="C2958" s="1812"/>
      <c r="D2958" s="1812"/>
      <c r="E2958" s="1812"/>
      <c r="F2958" s="1812"/>
      <c r="G2958" s="1812"/>
      <c r="H2958" s="1812"/>
      <c r="I2958" s="1812"/>
      <c r="J2958" s="1812"/>
      <c r="K2958" s="1813"/>
      <c r="L2958" s="547"/>
      <c r="M2958" s="583"/>
      <c r="N2958" s="549">
        <v>2</v>
      </c>
      <c r="O2958" s="549">
        <v>1.25</v>
      </c>
      <c r="P2958" s="549">
        <f>N2958*O2958</f>
        <v>2.5</v>
      </c>
      <c r="Q2958" s="549">
        <v>8</v>
      </c>
      <c r="R2958" s="549">
        <f>Q2958*P2958</f>
        <v>20</v>
      </c>
      <c r="S2958" s="584">
        <f>R2958</f>
        <v>20</v>
      </c>
    </row>
    <row r="2959" spans="1:19" ht="15.6">
      <c r="A2959" s="1814"/>
      <c r="B2959" s="1815"/>
      <c r="C2959" s="1815"/>
      <c r="D2959" s="1815"/>
      <c r="E2959" s="1815"/>
      <c r="F2959" s="1815"/>
      <c r="G2959" s="1815"/>
      <c r="H2959" s="1815"/>
      <c r="I2959" s="1815"/>
      <c r="J2959" s="1815"/>
      <c r="K2959" s="1816"/>
      <c r="L2959" s="547"/>
      <c r="M2959" s="583"/>
      <c r="N2959" s="549">
        <v>2</v>
      </c>
      <c r="O2959" s="549">
        <v>0.8</v>
      </c>
      <c r="P2959" s="549">
        <f>N2959*O2959</f>
        <v>1.6</v>
      </c>
      <c r="Q2959" s="549">
        <v>10</v>
      </c>
      <c r="R2959" s="549">
        <f>Q2959*P2959</f>
        <v>16</v>
      </c>
      <c r="S2959" s="584">
        <f>R2959</f>
        <v>16</v>
      </c>
    </row>
    <row r="2960" spans="1:19" ht="15.6">
      <c r="A2960" s="1814"/>
      <c r="B2960" s="1815"/>
      <c r="C2960" s="1815"/>
      <c r="D2960" s="1815"/>
      <c r="E2960" s="1815"/>
      <c r="F2960" s="1815"/>
      <c r="G2960" s="1815"/>
      <c r="H2960" s="1815"/>
      <c r="I2960" s="1815"/>
      <c r="J2960" s="1815"/>
      <c r="K2960" s="1816"/>
      <c r="L2960" s="547"/>
      <c r="M2960" s="583"/>
      <c r="N2960" s="549"/>
      <c r="O2960" s="549"/>
      <c r="P2960" s="549"/>
      <c r="Q2960" s="549"/>
      <c r="R2960" s="549"/>
      <c r="S2960" s="584"/>
    </row>
    <row r="2961" spans="1:19" ht="15.6">
      <c r="A2961" s="1814"/>
      <c r="B2961" s="1815"/>
      <c r="C2961" s="1815"/>
      <c r="D2961" s="1815"/>
      <c r="E2961" s="1815"/>
      <c r="F2961" s="1815"/>
      <c r="G2961" s="1815"/>
      <c r="H2961" s="1815"/>
      <c r="I2961" s="1815"/>
      <c r="J2961" s="1815"/>
      <c r="K2961" s="1816"/>
      <c r="L2961" s="547"/>
      <c r="M2961" s="583"/>
      <c r="N2961" s="549"/>
      <c r="O2961" s="549"/>
      <c r="P2961" s="549"/>
      <c r="Q2961" s="549"/>
      <c r="R2961" s="549"/>
      <c r="S2961" s="584"/>
    </row>
    <row r="2962" spans="1:19" ht="15.6">
      <c r="A2962" s="1814"/>
      <c r="B2962" s="1815"/>
      <c r="C2962" s="1815"/>
      <c r="D2962" s="1815"/>
      <c r="E2962" s="1815"/>
      <c r="F2962" s="1815"/>
      <c r="G2962" s="1815"/>
      <c r="H2962" s="1815"/>
      <c r="I2962" s="1815"/>
      <c r="J2962" s="1815"/>
      <c r="K2962" s="1816"/>
      <c r="L2962" s="547"/>
      <c r="M2962" s="583"/>
      <c r="N2962" s="549"/>
      <c r="O2962" s="549"/>
      <c r="P2962" s="549"/>
      <c r="Q2962" s="549"/>
      <c r="R2962" s="549"/>
      <c r="S2962" s="584"/>
    </row>
    <row r="2963" spans="1:19" ht="15.6">
      <c r="A2963" s="1814"/>
      <c r="B2963" s="1815"/>
      <c r="C2963" s="1815"/>
      <c r="D2963" s="1815"/>
      <c r="E2963" s="1815"/>
      <c r="F2963" s="1815"/>
      <c r="G2963" s="1815"/>
      <c r="H2963" s="1815"/>
      <c r="I2963" s="1815"/>
      <c r="J2963" s="1815"/>
      <c r="K2963" s="1816"/>
      <c r="L2963" s="547"/>
      <c r="M2963" s="583"/>
      <c r="N2963" s="549"/>
      <c r="O2963" s="549"/>
      <c r="P2963" s="549"/>
      <c r="Q2963" s="549"/>
      <c r="R2963" s="549"/>
      <c r="S2963" s="584"/>
    </row>
    <row r="2964" spans="1:19" ht="15.6">
      <c r="A2964" s="1814"/>
      <c r="B2964" s="1815"/>
      <c r="C2964" s="1815"/>
      <c r="D2964" s="1815"/>
      <c r="E2964" s="1815"/>
      <c r="F2964" s="1815"/>
      <c r="G2964" s="1815"/>
      <c r="H2964" s="1815"/>
      <c r="I2964" s="1815"/>
      <c r="J2964" s="1815"/>
      <c r="K2964" s="1816"/>
      <c r="L2964" s="547"/>
      <c r="M2964" s="583"/>
      <c r="N2964" s="549"/>
      <c r="O2964" s="549"/>
      <c r="P2964" s="549"/>
      <c r="Q2964" s="549"/>
      <c r="R2964" s="549"/>
      <c r="S2964" s="584"/>
    </row>
    <row r="2965" spans="1:19" ht="15.6">
      <c r="A2965" s="1814"/>
      <c r="B2965" s="1815"/>
      <c r="C2965" s="1815"/>
      <c r="D2965" s="1815"/>
      <c r="E2965" s="1815"/>
      <c r="F2965" s="1815"/>
      <c r="G2965" s="1815"/>
      <c r="H2965" s="1815"/>
      <c r="I2965" s="1815"/>
      <c r="J2965" s="1815"/>
      <c r="K2965" s="1816"/>
      <c r="L2965" s="547"/>
      <c r="M2965" s="583"/>
      <c r="N2965" s="549"/>
      <c r="O2965" s="549"/>
      <c r="P2965" s="549"/>
      <c r="Q2965" s="549"/>
      <c r="R2965" s="549"/>
      <c r="S2965" s="584"/>
    </row>
    <row r="2966" spans="1:19" ht="15.6">
      <c r="A2966" s="1814"/>
      <c r="B2966" s="1815"/>
      <c r="C2966" s="1815"/>
      <c r="D2966" s="1815"/>
      <c r="E2966" s="1815"/>
      <c r="F2966" s="1815"/>
      <c r="G2966" s="1815"/>
      <c r="H2966" s="1815"/>
      <c r="I2966" s="1815"/>
      <c r="J2966" s="1815"/>
      <c r="K2966" s="1816"/>
      <c r="L2966" s="547"/>
      <c r="M2966" s="583"/>
      <c r="N2966" s="549"/>
      <c r="O2966" s="549"/>
      <c r="P2966" s="549"/>
      <c r="Q2966" s="549"/>
      <c r="R2966" s="549"/>
      <c r="S2966" s="584"/>
    </row>
    <row r="2967" spans="1:19" ht="15.6">
      <c r="A2967" s="1814"/>
      <c r="B2967" s="1815"/>
      <c r="C2967" s="1815"/>
      <c r="D2967" s="1815"/>
      <c r="E2967" s="1815"/>
      <c r="F2967" s="1815"/>
      <c r="G2967" s="1815"/>
      <c r="H2967" s="1815"/>
      <c r="I2967" s="1815"/>
      <c r="J2967" s="1815"/>
      <c r="K2967" s="1816"/>
      <c r="L2967" s="547"/>
      <c r="M2967" s="583"/>
      <c r="N2967" s="549"/>
      <c r="O2967" s="549"/>
      <c r="P2967" s="549"/>
      <c r="Q2967" s="549"/>
      <c r="R2967" s="549"/>
      <c r="S2967" s="584"/>
    </row>
    <row r="2968" spans="1:19" ht="15.6">
      <c r="A2968" s="1814"/>
      <c r="B2968" s="1815"/>
      <c r="C2968" s="1815"/>
      <c r="D2968" s="1815"/>
      <c r="E2968" s="1815"/>
      <c r="F2968" s="1815"/>
      <c r="G2968" s="1815"/>
      <c r="H2968" s="1815"/>
      <c r="I2968" s="1815"/>
      <c r="J2968" s="1815"/>
      <c r="K2968" s="1816"/>
      <c r="L2968" s="547"/>
      <c r="M2968" s="583"/>
      <c r="N2968" s="549"/>
      <c r="O2968" s="549"/>
      <c r="P2968" s="549"/>
      <c r="Q2968" s="549"/>
      <c r="R2968" s="549"/>
      <c r="S2968" s="584"/>
    </row>
    <row r="2969" spans="1:19" ht="15.6">
      <c r="A2969" s="1814"/>
      <c r="B2969" s="1815"/>
      <c r="C2969" s="1815"/>
      <c r="D2969" s="1815"/>
      <c r="E2969" s="1815"/>
      <c r="F2969" s="1815"/>
      <c r="G2969" s="1815"/>
      <c r="H2969" s="1815"/>
      <c r="I2969" s="1815"/>
      <c r="J2969" s="1815"/>
      <c r="K2969" s="1816"/>
      <c r="L2969" s="547"/>
      <c r="M2969" s="583"/>
      <c r="N2969" s="549"/>
      <c r="O2969" s="549"/>
      <c r="P2969" s="549"/>
      <c r="Q2969" s="549"/>
      <c r="R2969" s="549"/>
      <c r="S2969" s="584"/>
    </row>
    <row r="2970" spans="1:19" ht="15.6">
      <c r="A2970" s="1831"/>
      <c r="B2970" s="1832"/>
      <c r="C2970" s="1832"/>
      <c r="D2970" s="1832"/>
      <c r="E2970" s="1832"/>
      <c r="F2970" s="1832"/>
      <c r="G2970" s="1832"/>
      <c r="H2970" s="1832"/>
      <c r="I2970" s="1832"/>
      <c r="J2970" s="1832"/>
      <c r="K2970" s="1833"/>
      <c r="L2970" s="1834" t="s">
        <v>1209</v>
      </c>
      <c r="M2970" s="1835"/>
      <c r="N2970" s="1835"/>
      <c r="O2970" s="1835"/>
      <c r="P2970" s="1835"/>
      <c r="Q2970" s="1835"/>
      <c r="R2970" s="1836"/>
      <c r="S2970" s="558">
        <f>SUM(S2958:S2969)*1</f>
        <v>36</v>
      </c>
    </row>
    <row r="2971" spans="1:19" ht="15.6">
      <c r="A2971" s="559"/>
      <c r="B2971" s="560"/>
      <c r="C2971" s="560"/>
      <c r="D2971" s="561"/>
      <c r="E2971" s="562"/>
      <c r="F2971" s="562"/>
      <c r="G2971" s="562"/>
      <c r="H2971" s="563"/>
      <c r="I2971" s="564"/>
      <c r="J2971" s="565"/>
      <c r="K2971" s="565"/>
      <c r="L2971" s="565"/>
      <c r="M2971" s="566"/>
      <c r="N2971" s="561"/>
      <c r="O2971" s="561"/>
      <c r="P2971" s="561"/>
      <c r="Q2971" s="561"/>
      <c r="R2971" s="561"/>
      <c r="S2971" s="567"/>
    </row>
    <row r="2972" spans="1:19" ht="15.6">
      <c r="A2972" s="559"/>
      <c r="B2972" s="560"/>
      <c r="C2972" s="560"/>
      <c r="D2972" s="561"/>
      <c r="E2972" s="562"/>
      <c r="F2972" s="562"/>
      <c r="G2972" s="562"/>
      <c r="H2972" s="563"/>
      <c r="I2972" s="564"/>
      <c r="J2972" s="565"/>
      <c r="K2972" s="565"/>
      <c r="L2972" s="565"/>
      <c r="M2972" s="566"/>
      <c r="N2972" s="561"/>
      <c r="O2972" s="561"/>
      <c r="P2972" s="561"/>
      <c r="Q2972" s="561"/>
      <c r="R2972" s="561"/>
      <c r="S2972" s="567"/>
    </row>
    <row r="2973" spans="1:19" ht="82.8" customHeight="1">
      <c r="A2973" s="753" t="s">
        <v>1306</v>
      </c>
      <c r="B2973" s="1757"/>
      <c r="C2973" s="1757"/>
      <c r="D2973" s="299"/>
      <c r="E2973" s="280"/>
      <c r="F2973" s="756"/>
      <c r="G2973" s="1758" t="s">
        <v>1306</v>
      </c>
      <c r="H2973" s="1758"/>
      <c r="I2973" s="299"/>
      <c r="J2973" s="299"/>
      <c r="K2973" s="568"/>
      <c r="L2973" s="568"/>
      <c r="M2973" s="568"/>
      <c r="N2973" s="568"/>
      <c r="O2973" s="568"/>
      <c r="P2973" s="568"/>
      <c r="Q2973" s="568"/>
      <c r="R2973" s="568"/>
      <c r="S2973" s="532"/>
    </row>
    <row r="2974" spans="1:19" ht="15.6" customHeight="1">
      <c r="A2974" s="765" t="s">
        <v>1939</v>
      </c>
      <c r="B2974" s="755"/>
      <c r="C2974" s="755"/>
      <c r="D2974" s="238"/>
      <c r="E2974" s="238"/>
      <c r="F2974" s="238"/>
      <c r="G2974" s="1759" t="s">
        <v>1942</v>
      </c>
      <c r="H2974" s="1759"/>
      <c r="I2974" s="1759"/>
      <c r="J2974" s="1759"/>
      <c r="K2974" s="568"/>
      <c r="L2974" s="568"/>
      <c r="M2974" s="568"/>
      <c r="N2974" s="568"/>
      <c r="O2974" s="568"/>
      <c r="P2974" s="568"/>
      <c r="Q2974" s="568"/>
      <c r="R2974" s="568"/>
      <c r="S2974" s="569"/>
    </row>
    <row r="2975" spans="1:19" ht="15.6" customHeight="1">
      <c r="A2975" s="765" t="s">
        <v>1940</v>
      </c>
      <c r="B2975" s="755"/>
      <c r="C2975" s="755"/>
      <c r="D2975" s="238"/>
      <c r="E2975" s="238"/>
      <c r="F2975" s="238"/>
      <c r="G2975" s="1759" t="s">
        <v>1943</v>
      </c>
      <c r="H2975" s="1759"/>
      <c r="I2975" s="1759"/>
      <c r="J2975" s="1759"/>
      <c r="K2975" s="568"/>
      <c r="L2975" s="568"/>
      <c r="M2975" s="568"/>
      <c r="N2975" s="568"/>
      <c r="O2975" s="568"/>
      <c r="P2975" s="568"/>
      <c r="Q2975" s="568"/>
      <c r="R2975" s="568"/>
      <c r="S2975" s="569"/>
    </row>
    <row r="2976" spans="1:19" ht="16.2" thickBot="1">
      <c r="A2976" s="766" t="s">
        <v>1941</v>
      </c>
      <c r="B2976" s="767"/>
      <c r="C2976" s="767"/>
      <c r="D2976" s="727"/>
      <c r="E2976" s="727"/>
      <c r="F2976" s="727"/>
      <c r="G2976" s="1760" t="s">
        <v>1944</v>
      </c>
      <c r="H2976" s="1760"/>
      <c r="I2976" s="1760"/>
      <c r="J2976" s="1760"/>
      <c r="K2976" s="571"/>
      <c r="L2976" s="571"/>
      <c r="M2976" s="571"/>
      <c r="N2976" s="571"/>
      <c r="O2976" s="571"/>
      <c r="P2976" s="571"/>
      <c r="Q2976" s="571"/>
      <c r="R2976" s="571"/>
      <c r="S2976" s="573"/>
    </row>
    <row r="2977" spans="1:19" ht="21" customHeight="1" thickBot="1">
      <c r="A2977" s="1837"/>
      <c r="B2977" s="1838"/>
      <c r="C2977" s="1838"/>
      <c r="D2977" s="1775" t="s">
        <v>1281</v>
      </c>
      <c r="E2977" s="1776"/>
      <c r="F2977" s="1776"/>
      <c r="G2977" s="1776"/>
      <c r="H2977" s="1776"/>
      <c r="I2977" s="1776"/>
      <c r="J2977" s="1776"/>
      <c r="K2977" s="1776"/>
      <c r="L2977" s="1776"/>
      <c r="M2977" s="1776"/>
      <c r="N2977" s="1776"/>
      <c r="O2977" s="1776"/>
      <c r="P2977" s="1776"/>
      <c r="Q2977" s="1776"/>
      <c r="R2977" s="1776"/>
      <c r="S2977" s="1486"/>
    </row>
    <row r="2978" spans="1:19" ht="15.6">
      <c r="A2978" s="1184"/>
      <c r="B2978" s="1185"/>
      <c r="C2978" s="1185"/>
      <c r="D2978" s="1185"/>
      <c r="E2978" s="1185"/>
      <c r="F2978" s="1185"/>
      <c r="G2978" s="1185"/>
      <c r="H2978" s="1185"/>
      <c r="I2978" s="1185"/>
      <c r="J2978" s="1185"/>
      <c r="K2978" s="1185"/>
      <c r="L2978" s="1185"/>
      <c r="M2978" s="1185"/>
      <c r="N2978" s="1185"/>
      <c r="O2978" s="1185"/>
      <c r="P2978" s="1185"/>
      <c r="Q2978" s="1185"/>
      <c r="R2978" s="1185"/>
      <c r="S2978" s="1488"/>
    </row>
    <row r="2979" spans="1:19" ht="15.6" customHeight="1">
      <c r="A2979" s="1839" t="s">
        <v>1204</v>
      </c>
      <c r="B2979" s="1840"/>
      <c r="C2979" s="1840"/>
      <c r="D2979" s="1841" t="s">
        <v>1228</v>
      </c>
      <c r="E2979" s="1842"/>
      <c r="F2979" s="1842"/>
      <c r="G2979" s="1842"/>
      <c r="H2979" s="1842"/>
      <c r="I2979" s="1842"/>
      <c r="J2979" s="1842"/>
      <c r="K2979" s="1842"/>
      <c r="L2979" s="1842"/>
      <c r="M2979" s="1842"/>
      <c r="N2979" s="1842"/>
      <c r="O2979" s="1842"/>
      <c r="P2979" s="1842"/>
      <c r="Q2979" s="1842"/>
      <c r="R2979" s="1843"/>
      <c r="S2979" s="534"/>
    </row>
    <row r="2980" spans="1:19" ht="15.6">
      <c r="A2980" s="535"/>
      <c r="B2980" s="533"/>
      <c r="C2980" s="536"/>
      <c r="D2980" s="1844"/>
      <c r="E2980" s="1845"/>
      <c r="F2980" s="1845"/>
      <c r="G2980" s="1845"/>
      <c r="H2980" s="1845"/>
      <c r="I2980" s="1845"/>
      <c r="J2980" s="1845"/>
      <c r="K2980" s="1845"/>
      <c r="L2980" s="1845"/>
      <c r="M2980" s="1845"/>
      <c r="N2980" s="1845"/>
      <c r="O2980" s="1845"/>
      <c r="P2980" s="1845"/>
      <c r="Q2980" s="1845"/>
      <c r="R2980" s="1846"/>
      <c r="S2980" s="534"/>
    </row>
    <row r="2981" spans="1:19" ht="15.6">
      <c r="A2981" s="537"/>
      <c r="B2981" s="538"/>
      <c r="C2981" s="538"/>
      <c r="D2981" s="539"/>
      <c r="E2981" s="540"/>
      <c r="F2981" s="540"/>
      <c r="G2981" s="539"/>
      <c r="H2981" s="539"/>
      <c r="I2981" s="539"/>
      <c r="J2981" s="539"/>
      <c r="K2981" s="539"/>
      <c r="L2981" s="539"/>
      <c r="M2981" s="539"/>
      <c r="N2981" s="539"/>
      <c r="O2981" s="539"/>
      <c r="P2981" s="539"/>
      <c r="Q2981" s="539"/>
      <c r="R2981" s="540"/>
      <c r="S2981" s="534"/>
    </row>
    <row r="2982" spans="1:19" ht="15.6">
      <c r="A2982" s="1761" t="s">
        <v>1282</v>
      </c>
      <c r="B2982" s="1762"/>
      <c r="C2982" s="1762"/>
      <c r="D2982" s="1762"/>
      <c r="E2982" s="541"/>
      <c r="F2982" s="1763" t="s">
        <v>1283</v>
      </c>
      <c r="G2982" s="1763"/>
      <c r="H2982" s="1763"/>
      <c r="I2982" s="1763"/>
      <c r="J2982" s="1763"/>
      <c r="K2982" s="1763"/>
      <c r="L2982" s="540"/>
      <c r="M2982" s="1763" t="s">
        <v>1205</v>
      </c>
      <c r="N2982" s="1763"/>
      <c r="O2982" s="1763"/>
      <c r="P2982" s="540"/>
      <c r="Q2982" s="1764" t="s">
        <v>1284</v>
      </c>
      <c r="R2982" s="1765"/>
      <c r="S2982" s="1766"/>
    </row>
    <row r="2983" spans="1:19" ht="15.6">
      <c r="A2983" s="1767" t="s">
        <v>1097</v>
      </c>
      <c r="B2983" s="1768"/>
      <c r="C2983" s="1768"/>
      <c r="D2983" s="1768"/>
      <c r="E2983" s="541"/>
      <c r="F2983" s="1769" t="s">
        <v>1098</v>
      </c>
      <c r="G2983" s="1769"/>
      <c r="H2983" s="1769"/>
      <c r="I2983" s="1769"/>
      <c r="J2983" s="1769"/>
      <c r="K2983" s="1769"/>
      <c r="L2983" s="540"/>
      <c r="M2983" s="1770" t="s">
        <v>924</v>
      </c>
      <c r="N2983" s="1771"/>
      <c r="O2983" s="1772"/>
      <c r="P2983" s="539"/>
      <c r="Q2983" s="1828"/>
      <c r="R2983" s="1829"/>
      <c r="S2983" s="1830"/>
    </row>
    <row r="2984" spans="1:19" ht="15.6">
      <c r="A2984" s="1767"/>
      <c r="B2984" s="1768"/>
      <c r="C2984" s="1768"/>
      <c r="D2984" s="1768"/>
      <c r="E2984" s="541"/>
      <c r="F2984" s="1769"/>
      <c r="G2984" s="1769"/>
      <c r="H2984" s="1769"/>
      <c r="I2984" s="1769"/>
      <c r="J2984" s="1769"/>
      <c r="K2984" s="1769"/>
      <c r="L2984" s="539"/>
      <c r="M2984" s="539"/>
      <c r="N2984" s="542"/>
      <c r="O2984" s="542"/>
      <c r="P2984" s="542"/>
      <c r="Q2984" s="542"/>
      <c r="R2984" s="540"/>
      <c r="S2984" s="534"/>
    </row>
    <row r="2985" spans="1:19" ht="15.6">
      <c r="A2985" s="1820" t="s">
        <v>1285</v>
      </c>
      <c r="B2985" s="1821"/>
      <c r="C2985" s="1821"/>
      <c r="D2985" s="1821"/>
      <c r="E2985" s="1821"/>
      <c r="F2985" s="1821"/>
      <c r="G2985" s="1821"/>
      <c r="H2985" s="1821"/>
      <c r="I2985" s="1821"/>
      <c r="J2985" s="1821"/>
      <c r="K2985" s="1822"/>
      <c r="L2985" s="1823" t="s">
        <v>428</v>
      </c>
      <c r="M2985" s="1825" t="s">
        <v>1225</v>
      </c>
      <c r="N2985" s="1826"/>
      <c r="O2985" s="1827"/>
      <c r="P2985" s="1823" t="s">
        <v>1286</v>
      </c>
      <c r="Q2985" s="1823" t="s">
        <v>1287</v>
      </c>
      <c r="R2985" s="1823" t="s">
        <v>1288</v>
      </c>
      <c r="S2985" s="1809" t="s">
        <v>1206</v>
      </c>
    </row>
    <row r="2986" spans="1:19" ht="15.6">
      <c r="A2986" s="1804"/>
      <c r="B2986" s="1805"/>
      <c r="C2986" s="1805"/>
      <c r="D2986" s="1805"/>
      <c r="E2986" s="1805"/>
      <c r="F2986" s="1805"/>
      <c r="G2986" s="1805"/>
      <c r="H2986" s="1805"/>
      <c r="I2986" s="1805"/>
      <c r="J2986" s="1805"/>
      <c r="K2986" s="1806"/>
      <c r="L2986" s="1824"/>
      <c r="M2986" s="546" t="s">
        <v>1289</v>
      </c>
      <c r="N2986" s="546" t="s">
        <v>1290</v>
      </c>
      <c r="O2986" s="546" t="s">
        <v>1291</v>
      </c>
      <c r="P2986" s="1824"/>
      <c r="Q2986" s="1824"/>
      <c r="R2986" s="1824"/>
      <c r="S2986" s="1810"/>
    </row>
    <row r="2987" spans="1:19" ht="31.2">
      <c r="A2987" s="1811" t="s">
        <v>1292</v>
      </c>
      <c r="B2987" s="1812"/>
      <c r="C2987" s="1812"/>
      <c r="D2987" s="1812"/>
      <c r="E2987" s="1812"/>
      <c r="F2987" s="1812"/>
      <c r="G2987" s="1812"/>
      <c r="H2987" s="1812"/>
      <c r="I2987" s="1812"/>
      <c r="J2987" s="1812"/>
      <c r="K2987" s="1813"/>
      <c r="L2987" s="547" t="s">
        <v>1718</v>
      </c>
      <c r="M2987" s="583"/>
      <c r="N2987" s="549"/>
      <c r="O2987" s="549"/>
      <c r="P2987" s="549">
        <v>4.5</v>
      </c>
      <c r="Q2987" s="549">
        <v>2</v>
      </c>
      <c r="R2987" s="549">
        <f>Q2987*P2987</f>
        <v>9</v>
      </c>
      <c r="S2987" s="584">
        <f>R2987</f>
        <v>9</v>
      </c>
    </row>
    <row r="2988" spans="1:19" ht="15.6">
      <c r="A2988" s="1814"/>
      <c r="B2988" s="1815"/>
      <c r="C2988" s="1815"/>
      <c r="D2988" s="1815"/>
      <c r="E2988" s="1815"/>
      <c r="F2988" s="1815"/>
      <c r="G2988" s="1815"/>
      <c r="H2988" s="1815"/>
      <c r="I2988" s="1815"/>
      <c r="J2988" s="1815"/>
      <c r="K2988" s="1816"/>
      <c r="L2988" s="547" t="s">
        <v>1636</v>
      </c>
      <c r="M2988" s="583"/>
      <c r="N2988" s="549"/>
      <c r="O2988" s="549"/>
      <c r="P2988" s="549">
        <v>15.1</v>
      </c>
      <c r="Q2988" s="549">
        <v>1</v>
      </c>
      <c r="R2988" s="549">
        <f>Q2988*P2988</f>
        <v>15.1</v>
      </c>
      <c r="S2988" s="584">
        <f t="shared" ref="S2988:S2999" si="91">R2988</f>
        <v>15.1</v>
      </c>
    </row>
    <row r="2989" spans="1:19" ht="15.6">
      <c r="A2989" s="1814"/>
      <c r="B2989" s="1815"/>
      <c r="C2989" s="1815"/>
      <c r="D2989" s="1815"/>
      <c r="E2989" s="1815"/>
      <c r="F2989" s="1815"/>
      <c r="G2989" s="1815"/>
      <c r="H2989" s="1815"/>
      <c r="I2989" s="1815"/>
      <c r="J2989" s="1815"/>
      <c r="K2989" s="1816"/>
      <c r="L2989" s="547" t="s">
        <v>1719</v>
      </c>
      <c r="M2989" s="583"/>
      <c r="N2989" s="549"/>
      <c r="O2989" s="549"/>
      <c r="P2989" s="549">
        <v>15.1</v>
      </c>
      <c r="Q2989" s="549">
        <v>1</v>
      </c>
      <c r="R2989" s="549">
        <f t="shared" ref="R2989:R2999" si="92">Q2989*P2989</f>
        <v>15.1</v>
      </c>
      <c r="S2989" s="584">
        <f t="shared" si="91"/>
        <v>15.1</v>
      </c>
    </row>
    <row r="2990" spans="1:19" ht="15.6">
      <c r="A2990" s="1814"/>
      <c r="B2990" s="1815"/>
      <c r="C2990" s="1815"/>
      <c r="D2990" s="1815"/>
      <c r="E2990" s="1815"/>
      <c r="F2990" s="1815"/>
      <c r="G2990" s="1815"/>
      <c r="H2990" s="1815"/>
      <c r="I2990" s="1815"/>
      <c r="J2990" s="1815"/>
      <c r="K2990" s="1816"/>
      <c r="L2990" s="547" t="s">
        <v>1298</v>
      </c>
      <c r="M2990" s="583"/>
      <c r="N2990" s="549"/>
      <c r="O2990" s="549"/>
      <c r="P2990" s="549">
        <v>2.66</v>
      </c>
      <c r="Q2990" s="549">
        <v>1</v>
      </c>
      <c r="R2990" s="549">
        <f t="shared" si="92"/>
        <v>2.66</v>
      </c>
      <c r="S2990" s="584">
        <f t="shared" si="91"/>
        <v>2.66</v>
      </c>
    </row>
    <row r="2991" spans="1:19" ht="15.6">
      <c r="A2991" s="1814"/>
      <c r="B2991" s="1815"/>
      <c r="C2991" s="1815"/>
      <c r="D2991" s="1815"/>
      <c r="E2991" s="1815"/>
      <c r="F2991" s="1815"/>
      <c r="G2991" s="1815"/>
      <c r="H2991" s="1815"/>
      <c r="I2991" s="1815"/>
      <c r="J2991" s="1815"/>
      <c r="K2991" s="1816"/>
      <c r="L2991" s="547" t="s">
        <v>1716</v>
      </c>
      <c r="M2991" s="583"/>
      <c r="N2991" s="549"/>
      <c r="O2991" s="549"/>
      <c r="P2991" s="549">
        <v>2.94</v>
      </c>
      <c r="Q2991" s="549">
        <v>1</v>
      </c>
      <c r="R2991" s="549">
        <f t="shared" si="92"/>
        <v>2.94</v>
      </c>
      <c r="S2991" s="584">
        <f t="shared" si="91"/>
        <v>2.94</v>
      </c>
    </row>
    <row r="2992" spans="1:19" ht="15.6">
      <c r="A2992" s="1814"/>
      <c r="B2992" s="1815"/>
      <c r="C2992" s="1815"/>
      <c r="D2992" s="1815"/>
      <c r="E2992" s="1815"/>
      <c r="F2992" s="1815"/>
      <c r="G2992" s="1815"/>
      <c r="H2992" s="1815"/>
      <c r="I2992" s="1815"/>
      <c r="J2992" s="1815"/>
      <c r="K2992" s="1816"/>
      <c r="L2992" s="547" t="s">
        <v>1720</v>
      </c>
      <c r="M2992" s="583"/>
      <c r="N2992" s="549"/>
      <c r="O2992" s="549"/>
      <c r="P2992" s="549">
        <v>2.68</v>
      </c>
      <c r="Q2992" s="549">
        <v>1</v>
      </c>
      <c r="R2992" s="549">
        <f t="shared" si="92"/>
        <v>2.68</v>
      </c>
      <c r="S2992" s="584">
        <f t="shared" si="91"/>
        <v>2.68</v>
      </c>
    </row>
    <row r="2993" spans="1:19" ht="15.6">
      <c r="A2993" s="1814"/>
      <c r="B2993" s="1815"/>
      <c r="C2993" s="1815"/>
      <c r="D2993" s="1815"/>
      <c r="E2993" s="1815"/>
      <c r="F2993" s="1815"/>
      <c r="G2993" s="1815"/>
      <c r="H2993" s="1815"/>
      <c r="I2993" s="1815"/>
      <c r="J2993" s="1815"/>
      <c r="K2993" s="1816"/>
      <c r="L2993" s="547" t="s">
        <v>1717</v>
      </c>
      <c r="M2993" s="583"/>
      <c r="N2993" s="549"/>
      <c r="O2993" s="549"/>
      <c r="P2993" s="549">
        <v>3.04</v>
      </c>
      <c r="Q2993" s="549">
        <v>1</v>
      </c>
      <c r="R2993" s="549">
        <f t="shared" si="92"/>
        <v>3.04</v>
      </c>
      <c r="S2993" s="584">
        <f t="shared" si="91"/>
        <v>3.04</v>
      </c>
    </row>
    <row r="2994" spans="1:19" ht="15.6">
      <c r="A2994" s="1814"/>
      <c r="B2994" s="1815"/>
      <c r="C2994" s="1815"/>
      <c r="D2994" s="1815"/>
      <c r="E2994" s="1815"/>
      <c r="F2994" s="1815"/>
      <c r="G2994" s="1815"/>
      <c r="H2994" s="1815"/>
      <c r="I2994" s="1815"/>
      <c r="J2994" s="1815"/>
      <c r="K2994" s="1816"/>
      <c r="L2994" s="547" t="s">
        <v>1646</v>
      </c>
      <c r="M2994" s="583"/>
      <c r="N2994" s="549"/>
      <c r="O2994" s="549"/>
      <c r="P2994" s="549">
        <v>2.46</v>
      </c>
      <c r="Q2994" s="549">
        <v>1</v>
      </c>
      <c r="R2994" s="549">
        <f t="shared" si="92"/>
        <v>2.46</v>
      </c>
      <c r="S2994" s="584">
        <f t="shared" si="91"/>
        <v>2.46</v>
      </c>
    </row>
    <row r="2995" spans="1:19" ht="15.6">
      <c r="A2995" s="1814"/>
      <c r="B2995" s="1815"/>
      <c r="C2995" s="1815"/>
      <c r="D2995" s="1815"/>
      <c r="E2995" s="1815"/>
      <c r="F2995" s="1815"/>
      <c r="G2995" s="1815"/>
      <c r="H2995" s="1815"/>
      <c r="I2995" s="1815"/>
      <c r="J2995" s="1815"/>
      <c r="K2995" s="1816"/>
      <c r="L2995" s="547" t="s">
        <v>1675</v>
      </c>
      <c r="M2995" s="583"/>
      <c r="N2995" s="549"/>
      <c r="O2995" s="549"/>
      <c r="P2995" s="549">
        <v>3.83</v>
      </c>
      <c r="Q2995" s="549">
        <v>1</v>
      </c>
      <c r="R2995" s="549">
        <f t="shared" si="92"/>
        <v>3.83</v>
      </c>
      <c r="S2995" s="584">
        <f t="shared" si="91"/>
        <v>3.83</v>
      </c>
    </row>
    <row r="2996" spans="1:19" ht="15.6">
      <c r="A2996" s="1814"/>
      <c r="B2996" s="1815"/>
      <c r="C2996" s="1815"/>
      <c r="D2996" s="1815"/>
      <c r="E2996" s="1815"/>
      <c r="F2996" s="1815"/>
      <c r="G2996" s="1815"/>
      <c r="H2996" s="1815"/>
      <c r="I2996" s="1815"/>
      <c r="J2996" s="1815"/>
      <c r="K2996" s="1816"/>
      <c r="L2996" s="547" t="s">
        <v>1721</v>
      </c>
      <c r="M2996" s="583"/>
      <c r="N2996" s="549"/>
      <c r="O2996" s="549"/>
      <c r="P2996" s="549">
        <v>6.91</v>
      </c>
      <c r="Q2996" s="549">
        <v>1</v>
      </c>
      <c r="R2996" s="549">
        <f t="shared" si="92"/>
        <v>6.91</v>
      </c>
      <c r="S2996" s="584">
        <f t="shared" si="91"/>
        <v>6.91</v>
      </c>
    </row>
    <row r="2997" spans="1:19" ht="15.6">
      <c r="A2997" s="1814"/>
      <c r="B2997" s="1815"/>
      <c r="C2997" s="1815"/>
      <c r="D2997" s="1815"/>
      <c r="E2997" s="1815"/>
      <c r="F2997" s="1815"/>
      <c r="G2997" s="1815"/>
      <c r="H2997" s="1815"/>
      <c r="I2997" s="1815"/>
      <c r="J2997" s="1815"/>
      <c r="K2997" s="1816"/>
      <c r="L2997" s="547" t="s">
        <v>1673</v>
      </c>
      <c r="M2997" s="583"/>
      <c r="N2997" s="549"/>
      <c r="O2997" s="549"/>
      <c r="P2997" s="549">
        <v>6.46</v>
      </c>
      <c r="Q2997" s="549">
        <v>1</v>
      </c>
      <c r="R2997" s="549">
        <f t="shared" si="92"/>
        <v>6.46</v>
      </c>
      <c r="S2997" s="584">
        <f t="shared" si="91"/>
        <v>6.46</v>
      </c>
    </row>
    <row r="2998" spans="1:19" ht="15.6">
      <c r="A2998" s="1814"/>
      <c r="B2998" s="1815"/>
      <c r="C2998" s="1815"/>
      <c r="D2998" s="1815"/>
      <c r="E2998" s="1815"/>
      <c r="F2998" s="1815"/>
      <c r="G2998" s="1815"/>
      <c r="H2998" s="1815"/>
      <c r="I2998" s="1815"/>
      <c r="J2998" s="1815"/>
      <c r="K2998" s="1816"/>
      <c r="L2998" s="547" t="s">
        <v>1672</v>
      </c>
      <c r="M2998" s="583"/>
      <c r="N2998" s="549"/>
      <c r="O2998" s="549"/>
      <c r="P2998" s="549">
        <v>12.12</v>
      </c>
      <c r="Q2998" s="549">
        <v>1</v>
      </c>
      <c r="R2998" s="549">
        <f t="shared" si="92"/>
        <v>12.12</v>
      </c>
      <c r="S2998" s="584">
        <f t="shared" si="91"/>
        <v>12.12</v>
      </c>
    </row>
    <row r="2999" spans="1:19" ht="15.6">
      <c r="A2999" s="1814"/>
      <c r="B2999" s="1815"/>
      <c r="C2999" s="1815"/>
      <c r="D2999" s="1815"/>
      <c r="E2999" s="1815"/>
      <c r="F2999" s="1815"/>
      <c r="G2999" s="1815"/>
      <c r="H2999" s="1815"/>
      <c r="I2999" s="1815"/>
      <c r="J2999" s="1815"/>
      <c r="K2999" s="1816"/>
      <c r="L2999" s="547" t="s">
        <v>1632</v>
      </c>
      <c r="M2999" s="583"/>
      <c r="N2999" s="549"/>
      <c r="O2999" s="549"/>
      <c r="P2999" s="549">
        <v>47.74</v>
      </c>
      <c r="Q2999" s="549">
        <v>1</v>
      </c>
      <c r="R2999" s="549">
        <f t="shared" si="92"/>
        <v>47.74</v>
      </c>
      <c r="S2999" s="584">
        <f t="shared" si="91"/>
        <v>47.74</v>
      </c>
    </row>
    <row r="3000" spans="1:19" ht="15.6">
      <c r="A3000" s="1814"/>
      <c r="B3000" s="1815"/>
      <c r="C3000" s="1815"/>
      <c r="D3000" s="1815"/>
      <c r="E3000" s="1815"/>
      <c r="F3000" s="1815"/>
      <c r="G3000" s="1815"/>
      <c r="H3000" s="1815"/>
      <c r="I3000" s="1815"/>
      <c r="J3000" s="1815"/>
      <c r="K3000" s="1816"/>
      <c r="L3000" s="547" t="s">
        <v>1293</v>
      </c>
      <c r="M3000" s="583"/>
      <c r="N3000" s="549"/>
      <c r="O3000" s="549"/>
      <c r="P3000" s="549">
        <v>326.76</v>
      </c>
      <c r="Q3000" s="549">
        <v>1</v>
      </c>
      <c r="R3000" s="549">
        <f>Q3000*P3000</f>
        <v>326.76</v>
      </c>
      <c r="S3000" s="584">
        <f>R3000</f>
        <v>326.76</v>
      </c>
    </row>
    <row r="3001" spans="1:19" ht="15.6">
      <c r="A3001" s="1814"/>
      <c r="B3001" s="1815"/>
      <c r="C3001" s="1815"/>
      <c r="D3001" s="1815"/>
      <c r="E3001" s="1815"/>
      <c r="F3001" s="1815"/>
      <c r="G3001" s="1815"/>
      <c r="H3001" s="1815"/>
      <c r="I3001" s="1815"/>
      <c r="J3001" s="1815"/>
      <c r="K3001" s="1816"/>
      <c r="L3001" s="547" t="s">
        <v>1226</v>
      </c>
      <c r="M3001" s="583"/>
      <c r="N3001" s="549"/>
      <c r="O3001" s="549"/>
      <c r="P3001" s="549">
        <v>274.08</v>
      </c>
      <c r="Q3001" s="549">
        <v>1</v>
      </c>
      <c r="R3001" s="549">
        <f t="shared" ref="R3001:R3012" si="93">Q3001*P3001</f>
        <v>274.08</v>
      </c>
      <c r="S3001" s="584">
        <f t="shared" ref="S3001:S3013" si="94">R3001</f>
        <v>274.08</v>
      </c>
    </row>
    <row r="3002" spans="1:19" ht="15.6">
      <c r="A3002" s="1814"/>
      <c r="B3002" s="1815"/>
      <c r="C3002" s="1815"/>
      <c r="D3002" s="1815"/>
      <c r="E3002" s="1815"/>
      <c r="F3002" s="1815"/>
      <c r="G3002" s="1815"/>
      <c r="H3002" s="1815"/>
      <c r="I3002" s="1815"/>
      <c r="J3002" s="1815"/>
      <c r="K3002" s="1816"/>
      <c r="L3002" s="547" t="s">
        <v>1294</v>
      </c>
      <c r="M3002" s="583"/>
      <c r="N3002" s="549"/>
      <c r="O3002" s="549"/>
      <c r="P3002" s="549">
        <v>11</v>
      </c>
      <c r="Q3002" s="549">
        <v>1</v>
      </c>
      <c r="R3002" s="549">
        <f t="shared" si="93"/>
        <v>11</v>
      </c>
      <c r="S3002" s="584">
        <f t="shared" si="94"/>
        <v>11</v>
      </c>
    </row>
    <row r="3003" spans="1:19" ht="15.6">
      <c r="A3003" s="1814"/>
      <c r="B3003" s="1815"/>
      <c r="C3003" s="1815"/>
      <c r="D3003" s="1815"/>
      <c r="E3003" s="1815"/>
      <c r="F3003" s="1815"/>
      <c r="G3003" s="1815"/>
      <c r="H3003" s="1815"/>
      <c r="I3003" s="1815"/>
      <c r="J3003" s="1815"/>
      <c r="K3003" s="1816"/>
      <c r="L3003" s="547" t="s">
        <v>1295</v>
      </c>
      <c r="M3003" s="583"/>
      <c r="N3003" s="549"/>
      <c r="O3003" s="549"/>
      <c r="P3003" s="549">
        <v>9.5</v>
      </c>
      <c r="Q3003" s="549">
        <v>1</v>
      </c>
      <c r="R3003" s="549">
        <f t="shared" si="93"/>
        <v>9.5</v>
      </c>
      <c r="S3003" s="584">
        <f t="shared" si="94"/>
        <v>9.5</v>
      </c>
    </row>
    <row r="3004" spans="1:19" ht="15" customHeight="1">
      <c r="A3004" s="1814"/>
      <c r="B3004" s="1815"/>
      <c r="C3004" s="1815"/>
      <c r="D3004" s="1815"/>
      <c r="E3004" s="1815"/>
      <c r="F3004" s="1815"/>
      <c r="G3004" s="1815"/>
      <c r="H3004" s="1815"/>
      <c r="I3004" s="1815"/>
      <c r="J3004" s="1815"/>
      <c r="K3004" s="1816"/>
      <c r="L3004" s="547" t="s">
        <v>1296</v>
      </c>
      <c r="M3004" s="583"/>
      <c r="N3004" s="549"/>
      <c r="O3004" s="549"/>
      <c r="P3004" s="549">
        <v>9.5</v>
      </c>
      <c r="Q3004" s="549">
        <v>1</v>
      </c>
      <c r="R3004" s="549">
        <f t="shared" si="93"/>
        <v>9.5</v>
      </c>
      <c r="S3004" s="584">
        <f t="shared" si="94"/>
        <v>9.5</v>
      </c>
    </row>
    <row r="3005" spans="1:19" ht="15.6">
      <c r="A3005" s="1814"/>
      <c r="B3005" s="1815"/>
      <c r="C3005" s="1815"/>
      <c r="D3005" s="1815"/>
      <c r="E3005" s="1815"/>
      <c r="F3005" s="1815"/>
      <c r="G3005" s="1815"/>
      <c r="H3005" s="1815"/>
      <c r="I3005" s="1815"/>
      <c r="J3005" s="1815"/>
      <c r="K3005" s="1816"/>
      <c r="L3005" s="547" t="s">
        <v>1297</v>
      </c>
      <c r="M3005" s="583"/>
      <c r="N3005" s="549"/>
      <c r="O3005" s="549"/>
      <c r="P3005" s="549">
        <v>19.3</v>
      </c>
      <c r="Q3005" s="549">
        <v>1</v>
      </c>
      <c r="R3005" s="549">
        <f t="shared" si="93"/>
        <v>19.3</v>
      </c>
      <c r="S3005" s="584">
        <f t="shared" si="94"/>
        <v>19.3</v>
      </c>
    </row>
    <row r="3006" spans="1:19" ht="30.9" customHeight="1">
      <c r="A3006" s="1814"/>
      <c r="B3006" s="1815"/>
      <c r="C3006" s="1815"/>
      <c r="D3006" s="1815"/>
      <c r="E3006" s="1815"/>
      <c r="F3006" s="1815"/>
      <c r="G3006" s="1815"/>
      <c r="H3006" s="1815"/>
      <c r="I3006" s="1815"/>
      <c r="J3006" s="1815"/>
      <c r="K3006" s="1816"/>
      <c r="L3006" s="547" t="s">
        <v>1298</v>
      </c>
      <c r="M3006" s="583"/>
      <c r="N3006" s="549"/>
      <c r="O3006" s="549"/>
      <c r="P3006" s="549">
        <v>12.32</v>
      </c>
      <c r="Q3006" s="549">
        <v>1</v>
      </c>
      <c r="R3006" s="549">
        <f t="shared" si="93"/>
        <v>12.32</v>
      </c>
      <c r="S3006" s="584">
        <f t="shared" si="94"/>
        <v>12.32</v>
      </c>
    </row>
    <row r="3007" spans="1:19" ht="15.6">
      <c r="A3007" s="1814"/>
      <c r="B3007" s="1815"/>
      <c r="C3007" s="1815"/>
      <c r="D3007" s="1815"/>
      <c r="E3007" s="1815"/>
      <c r="F3007" s="1815"/>
      <c r="G3007" s="1815"/>
      <c r="H3007" s="1815"/>
      <c r="I3007" s="1815"/>
      <c r="J3007" s="1815"/>
      <c r="K3007" s="1816"/>
      <c r="L3007" s="547" t="s">
        <v>1299</v>
      </c>
      <c r="M3007" s="583"/>
      <c r="N3007" s="549"/>
      <c r="O3007" s="549"/>
      <c r="P3007" s="549">
        <v>15.2</v>
      </c>
      <c r="Q3007" s="549">
        <v>1</v>
      </c>
      <c r="R3007" s="549">
        <f t="shared" si="93"/>
        <v>15.2</v>
      </c>
      <c r="S3007" s="584">
        <f t="shared" si="94"/>
        <v>15.2</v>
      </c>
    </row>
    <row r="3008" spans="1:19" ht="15.6">
      <c r="A3008" s="1814"/>
      <c r="B3008" s="1815"/>
      <c r="C3008" s="1815"/>
      <c r="D3008" s="1815"/>
      <c r="E3008" s="1815"/>
      <c r="F3008" s="1815"/>
      <c r="G3008" s="1815"/>
      <c r="H3008" s="1815"/>
      <c r="I3008" s="1815"/>
      <c r="J3008" s="1815"/>
      <c r="K3008" s="1816"/>
      <c r="L3008" s="547" t="s">
        <v>1300</v>
      </c>
      <c r="M3008" s="583"/>
      <c r="N3008" s="549"/>
      <c r="O3008" s="549"/>
      <c r="P3008" s="549">
        <v>12.45</v>
      </c>
      <c r="Q3008" s="549">
        <v>1</v>
      </c>
      <c r="R3008" s="549">
        <f t="shared" si="93"/>
        <v>12.45</v>
      </c>
      <c r="S3008" s="584">
        <f t="shared" si="94"/>
        <v>12.45</v>
      </c>
    </row>
    <row r="3009" spans="1:19" ht="15.6">
      <c r="A3009" s="1814"/>
      <c r="B3009" s="1815"/>
      <c r="C3009" s="1815"/>
      <c r="D3009" s="1815"/>
      <c r="E3009" s="1815"/>
      <c r="F3009" s="1815"/>
      <c r="G3009" s="1815"/>
      <c r="H3009" s="1815"/>
      <c r="I3009" s="1815"/>
      <c r="J3009" s="1815"/>
      <c r="K3009" s="1816"/>
      <c r="L3009" s="547" t="s">
        <v>1301</v>
      </c>
      <c r="M3009" s="583"/>
      <c r="N3009" s="549"/>
      <c r="O3009" s="549"/>
      <c r="P3009" s="549">
        <v>9.9700000000000006</v>
      </c>
      <c r="Q3009" s="549">
        <v>1</v>
      </c>
      <c r="R3009" s="549">
        <f t="shared" si="93"/>
        <v>9.9700000000000006</v>
      </c>
      <c r="S3009" s="584">
        <f t="shared" si="94"/>
        <v>9.9700000000000006</v>
      </c>
    </row>
    <row r="3010" spans="1:19" ht="15.6">
      <c r="A3010" s="1814"/>
      <c r="B3010" s="1815"/>
      <c r="C3010" s="1815"/>
      <c r="D3010" s="1815"/>
      <c r="E3010" s="1815"/>
      <c r="F3010" s="1815"/>
      <c r="G3010" s="1815"/>
      <c r="H3010" s="1815"/>
      <c r="I3010" s="1815"/>
      <c r="J3010" s="1815"/>
      <c r="K3010" s="1816"/>
      <c r="L3010" s="547" t="s">
        <v>1302</v>
      </c>
      <c r="M3010" s="583"/>
      <c r="N3010" s="549"/>
      <c r="O3010" s="549"/>
      <c r="P3010" s="549">
        <v>5.44</v>
      </c>
      <c r="Q3010" s="549">
        <v>1</v>
      </c>
      <c r="R3010" s="549">
        <f t="shared" si="93"/>
        <v>5.44</v>
      </c>
      <c r="S3010" s="584">
        <f t="shared" si="94"/>
        <v>5.44</v>
      </c>
    </row>
    <row r="3011" spans="1:19" ht="15.6">
      <c r="A3011" s="1814"/>
      <c r="B3011" s="1815"/>
      <c r="C3011" s="1815"/>
      <c r="D3011" s="1815"/>
      <c r="E3011" s="1815"/>
      <c r="F3011" s="1815"/>
      <c r="G3011" s="1815"/>
      <c r="H3011" s="1815"/>
      <c r="I3011" s="1815"/>
      <c r="J3011" s="1815"/>
      <c r="K3011" s="1816"/>
      <c r="L3011" s="547" t="s">
        <v>1303</v>
      </c>
      <c r="M3011" s="583"/>
      <c r="N3011" s="549"/>
      <c r="O3011" s="549"/>
      <c r="P3011" s="549">
        <v>3.12</v>
      </c>
      <c r="Q3011" s="549">
        <v>1</v>
      </c>
      <c r="R3011" s="549">
        <f t="shared" si="93"/>
        <v>3.12</v>
      </c>
      <c r="S3011" s="584">
        <f t="shared" si="94"/>
        <v>3.12</v>
      </c>
    </row>
    <row r="3012" spans="1:19" ht="15.6">
      <c r="A3012" s="1814"/>
      <c r="B3012" s="1815"/>
      <c r="C3012" s="1815"/>
      <c r="D3012" s="1815"/>
      <c r="E3012" s="1815"/>
      <c r="F3012" s="1815"/>
      <c r="G3012" s="1815"/>
      <c r="H3012" s="1815"/>
      <c r="I3012" s="1815"/>
      <c r="J3012" s="1815"/>
      <c r="K3012" s="1816"/>
      <c r="L3012" s="547" t="s">
        <v>1304</v>
      </c>
      <c r="M3012" s="583"/>
      <c r="N3012" s="549"/>
      <c r="O3012" s="549"/>
      <c r="P3012" s="549">
        <v>34.6</v>
      </c>
      <c r="Q3012" s="549">
        <v>1</v>
      </c>
      <c r="R3012" s="549">
        <f t="shared" si="93"/>
        <v>34.6</v>
      </c>
      <c r="S3012" s="584">
        <f t="shared" si="94"/>
        <v>34.6</v>
      </c>
    </row>
    <row r="3013" spans="1:19" ht="15" customHeight="1">
      <c r="A3013" s="1814"/>
      <c r="B3013" s="1815"/>
      <c r="C3013" s="1815"/>
      <c r="D3013" s="1815"/>
      <c r="E3013" s="1815"/>
      <c r="F3013" s="1815"/>
      <c r="G3013" s="1815"/>
      <c r="H3013" s="1815"/>
      <c r="I3013" s="1815"/>
      <c r="J3013" s="1815"/>
      <c r="K3013" s="1816"/>
      <c r="L3013" s="547"/>
      <c r="M3013" s="583"/>
      <c r="N3013" s="549"/>
      <c r="O3013" s="549">
        <v>2.0499999999999998</v>
      </c>
      <c r="P3013" s="549"/>
      <c r="Q3013" s="549">
        <v>1</v>
      </c>
      <c r="R3013" s="549">
        <f t="shared" ref="R3013" si="95">O3013*Q3013</f>
        <v>2.0499999999999998</v>
      </c>
      <c r="S3013" s="584">
        <f t="shared" si="94"/>
        <v>2.0499999999999998</v>
      </c>
    </row>
    <row r="3014" spans="1:19" ht="15" customHeight="1" thickBot="1">
      <c r="A3014" s="1814"/>
      <c r="B3014" s="1815"/>
      <c r="C3014" s="1815"/>
      <c r="D3014" s="1815"/>
      <c r="E3014" s="1815"/>
      <c r="F3014" s="1815"/>
      <c r="G3014" s="1815"/>
      <c r="H3014" s="1815"/>
      <c r="I3014" s="1815"/>
      <c r="J3014" s="1815"/>
      <c r="K3014" s="1816"/>
      <c r="L3014" s="1817" t="s">
        <v>1209</v>
      </c>
      <c r="M3014" s="1818"/>
      <c r="N3014" s="1818"/>
      <c r="O3014" s="1818"/>
      <c r="P3014" s="1818"/>
      <c r="Q3014" s="1818"/>
      <c r="R3014" s="1819"/>
      <c r="S3014" s="1164">
        <f>SUM(S2987:S3013)</f>
        <v>875.33</v>
      </c>
    </row>
    <row r="3015" spans="1:19" ht="15.6">
      <c r="A3015" s="1142"/>
      <c r="B3015" s="1143"/>
      <c r="C3015" s="1143"/>
      <c r="D3015" s="1138"/>
      <c r="E3015" s="1144"/>
      <c r="F3015" s="1144"/>
      <c r="G3015" s="1144"/>
      <c r="H3015" s="1145"/>
      <c r="I3015" s="1146"/>
      <c r="J3015" s="1136"/>
      <c r="K3015" s="1136"/>
      <c r="L3015" s="1136"/>
      <c r="M3015" s="1137"/>
      <c r="N3015" s="1138"/>
      <c r="O3015" s="1138"/>
      <c r="P3015" s="1138"/>
      <c r="Q3015" s="1138"/>
      <c r="R3015" s="1138"/>
      <c r="S3015" s="1165"/>
    </row>
    <row r="3016" spans="1:19" ht="15.6">
      <c r="A3016" s="559"/>
      <c r="B3016" s="560"/>
      <c r="C3016" s="560"/>
      <c r="D3016" s="561"/>
      <c r="E3016" s="562"/>
      <c r="F3016" s="562"/>
      <c r="G3016" s="562"/>
      <c r="H3016" s="563"/>
      <c r="I3016" s="564"/>
      <c r="J3016" s="565"/>
      <c r="K3016" s="565"/>
      <c r="L3016" s="565"/>
      <c r="M3016" s="566"/>
      <c r="N3016" s="561"/>
      <c r="O3016" s="561"/>
      <c r="P3016" s="561"/>
      <c r="Q3016" s="561"/>
      <c r="R3016" s="561"/>
      <c r="S3016" s="567"/>
    </row>
    <row r="3017" spans="1:19" ht="72.599999999999994" customHeight="1">
      <c r="A3017" s="753" t="s">
        <v>1306</v>
      </c>
      <c r="B3017" s="1757"/>
      <c r="C3017" s="1757"/>
      <c r="D3017" s="299"/>
      <c r="E3017" s="280"/>
      <c r="F3017" s="756"/>
      <c r="G3017" s="1758" t="s">
        <v>1306</v>
      </c>
      <c r="H3017" s="1758"/>
      <c r="I3017" s="299"/>
      <c r="J3017" s="299"/>
      <c r="K3017" s="568"/>
      <c r="L3017" s="568"/>
      <c r="M3017" s="568"/>
      <c r="N3017" s="568"/>
      <c r="O3017" s="568"/>
      <c r="P3017" s="568"/>
      <c r="Q3017" s="568"/>
      <c r="R3017" s="568"/>
      <c r="S3017" s="532"/>
    </row>
    <row r="3018" spans="1:19" ht="15" customHeight="1">
      <c r="A3018" s="765" t="s">
        <v>1939</v>
      </c>
      <c r="B3018" s="755"/>
      <c r="C3018" s="755"/>
      <c r="D3018" s="238"/>
      <c r="E3018" s="238"/>
      <c r="F3018" s="238"/>
      <c r="G3018" s="1759" t="s">
        <v>1942</v>
      </c>
      <c r="H3018" s="1759"/>
      <c r="I3018" s="1759"/>
      <c r="J3018" s="1759"/>
      <c r="K3018" s="568"/>
      <c r="L3018" s="568"/>
      <c r="M3018" s="568"/>
      <c r="N3018" s="568"/>
      <c r="O3018" s="568"/>
      <c r="P3018" s="568"/>
      <c r="Q3018" s="568"/>
      <c r="R3018" s="568"/>
      <c r="S3018" s="569"/>
    </row>
    <row r="3019" spans="1:19" ht="15" customHeight="1">
      <c r="A3019" s="765" t="s">
        <v>1940</v>
      </c>
      <c r="B3019" s="755"/>
      <c r="C3019" s="755"/>
      <c r="D3019" s="238"/>
      <c r="E3019" s="238"/>
      <c r="F3019" s="238"/>
      <c r="G3019" s="1759" t="s">
        <v>1943</v>
      </c>
      <c r="H3019" s="1759"/>
      <c r="I3019" s="1759"/>
      <c r="J3019" s="1759"/>
      <c r="K3019" s="568"/>
      <c r="L3019" s="568"/>
      <c r="M3019" s="568"/>
      <c r="N3019" s="568"/>
      <c r="O3019" s="568"/>
      <c r="P3019" s="568"/>
      <c r="Q3019" s="568"/>
      <c r="R3019" s="568"/>
      <c r="S3019" s="569"/>
    </row>
    <row r="3020" spans="1:19" ht="16.2" thickBot="1">
      <c r="A3020" s="766" t="s">
        <v>1941</v>
      </c>
      <c r="B3020" s="767"/>
      <c r="C3020" s="767"/>
      <c r="D3020" s="727"/>
      <c r="E3020" s="727"/>
      <c r="F3020" s="727"/>
      <c r="G3020" s="1760" t="s">
        <v>1944</v>
      </c>
      <c r="H3020" s="1760"/>
      <c r="I3020" s="1760"/>
      <c r="J3020" s="1760"/>
      <c r="K3020" s="571"/>
      <c r="L3020" s="571"/>
      <c r="M3020" s="571"/>
      <c r="N3020" s="571"/>
      <c r="O3020" s="571"/>
      <c r="P3020" s="571"/>
      <c r="Q3020" s="571"/>
      <c r="R3020" s="571"/>
      <c r="S3020" s="573"/>
    </row>
    <row r="3021" spans="1:19" ht="21" customHeight="1" thickBot="1">
      <c r="A3021" s="1837"/>
      <c r="B3021" s="1838"/>
      <c r="C3021" s="1838"/>
      <c r="D3021" s="1775" t="s">
        <v>1281</v>
      </c>
      <c r="E3021" s="1776"/>
      <c r="F3021" s="1776"/>
      <c r="G3021" s="1776"/>
      <c r="H3021" s="1776"/>
      <c r="I3021" s="1776"/>
      <c r="J3021" s="1776"/>
      <c r="K3021" s="1776"/>
      <c r="L3021" s="1776"/>
      <c r="M3021" s="1776"/>
      <c r="N3021" s="1776"/>
      <c r="O3021" s="1776"/>
      <c r="P3021" s="1776"/>
      <c r="Q3021" s="1776"/>
      <c r="R3021" s="1776"/>
      <c r="S3021" s="1486"/>
    </row>
    <row r="3022" spans="1:19" ht="15.6">
      <c r="A3022" s="1184"/>
      <c r="B3022" s="1185"/>
      <c r="C3022" s="1185"/>
      <c r="D3022" s="1185"/>
      <c r="E3022" s="1185"/>
      <c r="F3022" s="1185"/>
      <c r="G3022" s="1185"/>
      <c r="H3022" s="1185"/>
      <c r="I3022" s="1185"/>
      <c r="J3022" s="1185"/>
      <c r="K3022" s="1185"/>
      <c r="L3022" s="1185"/>
      <c r="M3022" s="1185"/>
      <c r="N3022" s="1185"/>
      <c r="O3022" s="1185"/>
      <c r="P3022" s="1185"/>
      <c r="Q3022" s="1185"/>
      <c r="R3022" s="1185"/>
      <c r="S3022" s="1488"/>
    </row>
    <row r="3023" spans="1:19" ht="15.6" customHeight="1">
      <c r="A3023" s="1839" t="s">
        <v>1204</v>
      </c>
      <c r="B3023" s="1840"/>
      <c r="C3023" s="1840"/>
      <c r="D3023" s="1841" t="s">
        <v>1228</v>
      </c>
      <c r="E3023" s="1842"/>
      <c r="F3023" s="1842"/>
      <c r="G3023" s="1842"/>
      <c r="H3023" s="1842"/>
      <c r="I3023" s="1842"/>
      <c r="J3023" s="1842"/>
      <c r="K3023" s="1842"/>
      <c r="L3023" s="1842"/>
      <c r="M3023" s="1842"/>
      <c r="N3023" s="1842"/>
      <c r="O3023" s="1842"/>
      <c r="P3023" s="1842"/>
      <c r="Q3023" s="1842"/>
      <c r="R3023" s="1843"/>
      <c r="S3023" s="534"/>
    </row>
    <row r="3024" spans="1:19" ht="15.6">
      <c r="A3024" s="535"/>
      <c r="B3024" s="533"/>
      <c r="C3024" s="536"/>
      <c r="D3024" s="1844"/>
      <c r="E3024" s="1845"/>
      <c r="F3024" s="1845"/>
      <c r="G3024" s="1845"/>
      <c r="H3024" s="1845"/>
      <c r="I3024" s="1845"/>
      <c r="J3024" s="1845"/>
      <c r="K3024" s="1845"/>
      <c r="L3024" s="1845"/>
      <c r="M3024" s="1845"/>
      <c r="N3024" s="1845"/>
      <c r="O3024" s="1845"/>
      <c r="P3024" s="1845"/>
      <c r="Q3024" s="1845"/>
      <c r="R3024" s="1846"/>
      <c r="S3024" s="534"/>
    </row>
    <row r="3025" spans="1:19" ht="15.6">
      <c r="A3025" s="537"/>
      <c r="B3025" s="538"/>
      <c r="C3025" s="538"/>
      <c r="D3025" s="539"/>
      <c r="E3025" s="540"/>
      <c r="F3025" s="540"/>
      <c r="G3025" s="539"/>
      <c r="H3025" s="539"/>
      <c r="I3025" s="539"/>
      <c r="J3025" s="539"/>
      <c r="K3025" s="539"/>
      <c r="L3025" s="539"/>
      <c r="M3025" s="539"/>
      <c r="N3025" s="539"/>
      <c r="O3025" s="539"/>
      <c r="P3025" s="539"/>
      <c r="Q3025" s="539"/>
      <c r="R3025" s="540"/>
      <c r="S3025" s="534"/>
    </row>
    <row r="3026" spans="1:19" ht="15.6">
      <c r="A3026" s="1761" t="s">
        <v>1282</v>
      </c>
      <c r="B3026" s="1762"/>
      <c r="C3026" s="1762"/>
      <c r="D3026" s="1762"/>
      <c r="E3026" s="541"/>
      <c r="F3026" s="1763" t="s">
        <v>1283</v>
      </c>
      <c r="G3026" s="1763"/>
      <c r="H3026" s="1763"/>
      <c r="I3026" s="1763"/>
      <c r="J3026" s="1763"/>
      <c r="K3026" s="1763"/>
      <c r="L3026" s="540"/>
      <c r="M3026" s="1763" t="s">
        <v>1205</v>
      </c>
      <c r="N3026" s="1763"/>
      <c r="O3026" s="1763"/>
      <c r="P3026" s="540"/>
      <c r="Q3026" s="1764" t="s">
        <v>1284</v>
      </c>
      <c r="R3026" s="1765"/>
      <c r="S3026" s="1766"/>
    </row>
    <row r="3027" spans="1:19" ht="15.6">
      <c r="A3027" s="1767" t="s">
        <v>1100</v>
      </c>
      <c r="B3027" s="1768"/>
      <c r="C3027" s="1768"/>
      <c r="D3027" s="1768"/>
      <c r="E3027" s="541"/>
      <c r="F3027" s="1769" t="s">
        <v>1101</v>
      </c>
      <c r="G3027" s="1769"/>
      <c r="H3027" s="1769"/>
      <c r="I3027" s="1769"/>
      <c r="J3027" s="1769"/>
      <c r="K3027" s="1769"/>
      <c r="L3027" s="540"/>
      <c r="M3027" s="1770" t="s">
        <v>924</v>
      </c>
      <c r="N3027" s="1771"/>
      <c r="O3027" s="1772"/>
      <c r="P3027" s="539"/>
      <c r="Q3027" s="1828"/>
      <c r="R3027" s="1829"/>
      <c r="S3027" s="1830"/>
    </row>
    <row r="3028" spans="1:19" ht="15.6">
      <c r="A3028" s="1767"/>
      <c r="B3028" s="1768"/>
      <c r="C3028" s="1768"/>
      <c r="D3028" s="1768"/>
      <c r="E3028" s="541"/>
      <c r="F3028" s="1769"/>
      <c r="G3028" s="1769"/>
      <c r="H3028" s="1769"/>
      <c r="I3028" s="1769"/>
      <c r="J3028" s="1769"/>
      <c r="K3028" s="1769"/>
      <c r="L3028" s="539"/>
      <c r="M3028" s="539"/>
      <c r="N3028" s="542"/>
      <c r="O3028" s="542"/>
      <c r="P3028" s="542"/>
      <c r="Q3028" s="542"/>
      <c r="R3028" s="540"/>
      <c r="S3028" s="534"/>
    </row>
    <row r="3029" spans="1:19" ht="15.6">
      <c r="A3029" s="1820" t="s">
        <v>1285</v>
      </c>
      <c r="B3029" s="1821"/>
      <c r="C3029" s="1821"/>
      <c r="D3029" s="1821"/>
      <c r="E3029" s="1821"/>
      <c r="F3029" s="1821"/>
      <c r="G3029" s="1821"/>
      <c r="H3029" s="1821"/>
      <c r="I3029" s="1821"/>
      <c r="J3029" s="1821"/>
      <c r="K3029" s="1822"/>
      <c r="L3029" s="1823" t="s">
        <v>428</v>
      </c>
      <c r="M3029" s="1825" t="s">
        <v>1225</v>
      </c>
      <c r="N3029" s="1826"/>
      <c r="O3029" s="1827"/>
      <c r="P3029" s="1823" t="s">
        <v>1286</v>
      </c>
      <c r="Q3029" s="1823" t="s">
        <v>1287</v>
      </c>
      <c r="R3029" s="1823" t="s">
        <v>1288</v>
      </c>
      <c r="S3029" s="1809" t="s">
        <v>1206</v>
      </c>
    </row>
    <row r="3030" spans="1:19" ht="15.6">
      <c r="A3030" s="1804"/>
      <c r="B3030" s="1805"/>
      <c r="C3030" s="1805"/>
      <c r="D3030" s="1805"/>
      <c r="E3030" s="1805"/>
      <c r="F3030" s="1805"/>
      <c r="G3030" s="1805"/>
      <c r="H3030" s="1805"/>
      <c r="I3030" s="1805"/>
      <c r="J3030" s="1805"/>
      <c r="K3030" s="1806"/>
      <c r="L3030" s="1824"/>
      <c r="M3030" s="546" t="s">
        <v>1289</v>
      </c>
      <c r="N3030" s="546" t="s">
        <v>1290</v>
      </c>
      <c r="O3030" s="546" t="s">
        <v>1291</v>
      </c>
      <c r="P3030" s="1824"/>
      <c r="Q3030" s="1824"/>
      <c r="R3030" s="1824"/>
      <c r="S3030" s="1810"/>
    </row>
    <row r="3031" spans="1:19" ht="31.2">
      <c r="A3031" s="1811" t="s">
        <v>1292</v>
      </c>
      <c r="B3031" s="1812"/>
      <c r="C3031" s="1812"/>
      <c r="D3031" s="1812"/>
      <c r="E3031" s="1812"/>
      <c r="F3031" s="1812"/>
      <c r="G3031" s="1812"/>
      <c r="H3031" s="1812"/>
      <c r="I3031" s="1812"/>
      <c r="J3031" s="1812"/>
      <c r="K3031" s="1813"/>
      <c r="L3031" s="547" t="s">
        <v>1729</v>
      </c>
      <c r="M3031" s="583"/>
      <c r="N3031" s="549"/>
      <c r="O3031" s="549"/>
      <c r="P3031" s="549">
        <v>1803.204</v>
      </c>
      <c r="Q3031" s="549">
        <v>1</v>
      </c>
      <c r="R3031" s="549">
        <f>P3031*Q3031</f>
        <v>1803.204</v>
      </c>
      <c r="S3031" s="584">
        <f>R3031</f>
        <v>1803.204</v>
      </c>
    </row>
    <row r="3032" spans="1:19" ht="15.6">
      <c r="A3032" s="1814"/>
      <c r="B3032" s="1815"/>
      <c r="C3032" s="1815"/>
      <c r="D3032" s="1815"/>
      <c r="E3032" s="1815"/>
      <c r="F3032" s="1815"/>
      <c r="G3032" s="1815"/>
      <c r="H3032" s="1815"/>
      <c r="I3032" s="1815"/>
      <c r="J3032" s="1815"/>
      <c r="K3032" s="1816"/>
      <c r="L3032" s="547" t="s">
        <v>1730</v>
      </c>
      <c r="M3032" s="583"/>
      <c r="N3032" s="549"/>
      <c r="O3032" s="549"/>
      <c r="P3032" s="549">
        <v>258.1909</v>
      </c>
      <c r="Q3032" s="549">
        <v>1</v>
      </c>
      <c r="R3032" s="549">
        <f>P3032*Q3032</f>
        <v>258.1909</v>
      </c>
      <c r="S3032" s="584">
        <f>R3032</f>
        <v>258.1909</v>
      </c>
    </row>
    <row r="3033" spans="1:19" ht="15.6">
      <c r="A3033" s="1814"/>
      <c r="B3033" s="1815"/>
      <c r="C3033" s="1815"/>
      <c r="D3033" s="1815"/>
      <c r="E3033" s="1815"/>
      <c r="F3033" s="1815"/>
      <c r="G3033" s="1815"/>
      <c r="H3033" s="1815"/>
      <c r="I3033" s="1815"/>
      <c r="J3033" s="1815"/>
      <c r="K3033" s="1816"/>
      <c r="L3033" s="547" t="s">
        <v>1731</v>
      </c>
      <c r="M3033" s="583"/>
      <c r="N3033" s="549"/>
      <c r="O3033" s="549"/>
      <c r="P3033" s="549">
        <v>192.34</v>
      </c>
      <c r="Q3033" s="549">
        <v>2</v>
      </c>
      <c r="R3033" s="549">
        <f>P3033*Q3033</f>
        <v>384.68</v>
      </c>
      <c r="S3033" s="584">
        <f>R3033</f>
        <v>384.68</v>
      </c>
    </row>
    <row r="3034" spans="1:19" ht="15.6">
      <c r="A3034" s="1814"/>
      <c r="B3034" s="1815"/>
      <c r="C3034" s="1815"/>
      <c r="D3034" s="1815"/>
      <c r="E3034" s="1815"/>
      <c r="F3034" s="1815"/>
      <c r="G3034" s="1815"/>
      <c r="H3034" s="1815"/>
      <c r="I3034" s="1815"/>
      <c r="J3034" s="1815"/>
      <c r="K3034" s="1816"/>
      <c r="L3034" s="547"/>
      <c r="M3034" s="583"/>
      <c r="N3034" s="549"/>
      <c r="O3034" s="549"/>
      <c r="P3034" s="549"/>
      <c r="Q3034" s="549"/>
      <c r="R3034" s="549"/>
      <c r="S3034" s="584"/>
    </row>
    <row r="3035" spans="1:19" ht="15.6">
      <c r="A3035" s="1814"/>
      <c r="B3035" s="1815"/>
      <c r="C3035" s="1815"/>
      <c r="D3035" s="1815"/>
      <c r="E3035" s="1815"/>
      <c r="F3035" s="1815"/>
      <c r="G3035" s="1815"/>
      <c r="H3035" s="1815"/>
      <c r="I3035" s="1815"/>
      <c r="J3035" s="1815"/>
      <c r="K3035" s="1816"/>
      <c r="L3035" s="547"/>
      <c r="M3035" s="583"/>
      <c r="N3035" s="549"/>
      <c r="O3035" s="549"/>
      <c r="P3035" s="549"/>
      <c r="Q3035" s="549"/>
      <c r="R3035" s="549"/>
      <c r="S3035" s="584"/>
    </row>
    <row r="3036" spans="1:19" ht="15.6">
      <c r="A3036" s="1814"/>
      <c r="B3036" s="1815"/>
      <c r="C3036" s="1815"/>
      <c r="D3036" s="1815"/>
      <c r="E3036" s="1815"/>
      <c r="F3036" s="1815"/>
      <c r="G3036" s="1815"/>
      <c r="H3036" s="1815"/>
      <c r="I3036" s="1815"/>
      <c r="J3036" s="1815"/>
      <c r="K3036" s="1816"/>
      <c r="L3036" s="547"/>
      <c r="M3036" s="583"/>
      <c r="N3036" s="549"/>
      <c r="O3036" s="549"/>
      <c r="P3036" s="549"/>
      <c r="Q3036" s="549"/>
      <c r="R3036" s="549"/>
      <c r="S3036" s="584"/>
    </row>
    <row r="3037" spans="1:19" ht="15.6">
      <c r="A3037" s="1814"/>
      <c r="B3037" s="1815"/>
      <c r="C3037" s="1815"/>
      <c r="D3037" s="1815"/>
      <c r="E3037" s="1815"/>
      <c r="F3037" s="1815"/>
      <c r="G3037" s="1815"/>
      <c r="H3037" s="1815"/>
      <c r="I3037" s="1815"/>
      <c r="J3037" s="1815"/>
      <c r="K3037" s="1816"/>
      <c r="L3037" s="547"/>
      <c r="M3037" s="583"/>
      <c r="N3037" s="549"/>
      <c r="O3037" s="549"/>
      <c r="P3037" s="549"/>
      <c r="Q3037" s="549"/>
      <c r="R3037" s="549"/>
      <c r="S3037" s="584"/>
    </row>
    <row r="3038" spans="1:19" ht="15.6">
      <c r="A3038" s="1814"/>
      <c r="B3038" s="1815"/>
      <c r="C3038" s="1815"/>
      <c r="D3038" s="1815"/>
      <c r="E3038" s="1815"/>
      <c r="F3038" s="1815"/>
      <c r="G3038" s="1815"/>
      <c r="H3038" s="1815"/>
      <c r="I3038" s="1815"/>
      <c r="J3038" s="1815"/>
      <c r="K3038" s="1816"/>
      <c r="L3038" s="547"/>
      <c r="M3038" s="583"/>
      <c r="N3038" s="549"/>
      <c r="O3038" s="549"/>
      <c r="P3038" s="549"/>
      <c r="Q3038" s="549"/>
      <c r="R3038" s="549"/>
      <c r="S3038" s="584"/>
    </row>
    <row r="3039" spans="1:19" ht="16.2" thickBot="1">
      <c r="A3039" s="1814"/>
      <c r="B3039" s="1815"/>
      <c r="C3039" s="1815"/>
      <c r="D3039" s="1815"/>
      <c r="E3039" s="1815"/>
      <c r="F3039" s="1815"/>
      <c r="G3039" s="1815"/>
      <c r="H3039" s="1815"/>
      <c r="I3039" s="1815"/>
      <c r="J3039" s="1815"/>
      <c r="K3039" s="1816"/>
      <c r="L3039" s="1817" t="s">
        <v>1209</v>
      </c>
      <c r="M3039" s="1818"/>
      <c r="N3039" s="1818"/>
      <c r="O3039" s="1818"/>
      <c r="P3039" s="1818"/>
      <c r="Q3039" s="1818"/>
      <c r="R3039" s="1819"/>
      <c r="S3039" s="1164">
        <f>SUM(S3031:S3037)</f>
        <v>2446.0748999999996</v>
      </c>
    </row>
    <row r="3040" spans="1:19" ht="15.6">
      <c r="A3040" s="1142"/>
      <c r="B3040" s="1143"/>
      <c r="C3040" s="1143"/>
      <c r="D3040" s="1138"/>
      <c r="E3040" s="1144"/>
      <c r="F3040" s="1144"/>
      <c r="G3040" s="1144"/>
      <c r="H3040" s="1145"/>
      <c r="I3040" s="1146"/>
      <c r="J3040" s="1136"/>
      <c r="K3040" s="1136"/>
      <c r="L3040" s="1136"/>
      <c r="M3040" s="1137"/>
      <c r="N3040" s="1138"/>
      <c r="O3040" s="1138"/>
      <c r="P3040" s="1138"/>
      <c r="Q3040" s="1138"/>
      <c r="R3040" s="1138"/>
      <c r="S3040" s="1165"/>
    </row>
    <row r="3041" spans="1:19" ht="15.6">
      <c r="A3041" s="559"/>
      <c r="B3041" s="560"/>
      <c r="C3041" s="560"/>
      <c r="D3041" s="561"/>
      <c r="E3041" s="562"/>
      <c r="F3041" s="562"/>
      <c r="G3041" s="562"/>
      <c r="H3041" s="563"/>
      <c r="I3041" s="564"/>
      <c r="J3041" s="565"/>
      <c r="K3041" s="565"/>
      <c r="L3041" s="565"/>
      <c r="M3041" s="566"/>
      <c r="N3041" s="561"/>
      <c r="O3041" s="561"/>
      <c r="P3041" s="561"/>
      <c r="Q3041" s="561"/>
      <c r="R3041" s="561"/>
      <c r="S3041" s="567"/>
    </row>
    <row r="3042" spans="1:19" ht="63.6" customHeight="1">
      <c r="A3042" s="753" t="s">
        <v>1306</v>
      </c>
      <c r="B3042" s="1757"/>
      <c r="C3042" s="1757"/>
      <c r="D3042" s="299"/>
      <c r="E3042" s="280"/>
      <c r="F3042" s="756"/>
      <c r="G3042" s="1758" t="s">
        <v>1306</v>
      </c>
      <c r="H3042" s="1758"/>
      <c r="I3042" s="299"/>
      <c r="J3042" s="299"/>
      <c r="K3042" s="568"/>
      <c r="L3042" s="568"/>
      <c r="M3042" s="568"/>
      <c r="N3042" s="568"/>
      <c r="O3042" s="568"/>
      <c r="P3042" s="568"/>
      <c r="Q3042" s="568"/>
      <c r="R3042" s="568"/>
      <c r="S3042" s="532"/>
    </row>
    <row r="3043" spans="1:19" ht="15.6" customHeight="1">
      <c r="A3043" s="765" t="s">
        <v>1939</v>
      </c>
      <c r="B3043" s="755"/>
      <c r="C3043" s="755"/>
      <c r="D3043" s="238"/>
      <c r="E3043" s="238"/>
      <c r="F3043" s="238"/>
      <c r="G3043" s="1759" t="s">
        <v>1942</v>
      </c>
      <c r="H3043" s="1759"/>
      <c r="I3043" s="1759"/>
      <c r="J3043" s="1759"/>
      <c r="K3043" s="568"/>
      <c r="L3043" s="568"/>
      <c r="M3043" s="568"/>
      <c r="N3043" s="568"/>
      <c r="O3043" s="568"/>
      <c r="P3043" s="568"/>
      <c r="Q3043" s="568"/>
      <c r="R3043" s="568"/>
      <c r="S3043" s="569"/>
    </row>
    <row r="3044" spans="1:19" ht="15.6" customHeight="1">
      <c r="A3044" s="765" t="s">
        <v>1940</v>
      </c>
      <c r="B3044" s="755"/>
      <c r="C3044" s="755"/>
      <c r="D3044" s="238"/>
      <c r="E3044" s="238"/>
      <c r="F3044" s="238"/>
      <c r="G3044" s="1759" t="s">
        <v>1943</v>
      </c>
      <c r="H3044" s="1759"/>
      <c r="I3044" s="1759"/>
      <c r="J3044" s="1759"/>
      <c r="K3044" s="568"/>
      <c r="L3044" s="568"/>
      <c r="M3044" s="568"/>
      <c r="N3044" s="568"/>
      <c r="O3044" s="568"/>
      <c r="P3044" s="568"/>
      <c r="Q3044" s="568"/>
      <c r="R3044" s="568"/>
      <c r="S3044" s="569"/>
    </row>
    <row r="3045" spans="1:19" ht="16.2" thickBot="1">
      <c r="A3045" s="766" t="s">
        <v>1941</v>
      </c>
      <c r="B3045" s="767"/>
      <c r="C3045" s="767"/>
      <c r="D3045" s="727"/>
      <c r="E3045" s="727"/>
      <c r="F3045" s="727"/>
      <c r="G3045" s="1760" t="s">
        <v>1944</v>
      </c>
      <c r="H3045" s="1760"/>
      <c r="I3045" s="1760"/>
      <c r="J3045" s="1760"/>
      <c r="K3045" s="571"/>
      <c r="L3045" s="571"/>
      <c r="M3045" s="571"/>
      <c r="N3045" s="571"/>
      <c r="O3045" s="571"/>
      <c r="P3045" s="571"/>
      <c r="Q3045" s="571"/>
      <c r="R3045" s="571"/>
      <c r="S3045" s="573"/>
    </row>
    <row r="3046" spans="1:19" ht="21" customHeight="1" thickBot="1">
      <c r="A3046" s="1837"/>
      <c r="B3046" s="1838"/>
      <c r="C3046" s="1838"/>
      <c r="D3046" s="1775" t="s">
        <v>1281</v>
      </c>
      <c r="E3046" s="1776"/>
      <c r="F3046" s="1776"/>
      <c r="G3046" s="1776"/>
      <c r="H3046" s="1776"/>
      <c r="I3046" s="1776"/>
      <c r="J3046" s="1776"/>
      <c r="K3046" s="1776"/>
      <c r="L3046" s="1776"/>
      <c r="M3046" s="1776"/>
      <c r="N3046" s="1776"/>
      <c r="O3046" s="1776"/>
      <c r="P3046" s="1776"/>
      <c r="Q3046" s="1776"/>
      <c r="R3046" s="1776"/>
      <c r="S3046" s="1486"/>
    </row>
    <row r="3047" spans="1:19" ht="15.6">
      <c r="A3047" s="530"/>
      <c r="B3047" s="531"/>
      <c r="C3047" s="531"/>
      <c r="D3047" s="531"/>
      <c r="E3047" s="531"/>
      <c r="F3047" s="531"/>
      <c r="G3047" s="531"/>
      <c r="H3047" s="531"/>
      <c r="I3047" s="531"/>
      <c r="J3047" s="531"/>
      <c r="K3047" s="531"/>
      <c r="L3047" s="531"/>
      <c r="M3047" s="531"/>
      <c r="N3047" s="531"/>
      <c r="O3047" s="531"/>
      <c r="P3047" s="531"/>
      <c r="Q3047" s="531"/>
      <c r="R3047" s="531"/>
      <c r="S3047" s="532"/>
    </row>
    <row r="3048" spans="1:19" ht="15.6" customHeight="1">
      <c r="A3048" s="1839" t="s">
        <v>1204</v>
      </c>
      <c r="B3048" s="1840"/>
      <c r="C3048" s="1840"/>
      <c r="D3048" s="1841" t="s">
        <v>1228</v>
      </c>
      <c r="E3048" s="1842"/>
      <c r="F3048" s="1842"/>
      <c r="G3048" s="1842"/>
      <c r="H3048" s="1842"/>
      <c r="I3048" s="1842"/>
      <c r="J3048" s="1842"/>
      <c r="K3048" s="1842"/>
      <c r="L3048" s="1842"/>
      <c r="M3048" s="1842"/>
      <c r="N3048" s="1842"/>
      <c r="O3048" s="1842"/>
      <c r="P3048" s="1842"/>
      <c r="Q3048" s="1842"/>
      <c r="R3048" s="1843"/>
      <c r="S3048" s="534"/>
    </row>
    <row r="3049" spans="1:19" ht="15.6">
      <c r="A3049" s="535"/>
      <c r="B3049" s="533"/>
      <c r="C3049" s="536"/>
      <c r="D3049" s="1844"/>
      <c r="E3049" s="1845"/>
      <c r="F3049" s="1845"/>
      <c r="G3049" s="1845"/>
      <c r="H3049" s="1845"/>
      <c r="I3049" s="1845"/>
      <c r="J3049" s="1845"/>
      <c r="K3049" s="1845"/>
      <c r="L3049" s="1845"/>
      <c r="M3049" s="1845"/>
      <c r="N3049" s="1845"/>
      <c r="O3049" s="1845"/>
      <c r="P3049" s="1845"/>
      <c r="Q3049" s="1845"/>
      <c r="R3049" s="1846"/>
      <c r="S3049" s="534"/>
    </row>
    <row r="3050" spans="1:19" ht="15.6">
      <c r="A3050" s="537"/>
      <c r="B3050" s="538"/>
      <c r="C3050" s="538"/>
      <c r="D3050" s="539"/>
      <c r="E3050" s="540"/>
      <c r="F3050" s="540"/>
      <c r="G3050" s="539"/>
      <c r="H3050" s="539"/>
      <c r="I3050" s="539"/>
      <c r="J3050" s="539"/>
      <c r="K3050" s="539"/>
      <c r="L3050" s="539"/>
      <c r="M3050" s="539"/>
      <c r="N3050" s="539"/>
      <c r="O3050" s="539"/>
      <c r="P3050" s="539"/>
      <c r="Q3050" s="539"/>
      <c r="R3050" s="540"/>
      <c r="S3050" s="534"/>
    </row>
    <row r="3051" spans="1:19" ht="15.6">
      <c r="A3051" s="1761" t="s">
        <v>1282</v>
      </c>
      <c r="B3051" s="1762"/>
      <c r="C3051" s="1762"/>
      <c r="D3051" s="1762"/>
      <c r="E3051" s="541"/>
      <c r="F3051" s="1763" t="s">
        <v>1283</v>
      </c>
      <c r="G3051" s="1763"/>
      <c r="H3051" s="1763"/>
      <c r="I3051" s="1763"/>
      <c r="J3051" s="1763"/>
      <c r="K3051" s="1763"/>
      <c r="L3051" s="540"/>
      <c r="M3051" s="1763" t="s">
        <v>1205</v>
      </c>
      <c r="N3051" s="1763"/>
      <c r="O3051" s="1763"/>
      <c r="P3051" s="540"/>
      <c r="Q3051" s="1764" t="s">
        <v>1284</v>
      </c>
      <c r="R3051" s="1765"/>
      <c r="S3051" s="1766"/>
    </row>
    <row r="3052" spans="1:19" ht="15.6">
      <c r="A3052" s="1767" t="s">
        <v>1102</v>
      </c>
      <c r="B3052" s="1768"/>
      <c r="C3052" s="1768"/>
      <c r="D3052" s="1768"/>
      <c r="E3052" s="541"/>
      <c r="F3052" s="1769" t="s">
        <v>1103</v>
      </c>
      <c r="G3052" s="1769"/>
      <c r="H3052" s="1769"/>
      <c r="I3052" s="1769"/>
      <c r="J3052" s="1769"/>
      <c r="K3052" s="1769"/>
      <c r="L3052" s="540"/>
      <c r="M3052" s="1770" t="s">
        <v>924</v>
      </c>
      <c r="N3052" s="1771"/>
      <c r="O3052" s="1772"/>
      <c r="P3052" s="539"/>
      <c r="Q3052" s="1828"/>
      <c r="R3052" s="1829"/>
      <c r="S3052" s="1830"/>
    </row>
    <row r="3053" spans="1:19" ht="15.6">
      <c r="A3053" s="1767"/>
      <c r="B3053" s="1768"/>
      <c r="C3053" s="1768"/>
      <c r="D3053" s="1768"/>
      <c r="E3053" s="541"/>
      <c r="F3053" s="1769"/>
      <c r="G3053" s="1769"/>
      <c r="H3053" s="1769"/>
      <c r="I3053" s="1769"/>
      <c r="J3053" s="1769"/>
      <c r="K3053" s="1769"/>
      <c r="L3053" s="539"/>
      <c r="M3053" s="539"/>
      <c r="N3053" s="542"/>
      <c r="O3053" s="542"/>
      <c r="P3053" s="542"/>
      <c r="Q3053" s="542"/>
      <c r="R3053" s="540"/>
      <c r="S3053" s="534"/>
    </row>
    <row r="3054" spans="1:19" ht="15.6">
      <c r="A3054" s="1820" t="s">
        <v>1285</v>
      </c>
      <c r="B3054" s="1821"/>
      <c r="C3054" s="1821"/>
      <c r="D3054" s="1821"/>
      <c r="E3054" s="1821"/>
      <c r="F3054" s="1821"/>
      <c r="G3054" s="1821"/>
      <c r="H3054" s="1821"/>
      <c r="I3054" s="1821"/>
      <c r="J3054" s="1821"/>
      <c r="K3054" s="1822"/>
      <c r="L3054" s="1823" t="s">
        <v>428</v>
      </c>
      <c r="M3054" s="1825" t="s">
        <v>1225</v>
      </c>
      <c r="N3054" s="1826"/>
      <c r="O3054" s="1827"/>
      <c r="P3054" s="1823" t="s">
        <v>1286</v>
      </c>
      <c r="Q3054" s="1823" t="s">
        <v>1287</v>
      </c>
      <c r="R3054" s="1823" t="s">
        <v>1288</v>
      </c>
      <c r="S3054" s="1809" t="s">
        <v>1206</v>
      </c>
    </row>
    <row r="3055" spans="1:19" ht="15.6">
      <c r="A3055" s="1804"/>
      <c r="B3055" s="1805"/>
      <c r="C3055" s="1805"/>
      <c r="D3055" s="1805"/>
      <c r="E3055" s="1805"/>
      <c r="F3055" s="1805"/>
      <c r="G3055" s="1805"/>
      <c r="H3055" s="1805"/>
      <c r="I3055" s="1805"/>
      <c r="J3055" s="1805"/>
      <c r="K3055" s="1806"/>
      <c r="L3055" s="1824"/>
      <c r="M3055" s="546" t="s">
        <v>1289</v>
      </c>
      <c r="N3055" s="546" t="s">
        <v>1290</v>
      </c>
      <c r="O3055" s="546" t="s">
        <v>1291</v>
      </c>
      <c r="P3055" s="1824"/>
      <c r="Q3055" s="1824"/>
      <c r="R3055" s="1824"/>
      <c r="S3055" s="1810"/>
    </row>
    <row r="3056" spans="1:19" ht="31.2">
      <c r="A3056" s="1811" t="s">
        <v>1292</v>
      </c>
      <c r="B3056" s="1812"/>
      <c r="C3056" s="1812"/>
      <c r="D3056" s="1812"/>
      <c r="E3056" s="1812"/>
      <c r="F3056" s="1812"/>
      <c r="G3056" s="1812"/>
      <c r="H3056" s="1812"/>
      <c r="I3056" s="1812"/>
      <c r="J3056" s="1812"/>
      <c r="K3056" s="1813"/>
      <c r="L3056" s="547" t="s">
        <v>1732</v>
      </c>
      <c r="M3056" s="583"/>
      <c r="N3056" s="549"/>
      <c r="O3056" s="549"/>
      <c r="P3056" s="549">
        <v>722.08820000000003</v>
      </c>
      <c r="Q3056" s="549">
        <v>1</v>
      </c>
      <c r="R3056" s="549">
        <f>P3056*Q3056</f>
        <v>722.08820000000003</v>
      </c>
      <c r="S3056" s="584">
        <f>R3056</f>
        <v>722.08820000000003</v>
      </c>
    </row>
    <row r="3057" spans="1:19" ht="15.6">
      <c r="A3057" s="1814"/>
      <c r="B3057" s="1815"/>
      <c r="C3057" s="1815"/>
      <c r="D3057" s="1815"/>
      <c r="E3057" s="1815"/>
      <c r="F3057" s="1815"/>
      <c r="G3057" s="1815"/>
      <c r="H3057" s="1815"/>
      <c r="I3057" s="1815"/>
      <c r="J3057" s="1815"/>
      <c r="K3057" s="1816"/>
      <c r="L3057" s="547"/>
      <c r="M3057" s="583"/>
      <c r="N3057" s="549"/>
      <c r="O3057" s="549"/>
      <c r="P3057" s="549"/>
      <c r="Q3057" s="549">
        <v>1</v>
      </c>
      <c r="R3057" s="549">
        <f>P3057*Q3057</f>
        <v>0</v>
      </c>
      <c r="S3057" s="584">
        <f>R3057</f>
        <v>0</v>
      </c>
    </row>
    <row r="3058" spans="1:19" ht="15.6">
      <c r="A3058" s="1814"/>
      <c r="B3058" s="1815"/>
      <c r="C3058" s="1815"/>
      <c r="D3058" s="1815"/>
      <c r="E3058" s="1815"/>
      <c r="F3058" s="1815"/>
      <c r="G3058" s="1815"/>
      <c r="H3058" s="1815"/>
      <c r="I3058" s="1815"/>
      <c r="J3058" s="1815"/>
      <c r="K3058" s="1816"/>
      <c r="L3058" s="547" t="s">
        <v>1659</v>
      </c>
      <c r="M3058" s="583"/>
      <c r="N3058" s="549"/>
      <c r="O3058" s="549"/>
      <c r="P3058" s="549"/>
      <c r="Q3058" s="549"/>
      <c r="R3058" s="549"/>
      <c r="S3058" s="584">
        <v>119.52</v>
      </c>
    </row>
    <row r="3059" spans="1:19" ht="15.6">
      <c r="A3059" s="1814"/>
      <c r="B3059" s="1815"/>
      <c r="C3059" s="1815"/>
      <c r="D3059" s="1815"/>
      <c r="E3059" s="1815"/>
      <c r="F3059" s="1815"/>
      <c r="G3059" s="1815"/>
      <c r="H3059" s="1815"/>
      <c r="I3059" s="1815"/>
      <c r="J3059" s="1815"/>
      <c r="K3059" s="1816"/>
      <c r="L3059" s="547"/>
      <c r="M3059" s="583"/>
      <c r="N3059" s="549"/>
      <c r="O3059" s="549"/>
      <c r="P3059" s="549"/>
      <c r="Q3059" s="549"/>
      <c r="R3059" s="549"/>
      <c r="S3059" s="584"/>
    </row>
    <row r="3060" spans="1:19" ht="15.6">
      <c r="A3060" s="1814"/>
      <c r="B3060" s="1815"/>
      <c r="C3060" s="1815"/>
      <c r="D3060" s="1815"/>
      <c r="E3060" s="1815"/>
      <c r="F3060" s="1815"/>
      <c r="G3060" s="1815"/>
      <c r="H3060" s="1815"/>
      <c r="I3060" s="1815"/>
      <c r="J3060" s="1815"/>
      <c r="K3060" s="1816"/>
      <c r="L3060" s="547"/>
      <c r="M3060" s="583"/>
      <c r="N3060" s="549"/>
      <c r="O3060" s="549"/>
      <c r="P3060" s="549"/>
      <c r="Q3060" s="549"/>
      <c r="R3060" s="549"/>
      <c r="S3060" s="584"/>
    </row>
    <row r="3061" spans="1:19" ht="15.6">
      <c r="A3061" s="1814"/>
      <c r="B3061" s="1815"/>
      <c r="C3061" s="1815"/>
      <c r="D3061" s="1815"/>
      <c r="E3061" s="1815"/>
      <c r="F3061" s="1815"/>
      <c r="G3061" s="1815"/>
      <c r="H3061" s="1815"/>
      <c r="I3061" s="1815"/>
      <c r="J3061" s="1815"/>
      <c r="K3061" s="1816"/>
      <c r="L3061" s="547"/>
      <c r="M3061" s="583"/>
      <c r="N3061" s="549"/>
      <c r="O3061" s="549"/>
      <c r="P3061" s="549"/>
      <c r="Q3061" s="549"/>
      <c r="R3061" s="549"/>
      <c r="S3061" s="584"/>
    </row>
    <row r="3062" spans="1:19" ht="15.6">
      <c r="A3062" s="1814"/>
      <c r="B3062" s="1815"/>
      <c r="C3062" s="1815"/>
      <c r="D3062" s="1815"/>
      <c r="E3062" s="1815"/>
      <c r="F3062" s="1815"/>
      <c r="G3062" s="1815"/>
      <c r="H3062" s="1815"/>
      <c r="I3062" s="1815"/>
      <c r="J3062" s="1815"/>
      <c r="K3062" s="1816"/>
      <c r="L3062" s="547"/>
      <c r="M3062" s="583"/>
      <c r="N3062" s="549"/>
      <c r="O3062" s="549"/>
      <c r="P3062" s="549"/>
      <c r="Q3062" s="549"/>
      <c r="R3062" s="549"/>
      <c r="S3062" s="584"/>
    </row>
    <row r="3063" spans="1:19" ht="15.6">
      <c r="A3063" s="1814"/>
      <c r="B3063" s="1815"/>
      <c r="C3063" s="1815"/>
      <c r="D3063" s="1815"/>
      <c r="E3063" s="1815"/>
      <c r="F3063" s="1815"/>
      <c r="G3063" s="1815"/>
      <c r="H3063" s="1815"/>
      <c r="I3063" s="1815"/>
      <c r="J3063" s="1815"/>
      <c r="K3063" s="1816"/>
      <c r="L3063" s="547"/>
      <c r="M3063" s="583"/>
      <c r="N3063" s="549"/>
      <c r="O3063" s="549"/>
      <c r="P3063" s="549"/>
      <c r="Q3063" s="549"/>
      <c r="R3063" s="549"/>
      <c r="S3063" s="584"/>
    </row>
    <row r="3064" spans="1:19" ht="15.6">
      <c r="A3064" s="1814"/>
      <c r="B3064" s="1815"/>
      <c r="C3064" s="1815"/>
      <c r="D3064" s="1815"/>
      <c r="E3064" s="1815"/>
      <c r="F3064" s="1815"/>
      <c r="G3064" s="1815"/>
      <c r="H3064" s="1815"/>
      <c r="I3064" s="1815"/>
      <c r="J3064" s="1815"/>
      <c r="K3064" s="1816"/>
      <c r="L3064" s="547"/>
      <c r="M3064" s="583"/>
      <c r="N3064" s="549"/>
      <c r="O3064" s="549"/>
      <c r="P3064" s="549"/>
      <c r="Q3064" s="549"/>
      <c r="R3064" s="549"/>
      <c r="S3064" s="584"/>
    </row>
    <row r="3065" spans="1:19" ht="15.6">
      <c r="A3065" s="1814"/>
      <c r="B3065" s="1815"/>
      <c r="C3065" s="1815"/>
      <c r="D3065" s="1815"/>
      <c r="E3065" s="1815"/>
      <c r="F3065" s="1815"/>
      <c r="G3065" s="1815"/>
      <c r="H3065" s="1815"/>
      <c r="I3065" s="1815"/>
      <c r="J3065" s="1815"/>
      <c r="K3065" s="1816"/>
      <c r="L3065" s="547"/>
      <c r="M3065" s="583"/>
      <c r="N3065" s="549"/>
      <c r="O3065" s="549"/>
      <c r="P3065" s="549"/>
      <c r="Q3065" s="549"/>
      <c r="R3065" s="549"/>
      <c r="S3065" s="584"/>
    </row>
    <row r="3066" spans="1:19" ht="15.6">
      <c r="A3066" s="1814"/>
      <c r="B3066" s="1815"/>
      <c r="C3066" s="1815"/>
      <c r="D3066" s="1815"/>
      <c r="E3066" s="1815"/>
      <c r="F3066" s="1815"/>
      <c r="G3066" s="1815"/>
      <c r="H3066" s="1815"/>
      <c r="I3066" s="1815"/>
      <c r="J3066" s="1815"/>
      <c r="K3066" s="1816"/>
      <c r="L3066" s="547"/>
      <c r="M3066" s="583"/>
      <c r="N3066" s="549"/>
      <c r="O3066" s="549"/>
      <c r="P3066" s="549"/>
      <c r="Q3066" s="549"/>
      <c r="R3066" s="549"/>
      <c r="S3066" s="584"/>
    </row>
    <row r="3067" spans="1:19" ht="16.2" thickBot="1">
      <c r="A3067" s="1814"/>
      <c r="B3067" s="1815"/>
      <c r="C3067" s="1815"/>
      <c r="D3067" s="1815"/>
      <c r="E3067" s="1815"/>
      <c r="F3067" s="1815"/>
      <c r="G3067" s="1815"/>
      <c r="H3067" s="1815"/>
      <c r="I3067" s="1815"/>
      <c r="J3067" s="1815"/>
      <c r="K3067" s="1816"/>
      <c r="L3067" s="1817" t="s">
        <v>1209</v>
      </c>
      <c r="M3067" s="1818"/>
      <c r="N3067" s="1818"/>
      <c r="O3067" s="1818"/>
      <c r="P3067" s="1818"/>
      <c r="Q3067" s="1818"/>
      <c r="R3067" s="1819"/>
      <c r="S3067" s="1164">
        <f>SUM(S3056:S3063)</f>
        <v>841.60820000000001</v>
      </c>
    </row>
    <row r="3068" spans="1:19" ht="15.6">
      <c r="A3068" s="1142"/>
      <c r="B3068" s="1143"/>
      <c r="C3068" s="1143"/>
      <c r="D3068" s="1138"/>
      <c r="E3068" s="1144"/>
      <c r="F3068" s="1144"/>
      <c r="G3068" s="1144"/>
      <c r="H3068" s="1145"/>
      <c r="I3068" s="1146"/>
      <c r="J3068" s="1136"/>
      <c r="K3068" s="1136"/>
      <c r="L3068" s="1136"/>
      <c r="M3068" s="1137"/>
      <c r="N3068" s="1138"/>
      <c r="O3068" s="1138"/>
      <c r="P3068" s="1138"/>
      <c r="Q3068" s="1138"/>
      <c r="R3068" s="1138"/>
      <c r="S3068" s="1165"/>
    </row>
    <row r="3069" spans="1:19" ht="15.6">
      <c r="A3069" s="559"/>
      <c r="B3069" s="560"/>
      <c r="C3069" s="560"/>
      <c r="D3069" s="561"/>
      <c r="E3069" s="562"/>
      <c r="F3069" s="562"/>
      <c r="G3069" s="562"/>
      <c r="H3069" s="563"/>
      <c r="I3069" s="564"/>
      <c r="J3069" s="565"/>
      <c r="K3069" s="565"/>
      <c r="L3069" s="565"/>
      <c r="M3069" s="566"/>
      <c r="N3069" s="561"/>
      <c r="O3069" s="561"/>
      <c r="P3069" s="561"/>
      <c r="Q3069" s="561"/>
      <c r="R3069" s="561"/>
      <c r="S3069" s="567"/>
    </row>
    <row r="3070" spans="1:19" ht="90" customHeight="1">
      <c r="A3070" s="753" t="s">
        <v>1306</v>
      </c>
      <c r="B3070" s="1757"/>
      <c r="C3070" s="1757"/>
      <c r="D3070" s="299"/>
      <c r="E3070" s="280"/>
      <c r="F3070" s="756"/>
      <c r="G3070" s="1758" t="s">
        <v>1306</v>
      </c>
      <c r="H3070" s="1758"/>
      <c r="I3070" s="299"/>
      <c r="J3070" s="299"/>
      <c r="K3070" s="568"/>
      <c r="L3070" s="568"/>
      <c r="M3070" s="568"/>
      <c r="N3070" s="568"/>
      <c r="O3070" s="568"/>
      <c r="P3070" s="568"/>
      <c r="Q3070" s="568"/>
      <c r="R3070" s="568"/>
      <c r="S3070" s="532"/>
    </row>
    <row r="3071" spans="1:19" ht="15.6" customHeight="1">
      <c r="A3071" s="765" t="s">
        <v>1939</v>
      </c>
      <c r="B3071" s="755"/>
      <c r="C3071" s="755"/>
      <c r="D3071" s="238"/>
      <c r="E3071" s="238"/>
      <c r="F3071" s="238"/>
      <c r="G3071" s="1759" t="s">
        <v>1942</v>
      </c>
      <c r="H3071" s="1759"/>
      <c r="I3071" s="1759"/>
      <c r="J3071" s="1759"/>
      <c r="K3071" s="568"/>
      <c r="L3071" s="568"/>
      <c r="M3071" s="568"/>
      <c r="N3071" s="568"/>
      <c r="O3071" s="568"/>
      <c r="P3071" s="568"/>
      <c r="Q3071" s="568"/>
      <c r="R3071" s="568"/>
      <c r="S3071" s="569"/>
    </row>
    <row r="3072" spans="1:19" ht="15.6" customHeight="1">
      <c r="A3072" s="765" t="s">
        <v>1940</v>
      </c>
      <c r="B3072" s="755"/>
      <c r="C3072" s="755"/>
      <c r="D3072" s="238"/>
      <c r="E3072" s="238"/>
      <c r="F3072" s="238"/>
      <c r="G3072" s="1759" t="s">
        <v>1943</v>
      </c>
      <c r="H3072" s="1759"/>
      <c r="I3072" s="1759"/>
      <c r="J3072" s="1759"/>
      <c r="K3072" s="568"/>
      <c r="L3072" s="568"/>
      <c r="M3072" s="568"/>
      <c r="N3072" s="568"/>
      <c r="O3072" s="568"/>
      <c r="P3072" s="568"/>
      <c r="Q3072" s="568"/>
      <c r="R3072" s="568"/>
      <c r="S3072" s="569"/>
    </row>
    <row r="3073" spans="1:19" ht="15.6">
      <c r="A3073" s="765" t="s">
        <v>1941</v>
      </c>
      <c r="B3073" s="755"/>
      <c r="C3073" s="755"/>
      <c r="D3073" s="238"/>
      <c r="E3073" s="238"/>
      <c r="F3073" s="238"/>
      <c r="G3073" s="1759" t="s">
        <v>1944</v>
      </c>
      <c r="H3073" s="1759"/>
      <c r="I3073" s="1759"/>
      <c r="J3073" s="1759"/>
      <c r="K3073" s="540"/>
      <c r="L3073" s="540"/>
      <c r="M3073" s="540"/>
      <c r="N3073" s="540"/>
      <c r="O3073" s="540"/>
      <c r="P3073" s="540"/>
      <c r="Q3073" s="540"/>
      <c r="R3073" s="540"/>
      <c r="S3073" s="534"/>
    </row>
    <row r="3074" spans="1:19" ht="15" thickBot="1">
      <c r="A3074" s="1166"/>
      <c r="B3074" s="1167"/>
      <c r="C3074" s="1167"/>
      <c r="D3074" s="1167"/>
      <c r="E3074" s="1167"/>
      <c r="F3074" s="1167"/>
      <c r="G3074" s="1167"/>
      <c r="H3074" s="1167"/>
      <c r="I3074" s="1167"/>
      <c r="J3074" s="1167"/>
      <c r="K3074" s="1167"/>
      <c r="L3074" s="1167"/>
      <c r="M3074" s="1167"/>
      <c r="N3074" s="1167"/>
      <c r="O3074" s="1167"/>
      <c r="P3074" s="1167"/>
      <c r="Q3074" s="1167"/>
      <c r="R3074" s="1167"/>
      <c r="S3074" s="1168"/>
    </row>
    <row r="3075" spans="1:19" ht="21" customHeight="1" thickBot="1">
      <c r="A3075" s="1837"/>
      <c r="B3075" s="1838"/>
      <c r="C3075" s="1838"/>
      <c r="D3075" s="1775" t="s">
        <v>1281</v>
      </c>
      <c r="E3075" s="1776"/>
      <c r="F3075" s="1776"/>
      <c r="G3075" s="1776"/>
      <c r="H3075" s="1776"/>
      <c r="I3075" s="1776"/>
      <c r="J3075" s="1776"/>
      <c r="K3075" s="1776"/>
      <c r="L3075" s="1776"/>
      <c r="M3075" s="1776"/>
      <c r="N3075" s="1776"/>
      <c r="O3075" s="1776"/>
      <c r="P3075" s="1776"/>
      <c r="Q3075" s="1776"/>
      <c r="R3075" s="1776"/>
      <c r="S3075" s="1486"/>
    </row>
    <row r="3076" spans="1:19" ht="15.6">
      <c r="A3076" s="530"/>
      <c r="B3076" s="531"/>
      <c r="C3076" s="531"/>
      <c r="D3076" s="531"/>
      <c r="E3076" s="531"/>
      <c r="F3076" s="531"/>
      <c r="G3076" s="531"/>
      <c r="H3076" s="531"/>
      <c r="I3076" s="531"/>
      <c r="J3076" s="531"/>
      <c r="K3076" s="531"/>
      <c r="L3076" s="531"/>
      <c r="M3076" s="531"/>
      <c r="N3076" s="531"/>
      <c r="O3076" s="531"/>
      <c r="P3076" s="531"/>
      <c r="Q3076" s="531"/>
      <c r="R3076" s="531"/>
      <c r="S3076" s="532"/>
    </row>
    <row r="3077" spans="1:19" ht="15.6" customHeight="1">
      <c r="A3077" s="1839" t="s">
        <v>1204</v>
      </c>
      <c r="B3077" s="1840"/>
      <c r="C3077" s="1840"/>
      <c r="D3077" s="1841" t="s">
        <v>1228</v>
      </c>
      <c r="E3077" s="1842"/>
      <c r="F3077" s="1842"/>
      <c r="G3077" s="1842"/>
      <c r="H3077" s="1842"/>
      <c r="I3077" s="1842"/>
      <c r="J3077" s="1842"/>
      <c r="K3077" s="1842"/>
      <c r="L3077" s="1842"/>
      <c r="M3077" s="1842"/>
      <c r="N3077" s="1842"/>
      <c r="O3077" s="1842"/>
      <c r="P3077" s="1842"/>
      <c r="Q3077" s="1842"/>
      <c r="R3077" s="1843"/>
      <c r="S3077" s="534"/>
    </row>
    <row r="3078" spans="1:19" ht="15.6">
      <c r="A3078" s="535"/>
      <c r="B3078" s="533"/>
      <c r="C3078" s="536"/>
      <c r="D3078" s="1844"/>
      <c r="E3078" s="1845"/>
      <c r="F3078" s="1845"/>
      <c r="G3078" s="1845"/>
      <c r="H3078" s="1845"/>
      <c r="I3078" s="1845"/>
      <c r="J3078" s="1845"/>
      <c r="K3078" s="1845"/>
      <c r="L3078" s="1845"/>
      <c r="M3078" s="1845"/>
      <c r="N3078" s="1845"/>
      <c r="O3078" s="1845"/>
      <c r="P3078" s="1845"/>
      <c r="Q3078" s="1845"/>
      <c r="R3078" s="1846"/>
      <c r="S3078" s="534"/>
    </row>
    <row r="3079" spans="1:19" ht="15.6">
      <c r="A3079" s="537"/>
      <c r="B3079" s="538"/>
      <c r="C3079" s="538"/>
      <c r="D3079" s="539"/>
      <c r="E3079" s="540"/>
      <c r="F3079" s="540"/>
      <c r="G3079" s="539"/>
      <c r="H3079" s="539"/>
      <c r="I3079" s="539"/>
      <c r="J3079" s="539"/>
      <c r="K3079" s="539"/>
      <c r="L3079" s="539"/>
      <c r="M3079" s="539"/>
      <c r="N3079" s="539"/>
      <c r="O3079" s="539"/>
      <c r="P3079" s="539"/>
      <c r="Q3079" s="539"/>
      <c r="R3079" s="540"/>
      <c r="S3079" s="534"/>
    </row>
    <row r="3080" spans="1:19" ht="15.6">
      <c r="A3080" s="1761" t="s">
        <v>1282</v>
      </c>
      <c r="B3080" s="1762"/>
      <c r="C3080" s="1762"/>
      <c r="D3080" s="1762"/>
      <c r="E3080" s="541"/>
      <c r="F3080" s="1763" t="s">
        <v>1283</v>
      </c>
      <c r="G3080" s="1763"/>
      <c r="H3080" s="1763"/>
      <c r="I3080" s="1763"/>
      <c r="J3080" s="1763"/>
      <c r="K3080" s="1763"/>
      <c r="L3080" s="540"/>
      <c r="M3080" s="1763" t="s">
        <v>1205</v>
      </c>
      <c r="N3080" s="1763"/>
      <c r="O3080" s="1763"/>
      <c r="P3080" s="540"/>
      <c r="Q3080" s="1764" t="s">
        <v>1284</v>
      </c>
      <c r="R3080" s="1765"/>
      <c r="S3080" s="1766"/>
    </row>
    <row r="3081" spans="1:19" ht="15.6">
      <c r="A3081" s="1767" t="s">
        <v>1104</v>
      </c>
      <c r="B3081" s="1768"/>
      <c r="C3081" s="1768"/>
      <c r="D3081" s="1768"/>
      <c r="E3081" s="541"/>
      <c r="F3081" s="1769" t="s">
        <v>1105</v>
      </c>
      <c r="G3081" s="1769"/>
      <c r="H3081" s="1769"/>
      <c r="I3081" s="1769"/>
      <c r="J3081" s="1769"/>
      <c r="K3081" s="1769"/>
      <c r="L3081" s="540"/>
      <c r="M3081" s="1770" t="s">
        <v>924</v>
      </c>
      <c r="N3081" s="1771"/>
      <c r="O3081" s="1772"/>
      <c r="P3081" s="539"/>
      <c r="Q3081" s="1828"/>
      <c r="R3081" s="1829"/>
      <c r="S3081" s="1830"/>
    </row>
    <row r="3082" spans="1:19" ht="15.6">
      <c r="A3082" s="1767"/>
      <c r="B3082" s="1768"/>
      <c r="C3082" s="1768"/>
      <c r="D3082" s="1768"/>
      <c r="E3082" s="541"/>
      <c r="F3082" s="1769"/>
      <c r="G3082" s="1769"/>
      <c r="H3082" s="1769"/>
      <c r="I3082" s="1769"/>
      <c r="J3082" s="1769"/>
      <c r="K3082" s="1769"/>
      <c r="L3082" s="539"/>
      <c r="M3082" s="539"/>
      <c r="N3082" s="542"/>
      <c r="O3082" s="542"/>
      <c r="P3082" s="542"/>
      <c r="Q3082" s="542"/>
      <c r="R3082" s="540"/>
      <c r="S3082" s="534"/>
    </row>
    <row r="3083" spans="1:19" ht="15.6">
      <c r="A3083" s="1820" t="s">
        <v>1285</v>
      </c>
      <c r="B3083" s="1821"/>
      <c r="C3083" s="1821"/>
      <c r="D3083" s="1821"/>
      <c r="E3083" s="1821"/>
      <c r="F3083" s="1821"/>
      <c r="G3083" s="1821"/>
      <c r="H3083" s="1821"/>
      <c r="I3083" s="1821"/>
      <c r="J3083" s="1821"/>
      <c r="K3083" s="1822"/>
      <c r="L3083" s="1823" t="s">
        <v>428</v>
      </c>
      <c r="M3083" s="1825" t="s">
        <v>1225</v>
      </c>
      <c r="N3083" s="1826"/>
      <c r="O3083" s="1827"/>
      <c r="P3083" s="1823" t="s">
        <v>1286</v>
      </c>
      <c r="Q3083" s="1823" t="s">
        <v>1287</v>
      </c>
      <c r="R3083" s="1823" t="s">
        <v>1288</v>
      </c>
      <c r="S3083" s="1809" t="s">
        <v>1206</v>
      </c>
    </row>
    <row r="3084" spans="1:19" ht="15.6">
      <c r="A3084" s="1804"/>
      <c r="B3084" s="1805"/>
      <c r="C3084" s="1805"/>
      <c r="D3084" s="1805"/>
      <c r="E3084" s="1805"/>
      <c r="F3084" s="1805"/>
      <c r="G3084" s="1805"/>
      <c r="H3084" s="1805"/>
      <c r="I3084" s="1805"/>
      <c r="J3084" s="1805"/>
      <c r="K3084" s="1806"/>
      <c r="L3084" s="1824"/>
      <c r="M3084" s="546" t="s">
        <v>1289</v>
      </c>
      <c r="N3084" s="546" t="s">
        <v>1290</v>
      </c>
      <c r="O3084" s="546" t="s">
        <v>1291</v>
      </c>
      <c r="P3084" s="1824"/>
      <c r="Q3084" s="1824"/>
      <c r="R3084" s="1824"/>
      <c r="S3084" s="1810"/>
    </row>
    <row r="3085" spans="1:19" ht="31.2">
      <c r="A3085" s="1811" t="s">
        <v>1292</v>
      </c>
      <c r="B3085" s="1812"/>
      <c r="C3085" s="1812"/>
      <c r="D3085" s="1812"/>
      <c r="E3085" s="1812"/>
      <c r="F3085" s="1812"/>
      <c r="G3085" s="1812"/>
      <c r="H3085" s="1812"/>
      <c r="I3085" s="1812"/>
      <c r="J3085" s="1812"/>
      <c r="K3085" s="1813"/>
      <c r="L3085" s="547" t="s">
        <v>1733</v>
      </c>
      <c r="M3085" s="583"/>
      <c r="N3085" s="549"/>
      <c r="O3085" s="549"/>
      <c r="P3085" s="549">
        <v>1803.204</v>
      </c>
      <c r="Q3085" s="549">
        <v>1</v>
      </c>
      <c r="R3085" s="549">
        <f>P3085*Q3085</f>
        <v>1803.204</v>
      </c>
      <c r="S3085" s="584">
        <f>R3085</f>
        <v>1803.204</v>
      </c>
    </row>
    <row r="3086" spans="1:19" ht="15.6">
      <c r="A3086" s="1814"/>
      <c r="B3086" s="1815"/>
      <c r="C3086" s="1815"/>
      <c r="D3086" s="1815"/>
      <c r="E3086" s="1815"/>
      <c r="F3086" s="1815"/>
      <c r="G3086" s="1815"/>
      <c r="H3086" s="1815"/>
      <c r="I3086" s="1815"/>
      <c r="J3086" s="1815"/>
      <c r="K3086" s="1816"/>
      <c r="L3086" s="547"/>
      <c r="M3086" s="583"/>
      <c r="N3086" s="549"/>
      <c r="O3086" s="549"/>
      <c r="P3086" s="549">
        <v>258.1909</v>
      </c>
      <c r="Q3086" s="549">
        <v>1</v>
      </c>
      <c r="R3086" s="549">
        <f>P3086*Q3086</f>
        <v>258.1909</v>
      </c>
      <c r="S3086" s="584">
        <f>R3086</f>
        <v>258.1909</v>
      </c>
    </row>
    <row r="3087" spans="1:19" ht="15.6">
      <c r="A3087" s="1814"/>
      <c r="B3087" s="1815"/>
      <c r="C3087" s="1815"/>
      <c r="D3087" s="1815"/>
      <c r="E3087" s="1815"/>
      <c r="F3087" s="1815"/>
      <c r="G3087" s="1815"/>
      <c r="H3087" s="1815"/>
      <c r="I3087" s="1815"/>
      <c r="J3087" s="1815"/>
      <c r="K3087" s="1816"/>
      <c r="L3087" s="547"/>
      <c r="M3087" s="583"/>
      <c r="N3087" s="549"/>
      <c r="O3087" s="549"/>
      <c r="P3087" s="549">
        <v>192.34</v>
      </c>
      <c r="Q3087" s="549">
        <v>2</v>
      </c>
      <c r="R3087" s="549">
        <f>P3087*Q3087</f>
        <v>384.68</v>
      </c>
      <c r="S3087" s="584">
        <f>R3087</f>
        <v>384.68</v>
      </c>
    </row>
    <row r="3088" spans="1:19" ht="15.6">
      <c r="A3088" s="1814"/>
      <c r="B3088" s="1815"/>
      <c r="C3088" s="1815"/>
      <c r="D3088" s="1815"/>
      <c r="E3088" s="1815"/>
      <c r="F3088" s="1815"/>
      <c r="G3088" s="1815"/>
      <c r="H3088" s="1815"/>
      <c r="I3088" s="1815"/>
      <c r="J3088" s="1815"/>
      <c r="K3088" s="1816"/>
      <c r="L3088" s="547"/>
      <c r="M3088" s="583"/>
      <c r="N3088" s="549"/>
      <c r="O3088" s="549"/>
      <c r="P3088" s="549"/>
      <c r="Q3088" s="549"/>
      <c r="R3088" s="549"/>
      <c r="S3088" s="584"/>
    </row>
    <row r="3089" spans="1:19" ht="15.6">
      <c r="A3089" s="1814"/>
      <c r="B3089" s="1815"/>
      <c r="C3089" s="1815"/>
      <c r="D3089" s="1815"/>
      <c r="E3089" s="1815"/>
      <c r="F3089" s="1815"/>
      <c r="G3089" s="1815"/>
      <c r="H3089" s="1815"/>
      <c r="I3089" s="1815"/>
      <c r="J3089" s="1815"/>
      <c r="K3089" s="1816"/>
      <c r="L3089" s="547"/>
      <c r="M3089" s="583"/>
      <c r="N3089" s="549"/>
      <c r="O3089" s="549"/>
      <c r="P3089" s="549"/>
      <c r="Q3089" s="549"/>
      <c r="R3089" s="549"/>
      <c r="S3089" s="584"/>
    </row>
    <row r="3090" spans="1:19" ht="15.6">
      <c r="A3090" s="1814"/>
      <c r="B3090" s="1815"/>
      <c r="C3090" s="1815"/>
      <c r="D3090" s="1815"/>
      <c r="E3090" s="1815"/>
      <c r="F3090" s="1815"/>
      <c r="G3090" s="1815"/>
      <c r="H3090" s="1815"/>
      <c r="I3090" s="1815"/>
      <c r="J3090" s="1815"/>
      <c r="K3090" s="1816"/>
      <c r="L3090" s="547"/>
      <c r="M3090" s="583"/>
      <c r="N3090" s="549"/>
      <c r="O3090" s="549"/>
      <c r="P3090" s="549"/>
      <c r="Q3090" s="549"/>
      <c r="R3090" s="549"/>
      <c r="S3090" s="584"/>
    </row>
    <row r="3091" spans="1:19" ht="15.6">
      <c r="A3091" s="1814"/>
      <c r="B3091" s="1815"/>
      <c r="C3091" s="1815"/>
      <c r="D3091" s="1815"/>
      <c r="E3091" s="1815"/>
      <c r="F3091" s="1815"/>
      <c r="G3091" s="1815"/>
      <c r="H3091" s="1815"/>
      <c r="I3091" s="1815"/>
      <c r="J3091" s="1815"/>
      <c r="K3091" s="1816"/>
      <c r="L3091" s="547"/>
      <c r="M3091" s="583"/>
      <c r="N3091" s="549"/>
      <c r="O3091" s="549"/>
      <c r="P3091" s="549"/>
      <c r="Q3091" s="549"/>
      <c r="R3091" s="549"/>
      <c r="S3091" s="584"/>
    </row>
    <row r="3092" spans="1:19" ht="15.6">
      <c r="A3092" s="1814"/>
      <c r="B3092" s="1815"/>
      <c r="C3092" s="1815"/>
      <c r="D3092" s="1815"/>
      <c r="E3092" s="1815"/>
      <c r="F3092" s="1815"/>
      <c r="G3092" s="1815"/>
      <c r="H3092" s="1815"/>
      <c r="I3092" s="1815"/>
      <c r="J3092" s="1815"/>
      <c r="K3092" s="1816"/>
      <c r="L3092" s="547"/>
      <c r="M3092" s="583"/>
      <c r="N3092" s="549"/>
      <c r="O3092" s="549"/>
      <c r="P3092" s="549"/>
      <c r="Q3092" s="549"/>
      <c r="R3092" s="549"/>
      <c r="S3092" s="584"/>
    </row>
    <row r="3093" spans="1:19" ht="15.6">
      <c r="A3093" s="1814"/>
      <c r="B3093" s="1815"/>
      <c r="C3093" s="1815"/>
      <c r="D3093" s="1815"/>
      <c r="E3093" s="1815"/>
      <c r="F3093" s="1815"/>
      <c r="G3093" s="1815"/>
      <c r="H3093" s="1815"/>
      <c r="I3093" s="1815"/>
      <c r="J3093" s="1815"/>
      <c r="K3093" s="1816"/>
      <c r="L3093" s="547"/>
      <c r="M3093" s="583"/>
      <c r="N3093" s="549"/>
      <c r="O3093" s="549"/>
      <c r="P3093" s="549"/>
      <c r="Q3093" s="549"/>
      <c r="R3093" s="549"/>
      <c r="S3093" s="584"/>
    </row>
    <row r="3094" spans="1:19" ht="15.6">
      <c r="A3094" s="1814"/>
      <c r="B3094" s="1815"/>
      <c r="C3094" s="1815"/>
      <c r="D3094" s="1815"/>
      <c r="E3094" s="1815"/>
      <c r="F3094" s="1815"/>
      <c r="G3094" s="1815"/>
      <c r="H3094" s="1815"/>
      <c r="I3094" s="1815"/>
      <c r="J3094" s="1815"/>
      <c r="K3094" s="1816"/>
      <c r="L3094" s="547"/>
      <c r="M3094" s="583"/>
      <c r="N3094" s="549"/>
      <c r="O3094" s="549"/>
      <c r="P3094" s="549"/>
      <c r="Q3094" s="549"/>
      <c r="R3094" s="549"/>
      <c r="S3094" s="584"/>
    </row>
    <row r="3095" spans="1:19" ht="15.6">
      <c r="A3095" s="1814"/>
      <c r="B3095" s="1815"/>
      <c r="C3095" s="1815"/>
      <c r="D3095" s="1815"/>
      <c r="E3095" s="1815"/>
      <c r="F3095" s="1815"/>
      <c r="G3095" s="1815"/>
      <c r="H3095" s="1815"/>
      <c r="I3095" s="1815"/>
      <c r="J3095" s="1815"/>
      <c r="K3095" s="1816"/>
      <c r="L3095" s="547"/>
      <c r="M3095" s="583"/>
      <c r="N3095" s="549"/>
      <c r="O3095" s="549"/>
      <c r="P3095" s="549"/>
      <c r="Q3095" s="549"/>
      <c r="R3095" s="549"/>
      <c r="S3095" s="584"/>
    </row>
    <row r="3096" spans="1:19" ht="15.6">
      <c r="A3096" s="1814"/>
      <c r="B3096" s="1815"/>
      <c r="C3096" s="1815"/>
      <c r="D3096" s="1815"/>
      <c r="E3096" s="1815"/>
      <c r="F3096" s="1815"/>
      <c r="G3096" s="1815"/>
      <c r="H3096" s="1815"/>
      <c r="I3096" s="1815"/>
      <c r="J3096" s="1815"/>
      <c r="K3096" s="1816"/>
      <c r="L3096" s="547"/>
      <c r="M3096" s="583"/>
      <c r="N3096" s="549"/>
      <c r="O3096" s="549"/>
      <c r="P3096" s="549"/>
      <c r="Q3096" s="549"/>
      <c r="R3096" s="549"/>
      <c r="S3096" s="584"/>
    </row>
    <row r="3097" spans="1:19" ht="15.6">
      <c r="A3097" s="1814"/>
      <c r="B3097" s="1815"/>
      <c r="C3097" s="1815"/>
      <c r="D3097" s="1815"/>
      <c r="E3097" s="1815"/>
      <c r="F3097" s="1815"/>
      <c r="G3097" s="1815"/>
      <c r="H3097" s="1815"/>
      <c r="I3097" s="1815"/>
      <c r="J3097" s="1815"/>
      <c r="K3097" s="1816"/>
      <c r="L3097" s="547"/>
      <c r="M3097" s="583"/>
      <c r="N3097" s="549"/>
      <c r="O3097" s="549"/>
      <c r="P3097" s="549"/>
      <c r="Q3097" s="549"/>
      <c r="R3097" s="549"/>
      <c r="S3097" s="584"/>
    </row>
    <row r="3098" spans="1:19" ht="16.2" thickBot="1">
      <c r="A3098" s="1814"/>
      <c r="B3098" s="1815"/>
      <c r="C3098" s="1815"/>
      <c r="D3098" s="1815"/>
      <c r="E3098" s="1815"/>
      <c r="F3098" s="1815"/>
      <c r="G3098" s="1815"/>
      <c r="H3098" s="1815"/>
      <c r="I3098" s="1815"/>
      <c r="J3098" s="1815"/>
      <c r="K3098" s="1816"/>
      <c r="L3098" s="1817" t="s">
        <v>1209</v>
      </c>
      <c r="M3098" s="1818"/>
      <c r="N3098" s="1818"/>
      <c r="O3098" s="1818"/>
      <c r="P3098" s="1818"/>
      <c r="Q3098" s="1818"/>
      <c r="R3098" s="1819"/>
      <c r="S3098" s="1164">
        <f>SUM(S3085:S3094)</f>
        <v>2446.0748999999996</v>
      </c>
    </row>
    <row r="3099" spans="1:19" ht="15.6">
      <c r="A3099" s="1142"/>
      <c r="B3099" s="1143"/>
      <c r="C3099" s="1143"/>
      <c r="D3099" s="1138"/>
      <c r="E3099" s="1144"/>
      <c r="F3099" s="1144"/>
      <c r="G3099" s="1144"/>
      <c r="H3099" s="1145"/>
      <c r="I3099" s="1146"/>
      <c r="J3099" s="1136"/>
      <c r="K3099" s="1136"/>
      <c r="L3099" s="1136"/>
      <c r="M3099" s="1137"/>
      <c r="N3099" s="1138"/>
      <c r="O3099" s="1138"/>
      <c r="P3099" s="1138"/>
      <c r="Q3099" s="1138"/>
      <c r="R3099" s="1138"/>
      <c r="S3099" s="1165"/>
    </row>
    <row r="3100" spans="1:19" ht="15.6">
      <c r="A3100" s="559"/>
      <c r="B3100" s="560"/>
      <c r="C3100" s="560"/>
      <c r="D3100" s="561"/>
      <c r="E3100" s="562"/>
      <c r="F3100" s="562"/>
      <c r="G3100" s="562"/>
      <c r="H3100" s="563"/>
      <c r="I3100" s="564"/>
      <c r="J3100" s="565"/>
      <c r="K3100" s="565"/>
      <c r="L3100" s="565"/>
      <c r="M3100" s="566"/>
      <c r="N3100" s="561"/>
      <c r="O3100" s="561"/>
      <c r="P3100" s="561"/>
      <c r="Q3100" s="561"/>
      <c r="R3100" s="561"/>
      <c r="S3100" s="567"/>
    </row>
    <row r="3101" spans="1:19" ht="82.8" customHeight="1">
      <c r="A3101" s="753" t="s">
        <v>1306</v>
      </c>
      <c r="B3101" s="1757"/>
      <c r="C3101" s="1757"/>
      <c r="D3101" s="299"/>
      <c r="E3101" s="280"/>
      <c r="F3101" s="756"/>
      <c r="G3101" s="1758" t="s">
        <v>1306</v>
      </c>
      <c r="H3101" s="1758"/>
      <c r="I3101" s="299"/>
      <c r="J3101" s="299"/>
      <c r="K3101" s="568"/>
      <c r="L3101" s="568"/>
      <c r="M3101" s="568"/>
      <c r="N3101" s="568"/>
      <c r="O3101" s="568"/>
      <c r="P3101" s="568"/>
      <c r="Q3101" s="568"/>
      <c r="R3101" s="568"/>
      <c r="S3101" s="532"/>
    </row>
    <row r="3102" spans="1:19" ht="15.6" customHeight="1">
      <c r="A3102" s="765" t="s">
        <v>1939</v>
      </c>
      <c r="B3102" s="755"/>
      <c r="C3102" s="755"/>
      <c r="D3102" s="238"/>
      <c r="E3102" s="238"/>
      <c r="F3102" s="238"/>
      <c r="G3102" s="1759" t="s">
        <v>1942</v>
      </c>
      <c r="H3102" s="1759"/>
      <c r="I3102" s="1759"/>
      <c r="J3102" s="1759"/>
      <c r="K3102" s="568"/>
      <c r="L3102" s="568"/>
      <c r="M3102" s="568"/>
      <c r="N3102" s="568"/>
      <c r="O3102" s="568"/>
      <c r="P3102" s="568"/>
      <c r="Q3102" s="568"/>
      <c r="R3102" s="568"/>
      <c r="S3102" s="569"/>
    </row>
    <row r="3103" spans="1:19" ht="15.6" customHeight="1">
      <c r="A3103" s="765" t="s">
        <v>1940</v>
      </c>
      <c r="B3103" s="755"/>
      <c r="C3103" s="755"/>
      <c r="D3103" s="238"/>
      <c r="E3103" s="238"/>
      <c r="F3103" s="238"/>
      <c r="G3103" s="1759" t="s">
        <v>1943</v>
      </c>
      <c r="H3103" s="1759"/>
      <c r="I3103" s="1759"/>
      <c r="J3103" s="1759"/>
      <c r="K3103" s="568"/>
      <c r="L3103" s="568"/>
      <c r="M3103" s="568"/>
      <c r="N3103" s="568"/>
      <c r="O3103" s="568"/>
      <c r="P3103" s="568"/>
      <c r="Q3103" s="568"/>
      <c r="R3103" s="568"/>
      <c r="S3103" s="569"/>
    </row>
    <row r="3104" spans="1:19" ht="16.2" thickBot="1">
      <c r="A3104" s="765" t="s">
        <v>1941</v>
      </c>
      <c r="B3104" s="755"/>
      <c r="C3104" s="755"/>
      <c r="D3104" s="238"/>
      <c r="E3104" s="238"/>
      <c r="F3104" s="238"/>
      <c r="G3104" s="1759" t="s">
        <v>1944</v>
      </c>
      <c r="H3104" s="1759"/>
      <c r="I3104" s="1759"/>
      <c r="J3104" s="1759"/>
      <c r="K3104" s="540"/>
      <c r="L3104" s="540"/>
      <c r="M3104" s="540"/>
      <c r="N3104" s="540"/>
      <c r="O3104" s="540"/>
      <c r="P3104" s="540"/>
      <c r="Q3104" s="540"/>
      <c r="R3104" s="540"/>
      <c r="S3104" s="534"/>
    </row>
    <row r="3105" spans="1:19" ht="21" customHeight="1" thickBot="1">
      <c r="A3105" s="1837"/>
      <c r="B3105" s="1838"/>
      <c r="C3105" s="1838"/>
      <c r="D3105" s="1775" t="s">
        <v>1281</v>
      </c>
      <c r="E3105" s="1776"/>
      <c r="F3105" s="1776"/>
      <c r="G3105" s="1776"/>
      <c r="H3105" s="1776"/>
      <c r="I3105" s="1776"/>
      <c r="J3105" s="1776"/>
      <c r="K3105" s="1776"/>
      <c r="L3105" s="1776"/>
      <c r="M3105" s="1776"/>
      <c r="N3105" s="1776"/>
      <c r="O3105" s="1776"/>
      <c r="P3105" s="1776"/>
      <c r="Q3105" s="1776"/>
      <c r="R3105" s="1776"/>
      <c r="S3105" s="1486"/>
    </row>
    <row r="3106" spans="1:19" ht="15.6">
      <c r="A3106" s="530"/>
      <c r="B3106" s="531"/>
      <c r="C3106" s="531"/>
      <c r="D3106" s="531"/>
      <c r="E3106" s="531"/>
      <c r="F3106" s="531"/>
      <c r="G3106" s="531"/>
      <c r="H3106" s="531"/>
      <c r="I3106" s="531"/>
      <c r="J3106" s="531"/>
      <c r="K3106" s="531"/>
      <c r="L3106" s="531"/>
      <c r="M3106" s="531"/>
      <c r="N3106" s="531"/>
      <c r="O3106" s="531"/>
      <c r="P3106" s="531"/>
      <c r="Q3106" s="531"/>
      <c r="R3106" s="531"/>
      <c r="S3106" s="532"/>
    </row>
    <row r="3107" spans="1:19" ht="15.6" customHeight="1">
      <c r="A3107" s="1839" t="s">
        <v>1204</v>
      </c>
      <c r="B3107" s="1840"/>
      <c r="C3107" s="1840"/>
      <c r="D3107" s="1841" t="s">
        <v>1228</v>
      </c>
      <c r="E3107" s="1842"/>
      <c r="F3107" s="1842"/>
      <c r="G3107" s="1842"/>
      <c r="H3107" s="1842"/>
      <c r="I3107" s="1842"/>
      <c r="J3107" s="1842"/>
      <c r="K3107" s="1842"/>
      <c r="L3107" s="1842"/>
      <c r="M3107" s="1842"/>
      <c r="N3107" s="1842"/>
      <c r="O3107" s="1842"/>
      <c r="P3107" s="1842"/>
      <c r="Q3107" s="1842"/>
      <c r="R3107" s="1843"/>
      <c r="S3107" s="534"/>
    </row>
    <row r="3108" spans="1:19" ht="15.6">
      <c r="A3108" s="535"/>
      <c r="B3108" s="533"/>
      <c r="C3108" s="536"/>
      <c r="D3108" s="1844"/>
      <c r="E3108" s="1845"/>
      <c r="F3108" s="1845"/>
      <c r="G3108" s="1845"/>
      <c r="H3108" s="1845"/>
      <c r="I3108" s="1845"/>
      <c r="J3108" s="1845"/>
      <c r="K3108" s="1845"/>
      <c r="L3108" s="1845"/>
      <c r="M3108" s="1845"/>
      <c r="N3108" s="1845"/>
      <c r="O3108" s="1845"/>
      <c r="P3108" s="1845"/>
      <c r="Q3108" s="1845"/>
      <c r="R3108" s="1846"/>
      <c r="S3108" s="534"/>
    </row>
    <row r="3109" spans="1:19" ht="15.6">
      <c r="A3109" s="537"/>
      <c r="B3109" s="538"/>
      <c r="C3109" s="538"/>
      <c r="D3109" s="539"/>
      <c r="E3109" s="540"/>
      <c r="F3109" s="540"/>
      <c r="G3109" s="539"/>
      <c r="H3109" s="539"/>
      <c r="I3109" s="539"/>
      <c r="J3109" s="539"/>
      <c r="K3109" s="539"/>
      <c r="L3109" s="539"/>
      <c r="M3109" s="539"/>
      <c r="N3109" s="539"/>
      <c r="O3109" s="539"/>
      <c r="P3109" s="539"/>
      <c r="Q3109" s="539"/>
      <c r="R3109" s="540"/>
      <c r="S3109" s="534"/>
    </row>
    <row r="3110" spans="1:19" ht="15.6">
      <c r="A3110" s="1761" t="s">
        <v>1282</v>
      </c>
      <c r="B3110" s="1762"/>
      <c r="C3110" s="1762"/>
      <c r="D3110" s="1762"/>
      <c r="E3110" s="541"/>
      <c r="F3110" s="1763" t="s">
        <v>1283</v>
      </c>
      <c r="G3110" s="1763"/>
      <c r="H3110" s="1763"/>
      <c r="I3110" s="1763"/>
      <c r="J3110" s="1763"/>
      <c r="K3110" s="1763"/>
      <c r="L3110" s="540"/>
      <c r="M3110" s="1763" t="s">
        <v>1205</v>
      </c>
      <c r="N3110" s="1763"/>
      <c r="O3110" s="1763"/>
      <c r="P3110" s="540"/>
      <c r="Q3110" s="1764" t="s">
        <v>1284</v>
      </c>
      <c r="R3110" s="1765"/>
      <c r="S3110" s="1766"/>
    </row>
    <row r="3111" spans="1:19" ht="15.6">
      <c r="A3111" s="1767" t="s">
        <v>1106</v>
      </c>
      <c r="B3111" s="1768"/>
      <c r="C3111" s="1768"/>
      <c r="D3111" s="1768"/>
      <c r="E3111" s="541"/>
      <c r="F3111" s="1769" t="s">
        <v>1107</v>
      </c>
      <c r="G3111" s="1769"/>
      <c r="H3111" s="1769"/>
      <c r="I3111" s="1769"/>
      <c r="J3111" s="1769"/>
      <c r="K3111" s="1769"/>
      <c r="L3111" s="540"/>
      <c r="M3111" s="1770" t="s">
        <v>924</v>
      </c>
      <c r="N3111" s="1771"/>
      <c r="O3111" s="1772"/>
      <c r="P3111" s="539"/>
      <c r="Q3111" s="1828"/>
      <c r="R3111" s="1829"/>
      <c r="S3111" s="1830"/>
    </row>
    <row r="3112" spans="1:19" ht="15.6">
      <c r="A3112" s="1767"/>
      <c r="B3112" s="1768"/>
      <c r="C3112" s="1768"/>
      <c r="D3112" s="1768"/>
      <c r="E3112" s="541"/>
      <c r="F3112" s="1769"/>
      <c r="G3112" s="1769"/>
      <c r="H3112" s="1769"/>
      <c r="I3112" s="1769"/>
      <c r="J3112" s="1769"/>
      <c r="K3112" s="1769"/>
      <c r="L3112" s="539"/>
      <c r="M3112" s="539"/>
      <c r="N3112" s="542"/>
      <c r="O3112" s="542"/>
      <c r="P3112" s="542"/>
      <c r="Q3112" s="542"/>
      <c r="R3112" s="540"/>
      <c r="S3112" s="534"/>
    </row>
    <row r="3113" spans="1:19" ht="15.6">
      <c r="A3113" s="1820" t="s">
        <v>1285</v>
      </c>
      <c r="B3113" s="1821"/>
      <c r="C3113" s="1821"/>
      <c r="D3113" s="1821"/>
      <c r="E3113" s="1821"/>
      <c r="F3113" s="1821"/>
      <c r="G3113" s="1821"/>
      <c r="H3113" s="1821"/>
      <c r="I3113" s="1821"/>
      <c r="J3113" s="1821"/>
      <c r="K3113" s="1822"/>
      <c r="L3113" s="1823" t="s">
        <v>428</v>
      </c>
      <c r="M3113" s="1825" t="s">
        <v>1225</v>
      </c>
      <c r="N3113" s="1826"/>
      <c r="O3113" s="1827"/>
      <c r="P3113" s="1823" t="s">
        <v>1286</v>
      </c>
      <c r="Q3113" s="1823" t="s">
        <v>1287</v>
      </c>
      <c r="R3113" s="1823" t="s">
        <v>1288</v>
      </c>
      <c r="S3113" s="1809" t="s">
        <v>1206</v>
      </c>
    </row>
    <row r="3114" spans="1:19" ht="15.6">
      <c r="A3114" s="1804"/>
      <c r="B3114" s="1805"/>
      <c r="C3114" s="1805"/>
      <c r="D3114" s="1805"/>
      <c r="E3114" s="1805"/>
      <c r="F3114" s="1805"/>
      <c r="G3114" s="1805"/>
      <c r="H3114" s="1805"/>
      <c r="I3114" s="1805"/>
      <c r="J3114" s="1805"/>
      <c r="K3114" s="1806"/>
      <c r="L3114" s="1824"/>
      <c r="M3114" s="546" t="s">
        <v>1289</v>
      </c>
      <c r="N3114" s="546" t="s">
        <v>1290</v>
      </c>
      <c r="O3114" s="546" t="s">
        <v>1291</v>
      </c>
      <c r="P3114" s="1824"/>
      <c r="Q3114" s="1824"/>
      <c r="R3114" s="1824"/>
      <c r="S3114" s="1810"/>
    </row>
    <row r="3115" spans="1:19" ht="31.2">
      <c r="A3115" s="1811" t="s">
        <v>1292</v>
      </c>
      <c r="B3115" s="1812"/>
      <c r="C3115" s="1812"/>
      <c r="D3115" s="1812"/>
      <c r="E3115" s="1812"/>
      <c r="F3115" s="1812"/>
      <c r="G3115" s="1812"/>
      <c r="H3115" s="1812"/>
      <c r="I3115" s="1812"/>
      <c r="J3115" s="1812"/>
      <c r="K3115" s="1813"/>
      <c r="L3115" s="547" t="s">
        <v>1734</v>
      </c>
      <c r="M3115" s="583"/>
      <c r="N3115" s="549"/>
      <c r="O3115" s="549"/>
      <c r="P3115" s="549">
        <v>722.08820000000003</v>
      </c>
      <c r="Q3115" s="549">
        <v>1</v>
      </c>
      <c r="R3115" s="549">
        <f>P3115*Q3115</f>
        <v>722.08820000000003</v>
      </c>
      <c r="S3115" s="584">
        <f>R3115</f>
        <v>722.08820000000003</v>
      </c>
    </row>
    <row r="3116" spans="1:19" ht="15.6">
      <c r="A3116" s="1814"/>
      <c r="B3116" s="1815"/>
      <c r="C3116" s="1815"/>
      <c r="D3116" s="1815"/>
      <c r="E3116" s="1815"/>
      <c r="F3116" s="1815"/>
      <c r="G3116" s="1815"/>
      <c r="H3116" s="1815"/>
      <c r="I3116" s="1815"/>
      <c r="J3116" s="1815"/>
      <c r="K3116" s="1816"/>
      <c r="L3116" s="547" t="s">
        <v>1659</v>
      </c>
      <c r="M3116" s="583"/>
      <c r="N3116" s="549"/>
      <c r="O3116" s="549"/>
      <c r="P3116" s="549"/>
      <c r="Q3116" s="549"/>
      <c r="R3116" s="549"/>
      <c r="S3116" s="584">
        <v>119.52</v>
      </c>
    </row>
    <row r="3117" spans="1:19" ht="15.6">
      <c r="A3117" s="1814"/>
      <c r="B3117" s="1815"/>
      <c r="C3117" s="1815"/>
      <c r="D3117" s="1815"/>
      <c r="E3117" s="1815"/>
      <c r="F3117" s="1815"/>
      <c r="G3117" s="1815"/>
      <c r="H3117" s="1815"/>
      <c r="I3117" s="1815"/>
      <c r="J3117" s="1815"/>
      <c r="K3117" s="1816"/>
      <c r="L3117" s="547"/>
      <c r="M3117" s="583"/>
      <c r="N3117" s="549"/>
      <c r="O3117" s="549"/>
      <c r="P3117" s="549"/>
      <c r="Q3117" s="549"/>
      <c r="R3117" s="549"/>
      <c r="S3117" s="584">
        <v>57.22</v>
      </c>
    </row>
    <row r="3118" spans="1:19" ht="15.6">
      <c r="A3118" s="1814"/>
      <c r="B3118" s="1815"/>
      <c r="C3118" s="1815"/>
      <c r="D3118" s="1815"/>
      <c r="E3118" s="1815"/>
      <c r="F3118" s="1815"/>
      <c r="G3118" s="1815"/>
      <c r="H3118" s="1815"/>
      <c r="I3118" s="1815"/>
      <c r="J3118" s="1815"/>
      <c r="K3118" s="1816"/>
      <c r="L3118" s="547"/>
      <c r="M3118" s="583"/>
      <c r="N3118" s="549"/>
      <c r="O3118" s="549"/>
      <c r="P3118" s="549"/>
      <c r="Q3118" s="549"/>
      <c r="R3118" s="549"/>
      <c r="S3118" s="584"/>
    </row>
    <row r="3119" spans="1:19" ht="15.6">
      <c r="A3119" s="1814"/>
      <c r="B3119" s="1815"/>
      <c r="C3119" s="1815"/>
      <c r="D3119" s="1815"/>
      <c r="E3119" s="1815"/>
      <c r="F3119" s="1815"/>
      <c r="G3119" s="1815"/>
      <c r="H3119" s="1815"/>
      <c r="I3119" s="1815"/>
      <c r="J3119" s="1815"/>
      <c r="K3119" s="1816"/>
      <c r="L3119" s="547"/>
      <c r="M3119" s="583"/>
      <c r="N3119" s="549"/>
      <c r="O3119" s="549"/>
      <c r="P3119" s="549"/>
      <c r="Q3119" s="549"/>
      <c r="R3119" s="549"/>
      <c r="S3119" s="584"/>
    </row>
    <row r="3120" spans="1:19" ht="15.6">
      <c r="A3120" s="1814"/>
      <c r="B3120" s="1815"/>
      <c r="C3120" s="1815"/>
      <c r="D3120" s="1815"/>
      <c r="E3120" s="1815"/>
      <c r="F3120" s="1815"/>
      <c r="G3120" s="1815"/>
      <c r="H3120" s="1815"/>
      <c r="I3120" s="1815"/>
      <c r="J3120" s="1815"/>
      <c r="K3120" s="1816"/>
      <c r="L3120" s="547"/>
      <c r="M3120" s="583"/>
      <c r="N3120" s="549"/>
      <c r="O3120" s="549"/>
      <c r="P3120" s="549"/>
      <c r="Q3120" s="549"/>
      <c r="R3120" s="549"/>
      <c r="S3120" s="584"/>
    </row>
    <row r="3121" spans="1:19" ht="15.6">
      <c r="A3121" s="1814"/>
      <c r="B3121" s="1815"/>
      <c r="C3121" s="1815"/>
      <c r="D3121" s="1815"/>
      <c r="E3121" s="1815"/>
      <c r="F3121" s="1815"/>
      <c r="G3121" s="1815"/>
      <c r="H3121" s="1815"/>
      <c r="I3121" s="1815"/>
      <c r="J3121" s="1815"/>
      <c r="K3121" s="1816"/>
      <c r="L3121" s="547"/>
      <c r="M3121" s="583"/>
      <c r="N3121" s="549"/>
      <c r="O3121" s="549"/>
      <c r="P3121" s="549"/>
      <c r="Q3121" s="549"/>
      <c r="R3121" s="549"/>
      <c r="S3121" s="584"/>
    </row>
    <row r="3122" spans="1:19" ht="15.6">
      <c r="A3122" s="1814"/>
      <c r="B3122" s="1815"/>
      <c r="C3122" s="1815"/>
      <c r="D3122" s="1815"/>
      <c r="E3122" s="1815"/>
      <c r="F3122" s="1815"/>
      <c r="G3122" s="1815"/>
      <c r="H3122" s="1815"/>
      <c r="I3122" s="1815"/>
      <c r="J3122" s="1815"/>
      <c r="K3122" s="1816"/>
      <c r="L3122" s="547"/>
      <c r="M3122" s="583"/>
      <c r="N3122" s="549"/>
      <c r="O3122" s="549"/>
      <c r="P3122" s="549"/>
      <c r="Q3122" s="549"/>
      <c r="R3122" s="549"/>
      <c r="S3122" s="584"/>
    </row>
    <row r="3123" spans="1:19" ht="15.6">
      <c r="A3123" s="1814"/>
      <c r="B3123" s="1815"/>
      <c r="C3123" s="1815"/>
      <c r="D3123" s="1815"/>
      <c r="E3123" s="1815"/>
      <c r="F3123" s="1815"/>
      <c r="G3123" s="1815"/>
      <c r="H3123" s="1815"/>
      <c r="I3123" s="1815"/>
      <c r="J3123" s="1815"/>
      <c r="K3123" s="1816"/>
      <c r="L3123" s="547"/>
      <c r="M3123" s="583"/>
      <c r="N3123" s="549"/>
      <c r="O3123" s="549"/>
      <c r="P3123" s="549"/>
      <c r="Q3123" s="549"/>
      <c r="R3123" s="549"/>
      <c r="S3123" s="584"/>
    </row>
    <row r="3124" spans="1:19" ht="15.6">
      <c r="A3124" s="1814"/>
      <c r="B3124" s="1815"/>
      <c r="C3124" s="1815"/>
      <c r="D3124" s="1815"/>
      <c r="E3124" s="1815"/>
      <c r="F3124" s="1815"/>
      <c r="G3124" s="1815"/>
      <c r="H3124" s="1815"/>
      <c r="I3124" s="1815"/>
      <c r="J3124" s="1815"/>
      <c r="K3124" s="1816"/>
      <c r="L3124" s="547"/>
      <c r="M3124" s="583"/>
      <c r="N3124" s="549"/>
      <c r="O3124" s="549"/>
      <c r="P3124" s="549"/>
      <c r="Q3124" s="549"/>
      <c r="R3124" s="549"/>
      <c r="S3124" s="584"/>
    </row>
    <row r="3125" spans="1:19" ht="15.6">
      <c r="A3125" s="1831"/>
      <c r="B3125" s="1832"/>
      <c r="C3125" s="1832"/>
      <c r="D3125" s="1832"/>
      <c r="E3125" s="1832"/>
      <c r="F3125" s="1832"/>
      <c r="G3125" s="1832"/>
      <c r="H3125" s="1832"/>
      <c r="I3125" s="1832"/>
      <c r="J3125" s="1832"/>
      <c r="K3125" s="1833"/>
      <c r="L3125" s="1834" t="s">
        <v>1209</v>
      </c>
      <c r="M3125" s="1835"/>
      <c r="N3125" s="1835"/>
      <c r="O3125" s="1835"/>
      <c r="P3125" s="1835"/>
      <c r="Q3125" s="1835"/>
      <c r="R3125" s="1836"/>
      <c r="S3125" s="558">
        <f>SUM(S3115:S3121)</f>
        <v>898.82820000000004</v>
      </c>
    </row>
    <row r="3126" spans="1:19" ht="15.6">
      <c r="A3126" s="559"/>
      <c r="B3126" s="560"/>
      <c r="C3126" s="560"/>
      <c r="D3126" s="561"/>
      <c r="E3126" s="562"/>
      <c r="F3126" s="562"/>
      <c r="G3126" s="562"/>
      <c r="H3126" s="563"/>
      <c r="I3126" s="564"/>
      <c r="J3126" s="565"/>
      <c r="K3126" s="565"/>
      <c r="L3126" s="565"/>
      <c r="M3126" s="566"/>
      <c r="N3126" s="561"/>
      <c r="O3126" s="561"/>
      <c r="P3126" s="561"/>
      <c r="Q3126" s="561"/>
      <c r="R3126" s="561"/>
      <c r="S3126" s="567"/>
    </row>
    <row r="3127" spans="1:19" ht="15.6">
      <c r="A3127" s="559"/>
      <c r="B3127" s="560"/>
      <c r="C3127" s="560"/>
      <c r="D3127" s="561"/>
      <c r="E3127" s="562"/>
      <c r="F3127" s="562"/>
      <c r="G3127" s="562"/>
      <c r="H3127" s="563"/>
      <c r="I3127" s="564"/>
      <c r="J3127" s="565"/>
      <c r="K3127" s="565"/>
      <c r="L3127" s="565"/>
      <c r="M3127" s="566"/>
      <c r="N3127" s="561"/>
      <c r="O3127" s="561"/>
      <c r="P3127" s="561"/>
      <c r="Q3127" s="561"/>
      <c r="R3127" s="561"/>
      <c r="S3127" s="567"/>
    </row>
    <row r="3128" spans="1:19" ht="66.599999999999994" customHeight="1">
      <c r="A3128" s="753" t="s">
        <v>1306</v>
      </c>
      <c r="B3128" s="1757"/>
      <c r="C3128" s="1757"/>
      <c r="D3128" s="299"/>
      <c r="E3128" s="280"/>
      <c r="F3128" s="756"/>
      <c r="G3128" s="1758" t="s">
        <v>1306</v>
      </c>
      <c r="H3128" s="1758"/>
      <c r="I3128" s="299"/>
      <c r="J3128" s="299"/>
      <c r="K3128" s="568"/>
      <c r="L3128" s="568"/>
      <c r="M3128" s="568"/>
      <c r="N3128" s="568"/>
      <c r="O3128" s="568"/>
      <c r="P3128" s="568"/>
      <c r="Q3128" s="568"/>
      <c r="R3128" s="568"/>
      <c r="S3128" s="532"/>
    </row>
    <row r="3129" spans="1:19" ht="15.6" customHeight="1">
      <c r="A3129" s="765" t="s">
        <v>1939</v>
      </c>
      <c r="B3129" s="755"/>
      <c r="C3129" s="755"/>
      <c r="D3129" s="238"/>
      <c r="E3129" s="238"/>
      <c r="F3129" s="238"/>
      <c r="G3129" s="1759" t="s">
        <v>1942</v>
      </c>
      <c r="H3129" s="1759"/>
      <c r="I3129" s="1759"/>
      <c r="J3129" s="1759"/>
      <c r="K3129" s="568"/>
      <c r="L3129" s="568"/>
      <c r="M3129" s="568"/>
      <c r="N3129" s="568"/>
      <c r="O3129" s="568"/>
      <c r="P3129" s="568"/>
      <c r="Q3129" s="568"/>
      <c r="R3129" s="568"/>
      <c r="S3129" s="569"/>
    </row>
    <row r="3130" spans="1:19" ht="15.6" customHeight="1">
      <c r="A3130" s="765" t="s">
        <v>1940</v>
      </c>
      <c r="B3130" s="755"/>
      <c r="C3130" s="755"/>
      <c r="D3130" s="238"/>
      <c r="E3130" s="238"/>
      <c r="F3130" s="238"/>
      <c r="G3130" s="1759" t="s">
        <v>1943</v>
      </c>
      <c r="H3130" s="1759"/>
      <c r="I3130" s="1759"/>
      <c r="J3130" s="1759"/>
      <c r="K3130" s="568"/>
      <c r="L3130" s="568"/>
      <c r="M3130" s="568"/>
      <c r="N3130" s="568"/>
      <c r="O3130" s="568"/>
      <c r="P3130" s="568"/>
      <c r="Q3130" s="568"/>
      <c r="R3130" s="568"/>
      <c r="S3130" s="569"/>
    </row>
    <row r="3131" spans="1:19" ht="16.2" thickBot="1">
      <c r="A3131" s="765" t="s">
        <v>1941</v>
      </c>
      <c r="B3131" s="755"/>
      <c r="C3131" s="755"/>
      <c r="D3131" s="238"/>
      <c r="E3131" s="238"/>
      <c r="F3131" s="238"/>
      <c r="G3131" s="1759" t="s">
        <v>1944</v>
      </c>
      <c r="H3131" s="1759"/>
      <c r="I3131" s="1759"/>
      <c r="J3131" s="1759"/>
      <c r="K3131" s="571"/>
      <c r="L3131" s="571"/>
      <c r="M3131" s="571"/>
      <c r="N3131" s="571"/>
      <c r="O3131" s="571"/>
      <c r="P3131" s="571"/>
      <c r="Q3131" s="571"/>
      <c r="R3131" s="571"/>
      <c r="S3131" s="573"/>
    </row>
    <row r="3132" spans="1:19" ht="21" customHeight="1" thickBot="1">
      <c r="A3132" s="1837"/>
      <c r="B3132" s="1838"/>
      <c r="C3132" s="1838"/>
      <c r="D3132" s="1775" t="s">
        <v>1281</v>
      </c>
      <c r="E3132" s="1776"/>
      <c r="F3132" s="1776"/>
      <c r="G3132" s="1776"/>
      <c r="H3132" s="1776"/>
      <c r="I3132" s="1776"/>
      <c r="J3132" s="1776"/>
      <c r="K3132" s="1776"/>
      <c r="L3132" s="1776"/>
      <c r="M3132" s="1776"/>
      <c r="N3132" s="1776"/>
      <c r="O3132" s="1776"/>
      <c r="P3132" s="1776"/>
      <c r="Q3132" s="1776"/>
      <c r="R3132" s="1776"/>
      <c r="S3132" s="1486"/>
    </row>
    <row r="3133" spans="1:19" ht="15.6">
      <c r="A3133" s="530"/>
      <c r="B3133" s="531"/>
      <c r="C3133" s="531"/>
      <c r="D3133" s="531"/>
      <c r="E3133" s="531"/>
      <c r="F3133" s="531"/>
      <c r="G3133" s="531"/>
      <c r="H3133" s="531"/>
      <c r="I3133" s="531"/>
      <c r="J3133" s="531"/>
      <c r="K3133" s="531"/>
      <c r="L3133" s="531"/>
      <c r="M3133" s="531"/>
      <c r="N3133" s="531"/>
      <c r="O3133" s="531"/>
      <c r="P3133" s="531"/>
      <c r="Q3133" s="531"/>
      <c r="R3133" s="531"/>
      <c r="S3133" s="532"/>
    </row>
    <row r="3134" spans="1:19" ht="15.6" customHeight="1">
      <c r="A3134" s="1839" t="s">
        <v>1204</v>
      </c>
      <c r="B3134" s="1840"/>
      <c r="C3134" s="1840"/>
      <c r="D3134" s="1841" t="s">
        <v>1228</v>
      </c>
      <c r="E3134" s="1842"/>
      <c r="F3134" s="1842"/>
      <c r="G3134" s="1842"/>
      <c r="H3134" s="1842"/>
      <c r="I3134" s="1842"/>
      <c r="J3134" s="1842"/>
      <c r="K3134" s="1842"/>
      <c r="L3134" s="1842"/>
      <c r="M3134" s="1842"/>
      <c r="N3134" s="1842"/>
      <c r="O3134" s="1842"/>
      <c r="P3134" s="1842"/>
      <c r="Q3134" s="1842"/>
      <c r="R3134" s="1843"/>
      <c r="S3134" s="534"/>
    </row>
    <row r="3135" spans="1:19" ht="15.6">
      <c r="A3135" s="535"/>
      <c r="B3135" s="533"/>
      <c r="C3135" s="536"/>
      <c r="D3135" s="1844"/>
      <c r="E3135" s="1845"/>
      <c r="F3135" s="1845"/>
      <c r="G3135" s="1845"/>
      <c r="H3135" s="1845"/>
      <c r="I3135" s="1845"/>
      <c r="J3135" s="1845"/>
      <c r="K3135" s="1845"/>
      <c r="L3135" s="1845"/>
      <c r="M3135" s="1845"/>
      <c r="N3135" s="1845"/>
      <c r="O3135" s="1845"/>
      <c r="P3135" s="1845"/>
      <c r="Q3135" s="1845"/>
      <c r="R3135" s="1846"/>
      <c r="S3135" s="534"/>
    </row>
    <row r="3136" spans="1:19" ht="15.6">
      <c r="A3136" s="537"/>
      <c r="B3136" s="538"/>
      <c r="C3136" s="538"/>
      <c r="D3136" s="539"/>
      <c r="E3136" s="540"/>
      <c r="F3136" s="540"/>
      <c r="G3136" s="539"/>
      <c r="H3136" s="539"/>
      <c r="I3136" s="539"/>
      <c r="J3136" s="539"/>
      <c r="K3136" s="539"/>
      <c r="L3136" s="539"/>
      <c r="M3136" s="539"/>
      <c r="N3136" s="539"/>
      <c r="O3136" s="539"/>
      <c r="P3136" s="539"/>
      <c r="Q3136" s="539"/>
      <c r="R3136" s="540"/>
      <c r="S3136" s="534"/>
    </row>
    <row r="3137" spans="1:19" ht="15.6">
      <c r="A3137" s="1762" t="s">
        <v>1282</v>
      </c>
      <c r="B3137" s="1762"/>
      <c r="C3137" s="1762"/>
      <c r="D3137" s="1762"/>
      <c r="E3137" s="541"/>
      <c r="F3137" s="1763" t="s">
        <v>1283</v>
      </c>
      <c r="G3137" s="1763"/>
      <c r="H3137" s="1763"/>
      <c r="I3137" s="1763"/>
      <c r="J3137" s="1763"/>
      <c r="K3137" s="1763"/>
      <c r="L3137" s="540"/>
      <c r="M3137" s="1763" t="s">
        <v>1205</v>
      </c>
      <c r="N3137" s="1763"/>
      <c r="O3137" s="1763"/>
      <c r="P3137" s="540"/>
      <c r="Q3137" s="1764" t="s">
        <v>1284</v>
      </c>
      <c r="R3137" s="1765"/>
      <c r="S3137" s="1858"/>
    </row>
    <row r="3138" spans="1:19" ht="15.6">
      <c r="A3138" s="1768" t="s">
        <v>1109</v>
      </c>
      <c r="B3138" s="1768"/>
      <c r="C3138" s="1768"/>
      <c r="D3138" s="1768"/>
      <c r="E3138" s="541"/>
      <c r="F3138" s="1769" t="s">
        <v>1110</v>
      </c>
      <c r="G3138" s="1769"/>
      <c r="H3138" s="1769"/>
      <c r="I3138" s="1769"/>
      <c r="J3138" s="1769"/>
      <c r="K3138" s="1769"/>
      <c r="L3138" s="540"/>
      <c r="M3138" s="1770" t="s">
        <v>1058</v>
      </c>
      <c r="N3138" s="1771"/>
      <c r="O3138" s="1772"/>
      <c r="P3138" s="539"/>
      <c r="Q3138" s="1828"/>
      <c r="R3138" s="1829"/>
      <c r="S3138" s="1859"/>
    </row>
    <row r="3139" spans="1:19" ht="15.6">
      <c r="A3139" s="1768"/>
      <c r="B3139" s="1768"/>
      <c r="C3139" s="1768"/>
      <c r="D3139" s="1768"/>
      <c r="E3139" s="541"/>
      <c r="F3139" s="1769"/>
      <c r="G3139" s="1769"/>
      <c r="H3139" s="1769"/>
      <c r="I3139" s="1769"/>
      <c r="J3139" s="1769"/>
      <c r="K3139" s="1769"/>
      <c r="L3139" s="539"/>
      <c r="M3139" s="539"/>
      <c r="N3139" s="542"/>
      <c r="O3139" s="542"/>
      <c r="P3139" s="542"/>
      <c r="Q3139" s="542"/>
      <c r="R3139" s="540"/>
      <c r="S3139" s="534"/>
    </row>
    <row r="3140" spans="1:19" ht="15.6">
      <c r="A3140" s="1820" t="s">
        <v>1285</v>
      </c>
      <c r="B3140" s="1821"/>
      <c r="C3140" s="1821"/>
      <c r="D3140" s="1821"/>
      <c r="E3140" s="1821"/>
      <c r="F3140" s="1821"/>
      <c r="G3140" s="1821"/>
      <c r="H3140" s="1821"/>
      <c r="I3140" s="1821"/>
      <c r="J3140" s="1821"/>
      <c r="K3140" s="1822"/>
      <c r="L3140" s="1823" t="s">
        <v>428</v>
      </c>
      <c r="M3140" s="1825" t="s">
        <v>1225</v>
      </c>
      <c r="N3140" s="1826"/>
      <c r="O3140" s="1827"/>
      <c r="P3140" s="1823" t="s">
        <v>1286</v>
      </c>
      <c r="Q3140" s="1823" t="s">
        <v>1287</v>
      </c>
      <c r="R3140" s="1823" t="s">
        <v>1288</v>
      </c>
      <c r="S3140" s="1809" t="s">
        <v>1206</v>
      </c>
    </row>
    <row r="3141" spans="1:19" ht="15.6">
      <c r="A3141" s="1804"/>
      <c r="B3141" s="1805"/>
      <c r="C3141" s="1805"/>
      <c r="D3141" s="1805"/>
      <c r="E3141" s="1805"/>
      <c r="F3141" s="1805"/>
      <c r="G3141" s="1805"/>
      <c r="H3141" s="1805"/>
      <c r="I3141" s="1805"/>
      <c r="J3141" s="1805"/>
      <c r="K3141" s="1806"/>
      <c r="L3141" s="1824"/>
      <c r="M3141" s="546" t="s">
        <v>1289</v>
      </c>
      <c r="N3141" s="546" t="s">
        <v>1290</v>
      </c>
      <c r="O3141" s="546" t="s">
        <v>1291</v>
      </c>
      <c r="P3141" s="1824"/>
      <c r="Q3141" s="1824"/>
      <c r="R3141" s="1824"/>
      <c r="S3141" s="1810"/>
    </row>
    <row r="3142" spans="1:19" ht="31.2">
      <c r="A3142" s="1811" t="s">
        <v>1292</v>
      </c>
      <c r="B3142" s="1812"/>
      <c r="C3142" s="1812"/>
      <c r="D3142" s="1812"/>
      <c r="E3142" s="1812"/>
      <c r="F3142" s="1812"/>
      <c r="G3142" s="1812"/>
      <c r="H3142" s="1812"/>
      <c r="I3142" s="1812"/>
      <c r="J3142" s="1812"/>
      <c r="K3142" s="1813"/>
      <c r="L3142" s="547" t="s">
        <v>1735</v>
      </c>
      <c r="M3142" s="583"/>
      <c r="N3142" s="549"/>
      <c r="O3142" s="549"/>
      <c r="P3142" s="549"/>
      <c r="Q3142" s="549">
        <v>2</v>
      </c>
      <c r="R3142" s="549">
        <f>Q3142</f>
        <v>2</v>
      </c>
      <c r="S3142" s="584">
        <f>R3142</f>
        <v>2</v>
      </c>
    </row>
    <row r="3143" spans="1:19" ht="15.6">
      <c r="A3143" s="1814"/>
      <c r="B3143" s="1815"/>
      <c r="C3143" s="1815"/>
      <c r="D3143" s="1815"/>
      <c r="E3143" s="1815"/>
      <c r="F3143" s="1815"/>
      <c r="G3143" s="1815"/>
      <c r="H3143" s="1815"/>
      <c r="I3143" s="1815"/>
      <c r="J3143" s="1815"/>
      <c r="K3143" s="1816"/>
      <c r="L3143" s="547"/>
      <c r="M3143" s="583"/>
      <c r="N3143" s="549"/>
      <c r="O3143" s="549"/>
      <c r="P3143" s="549"/>
      <c r="Q3143" s="549"/>
      <c r="R3143" s="549"/>
      <c r="S3143" s="584"/>
    </row>
    <row r="3144" spans="1:19" ht="15.6">
      <c r="A3144" s="1814"/>
      <c r="B3144" s="1815"/>
      <c r="C3144" s="1815"/>
      <c r="D3144" s="1815"/>
      <c r="E3144" s="1815"/>
      <c r="F3144" s="1815"/>
      <c r="G3144" s="1815"/>
      <c r="H3144" s="1815"/>
      <c r="I3144" s="1815"/>
      <c r="J3144" s="1815"/>
      <c r="K3144" s="1816"/>
      <c r="L3144" s="547"/>
      <c r="M3144" s="583"/>
      <c r="N3144" s="549"/>
      <c r="O3144" s="549"/>
      <c r="P3144" s="549"/>
      <c r="Q3144" s="549"/>
      <c r="R3144" s="549"/>
      <c r="S3144" s="584"/>
    </row>
    <row r="3145" spans="1:19" ht="15.6">
      <c r="A3145" s="1814"/>
      <c r="B3145" s="1815"/>
      <c r="C3145" s="1815"/>
      <c r="D3145" s="1815"/>
      <c r="E3145" s="1815"/>
      <c r="F3145" s="1815"/>
      <c r="G3145" s="1815"/>
      <c r="H3145" s="1815"/>
      <c r="I3145" s="1815"/>
      <c r="J3145" s="1815"/>
      <c r="K3145" s="1816"/>
      <c r="L3145" s="547"/>
      <c r="M3145" s="583"/>
      <c r="N3145" s="549"/>
      <c r="O3145" s="549"/>
      <c r="P3145" s="549"/>
      <c r="Q3145" s="549"/>
      <c r="R3145" s="549"/>
      <c r="S3145" s="584"/>
    </row>
    <row r="3146" spans="1:19" ht="15.6">
      <c r="A3146" s="1814"/>
      <c r="B3146" s="1815"/>
      <c r="C3146" s="1815"/>
      <c r="D3146" s="1815"/>
      <c r="E3146" s="1815"/>
      <c r="F3146" s="1815"/>
      <c r="G3146" s="1815"/>
      <c r="H3146" s="1815"/>
      <c r="I3146" s="1815"/>
      <c r="J3146" s="1815"/>
      <c r="K3146" s="1816"/>
      <c r="L3146" s="547"/>
      <c r="M3146" s="583"/>
      <c r="N3146" s="549"/>
      <c r="O3146" s="549"/>
      <c r="P3146" s="549"/>
      <c r="Q3146" s="549"/>
      <c r="R3146" s="549"/>
      <c r="S3146" s="584"/>
    </row>
    <row r="3147" spans="1:19" ht="15.6">
      <c r="A3147" s="1814"/>
      <c r="B3147" s="1815"/>
      <c r="C3147" s="1815"/>
      <c r="D3147" s="1815"/>
      <c r="E3147" s="1815"/>
      <c r="F3147" s="1815"/>
      <c r="G3147" s="1815"/>
      <c r="H3147" s="1815"/>
      <c r="I3147" s="1815"/>
      <c r="J3147" s="1815"/>
      <c r="K3147" s="1816"/>
      <c r="L3147" s="547"/>
      <c r="M3147" s="583"/>
      <c r="N3147" s="549"/>
      <c r="O3147" s="549"/>
      <c r="P3147" s="549"/>
      <c r="Q3147" s="549"/>
      <c r="R3147" s="549"/>
      <c r="S3147" s="584"/>
    </row>
    <row r="3148" spans="1:19" ht="16.2" thickBot="1">
      <c r="A3148" s="1814"/>
      <c r="B3148" s="1815"/>
      <c r="C3148" s="1815"/>
      <c r="D3148" s="1815"/>
      <c r="E3148" s="1815"/>
      <c r="F3148" s="1815"/>
      <c r="G3148" s="1815"/>
      <c r="H3148" s="1815"/>
      <c r="I3148" s="1815"/>
      <c r="J3148" s="1815"/>
      <c r="K3148" s="1816"/>
      <c r="L3148" s="1817" t="s">
        <v>1209</v>
      </c>
      <c r="M3148" s="1818"/>
      <c r="N3148" s="1818"/>
      <c r="O3148" s="1818"/>
      <c r="P3148" s="1818"/>
      <c r="Q3148" s="1818"/>
      <c r="R3148" s="1819"/>
      <c r="S3148" s="1164">
        <f>SUM(S3142:S3146)</f>
        <v>2</v>
      </c>
    </row>
    <row r="3149" spans="1:19" ht="15.6">
      <c r="A3149" s="1142"/>
      <c r="B3149" s="1143"/>
      <c r="C3149" s="1143"/>
      <c r="D3149" s="1138"/>
      <c r="E3149" s="1144"/>
      <c r="F3149" s="1144"/>
      <c r="G3149" s="1144"/>
      <c r="H3149" s="1145"/>
      <c r="I3149" s="1146"/>
      <c r="J3149" s="1136"/>
      <c r="K3149" s="1136"/>
      <c r="L3149" s="1136"/>
      <c r="M3149" s="1137"/>
      <c r="N3149" s="1138"/>
      <c r="O3149" s="1138"/>
      <c r="P3149" s="1138"/>
      <c r="Q3149" s="1138"/>
      <c r="R3149" s="1138"/>
      <c r="S3149" s="1165"/>
    </row>
    <row r="3150" spans="1:19" ht="15.6">
      <c r="A3150" s="559"/>
      <c r="B3150" s="560"/>
      <c r="C3150" s="560"/>
      <c r="D3150" s="561"/>
      <c r="E3150" s="562"/>
      <c r="F3150" s="562"/>
      <c r="G3150" s="562"/>
      <c r="H3150" s="563"/>
      <c r="I3150" s="564"/>
      <c r="J3150" s="565"/>
      <c r="K3150" s="565"/>
      <c r="L3150" s="565"/>
      <c r="M3150" s="566"/>
      <c r="N3150" s="561"/>
      <c r="O3150" s="561"/>
      <c r="P3150" s="561"/>
      <c r="Q3150" s="561"/>
      <c r="R3150" s="561"/>
      <c r="S3150" s="567"/>
    </row>
    <row r="3151" spans="1:19" ht="60.6" customHeight="1">
      <c r="A3151" s="753" t="s">
        <v>1306</v>
      </c>
      <c r="B3151" s="1757"/>
      <c r="C3151" s="1757"/>
      <c r="D3151" s="299"/>
      <c r="E3151" s="280"/>
      <c r="F3151" s="756"/>
      <c r="G3151" s="1758" t="s">
        <v>1306</v>
      </c>
      <c r="H3151" s="1758"/>
      <c r="I3151" s="299"/>
      <c r="J3151" s="299"/>
      <c r="K3151" s="568"/>
      <c r="L3151" s="568"/>
      <c r="M3151" s="568"/>
      <c r="N3151" s="568"/>
      <c r="O3151" s="568"/>
      <c r="P3151" s="568"/>
      <c r="Q3151" s="568"/>
      <c r="R3151" s="568"/>
      <c r="S3151" s="532"/>
    </row>
    <row r="3152" spans="1:19" ht="15.6" customHeight="1">
      <c r="A3152" s="765" t="s">
        <v>1939</v>
      </c>
      <c r="B3152" s="755"/>
      <c r="C3152" s="755"/>
      <c r="D3152" s="238"/>
      <c r="E3152" s="238"/>
      <c r="F3152" s="238"/>
      <c r="G3152" s="1759" t="s">
        <v>1942</v>
      </c>
      <c r="H3152" s="1759"/>
      <c r="I3152" s="1759"/>
      <c r="J3152" s="1759"/>
      <c r="K3152" s="568"/>
      <c r="L3152" s="568"/>
      <c r="M3152" s="568"/>
      <c r="N3152" s="568"/>
      <c r="O3152" s="568"/>
      <c r="P3152" s="568"/>
      <c r="Q3152" s="568"/>
      <c r="R3152" s="568"/>
      <c r="S3152" s="569"/>
    </row>
    <row r="3153" spans="1:19" ht="15.6" customHeight="1">
      <c r="A3153" s="765" t="s">
        <v>1940</v>
      </c>
      <c r="B3153" s="755"/>
      <c r="C3153" s="755"/>
      <c r="D3153" s="238"/>
      <c r="E3153" s="238"/>
      <c r="F3153" s="238"/>
      <c r="G3153" s="1759" t="s">
        <v>1943</v>
      </c>
      <c r="H3153" s="1759"/>
      <c r="I3153" s="1759"/>
      <c r="J3153" s="1759"/>
      <c r="K3153" s="568"/>
      <c r="L3153" s="568"/>
      <c r="M3153" s="568"/>
      <c r="N3153" s="568"/>
      <c r="O3153" s="568"/>
      <c r="P3153" s="568"/>
      <c r="Q3153" s="568"/>
      <c r="R3153" s="568"/>
      <c r="S3153" s="569"/>
    </row>
    <row r="3154" spans="1:19" ht="16.2" thickBot="1">
      <c r="A3154" s="765" t="s">
        <v>1941</v>
      </c>
      <c r="B3154" s="755"/>
      <c r="C3154" s="755"/>
      <c r="D3154" s="238"/>
      <c r="E3154" s="238"/>
      <c r="F3154" s="238"/>
      <c r="G3154" s="1759" t="s">
        <v>1944</v>
      </c>
      <c r="H3154" s="1759"/>
      <c r="I3154" s="1759"/>
      <c r="J3154" s="1759"/>
      <c r="K3154" s="540"/>
      <c r="L3154" s="540"/>
      <c r="M3154" s="540"/>
      <c r="N3154" s="540"/>
      <c r="O3154" s="540"/>
      <c r="P3154" s="540"/>
      <c r="Q3154" s="540"/>
      <c r="R3154" s="540"/>
      <c r="S3154" s="534"/>
    </row>
    <row r="3155" spans="1:19" ht="21" customHeight="1" thickBot="1">
      <c r="A3155" s="1837"/>
      <c r="B3155" s="1838"/>
      <c r="C3155" s="1838"/>
      <c r="D3155" s="1775" t="s">
        <v>1281</v>
      </c>
      <c r="E3155" s="1776"/>
      <c r="F3155" s="1776"/>
      <c r="G3155" s="1776"/>
      <c r="H3155" s="1776"/>
      <c r="I3155" s="1776"/>
      <c r="J3155" s="1776"/>
      <c r="K3155" s="1776"/>
      <c r="L3155" s="1776"/>
      <c r="M3155" s="1776"/>
      <c r="N3155" s="1776"/>
      <c r="O3155" s="1776"/>
      <c r="P3155" s="1776"/>
      <c r="Q3155" s="1776"/>
      <c r="R3155" s="1776"/>
      <c r="S3155" s="1486"/>
    </row>
    <row r="3156" spans="1:19" ht="15.6">
      <c r="A3156" s="530"/>
      <c r="B3156" s="531"/>
      <c r="C3156" s="531"/>
      <c r="D3156" s="531"/>
      <c r="E3156" s="531"/>
      <c r="F3156" s="531"/>
      <c r="G3156" s="531"/>
      <c r="H3156" s="531"/>
      <c r="I3156" s="531"/>
      <c r="J3156" s="531"/>
      <c r="K3156" s="531"/>
      <c r="L3156" s="531"/>
      <c r="M3156" s="531"/>
      <c r="N3156" s="531"/>
      <c r="O3156" s="531"/>
      <c r="P3156" s="531"/>
      <c r="Q3156" s="531"/>
      <c r="R3156" s="531"/>
      <c r="S3156" s="532"/>
    </row>
    <row r="3157" spans="1:19" ht="15.6" customHeight="1">
      <c r="A3157" s="1839" t="s">
        <v>1204</v>
      </c>
      <c r="B3157" s="1840"/>
      <c r="C3157" s="1840"/>
      <c r="D3157" s="1841" t="s">
        <v>1228</v>
      </c>
      <c r="E3157" s="1842"/>
      <c r="F3157" s="1842"/>
      <c r="G3157" s="1842"/>
      <c r="H3157" s="1842"/>
      <c r="I3157" s="1842"/>
      <c r="J3157" s="1842"/>
      <c r="K3157" s="1842"/>
      <c r="L3157" s="1842"/>
      <c r="M3157" s="1842"/>
      <c r="N3157" s="1842"/>
      <c r="O3157" s="1842"/>
      <c r="P3157" s="1842"/>
      <c r="Q3157" s="1842"/>
      <c r="R3157" s="1843"/>
      <c r="S3157" s="534"/>
    </row>
    <row r="3158" spans="1:19" ht="15.6">
      <c r="A3158" s="535"/>
      <c r="B3158" s="533"/>
      <c r="C3158" s="536"/>
      <c r="D3158" s="1844"/>
      <c r="E3158" s="1845"/>
      <c r="F3158" s="1845"/>
      <c r="G3158" s="1845"/>
      <c r="H3158" s="1845"/>
      <c r="I3158" s="1845"/>
      <c r="J3158" s="1845"/>
      <c r="K3158" s="1845"/>
      <c r="L3158" s="1845"/>
      <c r="M3158" s="1845"/>
      <c r="N3158" s="1845"/>
      <c r="O3158" s="1845"/>
      <c r="P3158" s="1845"/>
      <c r="Q3158" s="1845"/>
      <c r="R3158" s="1846"/>
      <c r="S3158" s="534"/>
    </row>
    <row r="3159" spans="1:19" ht="15.6">
      <c r="A3159" s="537"/>
      <c r="B3159" s="538"/>
      <c r="C3159" s="538"/>
      <c r="D3159" s="539"/>
      <c r="E3159" s="540"/>
      <c r="F3159" s="540"/>
      <c r="G3159" s="539"/>
      <c r="H3159" s="539"/>
      <c r="I3159" s="539"/>
      <c r="J3159" s="539"/>
      <c r="K3159" s="539"/>
      <c r="L3159" s="539"/>
      <c r="M3159" s="539"/>
      <c r="N3159" s="539"/>
      <c r="O3159" s="539"/>
      <c r="P3159" s="539"/>
      <c r="Q3159" s="539"/>
      <c r="R3159" s="540"/>
      <c r="S3159" s="534"/>
    </row>
    <row r="3160" spans="1:19" ht="15.6">
      <c r="A3160" s="1761" t="s">
        <v>1282</v>
      </c>
      <c r="B3160" s="1762"/>
      <c r="C3160" s="1762"/>
      <c r="D3160" s="1762"/>
      <c r="E3160" s="541"/>
      <c r="F3160" s="1763" t="s">
        <v>1283</v>
      </c>
      <c r="G3160" s="1763"/>
      <c r="H3160" s="1763"/>
      <c r="I3160" s="1763"/>
      <c r="J3160" s="1763"/>
      <c r="K3160" s="1763"/>
      <c r="L3160" s="540"/>
      <c r="M3160" s="1763" t="s">
        <v>1205</v>
      </c>
      <c r="N3160" s="1763"/>
      <c r="O3160" s="1763"/>
      <c r="P3160" s="540"/>
      <c r="Q3160" s="1764" t="s">
        <v>1284</v>
      </c>
      <c r="R3160" s="1765"/>
      <c r="S3160" s="1766"/>
    </row>
    <row r="3161" spans="1:19" ht="15.6">
      <c r="A3161" s="1767" t="s">
        <v>1111</v>
      </c>
      <c r="B3161" s="1768"/>
      <c r="C3161" s="1768"/>
      <c r="D3161" s="1768"/>
      <c r="E3161" s="541"/>
      <c r="F3161" s="1769" t="s">
        <v>1112</v>
      </c>
      <c r="G3161" s="1769"/>
      <c r="H3161" s="1769"/>
      <c r="I3161" s="1769"/>
      <c r="J3161" s="1769"/>
      <c r="K3161" s="1769"/>
      <c r="L3161" s="540"/>
      <c r="M3161" s="1770" t="s">
        <v>1058</v>
      </c>
      <c r="N3161" s="1771"/>
      <c r="O3161" s="1772"/>
      <c r="P3161" s="539"/>
      <c r="Q3161" s="1828"/>
      <c r="R3161" s="1829"/>
      <c r="S3161" s="1830"/>
    </row>
    <row r="3162" spans="1:19" ht="15.6">
      <c r="A3162" s="1767"/>
      <c r="B3162" s="1768"/>
      <c r="C3162" s="1768"/>
      <c r="D3162" s="1768"/>
      <c r="E3162" s="541"/>
      <c r="F3162" s="1769"/>
      <c r="G3162" s="1769"/>
      <c r="H3162" s="1769"/>
      <c r="I3162" s="1769"/>
      <c r="J3162" s="1769"/>
      <c r="K3162" s="1769"/>
      <c r="L3162" s="539"/>
      <c r="M3162" s="539"/>
      <c r="N3162" s="542"/>
      <c r="O3162" s="542"/>
      <c r="P3162" s="542"/>
      <c r="Q3162" s="542"/>
      <c r="R3162" s="540"/>
      <c r="S3162" s="534"/>
    </row>
    <row r="3163" spans="1:19" ht="15.6">
      <c r="A3163" s="1820" t="s">
        <v>1285</v>
      </c>
      <c r="B3163" s="1821"/>
      <c r="C3163" s="1821"/>
      <c r="D3163" s="1821"/>
      <c r="E3163" s="1821"/>
      <c r="F3163" s="1821"/>
      <c r="G3163" s="1821"/>
      <c r="H3163" s="1821"/>
      <c r="I3163" s="1821"/>
      <c r="J3163" s="1821"/>
      <c r="K3163" s="1822"/>
      <c r="L3163" s="1823" t="s">
        <v>428</v>
      </c>
      <c r="M3163" s="1825" t="s">
        <v>1225</v>
      </c>
      <c r="N3163" s="1826"/>
      <c r="O3163" s="1827"/>
      <c r="P3163" s="1823" t="s">
        <v>1286</v>
      </c>
      <c r="Q3163" s="1823" t="s">
        <v>1287</v>
      </c>
      <c r="R3163" s="1823" t="s">
        <v>1288</v>
      </c>
      <c r="S3163" s="1809" t="s">
        <v>1206</v>
      </c>
    </row>
    <row r="3164" spans="1:19" ht="15.6">
      <c r="A3164" s="1804"/>
      <c r="B3164" s="1805"/>
      <c r="C3164" s="1805"/>
      <c r="D3164" s="1805"/>
      <c r="E3164" s="1805"/>
      <c r="F3164" s="1805"/>
      <c r="G3164" s="1805"/>
      <c r="H3164" s="1805"/>
      <c r="I3164" s="1805"/>
      <c r="J3164" s="1805"/>
      <c r="K3164" s="1806"/>
      <c r="L3164" s="1824"/>
      <c r="M3164" s="546" t="s">
        <v>1289</v>
      </c>
      <c r="N3164" s="546" t="s">
        <v>1290</v>
      </c>
      <c r="O3164" s="546" t="s">
        <v>1291</v>
      </c>
      <c r="P3164" s="1824"/>
      <c r="Q3164" s="1824"/>
      <c r="R3164" s="1824"/>
      <c r="S3164" s="1810"/>
    </row>
    <row r="3165" spans="1:19" ht="15.6">
      <c r="A3165" s="1811" t="s">
        <v>1292</v>
      </c>
      <c r="B3165" s="1812"/>
      <c r="C3165" s="1812"/>
      <c r="D3165" s="1812"/>
      <c r="E3165" s="1812"/>
      <c r="F3165" s="1812"/>
      <c r="G3165" s="1812"/>
      <c r="H3165" s="1812"/>
      <c r="I3165" s="1812"/>
      <c r="J3165" s="1812"/>
      <c r="K3165" s="1813"/>
      <c r="L3165" s="547" t="s">
        <v>1736</v>
      </c>
      <c r="M3165" s="583"/>
      <c r="N3165" s="549"/>
      <c r="O3165" s="549"/>
      <c r="P3165" s="549"/>
      <c r="Q3165" s="549">
        <v>12</v>
      </c>
      <c r="R3165" s="549">
        <f>Q3165</f>
        <v>12</v>
      </c>
      <c r="S3165" s="584">
        <f>R3165</f>
        <v>12</v>
      </c>
    </row>
    <row r="3166" spans="1:19" ht="15.6">
      <c r="A3166" s="1814"/>
      <c r="B3166" s="1815"/>
      <c r="C3166" s="1815"/>
      <c r="D3166" s="1815"/>
      <c r="E3166" s="1815"/>
      <c r="F3166" s="1815"/>
      <c r="G3166" s="1815"/>
      <c r="H3166" s="1815"/>
      <c r="I3166" s="1815"/>
      <c r="J3166" s="1815"/>
      <c r="K3166" s="1816"/>
      <c r="L3166" s="547"/>
      <c r="M3166" s="583"/>
      <c r="N3166" s="549"/>
      <c r="O3166" s="549"/>
      <c r="P3166" s="549"/>
      <c r="Q3166" s="549"/>
      <c r="R3166" s="549"/>
      <c r="S3166" s="584"/>
    </row>
    <row r="3167" spans="1:19" ht="15.6">
      <c r="A3167" s="1814"/>
      <c r="B3167" s="1815"/>
      <c r="C3167" s="1815"/>
      <c r="D3167" s="1815"/>
      <c r="E3167" s="1815"/>
      <c r="F3167" s="1815"/>
      <c r="G3167" s="1815"/>
      <c r="H3167" s="1815"/>
      <c r="I3167" s="1815"/>
      <c r="J3167" s="1815"/>
      <c r="K3167" s="1816"/>
      <c r="L3167" s="547"/>
      <c r="M3167" s="583"/>
      <c r="N3167" s="549"/>
      <c r="O3167" s="549"/>
      <c r="P3167" s="549"/>
      <c r="Q3167" s="549"/>
      <c r="R3167" s="549"/>
      <c r="S3167" s="584"/>
    </row>
    <row r="3168" spans="1:19" ht="15.6">
      <c r="A3168" s="1814"/>
      <c r="B3168" s="1815"/>
      <c r="C3168" s="1815"/>
      <c r="D3168" s="1815"/>
      <c r="E3168" s="1815"/>
      <c r="F3168" s="1815"/>
      <c r="G3168" s="1815"/>
      <c r="H3168" s="1815"/>
      <c r="I3168" s="1815"/>
      <c r="J3168" s="1815"/>
      <c r="K3168" s="1816"/>
      <c r="L3168" s="547"/>
      <c r="M3168" s="583"/>
      <c r="N3168" s="549"/>
      <c r="O3168" s="549"/>
      <c r="P3168" s="549"/>
      <c r="Q3168" s="549"/>
      <c r="R3168" s="549"/>
      <c r="S3168" s="584"/>
    </row>
    <row r="3169" spans="1:19" ht="15.6">
      <c r="A3169" s="1814"/>
      <c r="B3169" s="1815"/>
      <c r="C3169" s="1815"/>
      <c r="D3169" s="1815"/>
      <c r="E3169" s="1815"/>
      <c r="F3169" s="1815"/>
      <c r="G3169" s="1815"/>
      <c r="H3169" s="1815"/>
      <c r="I3169" s="1815"/>
      <c r="J3169" s="1815"/>
      <c r="K3169" s="1816"/>
      <c r="L3169" s="547"/>
      <c r="M3169" s="583"/>
      <c r="N3169" s="549"/>
      <c r="O3169" s="549"/>
      <c r="P3169" s="549"/>
      <c r="Q3169" s="549"/>
      <c r="R3169" s="549"/>
      <c r="S3169" s="584"/>
    </row>
    <row r="3170" spans="1:19" ht="15.6">
      <c r="A3170" s="1814"/>
      <c r="B3170" s="1815"/>
      <c r="C3170" s="1815"/>
      <c r="D3170" s="1815"/>
      <c r="E3170" s="1815"/>
      <c r="F3170" s="1815"/>
      <c r="G3170" s="1815"/>
      <c r="H3170" s="1815"/>
      <c r="I3170" s="1815"/>
      <c r="J3170" s="1815"/>
      <c r="K3170" s="1816"/>
      <c r="L3170" s="547"/>
      <c r="M3170" s="583"/>
      <c r="N3170" s="549"/>
      <c r="O3170" s="549"/>
      <c r="P3170" s="549"/>
      <c r="Q3170" s="549"/>
      <c r="R3170" s="549"/>
      <c r="S3170" s="584"/>
    </row>
    <row r="3171" spans="1:19" ht="15.6">
      <c r="A3171" s="1814"/>
      <c r="B3171" s="1815"/>
      <c r="C3171" s="1815"/>
      <c r="D3171" s="1815"/>
      <c r="E3171" s="1815"/>
      <c r="F3171" s="1815"/>
      <c r="G3171" s="1815"/>
      <c r="H3171" s="1815"/>
      <c r="I3171" s="1815"/>
      <c r="J3171" s="1815"/>
      <c r="K3171" s="1816"/>
      <c r="L3171" s="547"/>
      <c r="M3171" s="583"/>
      <c r="N3171" s="549"/>
      <c r="O3171" s="549"/>
      <c r="P3171" s="549"/>
      <c r="Q3171" s="549"/>
      <c r="R3171" s="549"/>
      <c r="S3171" s="584"/>
    </row>
    <row r="3172" spans="1:19" ht="15.6">
      <c r="A3172" s="1814"/>
      <c r="B3172" s="1815"/>
      <c r="C3172" s="1815"/>
      <c r="D3172" s="1815"/>
      <c r="E3172" s="1815"/>
      <c r="F3172" s="1815"/>
      <c r="G3172" s="1815"/>
      <c r="H3172" s="1815"/>
      <c r="I3172" s="1815"/>
      <c r="J3172" s="1815"/>
      <c r="K3172" s="1816"/>
      <c r="L3172" s="547"/>
      <c r="M3172" s="583"/>
      <c r="N3172" s="549"/>
      <c r="O3172" s="549"/>
      <c r="P3172" s="549"/>
      <c r="Q3172" s="549"/>
      <c r="R3172" s="549"/>
      <c r="S3172" s="584"/>
    </row>
    <row r="3173" spans="1:19" ht="16.2" thickBot="1">
      <c r="A3173" s="1814"/>
      <c r="B3173" s="1815"/>
      <c r="C3173" s="1815"/>
      <c r="D3173" s="1815"/>
      <c r="E3173" s="1815"/>
      <c r="F3173" s="1815"/>
      <c r="G3173" s="1815"/>
      <c r="H3173" s="1815"/>
      <c r="I3173" s="1815"/>
      <c r="J3173" s="1815"/>
      <c r="K3173" s="1816"/>
      <c r="L3173" s="1817" t="s">
        <v>1209</v>
      </c>
      <c r="M3173" s="1818"/>
      <c r="N3173" s="1818"/>
      <c r="O3173" s="1818"/>
      <c r="P3173" s="1818"/>
      <c r="Q3173" s="1818"/>
      <c r="R3173" s="1819"/>
      <c r="S3173" s="1164">
        <f>SUM(S3165:S3171)</f>
        <v>12</v>
      </c>
    </row>
    <row r="3174" spans="1:19" ht="15.6">
      <c r="A3174" s="1142"/>
      <c r="B3174" s="1143"/>
      <c r="C3174" s="1143"/>
      <c r="D3174" s="1138"/>
      <c r="E3174" s="1144"/>
      <c r="F3174" s="1144"/>
      <c r="G3174" s="1144"/>
      <c r="H3174" s="1145"/>
      <c r="I3174" s="1146"/>
      <c r="J3174" s="1136"/>
      <c r="K3174" s="1136"/>
      <c r="L3174" s="1136"/>
      <c r="M3174" s="1137"/>
      <c r="N3174" s="1138"/>
      <c r="O3174" s="1138"/>
      <c r="P3174" s="1138"/>
      <c r="Q3174" s="1138"/>
      <c r="R3174" s="1138"/>
      <c r="S3174" s="1165"/>
    </row>
    <row r="3175" spans="1:19" ht="15.6">
      <c r="A3175" s="559"/>
      <c r="B3175" s="560"/>
      <c r="C3175" s="560"/>
      <c r="D3175" s="561"/>
      <c r="E3175" s="562"/>
      <c r="F3175" s="562"/>
      <c r="G3175" s="562"/>
      <c r="H3175" s="563"/>
      <c r="I3175" s="564"/>
      <c r="J3175" s="565"/>
      <c r="K3175" s="565"/>
      <c r="L3175" s="565"/>
      <c r="M3175" s="566"/>
      <c r="N3175" s="561"/>
      <c r="O3175" s="561"/>
      <c r="P3175" s="561"/>
      <c r="Q3175" s="561"/>
      <c r="R3175" s="561"/>
      <c r="S3175" s="567"/>
    </row>
    <row r="3176" spans="1:19" ht="61.8" customHeight="1">
      <c r="A3176" s="753" t="s">
        <v>1306</v>
      </c>
      <c r="B3176" s="1757"/>
      <c r="C3176" s="1757"/>
      <c r="D3176" s="299"/>
      <c r="E3176" s="280"/>
      <c r="F3176" s="756"/>
      <c r="G3176" s="1758" t="s">
        <v>1306</v>
      </c>
      <c r="H3176" s="1758"/>
      <c r="I3176" s="299"/>
      <c r="J3176" s="299"/>
      <c r="K3176" s="568"/>
      <c r="L3176" s="568"/>
      <c r="M3176" s="568"/>
      <c r="N3176" s="568"/>
      <c r="O3176" s="568"/>
      <c r="P3176" s="568"/>
      <c r="Q3176" s="568"/>
      <c r="R3176" s="568"/>
      <c r="S3176" s="532"/>
    </row>
    <row r="3177" spans="1:19" ht="15.6" customHeight="1">
      <c r="A3177" s="765" t="s">
        <v>1939</v>
      </c>
      <c r="B3177" s="755"/>
      <c r="C3177" s="755"/>
      <c r="D3177" s="238"/>
      <c r="E3177" s="238"/>
      <c r="F3177" s="238"/>
      <c r="G3177" s="1759" t="s">
        <v>1942</v>
      </c>
      <c r="H3177" s="1759"/>
      <c r="I3177" s="1759"/>
      <c r="J3177" s="1759"/>
      <c r="K3177" s="568"/>
      <c r="L3177" s="568"/>
      <c r="M3177" s="568"/>
      <c r="N3177" s="568"/>
      <c r="O3177" s="568"/>
      <c r="P3177" s="568"/>
      <c r="Q3177" s="568"/>
      <c r="R3177" s="568"/>
      <c r="S3177" s="569"/>
    </row>
    <row r="3178" spans="1:19" ht="15.6" customHeight="1">
      <c r="A3178" s="765" t="s">
        <v>1940</v>
      </c>
      <c r="B3178" s="755"/>
      <c r="C3178" s="755"/>
      <c r="D3178" s="238"/>
      <c r="E3178" s="238"/>
      <c r="F3178" s="238"/>
      <c r="G3178" s="1759" t="s">
        <v>1943</v>
      </c>
      <c r="H3178" s="1759"/>
      <c r="I3178" s="1759"/>
      <c r="J3178" s="1759"/>
      <c r="K3178" s="568"/>
      <c r="L3178" s="568"/>
      <c r="M3178" s="568"/>
      <c r="N3178" s="568"/>
      <c r="O3178" s="568"/>
      <c r="P3178" s="568"/>
      <c r="Q3178" s="568"/>
      <c r="R3178" s="568"/>
      <c r="S3178" s="569"/>
    </row>
    <row r="3179" spans="1:19" ht="16.2" thickBot="1">
      <c r="A3179" s="766" t="s">
        <v>1941</v>
      </c>
      <c r="B3179" s="767"/>
      <c r="C3179" s="767"/>
      <c r="D3179" s="727"/>
      <c r="E3179" s="727"/>
      <c r="F3179" s="727"/>
      <c r="G3179" s="1760" t="s">
        <v>1944</v>
      </c>
      <c r="H3179" s="1760"/>
      <c r="I3179" s="1760"/>
      <c r="J3179" s="1760"/>
      <c r="K3179" s="1167"/>
      <c r="L3179" s="1167"/>
      <c r="M3179" s="1167"/>
      <c r="N3179" s="1167"/>
      <c r="O3179" s="1167"/>
      <c r="P3179" s="1167"/>
      <c r="Q3179" s="1167"/>
      <c r="R3179" s="1167"/>
      <c r="S3179" s="1168"/>
    </row>
    <row r="3180" spans="1:19" ht="21" customHeight="1" thickBot="1">
      <c r="A3180" s="1837"/>
      <c r="B3180" s="1838"/>
      <c r="C3180" s="1838"/>
      <c r="D3180" s="1775" t="s">
        <v>1281</v>
      </c>
      <c r="E3180" s="1776"/>
      <c r="F3180" s="1776"/>
      <c r="G3180" s="1776"/>
      <c r="H3180" s="1776"/>
      <c r="I3180" s="1776"/>
      <c r="J3180" s="1776"/>
      <c r="K3180" s="1776"/>
      <c r="L3180" s="1776"/>
      <c r="M3180" s="1776"/>
      <c r="N3180" s="1776"/>
      <c r="O3180" s="1776"/>
      <c r="P3180" s="1776"/>
      <c r="Q3180" s="1776"/>
      <c r="R3180" s="1776"/>
      <c r="S3180" s="1486"/>
    </row>
    <row r="3181" spans="1:19" ht="15.6">
      <c r="A3181" s="1184"/>
      <c r="B3181" s="1185"/>
      <c r="C3181" s="1185"/>
      <c r="D3181" s="1185"/>
      <c r="E3181" s="1185"/>
      <c r="F3181" s="1185"/>
      <c r="G3181" s="1185"/>
      <c r="H3181" s="1185"/>
      <c r="I3181" s="1185"/>
      <c r="J3181" s="1185"/>
      <c r="K3181" s="1185"/>
      <c r="L3181" s="1185"/>
      <c r="M3181" s="1185"/>
      <c r="N3181" s="1185"/>
      <c r="O3181" s="1185"/>
      <c r="P3181" s="1185"/>
      <c r="Q3181" s="1185"/>
      <c r="R3181" s="1185"/>
      <c r="S3181" s="1488"/>
    </row>
    <row r="3182" spans="1:19" ht="15.6" customHeight="1">
      <c r="A3182" s="1839" t="s">
        <v>1204</v>
      </c>
      <c r="B3182" s="1840"/>
      <c r="C3182" s="1840"/>
      <c r="D3182" s="1841" t="s">
        <v>1228</v>
      </c>
      <c r="E3182" s="1842"/>
      <c r="F3182" s="1842"/>
      <c r="G3182" s="1842"/>
      <c r="H3182" s="1842"/>
      <c r="I3182" s="1842"/>
      <c r="J3182" s="1842"/>
      <c r="K3182" s="1842"/>
      <c r="L3182" s="1842"/>
      <c r="M3182" s="1842"/>
      <c r="N3182" s="1842"/>
      <c r="O3182" s="1842"/>
      <c r="P3182" s="1842"/>
      <c r="Q3182" s="1842"/>
      <c r="R3182" s="1843"/>
      <c r="S3182" s="534"/>
    </row>
    <row r="3183" spans="1:19" ht="15.6">
      <c r="A3183" s="535"/>
      <c r="B3183" s="533"/>
      <c r="C3183" s="536"/>
      <c r="D3183" s="1844"/>
      <c r="E3183" s="1845"/>
      <c r="F3183" s="1845"/>
      <c r="G3183" s="1845"/>
      <c r="H3183" s="1845"/>
      <c r="I3183" s="1845"/>
      <c r="J3183" s="1845"/>
      <c r="K3183" s="1845"/>
      <c r="L3183" s="1845"/>
      <c r="M3183" s="1845"/>
      <c r="N3183" s="1845"/>
      <c r="O3183" s="1845"/>
      <c r="P3183" s="1845"/>
      <c r="Q3183" s="1845"/>
      <c r="R3183" s="1846"/>
      <c r="S3183" s="534"/>
    </row>
    <row r="3184" spans="1:19" ht="15.6">
      <c r="A3184" s="537"/>
      <c r="B3184" s="538"/>
      <c r="C3184" s="538"/>
      <c r="D3184" s="539"/>
      <c r="E3184" s="540"/>
      <c r="F3184" s="540"/>
      <c r="G3184" s="539"/>
      <c r="H3184" s="539"/>
      <c r="I3184" s="539"/>
      <c r="J3184" s="539"/>
      <c r="K3184" s="539"/>
      <c r="L3184" s="539"/>
      <c r="M3184" s="539"/>
      <c r="N3184" s="539"/>
      <c r="O3184" s="539"/>
      <c r="P3184" s="539"/>
      <c r="Q3184" s="539"/>
      <c r="R3184" s="540"/>
      <c r="S3184" s="534"/>
    </row>
    <row r="3185" spans="1:19" ht="15.6">
      <c r="A3185" s="1761" t="s">
        <v>1282</v>
      </c>
      <c r="B3185" s="1762"/>
      <c r="C3185" s="1762"/>
      <c r="D3185" s="1762"/>
      <c r="E3185" s="541"/>
      <c r="F3185" s="1763" t="s">
        <v>1283</v>
      </c>
      <c r="G3185" s="1763"/>
      <c r="H3185" s="1763"/>
      <c r="I3185" s="1763"/>
      <c r="J3185" s="1763"/>
      <c r="K3185" s="1763"/>
      <c r="L3185" s="540"/>
      <c r="M3185" s="1763" t="s">
        <v>1205</v>
      </c>
      <c r="N3185" s="1763"/>
      <c r="O3185" s="1763"/>
      <c r="P3185" s="540"/>
      <c r="Q3185" s="1764" t="s">
        <v>1284</v>
      </c>
      <c r="R3185" s="1765"/>
      <c r="S3185" s="1766"/>
    </row>
    <row r="3186" spans="1:19" ht="15.6">
      <c r="A3186" s="1767" t="s">
        <v>1113</v>
      </c>
      <c r="B3186" s="1768"/>
      <c r="C3186" s="1768"/>
      <c r="D3186" s="1768"/>
      <c r="E3186" s="541"/>
      <c r="F3186" s="1769" t="s">
        <v>1114</v>
      </c>
      <c r="G3186" s="1769"/>
      <c r="H3186" s="1769"/>
      <c r="I3186" s="1769"/>
      <c r="J3186" s="1769"/>
      <c r="K3186" s="1769"/>
      <c r="L3186" s="540"/>
      <c r="M3186" s="1770" t="s">
        <v>1058</v>
      </c>
      <c r="N3186" s="1771"/>
      <c r="O3186" s="1772"/>
      <c r="P3186" s="539"/>
      <c r="Q3186" s="1828"/>
      <c r="R3186" s="1829"/>
      <c r="S3186" s="1830"/>
    </row>
    <row r="3187" spans="1:19" ht="15.6">
      <c r="A3187" s="1767"/>
      <c r="B3187" s="1768"/>
      <c r="C3187" s="1768"/>
      <c r="D3187" s="1768"/>
      <c r="E3187" s="541"/>
      <c r="F3187" s="1769"/>
      <c r="G3187" s="1769"/>
      <c r="H3187" s="1769"/>
      <c r="I3187" s="1769"/>
      <c r="J3187" s="1769"/>
      <c r="K3187" s="1769"/>
      <c r="L3187" s="539"/>
      <c r="M3187" s="539"/>
      <c r="N3187" s="542"/>
      <c r="O3187" s="542"/>
      <c r="P3187" s="542"/>
      <c r="Q3187" s="542"/>
      <c r="R3187" s="540"/>
      <c r="S3187" s="534"/>
    </row>
    <row r="3188" spans="1:19" ht="15.6">
      <c r="A3188" s="1820" t="s">
        <v>1285</v>
      </c>
      <c r="B3188" s="1821"/>
      <c r="C3188" s="1821"/>
      <c r="D3188" s="1821"/>
      <c r="E3188" s="1821"/>
      <c r="F3188" s="1821"/>
      <c r="G3188" s="1821"/>
      <c r="H3188" s="1821"/>
      <c r="I3188" s="1821"/>
      <c r="J3188" s="1821"/>
      <c r="K3188" s="1822"/>
      <c r="L3188" s="1823" t="s">
        <v>428</v>
      </c>
      <c r="M3188" s="1825" t="s">
        <v>1225</v>
      </c>
      <c r="N3188" s="1826"/>
      <c r="O3188" s="1827"/>
      <c r="P3188" s="1823" t="s">
        <v>1286</v>
      </c>
      <c r="Q3188" s="1823" t="s">
        <v>1287</v>
      </c>
      <c r="R3188" s="1823" t="s">
        <v>1288</v>
      </c>
      <c r="S3188" s="1809" t="s">
        <v>1206</v>
      </c>
    </row>
    <row r="3189" spans="1:19" ht="15.6">
      <c r="A3189" s="1804"/>
      <c r="B3189" s="1805"/>
      <c r="C3189" s="1805"/>
      <c r="D3189" s="1805"/>
      <c r="E3189" s="1805"/>
      <c r="F3189" s="1805"/>
      <c r="G3189" s="1805"/>
      <c r="H3189" s="1805"/>
      <c r="I3189" s="1805"/>
      <c r="J3189" s="1805"/>
      <c r="K3189" s="1806"/>
      <c r="L3189" s="1824"/>
      <c r="M3189" s="546" t="s">
        <v>1289</v>
      </c>
      <c r="N3189" s="546" t="s">
        <v>1290</v>
      </c>
      <c r="O3189" s="546" t="s">
        <v>1291</v>
      </c>
      <c r="P3189" s="1824"/>
      <c r="Q3189" s="1824"/>
      <c r="R3189" s="1824"/>
      <c r="S3189" s="1810"/>
    </row>
    <row r="3190" spans="1:19" ht="15.6">
      <c r="A3190" s="1811" t="s">
        <v>1292</v>
      </c>
      <c r="B3190" s="1812"/>
      <c r="C3190" s="1812"/>
      <c r="D3190" s="1812"/>
      <c r="E3190" s="1812"/>
      <c r="F3190" s="1812"/>
      <c r="G3190" s="1812"/>
      <c r="H3190" s="1812"/>
      <c r="I3190" s="1812"/>
      <c r="J3190" s="1812"/>
      <c r="K3190" s="1813"/>
      <c r="L3190" s="547" t="s">
        <v>1737</v>
      </c>
      <c r="M3190" s="583"/>
      <c r="N3190" s="549"/>
      <c r="O3190" s="549"/>
      <c r="P3190" s="549"/>
      <c r="Q3190" s="549">
        <v>6</v>
      </c>
      <c r="R3190" s="549">
        <f>Q3190</f>
        <v>6</v>
      </c>
      <c r="S3190" s="584">
        <f>R3190</f>
        <v>6</v>
      </c>
    </row>
    <row r="3191" spans="1:19" ht="15.6">
      <c r="A3191" s="1814"/>
      <c r="B3191" s="1815"/>
      <c r="C3191" s="1815"/>
      <c r="D3191" s="1815"/>
      <c r="E3191" s="1815"/>
      <c r="F3191" s="1815"/>
      <c r="G3191" s="1815"/>
      <c r="H3191" s="1815"/>
      <c r="I3191" s="1815"/>
      <c r="J3191" s="1815"/>
      <c r="K3191" s="1816"/>
      <c r="L3191" s="547"/>
      <c r="M3191" s="583"/>
      <c r="N3191" s="549"/>
      <c r="O3191" s="549"/>
      <c r="P3191" s="549"/>
      <c r="Q3191" s="549"/>
      <c r="R3191" s="549"/>
      <c r="S3191" s="584"/>
    </row>
    <row r="3192" spans="1:19" ht="15.6">
      <c r="A3192" s="1814"/>
      <c r="B3192" s="1815"/>
      <c r="C3192" s="1815"/>
      <c r="D3192" s="1815"/>
      <c r="E3192" s="1815"/>
      <c r="F3192" s="1815"/>
      <c r="G3192" s="1815"/>
      <c r="H3192" s="1815"/>
      <c r="I3192" s="1815"/>
      <c r="J3192" s="1815"/>
      <c r="K3192" s="1816"/>
      <c r="L3192" s="547"/>
      <c r="M3192" s="583"/>
      <c r="N3192" s="549"/>
      <c r="O3192" s="549"/>
      <c r="P3192" s="549"/>
      <c r="Q3192" s="549"/>
      <c r="R3192" s="549"/>
      <c r="S3192" s="584"/>
    </row>
    <row r="3193" spans="1:19" ht="15.6">
      <c r="A3193" s="1814"/>
      <c r="B3193" s="1815"/>
      <c r="C3193" s="1815"/>
      <c r="D3193" s="1815"/>
      <c r="E3193" s="1815"/>
      <c r="F3193" s="1815"/>
      <c r="G3193" s="1815"/>
      <c r="H3193" s="1815"/>
      <c r="I3193" s="1815"/>
      <c r="J3193" s="1815"/>
      <c r="K3193" s="1816"/>
      <c r="L3193" s="547"/>
      <c r="M3193" s="583"/>
      <c r="N3193" s="549"/>
      <c r="O3193" s="549"/>
      <c r="P3193" s="549"/>
      <c r="Q3193" s="549"/>
      <c r="R3193" s="549"/>
      <c r="S3193" s="584"/>
    </row>
    <row r="3194" spans="1:19" ht="15.6">
      <c r="A3194" s="1814"/>
      <c r="B3194" s="1815"/>
      <c r="C3194" s="1815"/>
      <c r="D3194" s="1815"/>
      <c r="E3194" s="1815"/>
      <c r="F3194" s="1815"/>
      <c r="G3194" s="1815"/>
      <c r="H3194" s="1815"/>
      <c r="I3194" s="1815"/>
      <c r="J3194" s="1815"/>
      <c r="K3194" s="1816"/>
      <c r="L3194" s="547"/>
      <c r="M3194" s="583"/>
      <c r="N3194" s="549"/>
      <c r="O3194" s="549"/>
      <c r="P3194" s="549"/>
      <c r="Q3194" s="549"/>
      <c r="R3194" s="549"/>
      <c r="S3194" s="584"/>
    </row>
    <row r="3195" spans="1:19" ht="15.6">
      <c r="A3195" s="1814"/>
      <c r="B3195" s="1815"/>
      <c r="C3195" s="1815"/>
      <c r="D3195" s="1815"/>
      <c r="E3195" s="1815"/>
      <c r="F3195" s="1815"/>
      <c r="G3195" s="1815"/>
      <c r="H3195" s="1815"/>
      <c r="I3195" s="1815"/>
      <c r="J3195" s="1815"/>
      <c r="K3195" s="1816"/>
      <c r="L3195" s="547"/>
      <c r="M3195" s="583"/>
      <c r="N3195" s="549"/>
      <c r="O3195" s="549"/>
      <c r="P3195" s="549"/>
      <c r="Q3195" s="549"/>
      <c r="R3195" s="549"/>
      <c r="S3195" s="584"/>
    </row>
    <row r="3196" spans="1:19" ht="15.6">
      <c r="A3196" s="1814"/>
      <c r="B3196" s="1815"/>
      <c r="C3196" s="1815"/>
      <c r="D3196" s="1815"/>
      <c r="E3196" s="1815"/>
      <c r="F3196" s="1815"/>
      <c r="G3196" s="1815"/>
      <c r="H3196" s="1815"/>
      <c r="I3196" s="1815"/>
      <c r="J3196" s="1815"/>
      <c r="K3196" s="1816"/>
      <c r="L3196" s="547"/>
      <c r="M3196" s="583"/>
      <c r="N3196" s="549"/>
      <c r="O3196" s="549"/>
      <c r="P3196" s="549"/>
      <c r="Q3196" s="549"/>
      <c r="R3196" s="549"/>
      <c r="S3196" s="584"/>
    </row>
    <row r="3197" spans="1:19" ht="15.6">
      <c r="A3197" s="1814"/>
      <c r="B3197" s="1815"/>
      <c r="C3197" s="1815"/>
      <c r="D3197" s="1815"/>
      <c r="E3197" s="1815"/>
      <c r="F3197" s="1815"/>
      <c r="G3197" s="1815"/>
      <c r="H3197" s="1815"/>
      <c r="I3197" s="1815"/>
      <c r="J3197" s="1815"/>
      <c r="K3197" s="1816"/>
      <c r="L3197" s="547"/>
      <c r="M3197" s="583"/>
      <c r="N3197" s="549"/>
      <c r="O3197" s="549"/>
      <c r="P3197" s="549"/>
      <c r="Q3197" s="549"/>
      <c r="R3197" s="549"/>
      <c r="S3197" s="584"/>
    </row>
    <row r="3198" spans="1:19" ht="16.2" thickBot="1">
      <c r="A3198" s="1814"/>
      <c r="B3198" s="1815"/>
      <c r="C3198" s="1815"/>
      <c r="D3198" s="1815"/>
      <c r="E3198" s="1815"/>
      <c r="F3198" s="1815"/>
      <c r="G3198" s="1815"/>
      <c r="H3198" s="1815"/>
      <c r="I3198" s="1815"/>
      <c r="J3198" s="1815"/>
      <c r="K3198" s="1816"/>
      <c r="L3198" s="1817" t="s">
        <v>1209</v>
      </c>
      <c r="M3198" s="1818"/>
      <c r="N3198" s="1818"/>
      <c r="O3198" s="1818"/>
      <c r="P3198" s="1818"/>
      <c r="Q3198" s="1818"/>
      <c r="R3198" s="1819"/>
      <c r="S3198" s="1164">
        <f>SUM(S3190:S3196)</f>
        <v>6</v>
      </c>
    </row>
    <row r="3199" spans="1:19" ht="15.6">
      <c r="A3199" s="1142"/>
      <c r="B3199" s="1143"/>
      <c r="C3199" s="1143"/>
      <c r="D3199" s="1138"/>
      <c r="E3199" s="1144"/>
      <c r="F3199" s="1144"/>
      <c r="G3199" s="1144"/>
      <c r="H3199" s="1145"/>
      <c r="I3199" s="1146"/>
      <c r="J3199" s="1136"/>
      <c r="K3199" s="1136"/>
      <c r="L3199" s="1136"/>
      <c r="M3199" s="1137"/>
      <c r="N3199" s="1138"/>
      <c r="O3199" s="1138"/>
      <c r="P3199" s="1138"/>
      <c r="Q3199" s="1138"/>
      <c r="R3199" s="1138"/>
      <c r="S3199" s="1165"/>
    </row>
    <row r="3200" spans="1:19" ht="15.6">
      <c r="A3200" s="559"/>
      <c r="B3200" s="560"/>
      <c r="C3200" s="560"/>
      <c r="D3200" s="561"/>
      <c r="E3200" s="562"/>
      <c r="F3200" s="562"/>
      <c r="G3200" s="562"/>
      <c r="H3200" s="563"/>
      <c r="I3200" s="564"/>
      <c r="J3200" s="565"/>
      <c r="K3200" s="565"/>
      <c r="L3200" s="565"/>
      <c r="M3200" s="566"/>
      <c r="N3200" s="561"/>
      <c r="O3200" s="561"/>
      <c r="P3200" s="561"/>
      <c r="Q3200" s="561"/>
      <c r="R3200" s="561"/>
      <c r="S3200" s="567"/>
    </row>
    <row r="3201" spans="1:19" ht="70.2" customHeight="1">
      <c r="A3201" s="753" t="s">
        <v>1306</v>
      </c>
      <c r="B3201" s="1757"/>
      <c r="C3201" s="1757"/>
      <c r="D3201" s="299"/>
      <c r="E3201" s="280"/>
      <c r="F3201" s="756"/>
      <c r="G3201" s="1758" t="s">
        <v>1306</v>
      </c>
      <c r="H3201" s="1758"/>
      <c r="I3201" s="299"/>
      <c r="J3201" s="299"/>
      <c r="K3201" s="568"/>
      <c r="L3201" s="568"/>
      <c r="M3201" s="568"/>
      <c r="N3201" s="568"/>
      <c r="O3201" s="568"/>
      <c r="P3201" s="568"/>
      <c r="Q3201" s="568"/>
      <c r="R3201" s="568"/>
      <c r="S3201" s="532"/>
    </row>
    <row r="3202" spans="1:19" ht="15.6" customHeight="1">
      <c r="A3202" s="765" t="s">
        <v>1939</v>
      </c>
      <c r="B3202" s="755"/>
      <c r="C3202" s="755"/>
      <c r="D3202" s="238"/>
      <c r="E3202" s="238"/>
      <c r="F3202" s="238"/>
      <c r="G3202" s="1759" t="s">
        <v>1942</v>
      </c>
      <c r="H3202" s="1759"/>
      <c r="I3202" s="1759"/>
      <c r="J3202" s="1759"/>
      <c r="K3202" s="568"/>
      <c r="L3202" s="568"/>
      <c r="M3202" s="568"/>
      <c r="N3202" s="568"/>
      <c r="O3202" s="568"/>
      <c r="P3202" s="568"/>
      <c r="Q3202" s="568"/>
      <c r="R3202" s="568"/>
      <c r="S3202" s="569"/>
    </row>
    <row r="3203" spans="1:19" ht="15.6" customHeight="1">
      <c r="A3203" s="765" t="s">
        <v>1940</v>
      </c>
      <c r="B3203" s="755"/>
      <c r="C3203" s="755"/>
      <c r="D3203" s="238"/>
      <c r="E3203" s="238"/>
      <c r="F3203" s="238"/>
      <c r="G3203" s="1759" t="s">
        <v>1943</v>
      </c>
      <c r="H3203" s="1759"/>
      <c r="I3203" s="1759"/>
      <c r="J3203" s="1759"/>
      <c r="K3203" s="568"/>
      <c r="L3203" s="568"/>
      <c r="M3203" s="568"/>
      <c r="N3203" s="568"/>
      <c r="O3203" s="568"/>
      <c r="P3203" s="568"/>
      <c r="Q3203" s="568"/>
      <c r="R3203" s="568"/>
      <c r="S3203" s="569"/>
    </row>
    <row r="3204" spans="1:19" ht="16.2" thickBot="1">
      <c r="A3204" s="766" t="s">
        <v>1941</v>
      </c>
      <c r="B3204" s="767"/>
      <c r="C3204" s="767"/>
      <c r="D3204" s="727"/>
      <c r="E3204" s="727"/>
      <c r="F3204" s="727"/>
      <c r="G3204" s="1760" t="s">
        <v>1944</v>
      </c>
      <c r="H3204" s="1760"/>
      <c r="I3204" s="1760"/>
      <c r="J3204" s="1760"/>
      <c r="K3204" s="1167"/>
      <c r="L3204" s="1167"/>
      <c r="M3204" s="1167"/>
      <c r="N3204" s="1167"/>
      <c r="O3204" s="1167"/>
      <c r="P3204" s="1167"/>
      <c r="Q3204" s="1167"/>
      <c r="R3204" s="1167"/>
      <c r="S3204" s="1168"/>
    </row>
    <row r="3205" spans="1:19" ht="21" customHeight="1" thickBot="1">
      <c r="A3205" s="1837"/>
      <c r="B3205" s="1838"/>
      <c r="C3205" s="1838"/>
      <c r="D3205" s="1775" t="s">
        <v>1281</v>
      </c>
      <c r="E3205" s="1776"/>
      <c r="F3205" s="1776"/>
      <c r="G3205" s="1776"/>
      <c r="H3205" s="1776"/>
      <c r="I3205" s="1776"/>
      <c r="J3205" s="1776"/>
      <c r="K3205" s="1776"/>
      <c r="L3205" s="1776"/>
      <c r="M3205" s="1776"/>
      <c r="N3205" s="1776"/>
      <c r="O3205" s="1776"/>
      <c r="P3205" s="1776"/>
      <c r="Q3205" s="1776"/>
      <c r="R3205" s="1776"/>
      <c r="S3205" s="1486"/>
    </row>
    <row r="3206" spans="1:19" ht="15.6">
      <c r="A3206" s="530"/>
      <c r="B3206" s="531"/>
      <c r="C3206" s="531"/>
      <c r="D3206" s="531"/>
      <c r="E3206" s="531"/>
      <c r="F3206" s="531"/>
      <c r="G3206" s="531"/>
      <c r="H3206" s="531"/>
      <c r="I3206" s="531"/>
      <c r="J3206" s="531"/>
      <c r="K3206" s="531"/>
      <c r="L3206" s="531"/>
      <c r="M3206" s="531"/>
      <c r="N3206" s="531"/>
      <c r="O3206" s="531"/>
      <c r="P3206" s="531"/>
      <c r="Q3206" s="531"/>
      <c r="R3206" s="531"/>
      <c r="S3206" s="532"/>
    </row>
    <row r="3207" spans="1:19" ht="15.6" customHeight="1">
      <c r="A3207" s="1839" t="s">
        <v>1204</v>
      </c>
      <c r="B3207" s="1840"/>
      <c r="C3207" s="1840"/>
      <c r="D3207" s="1841" t="s">
        <v>1228</v>
      </c>
      <c r="E3207" s="1842"/>
      <c r="F3207" s="1842"/>
      <c r="G3207" s="1842"/>
      <c r="H3207" s="1842"/>
      <c r="I3207" s="1842"/>
      <c r="J3207" s="1842"/>
      <c r="K3207" s="1842"/>
      <c r="L3207" s="1842"/>
      <c r="M3207" s="1842"/>
      <c r="N3207" s="1842"/>
      <c r="O3207" s="1842"/>
      <c r="P3207" s="1842"/>
      <c r="Q3207" s="1842"/>
      <c r="R3207" s="1843"/>
      <c r="S3207" s="534"/>
    </row>
    <row r="3208" spans="1:19" ht="15.6">
      <c r="A3208" s="535"/>
      <c r="B3208" s="533"/>
      <c r="C3208" s="536"/>
      <c r="D3208" s="1844"/>
      <c r="E3208" s="1845"/>
      <c r="F3208" s="1845"/>
      <c r="G3208" s="1845"/>
      <c r="H3208" s="1845"/>
      <c r="I3208" s="1845"/>
      <c r="J3208" s="1845"/>
      <c r="K3208" s="1845"/>
      <c r="L3208" s="1845"/>
      <c r="M3208" s="1845"/>
      <c r="N3208" s="1845"/>
      <c r="O3208" s="1845"/>
      <c r="P3208" s="1845"/>
      <c r="Q3208" s="1845"/>
      <c r="R3208" s="1846"/>
      <c r="S3208" s="534"/>
    </row>
    <row r="3209" spans="1:19" ht="15.6">
      <c r="A3209" s="537"/>
      <c r="B3209" s="538"/>
      <c r="C3209" s="538"/>
      <c r="D3209" s="539"/>
      <c r="E3209" s="540"/>
      <c r="F3209" s="540"/>
      <c r="G3209" s="539"/>
      <c r="H3209" s="539"/>
      <c r="I3209" s="539"/>
      <c r="J3209" s="539"/>
      <c r="K3209" s="539"/>
      <c r="L3209" s="539"/>
      <c r="M3209" s="539"/>
      <c r="N3209" s="539"/>
      <c r="O3209" s="539"/>
      <c r="P3209" s="539"/>
      <c r="Q3209" s="539"/>
      <c r="R3209" s="540"/>
      <c r="S3209" s="534"/>
    </row>
    <row r="3210" spans="1:19" ht="15.6">
      <c r="A3210" s="1761" t="s">
        <v>1282</v>
      </c>
      <c r="B3210" s="1762"/>
      <c r="C3210" s="1762"/>
      <c r="D3210" s="1762"/>
      <c r="E3210" s="541"/>
      <c r="F3210" s="1763" t="s">
        <v>1283</v>
      </c>
      <c r="G3210" s="1763"/>
      <c r="H3210" s="1763"/>
      <c r="I3210" s="1763"/>
      <c r="J3210" s="1763"/>
      <c r="K3210" s="1763"/>
      <c r="L3210" s="540"/>
      <c r="M3210" s="1763" t="s">
        <v>1205</v>
      </c>
      <c r="N3210" s="1763"/>
      <c r="O3210" s="1763"/>
      <c r="P3210" s="540"/>
      <c r="Q3210" s="1764" t="s">
        <v>1284</v>
      </c>
      <c r="R3210" s="1765"/>
      <c r="S3210" s="1766"/>
    </row>
    <row r="3211" spans="1:19" ht="15.6">
      <c r="A3211" s="1767" t="s">
        <v>1115</v>
      </c>
      <c r="B3211" s="1768"/>
      <c r="C3211" s="1768"/>
      <c r="D3211" s="1768"/>
      <c r="E3211" s="541"/>
      <c r="F3211" s="1769" t="s">
        <v>1116</v>
      </c>
      <c r="G3211" s="1769"/>
      <c r="H3211" s="1769"/>
      <c r="I3211" s="1769"/>
      <c r="J3211" s="1769"/>
      <c r="K3211" s="1769"/>
      <c r="L3211" s="540"/>
      <c r="M3211" s="1770" t="s">
        <v>1058</v>
      </c>
      <c r="N3211" s="1771"/>
      <c r="O3211" s="1772"/>
      <c r="P3211" s="539"/>
      <c r="Q3211" s="1828"/>
      <c r="R3211" s="1829"/>
      <c r="S3211" s="1830"/>
    </row>
    <row r="3212" spans="1:19" ht="15.6">
      <c r="A3212" s="1767"/>
      <c r="B3212" s="1768"/>
      <c r="C3212" s="1768"/>
      <c r="D3212" s="1768"/>
      <c r="E3212" s="541"/>
      <c r="F3212" s="1769"/>
      <c r="G3212" s="1769"/>
      <c r="H3212" s="1769"/>
      <c r="I3212" s="1769"/>
      <c r="J3212" s="1769"/>
      <c r="K3212" s="1769"/>
      <c r="L3212" s="539"/>
      <c r="M3212" s="539"/>
      <c r="N3212" s="542"/>
      <c r="O3212" s="542"/>
      <c r="P3212" s="542"/>
      <c r="Q3212" s="542"/>
      <c r="R3212" s="540"/>
      <c r="S3212" s="534"/>
    </row>
    <row r="3213" spans="1:19" ht="15.6">
      <c r="A3213" s="1820" t="s">
        <v>1285</v>
      </c>
      <c r="B3213" s="1821"/>
      <c r="C3213" s="1821"/>
      <c r="D3213" s="1821"/>
      <c r="E3213" s="1821"/>
      <c r="F3213" s="1821"/>
      <c r="G3213" s="1821"/>
      <c r="H3213" s="1821"/>
      <c r="I3213" s="1821"/>
      <c r="J3213" s="1821"/>
      <c r="K3213" s="1822"/>
      <c r="L3213" s="1823" t="s">
        <v>428</v>
      </c>
      <c r="M3213" s="1825" t="s">
        <v>1225</v>
      </c>
      <c r="N3213" s="1826"/>
      <c r="O3213" s="1827"/>
      <c r="P3213" s="1823" t="s">
        <v>1286</v>
      </c>
      <c r="Q3213" s="1823" t="s">
        <v>1287</v>
      </c>
      <c r="R3213" s="1823" t="s">
        <v>1288</v>
      </c>
      <c r="S3213" s="1809" t="s">
        <v>1206</v>
      </c>
    </row>
    <row r="3214" spans="1:19" ht="15.6">
      <c r="A3214" s="1804"/>
      <c r="B3214" s="1805"/>
      <c r="C3214" s="1805"/>
      <c r="D3214" s="1805"/>
      <c r="E3214" s="1805"/>
      <c r="F3214" s="1805"/>
      <c r="G3214" s="1805"/>
      <c r="H3214" s="1805"/>
      <c r="I3214" s="1805"/>
      <c r="J3214" s="1805"/>
      <c r="K3214" s="1806"/>
      <c r="L3214" s="1824"/>
      <c r="M3214" s="546" t="s">
        <v>1289</v>
      </c>
      <c r="N3214" s="546" t="s">
        <v>1290</v>
      </c>
      <c r="O3214" s="546" t="s">
        <v>1291</v>
      </c>
      <c r="P3214" s="1824"/>
      <c r="Q3214" s="1824"/>
      <c r="R3214" s="1824"/>
      <c r="S3214" s="1810"/>
    </row>
    <row r="3215" spans="1:19" ht="15.6">
      <c r="A3215" s="1811" t="s">
        <v>1292</v>
      </c>
      <c r="B3215" s="1812"/>
      <c r="C3215" s="1812"/>
      <c r="D3215" s="1812"/>
      <c r="E3215" s="1812"/>
      <c r="F3215" s="1812"/>
      <c r="G3215" s="1812"/>
      <c r="H3215" s="1812"/>
      <c r="I3215" s="1812"/>
      <c r="J3215" s="1812"/>
      <c r="K3215" s="1813"/>
      <c r="L3215" s="547" t="s">
        <v>1737</v>
      </c>
      <c r="M3215" s="583"/>
      <c r="N3215" s="549"/>
      <c r="O3215" s="549"/>
      <c r="P3215" s="549"/>
      <c r="Q3215" s="549">
        <v>9</v>
      </c>
      <c r="R3215" s="549">
        <f>Q3215</f>
        <v>9</v>
      </c>
      <c r="S3215" s="584">
        <f>R3215</f>
        <v>9</v>
      </c>
    </row>
    <row r="3216" spans="1:19" ht="15.6">
      <c r="A3216" s="1814"/>
      <c r="B3216" s="1815"/>
      <c r="C3216" s="1815"/>
      <c r="D3216" s="1815"/>
      <c r="E3216" s="1815"/>
      <c r="F3216" s="1815"/>
      <c r="G3216" s="1815"/>
      <c r="H3216" s="1815"/>
      <c r="I3216" s="1815"/>
      <c r="J3216" s="1815"/>
      <c r="K3216" s="1816"/>
      <c r="L3216" s="547"/>
      <c r="M3216" s="583"/>
      <c r="N3216" s="549"/>
      <c r="O3216" s="549"/>
      <c r="P3216" s="549"/>
      <c r="Q3216" s="549"/>
      <c r="R3216" s="549"/>
      <c r="S3216" s="584"/>
    </row>
    <row r="3217" spans="1:19" ht="15.6">
      <c r="A3217" s="1814"/>
      <c r="B3217" s="1815"/>
      <c r="C3217" s="1815"/>
      <c r="D3217" s="1815"/>
      <c r="E3217" s="1815"/>
      <c r="F3217" s="1815"/>
      <c r="G3217" s="1815"/>
      <c r="H3217" s="1815"/>
      <c r="I3217" s="1815"/>
      <c r="J3217" s="1815"/>
      <c r="K3217" s="1816"/>
      <c r="L3217" s="547"/>
      <c r="M3217" s="583"/>
      <c r="N3217" s="549"/>
      <c r="O3217" s="549"/>
      <c r="P3217" s="549"/>
      <c r="Q3217" s="549"/>
      <c r="R3217" s="549"/>
      <c r="S3217" s="584"/>
    </row>
    <row r="3218" spans="1:19" ht="15.6">
      <c r="A3218" s="1814"/>
      <c r="B3218" s="1815"/>
      <c r="C3218" s="1815"/>
      <c r="D3218" s="1815"/>
      <c r="E3218" s="1815"/>
      <c r="F3218" s="1815"/>
      <c r="G3218" s="1815"/>
      <c r="H3218" s="1815"/>
      <c r="I3218" s="1815"/>
      <c r="J3218" s="1815"/>
      <c r="K3218" s="1816"/>
      <c r="L3218" s="547"/>
      <c r="M3218" s="583"/>
      <c r="N3218" s="549"/>
      <c r="O3218" s="549"/>
      <c r="P3218" s="549"/>
      <c r="Q3218" s="549"/>
      <c r="R3218" s="549"/>
      <c r="S3218" s="584"/>
    </row>
    <row r="3219" spans="1:19" ht="15.6">
      <c r="A3219" s="1814"/>
      <c r="B3219" s="1815"/>
      <c r="C3219" s="1815"/>
      <c r="D3219" s="1815"/>
      <c r="E3219" s="1815"/>
      <c r="F3219" s="1815"/>
      <c r="G3219" s="1815"/>
      <c r="H3219" s="1815"/>
      <c r="I3219" s="1815"/>
      <c r="J3219" s="1815"/>
      <c r="K3219" s="1816"/>
      <c r="L3219" s="547"/>
      <c r="M3219" s="583"/>
      <c r="N3219" s="549"/>
      <c r="O3219" s="549"/>
      <c r="P3219" s="549"/>
      <c r="Q3219" s="549"/>
      <c r="R3219" s="549"/>
      <c r="S3219" s="584"/>
    </row>
    <row r="3220" spans="1:19" ht="15.6">
      <c r="A3220" s="1814"/>
      <c r="B3220" s="1815"/>
      <c r="C3220" s="1815"/>
      <c r="D3220" s="1815"/>
      <c r="E3220" s="1815"/>
      <c r="F3220" s="1815"/>
      <c r="G3220" s="1815"/>
      <c r="H3220" s="1815"/>
      <c r="I3220" s="1815"/>
      <c r="J3220" s="1815"/>
      <c r="K3220" s="1816"/>
      <c r="L3220" s="547"/>
      <c r="M3220" s="583"/>
      <c r="N3220" s="549"/>
      <c r="O3220" s="549"/>
      <c r="P3220" s="549"/>
      <c r="Q3220" s="549"/>
      <c r="R3220" s="549"/>
      <c r="S3220" s="584"/>
    </row>
    <row r="3221" spans="1:19" ht="15.6">
      <c r="A3221" s="1814"/>
      <c r="B3221" s="1815"/>
      <c r="C3221" s="1815"/>
      <c r="D3221" s="1815"/>
      <c r="E3221" s="1815"/>
      <c r="F3221" s="1815"/>
      <c r="G3221" s="1815"/>
      <c r="H3221" s="1815"/>
      <c r="I3221" s="1815"/>
      <c r="J3221" s="1815"/>
      <c r="K3221" s="1816"/>
      <c r="L3221" s="547"/>
      <c r="M3221" s="583"/>
      <c r="N3221" s="549"/>
      <c r="O3221" s="549"/>
      <c r="P3221" s="549"/>
      <c r="Q3221" s="549"/>
      <c r="R3221" s="549"/>
      <c r="S3221" s="584"/>
    </row>
    <row r="3222" spans="1:19" ht="15.6">
      <c r="A3222" s="1814"/>
      <c r="B3222" s="1815"/>
      <c r="C3222" s="1815"/>
      <c r="D3222" s="1815"/>
      <c r="E3222" s="1815"/>
      <c r="F3222" s="1815"/>
      <c r="G3222" s="1815"/>
      <c r="H3222" s="1815"/>
      <c r="I3222" s="1815"/>
      <c r="J3222" s="1815"/>
      <c r="K3222" s="1816"/>
      <c r="L3222" s="547"/>
      <c r="M3222" s="583"/>
      <c r="N3222" s="549"/>
      <c r="O3222" s="549"/>
      <c r="P3222" s="549"/>
      <c r="Q3222" s="549"/>
      <c r="R3222" s="549"/>
      <c r="S3222" s="584"/>
    </row>
    <row r="3223" spans="1:19" ht="16.2" thickBot="1">
      <c r="A3223" s="1814"/>
      <c r="B3223" s="1815"/>
      <c r="C3223" s="1815"/>
      <c r="D3223" s="1815"/>
      <c r="E3223" s="1815"/>
      <c r="F3223" s="1815"/>
      <c r="G3223" s="1815"/>
      <c r="H3223" s="1815"/>
      <c r="I3223" s="1815"/>
      <c r="J3223" s="1815"/>
      <c r="K3223" s="1816"/>
      <c r="L3223" s="1817" t="s">
        <v>1209</v>
      </c>
      <c r="M3223" s="1818"/>
      <c r="N3223" s="1818"/>
      <c r="O3223" s="1818"/>
      <c r="P3223" s="1818"/>
      <c r="Q3223" s="1818"/>
      <c r="R3223" s="1819"/>
      <c r="S3223" s="1164">
        <f>SUM(S3215:S3221)</f>
        <v>9</v>
      </c>
    </row>
    <row r="3224" spans="1:19" ht="15.6">
      <c r="A3224" s="1142"/>
      <c r="B3224" s="1143"/>
      <c r="C3224" s="1143"/>
      <c r="D3224" s="1138"/>
      <c r="E3224" s="1144"/>
      <c r="F3224" s="1144"/>
      <c r="G3224" s="1144"/>
      <c r="H3224" s="1145"/>
      <c r="I3224" s="1146"/>
      <c r="J3224" s="1136"/>
      <c r="K3224" s="1136"/>
      <c r="L3224" s="1136"/>
      <c r="M3224" s="1137"/>
      <c r="N3224" s="1138"/>
      <c r="O3224" s="1138"/>
      <c r="P3224" s="1138"/>
      <c r="Q3224" s="1138"/>
      <c r="R3224" s="1138"/>
      <c r="S3224" s="1165"/>
    </row>
    <row r="3225" spans="1:19" ht="15.6">
      <c r="A3225" s="559"/>
      <c r="B3225" s="560"/>
      <c r="C3225" s="560"/>
      <c r="D3225" s="561"/>
      <c r="E3225" s="562"/>
      <c r="F3225" s="562"/>
      <c r="G3225" s="562"/>
      <c r="H3225" s="563"/>
      <c r="I3225" s="564"/>
      <c r="J3225" s="565"/>
      <c r="K3225" s="565"/>
      <c r="L3225" s="565"/>
      <c r="M3225" s="566"/>
      <c r="N3225" s="561"/>
      <c r="O3225" s="561"/>
      <c r="P3225" s="561"/>
      <c r="Q3225" s="561"/>
      <c r="R3225" s="561"/>
      <c r="S3225" s="567"/>
    </row>
    <row r="3226" spans="1:19" ht="70.8" customHeight="1">
      <c r="A3226" s="753" t="s">
        <v>1306</v>
      </c>
      <c r="B3226" s="1757"/>
      <c r="C3226" s="1757"/>
      <c r="D3226" s="299"/>
      <c r="E3226" s="280"/>
      <c r="F3226" s="756"/>
      <c r="G3226" s="1758" t="s">
        <v>1306</v>
      </c>
      <c r="H3226" s="1758"/>
      <c r="I3226" s="299"/>
      <c r="J3226" s="299"/>
      <c r="K3226" s="568"/>
      <c r="L3226" s="568"/>
      <c r="M3226" s="568"/>
      <c r="N3226" s="568"/>
      <c r="O3226" s="568"/>
      <c r="P3226" s="568"/>
      <c r="Q3226" s="568"/>
      <c r="R3226" s="568"/>
      <c r="S3226" s="532"/>
    </row>
    <row r="3227" spans="1:19" ht="15.6" customHeight="1">
      <c r="A3227" s="765" t="s">
        <v>1939</v>
      </c>
      <c r="B3227" s="755"/>
      <c r="C3227" s="755"/>
      <c r="D3227" s="238"/>
      <c r="E3227" s="238"/>
      <c r="F3227" s="238"/>
      <c r="G3227" s="1759" t="s">
        <v>1942</v>
      </c>
      <c r="H3227" s="1759"/>
      <c r="I3227" s="1759"/>
      <c r="J3227" s="1759"/>
      <c r="K3227" s="568"/>
      <c r="L3227" s="568"/>
      <c r="M3227" s="568"/>
      <c r="N3227" s="568"/>
      <c r="O3227" s="568"/>
      <c r="P3227" s="568"/>
      <c r="Q3227" s="568"/>
      <c r="R3227" s="568"/>
      <c r="S3227" s="569"/>
    </row>
    <row r="3228" spans="1:19" ht="15.6" customHeight="1">
      <c r="A3228" s="765" t="s">
        <v>1940</v>
      </c>
      <c r="B3228" s="755"/>
      <c r="C3228" s="755"/>
      <c r="D3228" s="238"/>
      <c r="E3228" s="238"/>
      <c r="F3228" s="238"/>
      <c r="G3228" s="1759" t="s">
        <v>1943</v>
      </c>
      <c r="H3228" s="1759"/>
      <c r="I3228" s="1759"/>
      <c r="J3228" s="1759"/>
      <c r="K3228" s="568"/>
      <c r="L3228" s="568"/>
      <c r="M3228" s="568"/>
      <c r="N3228" s="568"/>
      <c r="O3228" s="568"/>
      <c r="P3228" s="568"/>
      <c r="Q3228" s="568"/>
      <c r="R3228" s="568"/>
      <c r="S3228" s="569"/>
    </row>
    <row r="3229" spans="1:19" ht="16.2" thickBot="1">
      <c r="A3229" s="766" t="s">
        <v>1941</v>
      </c>
      <c r="B3229" s="767"/>
      <c r="C3229" s="767"/>
      <c r="D3229" s="727"/>
      <c r="E3229" s="727"/>
      <c r="F3229" s="727"/>
      <c r="G3229" s="1760" t="s">
        <v>1944</v>
      </c>
      <c r="H3229" s="1760"/>
      <c r="I3229" s="1760"/>
      <c r="J3229" s="1760"/>
      <c r="K3229" s="1167"/>
      <c r="L3229" s="1167"/>
      <c r="M3229" s="1167"/>
      <c r="N3229" s="1167"/>
      <c r="O3229" s="1167"/>
      <c r="P3229" s="1167"/>
      <c r="Q3229" s="1167"/>
      <c r="R3229" s="1167"/>
      <c r="S3229" s="1168"/>
    </row>
    <row r="3230" spans="1:19" ht="21" customHeight="1" thickBot="1">
      <c r="A3230" s="1837"/>
      <c r="B3230" s="1838"/>
      <c r="C3230" s="1838"/>
      <c r="D3230" s="1775" t="s">
        <v>1281</v>
      </c>
      <c r="E3230" s="1776"/>
      <c r="F3230" s="1776"/>
      <c r="G3230" s="1776"/>
      <c r="H3230" s="1776"/>
      <c r="I3230" s="1776"/>
      <c r="J3230" s="1776"/>
      <c r="K3230" s="1776"/>
      <c r="L3230" s="1776"/>
      <c r="M3230" s="1776"/>
      <c r="N3230" s="1776"/>
      <c r="O3230" s="1776"/>
      <c r="P3230" s="1776"/>
      <c r="Q3230" s="1776"/>
      <c r="R3230" s="1776"/>
      <c r="S3230" s="1486"/>
    </row>
    <row r="3231" spans="1:19" ht="15.6">
      <c r="A3231" s="530"/>
      <c r="B3231" s="531"/>
      <c r="C3231" s="531"/>
      <c r="D3231" s="531"/>
      <c r="E3231" s="531"/>
      <c r="F3231" s="531"/>
      <c r="G3231" s="531"/>
      <c r="H3231" s="531"/>
      <c r="I3231" s="531"/>
      <c r="J3231" s="531"/>
      <c r="K3231" s="531"/>
      <c r="L3231" s="531"/>
      <c r="M3231" s="531"/>
      <c r="N3231" s="531"/>
      <c r="O3231" s="531"/>
      <c r="P3231" s="531"/>
      <c r="Q3231" s="531"/>
      <c r="R3231" s="531"/>
      <c r="S3231" s="532"/>
    </row>
    <row r="3232" spans="1:19" ht="15.6" customHeight="1">
      <c r="A3232" s="1839" t="s">
        <v>1204</v>
      </c>
      <c r="B3232" s="1840"/>
      <c r="C3232" s="1840"/>
      <c r="D3232" s="1841" t="s">
        <v>1228</v>
      </c>
      <c r="E3232" s="1842"/>
      <c r="F3232" s="1842"/>
      <c r="G3232" s="1842"/>
      <c r="H3232" s="1842"/>
      <c r="I3232" s="1842"/>
      <c r="J3232" s="1842"/>
      <c r="K3232" s="1842"/>
      <c r="L3232" s="1842"/>
      <c r="M3232" s="1842"/>
      <c r="N3232" s="1842"/>
      <c r="O3232" s="1842"/>
      <c r="P3232" s="1842"/>
      <c r="Q3232" s="1842"/>
      <c r="R3232" s="1843"/>
      <c r="S3232" s="534"/>
    </row>
    <row r="3233" spans="1:19" ht="15.6">
      <c r="A3233" s="535"/>
      <c r="B3233" s="533"/>
      <c r="C3233" s="536"/>
      <c r="D3233" s="1844"/>
      <c r="E3233" s="1845"/>
      <c r="F3233" s="1845"/>
      <c r="G3233" s="1845"/>
      <c r="H3233" s="1845"/>
      <c r="I3233" s="1845"/>
      <c r="J3233" s="1845"/>
      <c r="K3233" s="1845"/>
      <c r="L3233" s="1845"/>
      <c r="M3233" s="1845"/>
      <c r="N3233" s="1845"/>
      <c r="O3233" s="1845"/>
      <c r="P3233" s="1845"/>
      <c r="Q3233" s="1845"/>
      <c r="R3233" s="1846"/>
      <c r="S3233" s="534"/>
    </row>
    <row r="3234" spans="1:19" ht="15.6">
      <c r="A3234" s="537"/>
      <c r="B3234" s="538"/>
      <c r="C3234" s="538"/>
      <c r="D3234" s="539"/>
      <c r="E3234" s="540"/>
      <c r="F3234" s="540"/>
      <c r="G3234" s="539"/>
      <c r="H3234" s="539"/>
      <c r="I3234" s="539"/>
      <c r="J3234" s="539"/>
      <c r="K3234" s="539"/>
      <c r="L3234" s="539"/>
      <c r="M3234" s="539"/>
      <c r="N3234" s="539"/>
      <c r="O3234" s="539"/>
      <c r="P3234" s="539"/>
      <c r="Q3234" s="539"/>
      <c r="R3234" s="540"/>
      <c r="S3234" s="534"/>
    </row>
    <row r="3235" spans="1:19" ht="15.6">
      <c r="A3235" s="1761" t="s">
        <v>1282</v>
      </c>
      <c r="B3235" s="1762"/>
      <c r="C3235" s="1762"/>
      <c r="D3235" s="1762"/>
      <c r="E3235" s="541"/>
      <c r="F3235" s="1763" t="s">
        <v>1283</v>
      </c>
      <c r="G3235" s="1763"/>
      <c r="H3235" s="1763"/>
      <c r="I3235" s="1763"/>
      <c r="J3235" s="1763"/>
      <c r="K3235" s="1763"/>
      <c r="L3235" s="540"/>
      <c r="M3235" s="1763" t="s">
        <v>1205</v>
      </c>
      <c r="N3235" s="1763"/>
      <c r="O3235" s="1763"/>
      <c r="P3235" s="540"/>
      <c r="Q3235" s="1764" t="s">
        <v>1284</v>
      </c>
      <c r="R3235" s="1765"/>
      <c r="S3235" s="1766"/>
    </row>
    <row r="3236" spans="1:19" ht="15.6">
      <c r="A3236" s="1767" t="s">
        <v>1117</v>
      </c>
      <c r="B3236" s="1768"/>
      <c r="C3236" s="1768"/>
      <c r="D3236" s="1768"/>
      <c r="E3236" s="541"/>
      <c r="F3236" s="1769" t="s">
        <v>1118</v>
      </c>
      <c r="G3236" s="1769"/>
      <c r="H3236" s="1769"/>
      <c r="I3236" s="1769"/>
      <c r="J3236" s="1769"/>
      <c r="K3236" s="1769"/>
      <c r="L3236" s="540"/>
      <c r="M3236" s="1770" t="s">
        <v>1058</v>
      </c>
      <c r="N3236" s="1771"/>
      <c r="O3236" s="1772"/>
      <c r="P3236" s="539"/>
      <c r="Q3236" s="1828"/>
      <c r="R3236" s="1829"/>
      <c r="S3236" s="1830"/>
    </row>
    <row r="3237" spans="1:19" ht="15.6">
      <c r="A3237" s="1767"/>
      <c r="B3237" s="1768"/>
      <c r="C3237" s="1768"/>
      <c r="D3237" s="1768"/>
      <c r="E3237" s="541"/>
      <c r="F3237" s="1769"/>
      <c r="G3237" s="1769"/>
      <c r="H3237" s="1769"/>
      <c r="I3237" s="1769"/>
      <c r="J3237" s="1769"/>
      <c r="K3237" s="1769"/>
      <c r="L3237" s="539"/>
      <c r="M3237" s="539"/>
      <c r="N3237" s="542"/>
      <c r="O3237" s="542"/>
      <c r="P3237" s="542"/>
      <c r="Q3237" s="542"/>
      <c r="R3237" s="540"/>
      <c r="S3237" s="534"/>
    </row>
    <row r="3238" spans="1:19" ht="15.6">
      <c r="A3238" s="1820" t="s">
        <v>1285</v>
      </c>
      <c r="B3238" s="1821"/>
      <c r="C3238" s="1821"/>
      <c r="D3238" s="1821"/>
      <c r="E3238" s="1821"/>
      <c r="F3238" s="1821"/>
      <c r="G3238" s="1821"/>
      <c r="H3238" s="1821"/>
      <c r="I3238" s="1821"/>
      <c r="J3238" s="1821"/>
      <c r="K3238" s="1822"/>
      <c r="L3238" s="1823" t="s">
        <v>428</v>
      </c>
      <c r="M3238" s="1825" t="s">
        <v>1225</v>
      </c>
      <c r="N3238" s="1826"/>
      <c r="O3238" s="1827"/>
      <c r="P3238" s="1823" t="s">
        <v>1286</v>
      </c>
      <c r="Q3238" s="1823" t="s">
        <v>1287</v>
      </c>
      <c r="R3238" s="1823" t="s">
        <v>1288</v>
      </c>
      <c r="S3238" s="1809" t="s">
        <v>1206</v>
      </c>
    </row>
    <row r="3239" spans="1:19" ht="15.6">
      <c r="A3239" s="1804"/>
      <c r="B3239" s="1805"/>
      <c r="C3239" s="1805"/>
      <c r="D3239" s="1805"/>
      <c r="E3239" s="1805"/>
      <c r="F3239" s="1805"/>
      <c r="G3239" s="1805"/>
      <c r="H3239" s="1805"/>
      <c r="I3239" s="1805"/>
      <c r="J3239" s="1805"/>
      <c r="K3239" s="1806"/>
      <c r="L3239" s="1824"/>
      <c r="M3239" s="546" t="s">
        <v>1289</v>
      </c>
      <c r="N3239" s="546" t="s">
        <v>1290</v>
      </c>
      <c r="O3239" s="546" t="s">
        <v>1291</v>
      </c>
      <c r="P3239" s="1824"/>
      <c r="Q3239" s="1824"/>
      <c r="R3239" s="1824"/>
      <c r="S3239" s="1810"/>
    </row>
    <row r="3240" spans="1:19" ht="15.6">
      <c r="A3240" s="1811" t="s">
        <v>1292</v>
      </c>
      <c r="B3240" s="1812"/>
      <c r="C3240" s="1812"/>
      <c r="D3240" s="1812"/>
      <c r="E3240" s="1812"/>
      <c r="F3240" s="1812"/>
      <c r="G3240" s="1812"/>
      <c r="H3240" s="1812"/>
      <c r="I3240" s="1812"/>
      <c r="J3240" s="1812"/>
      <c r="K3240" s="1813"/>
      <c r="L3240" s="547" t="s">
        <v>1738</v>
      </c>
      <c r="M3240" s="583"/>
      <c r="N3240" s="549"/>
      <c r="O3240" s="549"/>
      <c r="P3240" s="549"/>
      <c r="Q3240" s="549">
        <v>3</v>
      </c>
      <c r="R3240" s="549">
        <f>Q3240</f>
        <v>3</v>
      </c>
      <c r="S3240" s="584">
        <f>R3240</f>
        <v>3</v>
      </c>
    </row>
    <row r="3241" spans="1:19" ht="15.6">
      <c r="A3241" s="1814"/>
      <c r="B3241" s="1815"/>
      <c r="C3241" s="1815"/>
      <c r="D3241" s="1815"/>
      <c r="E3241" s="1815"/>
      <c r="F3241" s="1815"/>
      <c r="G3241" s="1815"/>
      <c r="H3241" s="1815"/>
      <c r="I3241" s="1815"/>
      <c r="J3241" s="1815"/>
      <c r="K3241" s="1816"/>
      <c r="L3241" s="547"/>
      <c r="M3241" s="583"/>
      <c r="N3241" s="549"/>
      <c r="O3241" s="549"/>
      <c r="P3241" s="549"/>
      <c r="Q3241" s="549"/>
      <c r="R3241" s="549"/>
      <c r="S3241" s="584"/>
    </row>
    <row r="3242" spans="1:19" ht="15.6">
      <c r="A3242" s="1814"/>
      <c r="B3242" s="1815"/>
      <c r="C3242" s="1815"/>
      <c r="D3242" s="1815"/>
      <c r="E3242" s="1815"/>
      <c r="F3242" s="1815"/>
      <c r="G3242" s="1815"/>
      <c r="H3242" s="1815"/>
      <c r="I3242" s="1815"/>
      <c r="J3242" s="1815"/>
      <c r="K3242" s="1816"/>
      <c r="L3242" s="547"/>
      <c r="M3242" s="583"/>
      <c r="N3242" s="549"/>
      <c r="O3242" s="549"/>
      <c r="P3242" s="549"/>
      <c r="Q3242" s="549"/>
      <c r="R3242" s="549"/>
      <c r="S3242" s="584"/>
    </row>
    <row r="3243" spans="1:19" ht="15.6">
      <c r="A3243" s="1814"/>
      <c r="B3243" s="1815"/>
      <c r="C3243" s="1815"/>
      <c r="D3243" s="1815"/>
      <c r="E3243" s="1815"/>
      <c r="F3243" s="1815"/>
      <c r="G3243" s="1815"/>
      <c r="H3243" s="1815"/>
      <c r="I3243" s="1815"/>
      <c r="J3243" s="1815"/>
      <c r="K3243" s="1816"/>
      <c r="L3243" s="547"/>
      <c r="M3243" s="583"/>
      <c r="N3243" s="549"/>
      <c r="O3243" s="549"/>
      <c r="P3243" s="549"/>
      <c r="Q3243" s="549"/>
      <c r="R3243" s="549"/>
      <c r="S3243" s="584"/>
    </row>
    <row r="3244" spans="1:19" ht="15.6">
      <c r="A3244" s="1814"/>
      <c r="B3244" s="1815"/>
      <c r="C3244" s="1815"/>
      <c r="D3244" s="1815"/>
      <c r="E3244" s="1815"/>
      <c r="F3244" s="1815"/>
      <c r="G3244" s="1815"/>
      <c r="H3244" s="1815"/>
      <c r="I3244" s="1815"/>
      <c r="J3244" s="1815"/>
      <c r="K3244" s="1816"/>
      <c r="L3244" s="547"/>
      <c r="M3244" s="583"/>
      <c r="N3244" s="549"/>
      <c r="O3244" s="549"/>
      <c r="P3244" s="549"/>
      <c r="Q3244" s="549"/>
      <c r="R3244" s="549"/>
      <c r="S3244" s="584"/>
    </row>
    <row r="3245" spans="1:19" ht="15.6">
      <c r="A3245" s="1814"/>
      <c r="B3245" s="1815"/>
      <c r="C3245" s="1815"/>
      <c r="D3245" s="1815"/>
      <c r="E3245" s="1815"/>
      <c r="F3245" s="1815"/>
      <c r="G3245" s="1815"/>
      <c r="H3245" s="1815"/>
      <c r="I3245" s="1815"/>
      <c r="J3245" s="1815"/>
      <c r="K3245" s="1816"/>
      <c r="L3245" s="547"/>
      <c r="M3245" s="583"/>
      <c r="N3245" s="549"/>
      <c r="O3245" s="549"/>
      <c r="P3245" s="549"/>
      <c r="Q3245" s="549"/>
      <c r="R3245" s="549"/>
      <c r="S3245" s="584"/>
    </row>
    <row r="3246" spans="1:19" ht="15.6">
      <c r="A3246" s="1814"/>
      <c r="B3246" s="1815"/>
      <c r="C3246" s="1815"/>
      <c r="D3246" s="1815"/>
      <c r="E3246" s="1815"/>
      <c r="F3246" s="1815"/>
      <c r="G3246" s="1815"/>
      <c r="H3246" s="1815"/>
      <c r="I3246" s="1815"/>
      <c r="J3246" s="1815"/>
      <c r="K3246" s="1816"/>
      <c r="L3246" s="547"/>
      <c r="M3246" s="583"/>
      <c r="N3246" s="549"/>
      <c r="O3246" s="549"/>
      <c r="P3246" s="549"/>
      <c r="Q3246" s="549"/>
      <c r="R3246" s="549"/>
      <c r="S3246" s="584"/>
    </row>
    <row r="3247" spans="1:19" ht="15.6">
      <c r="A3247" s="1814"/>
      <c r="B3247" s="1815"/>
      <c r="C3247" s="1815"/>
      <c r="D3247" s="1815"/>
      <c r="E3247" s="1815"/>
      <c r="F3247" s="1815"/>
      <c r="G3247" s="1815"/>
      <c r="H3247" s="1815"/>
      <c r="I3247" s="1815"/>
      <c r="J3247" s="1815"/>
      <c r="K3247" s="1816"/>
      <c r="L3247" s="547"/>
      <c r="M3247" s="583"/>
      <c r="N3247" s="549"/>
      <c r="O3247" s="549"/>
      <c r="P3247" s="549"/>
      <c r="Q3247" s="549"/>
      <c r="R3247" s="549"/>
      <c r="S3247" s="584"/>
    </row>
    <row r="3248" spans="1:19" ht="16.2" thickBot="1">
      <c r="A3248" s="1814"/>
      <c r="B3248" s="1815"/>
      <c r="C3248" s="1815"/>
      <c r="D3248" s="1815"/>
      <c r="E3248" s="1815"/>
      <c r="F3248" s="1815"/>
      <c r="G3248" s="1815"/>
      <c r="H3248" s="1815"/>
      <c r="I3248" s="1815"/>
      <c r="J3248" s="1815"/>
      <c r="K3248" s="1816"/>
      <c r="L3248" s="1817" t="s">
        <v>1209</v>
      </c>
      <c r="M3248" s="1818"/>
      <c r="N3248" s="1818"/>
      <c r="O3248" s="1818"/>
      <c r="P3248" s="1818"/>
      <c r="Q3248" s="1818"/>
      <c r="R3248" s="1819"/>
      <c r="S3248" s="1164">
        <f>SUM(S3240:S3246)</f>
        <v>3</v>
      </c>
    </row>
    <row r="3249" spans="1:19" ht="15.6">
      <c r="A3249" s="1142"/>
      <c r="B3249" s="1143"/>
      <c r="C3249" s="1143"/>
      <c r="D3249" s="1138"/>
      <c r="E3249" s="1144"/>
      <c r="F3249" s="1144"/>
      <c r="G3249" s="1144"/>
      <c r="H3249" s="1145"/>
      <c r="I3249" s="1146"/>
      <c r="J3249" s="1136"/>
      <c r="K3249" s="1136"/>
      <c r="L3249" s="1136"/>
      <c r="M3249" s="1137"/>
      <c r="N3249" s="1138"/>
      <c r="O3249" s="1138"/>
      <c r="P3249" s="1138"/>
      <c r="Q3249" s="1138"/>
      <c r="R3249" s="1138"/>
      <c r="S3249" s="1165"/>
    </row>
    <row r="3250" spans="1:19" ht="15.6">
      <c r="A3250" s="559"/>
      <c r="B3250" s="560"/>
      <c r="C3250" s="560"/>
      <c r="D3250" s="561"/>
      <c r="E3250" s="562"/>
      <c r="F3250" s="562"/>
      <c r="G3250" s="562"/>
      <c r="H3250" s="563"/>
      <c r="I3250" s="564"/>
      <c r="J3250" s="565"/>
      <c r="K3250" s="565"/>
      <c r="L3250" s="565"/>
      <c r="M3250" s="566"/>
      <c r="N3250" s="561"/>
      <c r="O3250" s="561"/>
      <c r="P3250" s="561"/>
      <c r="Q3250" s="561"/>
      <c r="R3250" s="561"/>
      <c r="S3250" s="567"/>
    </row>
    <row r="3251" spans="1:19" ht="86.4" customHeight="1">
      <c r="A3251" s="753" t="s">
        <v>1306</v>
      </c>
      <c r="B3251" s="1757"/>
      <c r="C3251" s="1757"/>
      <c r="D3251" s="299"/>
      <c r="E3251" s="280"/>
      <c r="F3251" s="756"/>
      <c r="G3251" s="1758" t="s">
        <v>1306</v>
      </c>
      <c r="H3251" s="1758"/>
      <c r="I3251" s="299"/>
      <c r="J3251" s="299"/>
      <c r="K3251" s="568"/>
      <c r="L3251" s="568"/>
      <c r="M3251" s="568"/>
      <c r="N3251" s="568"/>
      <c r="O3251" s="568"/>
      <c r="P3251" s="568"/>
      <c r="Q3251" s="568"/>
      <c r="R3251" s="568"/>
      <c r="S3251" s="532"/>
    </row>
    <row r="3252" spans="1:19" ht="15.6" customHeight="1">
      <c r="A3252" s="765" t="s">
        <v>1939</v>
      </c>
      <c r="B3252" s="755"/>
      <c r="C3252" s="755"/>
      <c r="D3252" s="238"/>
      <c r="E3252" s="238"/>
      <c r="F3252" s="238"/>
      <c r="G3252" s="1759" t="s">
        <v>1942</v>
      </c>
      <c r="H3252" s="1759"/>
      <c r="I3252" s="1759"/>
      <c r="J3252" s="1759"/>
      <c r="K3252" s="568"/>
      <c r="L3252" s="568"/>
      <c r="M3252" s="568"/>
      <c r="N3252" s="568"/>
      <c r="O3252" s="568"/>
      <c r="P3252" s="568"/>
      <c r="Q3252" s="568"/>
      <c r="R3252" s="568"/>
      <c r="S3252" s="569"/>
    </row>
    <row r="3253" spans="1:19" ht="15.6" customHeight="1">
      <c r="A3253" s="765" t="s">
        <v>1940</v>
      </c>
      <c r="B3253" s="755"/>
      <c r="C3253" s="755"/>
      <c r="D3253" s="238"/>
      <c r="E3253" s="238"/>
      <c r="F3253" s="238"/>
      <c r="G3253" s="1759" t="s">
        <v>1943</v>
      </c>
      <c r="H3253" s="1759"/>
      <c r="I3253" s="1759"/>
      <c r="J3253" s="1759"/>
      <c r="K3253" s="568"/>
      <c r="L3253" s="568"/>
      <c r="M3253" s="568"/>
      <c r="N3253" s="568"/>
      <c r="O3253" s="568"/>
      <c r="P3253" s="568"/>
      <c r="Q3253" s="568"/>
      <c r="R3253" s="568"/>
      <c r="S3253" s="569"/>
    </row>
    <row r="3254" spans="1:19" ht="16.2" thickBot="1">
      <c r="A3254" s="766" t="s">
        <v>1941</v>
      </c>
      <c r="B3254" s="767"/>
      <c r="C3254" s="767"/>
      <c r="D3254" s="727"/>
      <c r="E3254" s="727"/>
      <c r="F3254" s="727"/>
      <c r="G3254" s="1760" t="s">
        <v>1944</v>
      </c>
      <c r="H3254" s="1760"/>
      <c r="I3254" s="1760"/>
      <c r="J3254" s="1760"/>
      <c r="K3254" s="1167"/>
      <c r="L3254" s="1167"/>
      <c r="M3254" s="1167"/>
      <c r="N3254" s="1167"/>
      <c r="O3254" s="1167"/>
      <c r="P3254" s="1167"/>
      <c r="Q3254" s="1167"/>
      <c r="R3254" s="1167"/>
      <c r="S3254" s="1168"/>
    </row>
    <row r="3255" spans="1:19" ht="21" customHeight="1" thickBot="1">
      <c r="A3255" s="1837"/>
      <c r="B3255" s="1838"/>
      <c r="C3255" s="1838"/>
      <c r="D3255" s="1775" t="s">
        <v>1281</v>
      </c>
      <c r="E3255" s="1776"/>
      <c r="F3255" s="1776"/>
      <c r="G3255" s="1776"/>
      <c r="H3255" s="1776"/>
      <c r="I3255" s="1776"/>
      <c r="J3255" s="1776"/>
      <c r="K3255" s="1776"/>
      <c r="L3255" s="1776"/>
      <c r="M3255" s="1776"/>
      <c r="N3255" s="1776"/>
      <c r="O3255" s="1776"/>
      <c r="P3255" s="1776"/>
      <c r="Q3255" s="1776"/>
      <c r="R3255" s="1776"/>
      <c r="S3255" s="1486"/>
    </row>
    <row r="3256" spans="1:19" ht="15.6">
      <c r="A3256" s="530"/>
      <c r="B3256" s="531"/>
      <c r="C3256" s="531"/>
      <c r="D3256" s="531"/>
      <c r="E3256" s="531"/>
      <c r="F3256" s="531"/>
      <c r="G3256" s="531"/>
      <c r="H3256" s="531"/>
      <c r="I3256" s="531"/>
      <c r="J3256" s="531"/>
      <c r="K3256" s="531"/>
      <c r="L3256" s="531"/>
      <c r="M3256" s="531"/>
      <c r="N3256" s="531"/>
      <c r="O3256" s="531"/>
      <c r="P3256" s="531"/>
      <c r="Q3256" s="531"/>
      <c r="R3256" s="531"/>
      <c r="S3256" s="532"/>
    </row>
    <row r="3257" spans="1:19" ht="15.6" customHeight="1">
      <c r="A3257" s="1839" t="s">
        <v>1204</v>
      </c>
      <c r="B3257" s="1840"/>
      <c r="C3257" s="1840"/>
      <c r="D3257" s="1841" t="s">
        <v>1228</v>
      </c>
      <c r="E3257" s="1842"/>
      <c r="F3257" s="1842"/>
      <c r="G3257" s="1842"/>
      <c r="H3257" s="1842"/>
      <c r="I3257" s="1842"/>
      <c r="J3257" s="1842"/>
      <c r="K3257" s="1842"/>
      <c r="L3257" s="1842"/>
      <c r="M3257" s="1842"/>
      <c r="N3257" s="1842"/>
      <c r="O3257" s="1842"/>
      <c r="P3257" s="1842"/>
      <c r="Q3257" s="1842"/>
      <c r="R3257" s="1843"/>
      <c r="S3257" s="534"/>
    </row>
    <row r="3258" spans="1:19" ht="15.6">
      <c r="A3258" s="535"/>
      <c r="B3258" s="533"/>
      <c r="C3258" s="536"/>
      <c r="D3258" s="1844"/>
      <c r="E3258" s="1845"/>
      <c r="F3258" s="1845"/>
      <c r="G3258" s="1845"/>
      <c r="H3258" s="1845"/>
      <c r="I3258" s="1845"/>
      <c r="J3258" s="1845"/>
      <c r="K3258" s="1845"/>
      <c r="L3258" s="1845"/>
      <c r="M3258" s="1845"/>
      <c r="N3258" s="1845"/>
      <c r="O3258" s="1845"/>
      <c r="P3258" s="1845"/>
      <c r="Q3258" s="1845"/>
      <c r="R3258" s="1846"/>
      <c r="S3258" s="534"/>
    </row>
    <row r="3259" spans="1:19" ht="15.6">
      <c r="A3259" s="537"/>
      <c r="B3259" s="538"/>
      <c r="C3259" s="538"/>
      <c r="D3259" s="539"/>
      <c r="E3259" s="540"/>
      <c r="F3259" s="540"/>
      <c r="G3259" s="539"/>
      <c r="H3259" s="539"/>
      <c r="I3259" s="539"/>
      <c r="J3259" s="539"/>
      <c r="K3259" s="539"/>
      <c r="L3259" s="539"/>
      <c r="M3259" s="539"/>
      <c r="N3259" s="539"/>
      <c r="O3259" s="539"/>
      <c r="P3259" s="539"/>
      <c r="Q3259" s="539"/>
      <c r="R3259" s="540"/>
      <c r="S3259" s="534"/>
    </row>
    <row r="3260" spans="1:19" ht="15.6">
      <c r="A3260" s="1761" t="s">
        <v>1282</v>
      </c>
      <c r="B3260" s="1762"/>
      <c r="C3260" s="1762"/>
      <c r="D3260" s="1762"/>
      <c r="E3260" s="541"/>
      <c r="F3260" s="1763" t="s">
        <v>1283</v>
      </c>
      <c r="G3260" s="1763"/>
      <c r="H3260" s="1763"/>
      <c r="I3260" s="1763"/>
      <c r="J3260" s="1763"/>
      <c r="K3260" s="1763"/>
      <c r="L3260" s="540"/>
      <c r="M3260" s="1763" t="s">
        <v>1205</v>
      </c>
      <c r="N3260" s="1763"/>
      <c r="O3260" s="1763"/>
      <c r="P3260" s="540"/>
      <c r="Q3260" s="1764" t="s">
        <v>1284</v>
      </c>
      <c r="R3260" s="1765"/>
      <c r="S3260" s="1766"/>
    </row>
    <row r="3261" spans="1:19" ht="15.6">
      <c r="A3261" s="1767" t="s">
        <v>1119</v>
      </c>
      <c r="B3261" s="1768"/>
      <c r="C3261" s="1768"/>
      <c r="D3261" s="1768"/>
      <c r="E3261" s="541"/>
      <c r="F3261" s="1769" t="s">
        <v>1120</v>
      </c>
      <c r="G3261" s="1769"/>
      <c r="H3261" s="1769"/>
      <c r="I3261" s="1769"/>
      <c r="J3261" s="1769"/>
      <c r="K3261" s="1769"/>
      <c r="L3261" s="540"/>
      <c r="M3261" s="1770" t="s">
        <v>1058</v>
      </c>
      <c r="N3261" s="1771"/>
      <c r="O3261" s="1772"/>
      <c r="P3261" s="539"/>
      <c r="Q3261" s="1828"/>
      <c r="R3261" s="1829"/>
      <c r="S3261" s="1830"/>
    </row>
    <row r="3262" spans="1:19" ht="15.6">
      <c r="A3262" s="1767"/>
      <c r="B3262" s="1768"/>
      <c r="C3262" s="1768"/>
      <c r="D3262" s="1768"/>
      <c r="E3262" s="541"/>
      <c r="F3262" s="1769"/>
      <c r="G3262" s="1769"/>
      <c r="H3262" s="1769"/>
      <c r="I3262" s="1769"/>
      <c r="J3262" s="1769"/>
      <c r="K3262" s="1769"/>
      <c r="L3262" s="539"/>
      <c r="M3262" s="539"/>
      <c r="N3262" s="542"/>
      <c r="O3262" s="542"/>
      <c r="P3262" s="542"/>
      <c r="Q3262" s="542"/>
      <c r="R3262" s="540"/>
      <c r="S3262" s="534"/>
    </row>
    <row r="3263" spans="1:19" ht="15.6">
      <c r="A3263" s="1820" t="s">
        <v>1285</v>
      </c>
      <c r="B3263" s="1821"/>
      <c r="C3263" s="1821"/>
      <c r="D3263" s="1821"/>
      <c r="E3263" s="1821"/>
      <c r="F3263" s="1821"/>
      <c r="G3263" s="1821"/>
      <c r="H3263" s="1821"/>
      <c r="I3263" s="1821"/>
      <c r="J3263" s="1821"/>
      <c r="K3263" s="1822"/>
      <c r="L3263" s="1823" t="s">
        <v>428</v>
      </c>
      <c r="M3263" s="1825" t="s">
        <v>1225</v>
      </c>
      <c r="N3263" s="1826"/>
      <c r="O3263" s="1827"/>
      <c r="P3263" s="1823" t="s">
        <v>1286</v>
      </c>
      <c r="Q3263" s="1823" t="s">
        <v>1287</v>
      </c>
      <c r="R3263" s="1823" t="s">
        <v>1288</v>
      </c>
      <c r="S3263" s="1809" t="s">
        <v>1206</v>
      </c>
    </row>
    <row r="3264" spans="1:19" ht="15.6">
      <c r="A3264" s="1804"/>
      <c r="B3264" s="1805"/>
      <c r="C3264" s="1805"/>
      <c r="D3264" s="1805"/>
      <c r="E3264" s="1805"/>
      <c r="F3264" s="1805"/>
      <c r="G3264" s="1805"/>
      <c r="H3264" s="1805"/>
      <c r="I3264" s="1805"/>
      <c r="J3264" s="1805"/>
      <c r="K3264" s="1806"/>
      <c r="L3264" s="1824"/>
      <c r="M3264" s="546" t="s">
        <v>1289</v>
      </c>
      <c r="N3264" s="546" t="s">
        <v>1290</v>
      </c>
      <c r="O3264" s="546" t="s">
        <v>1291</v>
      </c>
      <c r="P3264" s="1824"/>
      <c r="Q3264" s="1824"/>
      <c r="R3264" s="1824"/>
      <c r="S3264" s="1810"/>
    </row>
    <row r="3265" spans="1:19" ht="15.6">
      <c r="A3265" s="1811" t="s">
        <v>1292</v>
      </c>
      <c r="B3265" s="1812"/>
      <c r="C3265" s="1812"/>
      <c r="D3265" s="1812"/>
      <c r="E3265" s="1812"/>
      <c r="F3265" s="1812"/>
      <c r="G3265" s="1812"/>
      <c r="H3265" s="1812"/>
      <c r="I3265" s="1812"/>
      <c r="J3265" s="1812"/>
      <c r="K3265" s="1813"/>
      <c r="L3265" s="547"/>
      <c r="M3265" s="583"/>
      <c r="N3265" s="549"/>
      <c r="O3265" s="549"/>
      <c r="P3265" s="549"/>
      <c r="Q3265" s="549">
        <v>2</v>
      </c>
      <c r="R3265" s="549">
        <f>Q3265</f>
        <v>2</v>
      </c>
      <c r="S3265" s="584">
        <f>R3265</f>
        <v>2</v>
      </c>
    </row>
    <row r="3266" spans="1:19" ht="15.6">
      <c r="A3266" s="1814"/>
      <c r="B3266" s="1815"/>
      <c r="C3266" s="1815"/>
      <c r="D3266" s="1815"/>
      <c r="E3266" s="1815"/>
      <c r="F3266" s="1815"/>
      <c r="G3266" s="1815"/>
      <c r="H3266" s="1815"/>
      <c r="I3266" s="1815"/>
      <c r="J3266" s="1815"/>
      <c r="K3266" s="1816"/>
      <c r="L3266" s="547"/>
      <c r="M3266" s="583"/>
      <c r="N3266" s="549"/>
      <c r="O3266" s="549"/>
      <c r="P3266" s="549"/>
      <c r="Q3266" s="549"/>
      <c r="R3266" s="549"/>
      <c r="S3266" s="584"/>
    </row>
    <row r="3267" spans="1:19" ht="15.6">
      <c r="A3267" s="1814"/>
      <c r="B3267" s="1815"/>
      <c r="C3267" s="1815"/>
      <c r="D3267" s="1815"/>
      <c r="E3267" s="1815"/>
      <c r="F3267" s="1815"/>
      <c r="G3267" s="1815"/>
      <c r="H3267" s="1815"/>
      <c r="I3267" s="1815"/>
      <c r="J3267" s="1815"/>
      <c r="K3267" s="1816"/>
      <c r="L3267" s="547"/>
      <c r="M3267" s="583"/>
      <c r="N3267" s="549"/>
      <c r="O3267" s="549"/>
      <c r="P3267" s="549"/>
      <c r="Q3267" s="549"/>
      <c r="R3267" s="549"/>
      <c r="S3267" s="584"/>
    </row>
    <row r="3268" spans="1:19" ht="15.6">
      <c r="A3268" s="1814"/>
      <c r="B3268" s="1815"/>
      <c r="C3268" s="1815"/>
      <c r="D3268" s="1815"/>
      <c r="E3268" s="1815"/>
      <c r="F3268" s="1815"/>
      <c r="G3268" s="1815"/>
      <c r="H3268" s="1815"/>
      <c r="I3268" s="1815"/>
      <c r="J3268" s="1815"/>
      <c r="K3268" s="1816"/>
      <c r="L3268" s="547"/>
      <c r="M3268" s="583"/>
      <c r="N3268" s="549"/>
      <c r="O3268" s="549"/>
      <c r="P3268" s="549"/>
      <c r="Q3268" s="549"/>
      <c r="R3268" s="549"/>
      <c r="S3268" s="584"/>
    </row>
    <row r="3269" spans="1:19" ht="15.6">
      <c r="A3269" s="1814"/>
      <c r="B3269" s="1815"/>
      <c r="C3269" s="1815"/>
      <c r="D3269" s="1815"/>
      <c r="E3269" s="1815"/>
      <c r="F3269" s="1815"/>
      <c r="G3269" s="1815"/>
      <c r="H3269" s="1815"/>
      <c r="I3269" s="1815"/>
      <c r="J3269" s="1815"/>
      <c r="K3269" s="1816"/>
      <c r="L3269" s="547"/>
      <c r="M3269" s="583"/>
      <c r="N3269" s="549"/>
      <c r="O3269" s="549"/>
      <c r="P3269" s="549"/>
      <c r="Q3269" s="549"/>
      <c r="R3269" s="549"/>
      <c r="S3269" s="584"/>
    </row>
    <row r="3270" spans="1:19" ht="15.6">
      <c r="A3270" s="1814"/>
      <c r="B3270" s="1815"/>
      <c r="C3270" s="1815"/>
      <c r="D3270" s="1815"/>
      <c r="E3270" s="1815"/>
      <c r="F3270" s="1815"/>
      <c r="G3270" s="1815"/>
      <c r="H3270" s="1815"/>
      <c r="I3270" s="1815"/>
      <c r="J3270" s="1815"/>
      <c r="K3270" s="1816"/>
      <c r="L3270" s="547"/>
      <c r="M3270" s="583"/>
      <c r="N3270" s="549"/>
      <c r="O3270" s="549"/>
      <c r="P3270" s="549"/>
      <c r="Q3270" s="549"/>
      <c r="R3270" s="549"/>
      <c r="S3270" s="584"/>
    </row>
    <row r="3271" spans="1:19" ht="15.6">
      <c r="A3271" s="1814"/>
      <c r="B3271" s="1815"/>
      <c r="C3271" s="1815"/>
      <c r="D3271" s="1815"/>
      <c r="E3271" s="1815"/>
      <c r="F3271" s="1815"/>
      <c r="G3271" s="1815"/>
      <c r="H3271" s="1815"/>
      <c r="I3271" s="1815"/>
      <c r="J3271" s="1815"/>
      <c r="K3271" s="1816"/>
      <c r="L3271" s="547"/>
      <c r="M3271" s="583"/>
      <c r="N3271" s="549"/>
      <c r="O3271" s="549"/>
      <c r="P3271" s="549"/>
      <c r="Q3271" s="549"/>
      <c r="R3271" s="549"/>
      <c r="S3271" s="584"/>
    </row>
    <row r="3272" spans="1:19" ht="15.6">
      <c r="A3272" s="1814"/>
      <c r="B3272" s="1815"/>
      <c r="C3272" s="1815"/>
      <c r="D3272" s="1815"/>
      <c r="E3272" s="1815"/>
      <c r="F3272" s="1815"/>
      <c r="G3272" s="1815"/>
      <c r="H3272" s="1815"/>
      <c r="I3272" s="1815"/>
      <c r="J3272" s="1815"/>
      <c r="K3272" s="1816"/>
      <c r="L3272" s="547"/>
      <c r="M3272" s="583"/>
      <c r="N3272" s="549"/>
      <c r="O3272" s="549"/>
      <c r="P3272" s="549"/>
      <c r="Q3272" s="549"/>
      <c r="R3272" s="549"/>
      <c r="S3272" s="584"/>
    </row>
    <row r="3273" spans="1:19" ht="15.6">
      <c r="A3273" s="1831"/>
      <c r="B3273" s="1832"/>
      <c r="C3273" s="1832"/>
      <c r="D3273" s="1832"/>
      <c r="E3273" s="1832"/>
      <c r="F3273" s="1832"/>
      <c r="G3273" s="1832"/>
      <c r="H3273" s="1832"/>
      <c r="I3273" s="1832"/>
      <c r="J3273" s="1832"/>
      <c r="K3273" s="1833"/>
      <c r="L3273" s="1834" t="s">
        <v>1209</v>
      </c>
      <c r="M3273" s="1835"/>
      <c r="N3273" s="1835"/>
      <c r="O3273" s="1835"/>
      <c r="P3273" s="1835"/>
      <c r="Q3273" s="1835"/>
      <c r="R3273" s="1836"/>
      <c r="S3273" s="558">
        <f>SUM(S3265:S3271)</f>
        <v>2</v>
      </c>
    </row>
    <row r="3274" spans="1:19" ht="15" thickBot="1">
      <c r="A3274" s="1147"/>
      <c r="S3274" s="1148"/>
    </row>
    <row r="3275" spans="1:19" ht="21" customHeight="1" thickBot="1">
      <c r="A3275" s="1837"/>
      <c r="B3275" s="1838"/>
      <c r="C3275" s="1838"/>
      <c r="D3275" s="1775" t="s">
        <v>1281</v>
      </c>
      <c r="E3275" s="1776"/>
      <c r="F3275" s="1776"/>
      <c r="G3275" s="1776"/>
      <c r="H3275" s="1776"/>
      <c r="I3275" s="1776"/>
      <c r="J3275" s="1776"/>
      <c r="K3275" s="1776"/>
      <c r="L3275" s="1776"/>
      <c r="M3275" s="1776"/>
      <c r="N3275" s="1776"/>
      <c r="O3275" s="1776"/>
      <c r="P3275" s="1776"/>
      <c r="Q3275" s="1776"/>
      <c r="R3275" s="1776"/>
      <c r="S3275" s="1486"/>
    </row>
    <row r="3276" spans="1:19" ht="15.6">
      <c r="A3276" s="530"/>
      <c r="B3276" s="531"/>
      <c r="C3276" s="531"/>
      <c r="D3276" s="531"/>
      <c r="E3276" s="531"/>
      <c r="F3276" s="531"/>
      <c r="G3276" s="531"/>
      <c r="H3276" s="531"/>
      <c r="I3276" s="531"/>
      <c r="J3276" s="531"/>
      <c r="K3276" s="531"/>
      <c r="L3276" s="531"/>
      <c r="M3276" s="531"/>
      <c r="N3276" s="531"/>
      <c r="O3276" s="531"/>
      <c r="P3276" s="531"/>
      <c r="Q3276" s="531"/>
      <c r="R3276" s="531"/>
      <c r="S3276" s="532"/>
    </row>
    <row r="3277" spans="1:19" ht="15.6" customHeight="1">
      <c r="A3277" s="1839" t="s">
        <v>1204</v>
      </c>
      <c r="B3277" s="1840"/>
      <c r="C3277" s="1840"/>
      <c r="D3277" s="1841" t="s">
        <v>1228</v>
      </c>
      <c r="E3277" s="1842"/>
      <c r="F3277" s="1842"/>
      <c r="G3277" s="1842"/>
      <c r="H3277" s="1842"/>
      <c r="I3277" s="1842"/>
      <c r="J3277" s="1842"/>
      <c r="K3277" s="1842"/>
      <c r="L3277" s="1842"/>
      <c r="M3277" s="1842"/>
      <c r="N3277" s="1842"/>
      <c r="O3277" s="1842"/>
      <c r="P3277" s="1842"/>
      <c r="Q3277" s="1842"/>
      <c r="R3277" s="1843"/>
      <c r="S3277" s="534"/>
    </row>
    <row r="3278" spans="1:19" ht="15.6">
      <c r="A3278" s="535"/>
      <c r="B3278" s="533"/>
      <c r="C3278" s="536"/>
      <c r="D3278" s="1844"/>
      <c r="E3278" s="1845"/>
      <c r="F3278" s="1845"/>
      <c r="G3278" s="1845"/>
      <c r="H3278" s="1845"/>
      <c r="I3278" s="1845"/>
      <c r="J3278" s="1845"/>
      <c r="K3278" s="1845"/>
      <c r="L3278" s="1845"/>
      <c r="M3278" s="1845"/>
      <c r="N3278" s="1845"/>
      <c r="O3278" s="1845"/>
      <c r="P3278" s="1845"/>
      <c r="Q3278" s="1845"/>
      <c r="R3278" s="1846"/>
      <c r="S3278" s="534"/>
    </row>
    <row r="3279" spans="1:19" ht="15.6">
      <c r="A3279" s="537"/>
      <c r="B3279" s="538"/>
      <c r="C3279" s="538"/>
      <c r="D3279" s="539"/>
      <c r="E3279" s="540"/>
      <c r="F3279" s="540"/>
      <c r="G3279" s="539"/>
      <c r="H3279" s="539"/>
      <c r="I3279" s="539"/>
      <c r="J3279" s="539"/>
      <c r="K3279" s="539"/>
      <c r="L3279" s="539"/>
      <c r="M3279" s="539"/>
      <c r="N3279" s="539"/>
      <c r="O3279" s="539"/>
      <c r="P3279" s="539"/>
      <c r="Q3279" s="539"/>
      <c r="R3279" s="540"/>
      <c r="S3279" s="534"/>
    </row>
    <row r="3280" spans="1:19" ht="15.6">
      <c r="A3280" s="1761" t="s">
        <v>1282</v>
      </c>
      <c r="B3280" s="1762"/>
      <c r="C3280" s="1762"/>
      <c r="D3280" s="1762"/>
      <c r="E3280" s="541"/>
      <c r="F3280" s="1763" t="s">
        <v>1283</v>
      </c>
      <c r="G3280" s="1763"/>
      <c r="H3280" s="1763"/>
      <c r="I3280" s="1763"/>
      <c r="J3280" s="1763"/>
      <c r="K3280" s="1763"/>
      <c r="L3280" s="540"/>
      <c r="M3280" s="1763" t="s">
        <v>1205</v>
      </c>
      <c r="N3280" s="1763"/>
      <c r="O3280" s="1763"/>
      <c r="P3280" s="540"/>
      <c r="Q3280" s="1764" t="s">
        <v>1284</v>
      </c>
      <c r="R3280" s="1765"/>
      <c r="S3280" s="1766"/>
    </row>
    <row r="3281" spans="1:19" ht="15.6">
      <c r="A3281" s="1767" t="s">
        <v>1121</v>
      </c>
      <c r="B3281" s="1768"/>
      <c r="C3281" s="1768"/>
      <c r="D3281" s="1768"/>
      <c r="E3281" s="541"/>
      <c r="F3281" s="1769" t="s">
        <v>1122</v>
      </c>
      <c r="G3281" s="1769"/>
      <c r="H3281" s="1769"/>
      <c r="I3281" s="1769"/>
      <c r="J3281" s="1769"/>
      <c r="K3281" s="1769"/>
      <c r="L3281" s="540"/>
      <c r="M3281" s="1770" t="s">
        <v>1058</v>
      </c>
      <c r="N3281" s="1771"/>
      <c r="O3281" s="1772"/>
      <c r="P3281" s="539"/>
      <c r="Q3281" s="1828"/>
      <c r="R3281" s="1829"/>
      <c r="S3281" s="1830"/>
    </row>
    <row r="3282" spans="1:19" ht="15.6">
      <c r="A3282" s="1767"/>
      <c r="B3282" s="1768"/>
      <c r="C3282" s="1768"/>
      <c r="D3282" s="1768"/>
      <c r="E3282" s="541"/>
      <c r="F3282" s="1769"/>
      <c r="G3282" s="1769"/>
      <c r="H3282" s="1769"/>
      <c r="I3282" s="1769"/>
      <c r="J3282" s="1769"/>
      <c r="K3282" s="1769"/>
      <c r="L3282" s="539"/>
      <c r="M3282" s="539"/>
      <c r="N3282" s="542"/>
      <c r="O3282" s="542"/>
      <c r="P3282" s="542"/>
      <c r="Q3282" s="542"/>
      <c r="R3282" s="540"/>
      <c r="S3282" s="534"/>
    </row>
    <row r="3283" spans="1:19" ht="15.6">
      <c r="A3283" s="1820" t="s">
        <v>1285</v>
      </c>
      <c r="B3283" s="1821"/>
      <c r="C3283" s="1821"/>
      <c r="D3283" s="1821"/>
      <c r="E3283" s="1821"/>
      <c r="F3283" s="1821"/>
      <c r="G3283" s="1821"/>
      <c r="H3283" s="1821"/>
      <c r="I3283" s="1821"/>
      <c r="J3283" s="1821"/>
      <c r="K3283" s="1822"/>
      <c r="L3283" s="1823" t="s">
        <v>428</v>
      </c>
      <c r="M3283" s="1825" t="s">
        <v>1225</v>
      </c>
      <c r="N3283" s="1826"/>
      <c r="O3283" s="1827"/>
      <c r="P3283" s="1823" t="s">
        <v>1286</v>
      </c>
      <c r="Q3283" s="1823" t="s">
        <v>1287</v>
      </c>
      <c r="R3283" s="1823" t="s">
        <v>1288</v>
      </c>
      <c r="S3283" s="1809" t="s">
        <v>1206</v>
      </c>
    </row>
    <row r="3284" spans="1:19" ht="15.6">
      <c r="A3284" s="1804"/>
      <c r="B3284" s="1805"/>
      <c r="C3284" s="1805"/>
      <c r="D3284" s="1805"/>
      <c r="E3284" s="1805"/>
      <c r="F3284" s="1805"/>
      <c r="G3284" s="1805"/>
      <c r="H3284" s="1805"/>
      <c r="I3284" s="1805"/>
      <c r="J3284" s="1805"/>
      <c r="K3284" s="1806"/>
      <c r="L3284" s="1824"/>
      <c r="M3284" s="546" t="s">
        <v>1289</v>
      </c>
      <c r="N3284" s="546" t="s">
        <v>1290</v>
      </c>
      <c r="O3284" s="546" t="s">
        <v>1291</v>
      </c>
      <c r="P3284" s="1824"/>
      <c r="Q3284" s="1824"/>
      <c r="R3284" s="1824"/>
      <c r="S3284" s="1810"/>
    </row>
    <row r="3285" spans="1:19" ht="15.6">
      <c r="A3285" s="1811" t="s">
        <v>1292</v>
      </c>
      <c r="B3285" s="1812"/>
      <c r="C3285" s="1812"/>
      <c r="D3285" s="1812"/>
      <c r="E3285" s="1812"/>
      <c r="F3285" s="1812"/>
      <c r="G3285" s="1812"/>
      <c r="H3285" s="1812"/>
      <c r="I3285" s="1812"/>
      <c r="J3285" s="1812"/>
      <c r="K3285" s="1813"/>
      <c r="L3285" s="547"/>
      <c r="M3285" s="583"/>
      <c r="N3285" s="549"/>
      <c r="O3285" s="549"/>
      <c r="P3285" s="549"/>
      <c r="Q3285" s="549">
        <v>2</v>
      </c>
      <c r="R3285" s="549">
        <f>Q3285</f>
        <v>2</v>
      </c>
      <c r="S3285" s="584">
        <f>R3285</f>
        <v>2</v>
      </c>
    </row>
    <row r="3286" spans="1:19" ht="15.6">
      <c r="A3286" s="1814"/>
      <c r="B3286" s="1815"/>
      <c r="C3286" s="1815"/>
      <c r="D3286" s="1815"/>
      <c r="E3286" s="1815"/>
      <c r="F3286" s="1815"/>
      <c r="G3286" s="1815"/>
      <c r="H3286" s="1815"/>
      <c r="I3286" s="1815"/>
      <c r="J3286" s="1815"/>
      <c r="K3286" s="1816"/>
      <c r="L3286" s="547"/>
      <c r="M3286" s="583"/>
      <c r="N3286" s="549"/>
      <c r="O3286" s="549"/>
      <c r="P3286" s="549"/>
      <c r="Q3286" s="549"/>
      <c r="R3286" s="549"/>
      <c r="S3286" s="584"/>
    </row>
    <row r="3287" spans="1:19" ht="15.6">
      <c r="A3287" s="1814"/>
      <c r="B3287" s="1815"/>
      <c r="C3287" s="1815"/>
      <c r="D3287" s="1815"/>
      <c r="E3287" s="1815"/>
      <c r="F3287" s="1815"/>
      <c r="G3287" s="1815"/>
      <c r="H3287" s="1815"/>
      <c r="I3287" s="1815"/>
      <c r="J3287" s="1815"/>
      <c r="K3287" s="1816"/>
      <c r="L3287" s="547"/>
      <c r="M3287" s="583"/>
      <c r="N3287" s="549"/>
      <c r="O3287" s="549"/>
      <c r="P3287" s="549"/>
      <c r="Q3287" s="549"/>
      <c r="R3287" s="549"/>
      <c r="S3287" s="584"/>
    </row>
    <row r="3288" spans="1:19" ht="15.6">
      <c r="A3288" s="1814"/>
      <c r="B3288" s="1815"/>
      <c r="C3288" s="1815"/>
      <c r="D3288" s="1815"/>
      <c r="E3288" s="1815"/>
      <c r="F3288" s="1815"/>
      <c r="G3288" s="1815"/>
      <c r="H3288" s="1815"/>
      <c r="I3288" s="1815"/>
      <c r="J3288" s="1815"/>
      <c r="K3288" s="1816"/>
      <c r="L3288" s="547"/>
      <c r="M3288" s="583"/>
      <c r="N3288" s="549"/>
      <c r="O3288" s="549"/>
      <c r="P3288" s="549"/>
      <c r="Q3288" s="549"/>
      <c r="R3288" s="549"/>
      <c r="S3288" s="584"/>
    </row>
    <row r="3289" spans="1:19" ht="15.6">
      <c r="A3289" s="1814"/>
      <c r="B3289" s="1815"/>
      <c r="C3289" s="1815"/>
      <c r="D3289" s="1815"/>
      <c r="E3289" s="1815"/>
      <c r="F3289" s="1815"/>
      <c r="G3289" s="1815"/>
      <c r="H3289" s="1815"/>
      <c r="I3289" s="1815"/>
      <c r="J3289" s="1815"/>
      <c r="K3289" s="1816"/>
      <c r="L3289" s="547"/>
      <c r="M3289" s="583"/>
      <c r="N3289" s="549"/>
      <c r="O3289" s="549"/>
      <c r="P3289" s="549"/>
      <c r="Q3289" s="549"/>
      <c r="R3289" s="549"/>
      <c r="S3289" s="584"/>
    </row>
    <row r="3290" spans="1:19" ht="15.6">
      <c r="A3290" s="1814"/>
      <c r="B3290" s="1815"/>
      <c r="C3290" s="1815"/>
      <c r="D3290" s="1815"/>
      <c r="E3290" s="1815"/>
      <c r="F3290" s="1815"/>
      <c r="G3290" s="1815"/>
      <c r="H3290" s="1815"/>
      <c r="I3290" s="1815"/>
      <c r="J3290" s="1815"/>
      <c r="K3290" s="1816"/>
      <c r="L3290" s="547"/>
      <c r="M3290" s="583"/>
      <c r="N3290" s="549"/>
      <c r="O3290" s="549"/>
      <c r="P3290" s="549"/>
      <c r="Q3290" s="549"/>
      <c r="R3290" s="549"/>
      <c r="S3290" s="584"/>
    </row>
    <row r="3291" spans="1:19" ht="15.6">
      <c r="A3291" s="1814"/>
      <c r="B3291" s="1815"/>
      <c r="C3291" s="1815"/>
      <c r="D3291" s="1815"/>
      <c r="E3291" s="1815"/>
      <c r="F3291" s="1815"/>
      <c r="G3291" s="1815"/>
      <c r="H3291" s="1815"/>
      <c r="I3291" s="1815"/>
      <c r="J3291" s="1815"/>
      <c r="K3291" s="1816"/>
      <c r="L3291" s="547"/>
      <c r="M3291" s="583"/>
      <c r="N3291" s="549"/>
      <c r="O3291" s="549"/>
      <c r="P3291" s="549"/>
      <c r="Q3291" s="549"/>
      <c r="R3291" s="549"/>
      <c r="S3291" s="584"/>
    </row>
    <row r="3292" spans="1:19" ht="15.6">
      <c r="A3292" s="1814"/>
      <c r="B3292" s="1815"/>
      <c r="C3292" s="1815"/>
      <c r="D3292" s="1815"/>
      <c r="E3292" s="1815"/>
      <c r="F3292" s="1815"/>
      <c r="G3292" s="1815"/>
      <c r="H3292" s="1815"/>
      <c r="I3292" s="1815"/>
      <c r="J3292" s="1815"/>
      <c r="K3292" s="1816"/>
      <c r="L3292" s="547"/>
      <c r="M3292" s="583"/>
      <c r="N3292" s="549"/>
      <c r="O3292" s="549"/>
      <c r="P3292" s="549"/>
      <c r="Q3292" s="549"/>
      <c r="R3292" s="549"/>
      <c r="S3292" s="584"/>
    </row>
    <row r="3293" spans="1:19" ht="16.2" thickBot="1">
      <c r="A3293" s="1814"/>
      <c r="B3293" s="1815"/>
      <c r="C3293" s="1815"/>
      <c r="D3293" s="1815"/>
      <c r="E3293" s="1815"/>
      <c r="F3293" s="1815"/>
      <c r="G3293" s="1815"/>
      <c r="H3293" s="1815"/>
      <c r="I3293" s="1815"/>
      <c r="J3293" s="1815"/>
      <c r="K3293" s="1816"/>
      <c r="L3293" s="1817" t="s">
        <v>1209</v>
      </c>
      <c r="M3293" s="1818"/>
      <c r="N3293" s="1818"/>
      <c r="O3293" s="1818"/>
      <c r="P3293" s="1818"/>
      <c r="Q3293" s="1818"/>
      <c r="R3293" s="1819"/>
      <c r="S3293" s="1164">
        <f>SUM(S3285:S3291)</f>
        <v>2</v>
      </c>
    </row>
    <row r="3294" spans="1:19" ht="15.6">
      <c r="A3294" s="1169"/>
      <c r="B3294" s="1170"/>
      <c r="C3294" s="1170"/>
      <c r="D3294" s="1170"/>
      <c r="E3294" s="1170"/>
      <c r="F3294" s="1170"/>
      <c r="G3294" s="1170"/>
      <c r="H3294" s="1170"/>
      <c r="I3294" s="1170"/>
      <c r="J3294" s="1170"/>
      <c r="K3294" s="1170"/>
      <c r="L3294" s="1171"/>
      <c r="M3294" s="1171"/>
      <c r="N3294" s="1171"/>
      <c r="O3294" s="1171"/>
      <c r="P3294" s="1171"/>
      <c r="Q3294" s="1171"/>
      <c r="R3294" s="1171"/>
      <c r="S3294" s="1172"/>
    </row>
    <row r="3295" spans="1:19" ht="86.4" customHeight="1">
      <c r="A3295" s="753" t="s">
        <v>1306</v>
      </c>
      <c r="B3295" s="1757"/>
      <c r="C3295" s="1757"/>
      <c r="D3295" s="299"/>
      <c r="E3295" s="280"/>
      <c r="F3295" s="756"/>
      <c r="G3295" s="1758" t="s">
        <v>1306</v>
      </c>
      <c r="H3295" s="1758"/>
      <c r="I3295" s="299"/>
      <c r="J3295" s="299"/>
      <c r="K3295" s="568"/>
      <c r="L3295" s="587"/>
      <c r="M3295" s="587"/>
      <c r="N3295" s="587"/>
      <c r="O3295" s="587"/>
      <c r="P3295" s="587"/>
      <c r="Q3295" s="587"/>
      <c r="R3295" s="587"/>
      <c r="S3295" s="588"/>
    </row>
    <row r="3296" spans="1:19" ht="15.6">
      <c r="A3296" s="765" t="s">
        <v>1939</v>
      </c>
      <c r="B3296" s="755"/>
      <c r="C3296" s="755"/>
      <c r="D3296" s="238"/>
      <c r="E3296" s="238"/>
      <c r="F3296" s="238"/>
      <c r="G3296" s="1759" t="s">
        <v>1942</v>
      </c>
      <c r="H3296" s="1759"/>
      <c r="I3296" s="1759"/>
      <c r="J3296" s="1759"/>
      <c r="K3296" s="568"/>
      <c r="L3296" s="587"/>
      <c r="M3296" s="587"/>
      <c r="N3296" s="587"/>
      <c r="O3296" s="587"/>
      <c r="P3296" s="587"/>
      <c r="Q3296" s="587"/>
      <c r="R3296" s="587"/>
      <c r="S3296" s="588"/>
    </row>
    <row r="3297" spans="1:19" ht="15.6">
      <c r="A3297" s="765" t="s">
        <v>1940</v>
      </c>
      <c r="B3297" s="755"/>
      <c r="C3297" s="755"/>
      <c r="D3297" s="238"/>
      <c r="E3297" s="238"/>
      <c r="F3297" s="238"/>
      <c r="G3297" s="1759" t="s">
        <v>1943</v>
      </c>
      <c r="H3297" s="1759"/>
      <c r="I3297" s="1759"/>
      <c r="J3297" s="1759"/>
      <c r="K3297" s="568"/>
      <c r="L3297" s="587"/>
      <c r="M3297" s="587"/>
      <c r="N3297" s="587"/>
      <c r="O3297" s="587"/>
      <c r="P3297" s="587"/>
      <c r="Q3297" s="587"/>
      <c r="R3297" s="587"/>
      <c r="S3297" s="588"/>
    </row>
    <row r="3298" spans="1:19" ht="16.2" thickBot="1">
      <c r="A3298" s="766" t="s">
        <v>1941</v>
      </c>
      <c r="B3298" s="767"/>
      <c r="C3298" s="767"/>
      <c r="D3298" s="727"/>
      <c r="E3298" s="727"/>
      <c r="F3298" s="727"/>
      <c r="G3298" s="1760" t="s">
        <v>1944</v>
      </c>
      <c r="H3298" s="1760"/>
      <c r="I3298" s="1760"/>
      <c r="J3298" s="1760"/>
      <c r="K3298" s="1167"/>
      <c r="L3298" s="1499"/>
      <c r="M3298" s="1499"/>
      <c r="N3298" s="1499"/>
      <c r="O3298" s="1499"/>
      <c r="P3298" s="1499"/>
      <c r="Q3298" s="1499"/>
      <c r="R3298" s="1499"/>
      <c r="S3298" s="1500"/>
    </row>
    <row r="3299" spans="1:19" ht="21" customHeight="1" thickBot="1">
      <c r="A3299" s="1837"/>
      <c r="B3299" s="1838"/>
      <c r="C3299" s="1838"/>
      <c r="D3299" s="1775" t="s">
        <v>1281</v>
      </c>
      <c r="E3299" s="1776"/>
      <c r="F3299" s="1776"/>
      <c r="G3299" s="1776"/>
      <c r="H3299" s="1776"/>
      <c r="I3299" s="1776"/>
      <c r="J3299" s="1776"/>
      <c r="K3299" s="1776"/>
      <c r="L3299" s="1776"/>
      <c r="M3299" s="1776"/>
      <c r="N3299" s="1776"/>
      <c r="O3299" s="1776"/>
      <c r="P3299" s="1776"/>
      <c r="Q3299" s="1776"/>
      <c r="R3299" s="1776"/>
      <c r="S3299" s="1486"/>
    </row>
    <row r="3300" spans="1:19" ht="15.6">
      <c r="A3300" s="530"/>
      <c r="B3300" s="531"/>
      <c r="C3300" s="531"/>
      <c r="D3300" s="531"/>
      <c r="E3300" s="531"/>
      <c r="F3300" s="531"/>
      <c r="G3300" s="531"/>
      <c r="H3300" s="531"/>
      <c r="I3300" s="531"/>
      <c r="J3300" s="531"/>
      <c r="K3300" s="531"/>
      <c r="L3300" s="531"/>
      <c r="M3300" s="531"/>
      <c r="N3300" s="531"/>
      <c r="O3300" s="531"/>
      <c r="P3300" s="531"/>
      <c r="Q3300" s="531"/>
      <c r="R3300" s="531"/>
      <c r="S3300" s="532"/>
    </row>
    <row r="3301" spans="1:19" ht="15.6" customHeight="1">
      <c r="A3301" s="1839" t="s">
        <v>1204</v>
      </c>
      <c r="B3301" s="1840"/>
      <c r="C3301" s="1840"/>
      <c r="D3301" s="1841" t="s">
        <v>1228</v>
      </c>
      <c r="E3301" s="1842"/>
      <c r="F3301" s="1842"/>
      <c r="G3301" s="1842"/>
      <c r="H3301" s="1842"/>
      <c r="I3301" s="1842"/>
      <c r="J3301" s="1842"/>
      <c r="K3301" s="1842"/>
      <c r="L3301" s="1842"/>
      <c r="M3301" s="1842"/>
      <c r="N3301" s="1842"/>
      <c r="O3301" s="1842"/>
      <c r="P3301" s="1842"/>
      <c r="Q3301" s="1842"/>
      <c r="R3301" s="1843"/>
      <c r="S3301" s="534"/>
    </row>
    <row r="3302" spans="1:19" ht="15.6">
      <c r="A3302" s="535"/>
      <c r="B3302" s="533"/>
      <c r="C3302" s="536"/>
      <c r="D3302" s="1844"/>
      <c r="E3302" s="1845"/>
      <c r="F3302" s="1845"/>
      <c r="G3302" s="1845"/>
      <c r="H3302" s="1845"/>
      <c r="I3302" s="1845"/>
      <c r="J3302" s="1845"/>
      <c r="K3302" s="1845"/>
      <c r="L3302" s="1845"/>
      <c r="M3302" s="1845"/>
      <c r="N3302" s="1845"/>
      <c r="O3302" s="1845"/>
      <c r="P3302" s="1845"/>
      <c r="Q3302" s="1845"/>
      <c r="R3302" s="1846"/>
      <c r="S3302" s="534"/>
    </row>
    <row r="3303" spans="1:19" ht="15.6">
      <c r="A3303" s="1761" t="s">
        <v>1282</v>
      </c>
      <c r="B3303" s="1762"/>
      <c r="C3303" s="1762"/>
      <c r="D3303" s="1762"/>
      <c r="E3303" s="541"/>
      <c r="F3303" s="1763" t="s">
        <v>1283</v>
      </c>
      <c r="G3303" s="1763"/>
      <c r="H3303" s="1763"/>
      <c r="I3303" s="1763"/>
      <c r="J3303" s="1763"/>
      <c r="K3303" s="1763"/>
      <c r="L3303" s="540"/>
      <c r="M3303" s="1763" t="s">
        <v>1205</v>
      </c>
      <c r="N3303" s="1763"/>
      <c r="O3303" s="1763"/>
      <c r="P3303" s="540"/>
      <c r="Q3303" s="1764" t="s">
        <v>1284</v>
      </c>
      <c r="R3303" s="1765"/>
      <c r="S3303" s="1766"/>
    </row>
    <row r="3304" spans="1:19" ht="15.6">
      <c r="A3304" s="1767" t="s">
        <v>1125</v>
      </c>
      <c r="B3304" s="1768"/>
      <c r="C3304" s="1768"/>
      <c r="D3304" s="1768"/>
      <c r="E3304" s="541"/>
      <c r="F3304" s="1769" t="s">
        <v>1975</v>
      </c>
      <c r="G3304" s="1769"/>
      <c r="H3304" s="1769"/>
      <c r="I3304" s="1769"/>
      <c r="J3304" s="1769"/>
      <c r="K3304" s="1769"/>
      <c r="L3304" s="540"/>
      <c r="M3304" s="1770" t="s">
        <v>1058</v>
      </c>
      <c r="N3304" s="1771"/>
      <c r="O3304" s="1772"/>
      <c r="P3304" s="539"/>
      <c r="Q3304" s="1828"/>
      <c r="R3304" s="1829"/>
      <c r="S3304" s="1830"/>
    </row>
    <row r="3305" spans="1:19" ht="15.6">
      <c r="A3305" s="1767"/>
      <c r="B3305" s="1768"/>
      <c r="C3305" s="1768"/>
      <c r="D3305" s="1768"/>
      <c r="E3305" s="541"/>
      <c r="F3305" s="1769"/>
      <c r="G3305" s="1769"/>
      <c r="H3305" s="1769"/>
      <c r="I3305" s="1769"/>
      <c r="J3305" s="1769"/>
      <c r="K3305" s="1769"/>
      <c r="L3305" s="539"/>
      <c r="M3305" s="539"/>
      <c r="N3305" s="542"/>
      <c r="O3305" s="542"/>
      <c r="P3305" s="542"/>
      <c r="Q3305" s="542"/>
      <c r="R3305" s="540"/>
      <c r="S3305" s="534"/>
    </row>
    <row r="3306" spans="1:19" ht="15.6">
      <c r="A3306" s="1820" t="s">
        <v>1285</v>
      </c>
      <c r="B3306" s="1821"/>
      <c r="C3306" s="1821"/>
      <c r="D3306" s="1821"/>
      <c r="E3306" s="1821"/>
      <c r="F3306" s="1821"/>
      <c r="G3306" s="1821"/>
      <c r="H3306" s="1821"/>
      <c r="I3306" s="1821"/>
      <c r="J3306" s="1821"/>
      <c r="K3306" s="1822"/>
      <c r="L3306" s="1823" t="s">
        <v>1739</v>
      </c>
      <c r="M3306" s="1825" t="s">
        <v>1225</v>
      </c>
      <c r="N3306" s="1826"/>
      <c r="O3306" s="1827"/>
      <c r="P3306" s="1823" t="s">
        <v>1286</v>
      </c>
      <c r="Q3306" s="1823" t="s">
        <v>1287</v>
      </c>
      <c r="R3306" s="1823" t="s">
        <v>1288</v>
      </c>
      <c r="S3306" s="1809" t="s">
        <v>1206</v>
      </c>
    </row>
    <row r="3307" spans="1:19" ht="15.6">
      <c r="A3307" s="1804"/>
      <c r="B3307" s="1805"/>
      <c r="C3307" s="1805"/>
      <c r="D3307" s="1805"/>
      <c r="E3307" s="1805"/>
      <c r="F3307" s="1805"/>
      <c r="G3307" s="1805"/>
      <c r="H3307" s="1805"/>
      <c r="I3307" s="1805"/>
      <c r="J3307" s="1805"/>
      <c r="K3307" s="1806"/>
      <c r="L3307" s="1824"/>
      <c r="M3307" s="546" t="s">
        <v>1289</v>
      </c>
      <c r="N3307" s="546" t="s">
        <v>1290</v>
      </c>
      <c r="O3307" s="546" t="s">
        <v>1291</v>
      </c>
      <c r="P3307" s="1824"/>
      <c r="Q3307" s="1824"/>
      <c r="R3307" s="1824"/>
      <c r="S3307" s="1810"/>
    </row>
    <row r="3308" spans="1:19" ht="15.6">
      <c r="A3308" s="1811" t="s">
        <v>1292</v>
      </c>
      <c r="B3308" s="1812"/>
      <c r="C3308" s="1812"/>
      <c r="D3308" s="1812"/>
      <c r="E3308" s="1812"/>
      <c r="F3308" s="1812"/>
      <c r="G3308" s="1812"/>
      <c r="H3308" s="1812"/>
      <c r="I3308" s="1812"/>
      <c r="J3308" s="1812"/>
      <c r="K3308" s="1813"/>
      <c r="L3308" s="583" t="s">
        <v>1673</v>
      </c>
      <c r="M3308" s="583"/>
      <c r="N3308" s="549"/>
      <c r="O3308" s="549"/>
      <c r="P3308" s="549"/>
      <c r="Q3308" s="549">
        <v>1</v>
      </c>
      <c r="R3308" s="549"/>
      <c r="S3308" s="584">
        <f>Q3308</f>
        <v>1</v>
      </c>
    </row>
    <row r="3309" spans="1:19" ht="15.6">
      <c r="A3309" s="1814"/>
      <c r="B3309" s="1815"/>
      <c r="C3309" s="1815"/>
      <c r="D3309" s="1815"/>
      <c r="E3309" s="1815"/>
      <c r="F3309" s="1815"/>
      <c r="G3309" s="1815"/>
      <c r="H3309" s="1815"/>
      <c r="I3309" s="1815"/>
      <c r="J3309" s="1815"/>
      <c r="K3309" s="1816"/>
      <c r="L3309" s="583"/>
      <c r="M3309" s="583"/>
      <c r="N3309" s="549"/>
      <c r="O3309" s="549"/>
      <c r="P3309" s="549"/>
      <c r="Q3309" s="549"/>
      <c r="R3309" s="549"/>
      <c r="S3309" s="584"/>
    </row>
    <row r="3310" spans="1:19" ht="15.6">
      <c r="A3310" s="1814"/>
      <c r="B3310" s="1815"/>
      <c r="C3310" s="1815"/>
      <c r="D3310" s="1815"/>
      <c r="E3310" s="1815"/>
      <c r="F3310" s="1815"/>
      <c r="G3310" s="1815"/>
      <c r="H3310" s="1815"/>
      <c r="I3310" s="1815"/>
      <c r="J3310" s="1815"/>
      <c r="K3310" s="1816"/>
      <c r="L3310" s="583"/>
      <c r="M3310" s="583"/>
      <c r="N3310" s="549"/>
      <c r="O3310" s="549"/>
      <c r="P3310" s="549"/>
      <c r="Q3310" s="549"/>
      <c r="R3310" s="549"/>
      <c r="S3310" s="584"/>
    </row>
    <row r="3311" spans="1:19" ht="15.6">
      <c r="A3311" s="1814"/>
      <c r="B3311" s="1815"/>
      <c r="C3311" s="1815"/>
      <c r="D3311" s="1815"/>
      <c r="E3311" s="1815"/>
      <c r="F3311" s="1815"/>
      <c r="G3311" s="1815"/>
      <c r="H3311" s="1815"/>
      <c r="I3311" s="1815"/>
      <c r="J3311" s="1815"/>
      <c r="K3311" s="1816"/>
      <c r="L3311" s="583"/>
      <c r="M3311" s="583"/>
      <c r="N3311" s="549"/>
      <c r="O3311" s="549"/>
      <c r="P3311" s="549"/>
      <c r="Q3311" s="549"/>
      <c r="R3311" s="549"/>
      <c r="S3311" s="584"/>
    </row>
    <row r="3312" spans="1:19" ht="15.6">
      <c r="A3312" s="1814"/>
      <c r="B3312" s="1815"/>
      <c r="C3312" s="1815"/>
      <c r="D3312" s="1815"/>
      <c r="E3312" s="1815"/>
      <c r="F3312" s="1815"/>
      <c r="G3312" s="1815"/>
      <c r="H3312" s="1815"/>
      <c r="I3312" s="1815"/>
      <c r="J3312" s="1815"/>
      <c r="K3312" s="1816"/>
      <c r="L3312" s="583"/>
      <c r="M3312" s="583"/>
      <c r="N3312" s="549"/>
      <c r="O3312" s="549"/>
      <c r="P3312" s="549"/>
      <c r="Q3312" s="549"/>
      <c r="R3312" s="549"/>
      <c r="S3312" s="584"/>
    </row>
    <row r="3313" spans="1:19" ht="15.6">
      <c r="A3313" s="1814"/>
      <c r="B3313" s="1815"/>
      <c r="C3313" s="1815"/>
      <c r="D3313" s="1815"/>
      <c r="E3313" s="1815"/>
      <c r="F3313" s="1815"/>
      <c r="G3313" s="1815"/>
      <c r="H3313" s="1815"/>
      <c r="I3313" s="1815"/>
      <c r="J3313" s="1815"/>
      <c r="K3313" s="1816"/>
      <c r="L3313" s="583"/>
      <c r="M3313" s="583"/>
      <c r="N3313" s="549"/>
      <c r="O3313" s="549"/>
      <c r="P3313" s="549"/>
      <c r="Q3313" s="549"/>
      <c r="R3313" s="549"/>
      <c r="S3313" s="584"/>
    </row>
    <row r="3314" spans="1:19" ht="15.6">
      <c r="A3314" s="1814"/>
      <c r="B3314" s="1815"/>
      <c r="C3314" s="1815"/>
      <c r="D3314" s="1815"/>
      <c r="E3314" s="1815"/>
      <c r="F3314" s="1815"/>
      <c r="G3314" s="1815"/>
      <c r="H3314" s="1815"/>
      <c r="I3314" s="1815"/>
      <c r="J3314" s="1815"/>
      <c r="K3314" s="1816"/>
      <c r="L3314" s="583"/>
      <c r="M3314" s="583"/>
      <c r="N3314" s="549"/>
      <c r="O3314" s="549"/>
      <c r="P3314" s="549"/>
      <c r="Q3314" s="549"/>
      <c r="R3314" s="549"/>
      <c r="S3314" s="584"/>
    </row>
    <row r="3315" spans="1:19" ht="15.6">
      <c r="A3315" s="1814"/>
      <c r="B3315" s="1815"/>
      <c r="C3315" s="1815"/>
      <c r="D3315" s="1815"/>
      <c r="E3315" s="1815"/>
      <c r="F3315" s="1815"/>
      <c r="G3315" s="1815"/>
      <c r="H3315" s="1815"/>
      <c r="I3315" s="1815"/>
      <c r="J3315" s="1815"/>
      <c r="K3315" s="1816"/>
      <c r="L3315" s="583"/>
      <c r="M3315" s="583"/>
      <c r="N3315" s="549"/>
      <c r="O3315" s="549"/>
      <c r="P3315" s="549"/>
      <c r="Q3315" s="549"/>
      <c r="R3315" s="549"/>
      <c r="S3315" s="584"/>
    </row>
    <row r="3316" spans="1:19" ht="15.6">
      <c r="A3316" s="1814"/>
      <c r="B3316" s="1815"/>
      <c r="C3316" s="1815"/>
      <c r="D3316" s="1815"/>
      <c r="E3316" s="1815"/>
      <c r="F3316" s="1815"/>
      <c r="G3316" s="1815"/>
      <c r="H3316" s="1815"/>
      <c r="I3316" s="1815"/>
      <c r="J3316" s="1815"/>
      <c r="K3316" s="1816"/>
      <c r="L3316" s="583"/>
      <c r="M3316" s="583"/>
      <c r="N3316" s="549"/>
      <c r="O3316" s="549"/>
      <c r="P3316" s="549"/>
      <c r="Q3316" s="549"/>
      <c r="R3316" s="549"/>
      <c r="S3316" s="584"/>
    </row>
    <row r="3317" spans="1:19" ht="15.6">
      <c r="A3317" s="1814"/>
      <c r="B3317" s="1815"/>
      <c r="C3317" s="1815"/>
      <c r="D3317" s="1815"/>
      <c r="E3317" s="1815"/>
      <c r="F3317" s="1815"/>
      <c r="G3317" s="1815"/>
      <c r="H3317" s="1815"/>
      <c r="I3317" s="1815"/>
      <c r="J3317" s="1815"/>
      <c r="K3317" s="1816"/>
      <c r="L3317" s="583"/>
      <c r="M3317" s="583"/>
      <c r="N3317" s="549"/>
      <c r="O3317" s="549"/>
      <c r="P3317" s="549"/>
      <c r="Q3317" s="549"/>
      <c r="R3317" s="549"/>
      <c r="S3317" s="584"/>
    </row>
    <row r="3318" spans="1:19" ht="15.6">
      <c r="A3318" s="1814"/>
      <c r="B3318" s="1815"/>
      <c r="C3318" s="1815"/>
      <c r="D3318" s="1815"/>
      <c r="E3318" s="1815"/>
      <c r="F3318" s="1815"/>
      <c r="G3318" s="1815"/>
      <c r="H3318" s="1815"/>
      <c r="I3318" s="1815"/>
      <c r="J3318" s="1815"/>
      <c r="K3318" s="1816"/>
      <c r="L3318" s="583"/>
      <c r="M3318" s="583"/>
      <c r="N3318" s="549"/>
      <c r="O3318" s="549"/>
      <c r="P3318" s="549"/>
      <c r="Q3318" s="549"/>
      <c r="R3318" s="549"/>
      <c r="S3318" s="584"/>
    </row>
    <row r="3319" spans="1:19" ht="15.6">
      <c r="A3319" s="1814"/>
      <c r="B3319" s="1815"/>
      <c r="C3319" s="1815"/>
      <c r="D3319" s="1815"/>
      <c r="E3319" s="1815"/>
      <c r="F3319" s="1815"/>
      <c r="G3319" s="1815"/>
      <c r="H3319" s="1815"/>
      <c r="I3319" s="1815"/>
      <c r="J3319" s="1815"/>
      <c r="K3319" s="1816"/>
      <c r="L3319" s="583"/>
      <c r="M3319" s="583"/>
      <c r="N3319" s="549"/>
      <c r="O3319" s="549"/>
      <c r="P3319" s="549"/>
      <c r="Q3319" s="549"/>
      <c r="R3319" s="549"/>
      <c r="S3319" s="584"/>
    </row>
    <row r="3320" spans="1:19" ht="15.6">
      <c r="A3320" s="1814"/>
      <c r="B3320" s="1815"/>
      <c r="C3320" s="1815"/>
      <c r="D3320" s="1815"/>
      <c r="E3320" s="1815"/>
      <c r="F3320" s="1815"/>
      <c r="G3320" s="1815"/>
      <c r="H3320" s="1815"/>
      <c r="I3320" s="1815"/>
      <c r="J3320" s="1815"/>
      <c r="K3320" s="1816"/>
      <c r="L3320" s="583"/>
      <c r="M3320" s="583"/>
      <c r="N3320" s="549"/>
      <c r="O3320" s="549"/>
      <c r="P3320" s="549"/>
      <c r="Q3320" s="549"/>
      <c r="R3320" s="549"/>
      <c r="S3320" s="584"/>
    </row>
    <row r="3321" spans="1:19" ht="15.6">
      <c r="A3321" s="1831"/>
      <c r="B3321" s="1832"/>
      <c r="C3321" s="1832"/>
      <c r="D3321" s="1832"/>
      <c r="E3321" s="1832"/>
      <c r="F3321" s="1832"/>
      <c r="G3321" s="1832"/>
      <c r="H3321" s="1832"/>
      <c r="I3321" s="1832"/>
      <c r="J3321" s="1832"/>
      <c r="K3321" s="1833"/>
      <c r="L3321" s="1834" t="s">
        <v>1209</v>
      </c>
      <c r="M3321" s="1835"/>
      <c r="N3321" s="1835"/>
      <c r="O3321" s="1835"/>
      <c r="P3321" s="1835"/>
      <c r="Q3321" s="1835"/>
      <c r="R3321" s="1836"/>
      <c r="S3321" s="558">
        <f>SUM(S3308:S3317)</f>
        <v>1</v>
      </c>
    </row>
    <row r="3322" spans="1:19" ht="15" thickBot="1">
      <c r="A3322" s="1147"/>
      <c r="S3322" s="1148"/>
    </row>
    <row r="3323" spans="1:19" ht="21" customHeight="1" thickBot="1">
      <c r="A3323" s="1837"/>
      <c r="B3323" s="1838"/>
      <c r="C3323" s="1838"/>
      <c r="D3323" s="1775" t="s">
        <v>1281</v>
      </c>
      <c r="E3323" s="1776"/>
      <c r="F3323" s="1776"/>
      <c r="G3323" s="1776"/>
      <c r="H3323" s="1776"/>
      <c r="I3323" s="1776"/>
      <c r="J3323" s="1776"/>
      <c r="K3323" s="1776"/>
      <c r="L3323" s="1776"/>
      <c r="M3323" s="1776"/>
      <c r="N3323" s="1776"/>
      <c r="O3323" s="1776"/>
      <c r="P3323" s="1776"/>
      <c r="Q3323" s="1776"/>
      <c r="R3323" s="1776"/>
      <c r="S3323" s="1486"/>
    </row>
    <row r="3324" spans="1:19" ht="15.6">
      <c r="A3324" s="530"/>
      <c r="B3324" s="531"/>
      <c r="C3324" s="531"/>
      <c r="D3324" s="531"/>
      <c r="E3324" s="531"/>
      <c r="F3324" s="531"/>
      <c r="G3324" s="531"/>
      <c r="H3324" s="531"/>
      <c r="I3324" s="531"/>
      <c r="J3324" s="531"/>
      <c r="K3324" s="531"/>
      <c r="L3324" s="531"/>
      <c r="M3324" s="531"/>
      <c r="N3324" s="531"/>
      <c r="O3324" s="531"/>
      <c r="P3324" s="531"/>
      <c r="Q3324" s="531"/>
      <c r="R3324" s="531"/>
      <c r="S3324" s="532"/>
    </row>
    <row r="3325" spans="1:19" ht="15.6" customHeight="1">
      <c r="A3325" s="1839" t="s">
        <v>1204</v>
      </c>
      <c r="B3325" s="1840"/>
      <c r="C3325" s="1840"/>
      <c r="D3325" s="1841" t="s">
        <v>1228</v>
      </c>
      <c r="E3325" s="1842"/>
      <c r="F3325" s="1842"/>
      <c r="G3325" s="1842"/>
      <c r="H3325" s="1842"/>
      <c r="I3325" s="1842"/>
      <c r="J3325" s="1842"/>
      <c r="K3325" s="1842"/>
      <c r="L3325" s="1842"/>
      <c r="M3325" s="1842"/>
      <c r="N3325" s="1842"/>
      <c r="O3325" s="1842"/>
      <c r="P3325" s="1842"/>
      <c r="Q3325" s="1842"/>
      <c r="R3325" s="1843"/>
      <c r="S3325" s="534"/>
    </row>
    <row r="3326" spans="1:19" ht="15.6">
      <c r="A3326" s="535"/>
      <c r="B3326" s="533"/>
      <c r="C3326" s="536"/>
      <c r="D3326" s="1844"/>
      <c r="E3326" s="1845"/>
      <c r="F3326" s="1845"/>
      <c r="G3326" s="1845"/>
      <c r="H3326" s="1845"/>
      <c r="I3326" s="1845"/>
      <c r="J3326" s="1845"/>
      <c r="K3326" s="1845"/>
      <c r="L3326" s="1845"/>
      <c r="M3326" s="1845"/>
      <c r="N3326" s="1845"/>
      <c r="O3326" s="1845"/>
      <c r="P3326" s="1845"/>
      <c r="Q3326" s="1845"/>
      <c r="R3326" s="1846"/>
      <c r="S3326" s="534"/>
    </row>
    <row r="3327" spans="1:19" ht="15.6">
      <c r="A3327" s="1761" t="s">
        <v>1282</v>
      </c>
      <c r="B3327" s="1762"/>
      <c r="C3327" s="1762"/>
      <c r="D3327" s="1762"/>
      <c r="E3327" s="541"/>
      <c r="F3327" s="1763" t="s">
        <v>1283</v>
      </c>
      <c r="G3327" s="1763"/>
      <c r="H3327" s="1763"/>
      <c r="I3327" s="1763"/>
      <c r="J3327" s="1763"/>
      <c r="K3327" s="1763"/>
      <c r="L3327" s="540"/>
      <c r="M3327" s="1763" t="s">
        <v>1205</v>
      </c>
      <c r="N3327" s="1763"/>
      <c r="O3327" s="1763"/>
      <c r="P3327" s="540"/>
      <c r="Q3327" s="1764" t="s">
        <v>1284</v>
      </c>
      <c r="R3327" s="1765"/>
      <c r="S3327" s="1766"/>
    </row>
    <row r="3328" spans="1:19" ht="15.6">
      <c r="A3328" s="1767" t="s">
        <v>1126</v>
      </c>
      <c r="B3328" s="1768"/>
      <c r="C3328" s="1768"/>
      <c r="D3328" s="1768"/>
      <c r="E3328" s="541"/>
      <c r="F3328" s="1769" t="s">
        <v>1127</v>
      </c>
      <c r="G3328" s="1769"/>
      <c r="H3328" s="1769"/>
      <c r="I3328" s="1769"/>
      <c r="J3328" s="1769"/>
      <c r="K3328" s="1769"/>
      <c r="L3328" s="540"/>
      <c r="M3328" s="1770" t="s">
        <v>1058</v>
      </c>
      <c r="N3328" s="1771"/>
      <c r="O3328" s="1772"/>
      <c r="P3328" s="539"/>
      <c r="Q3328" s="1828"/>
      <c r="R3328" s="1829"/>
      <c r="S3328" s="1830"/>
    </row>
    <row r="3329" spans="1:19" ht="15.6">
      <c r="A3329" s="1767"/>
      <c r="B3329" s="1768"/>
      <c r="C3329" s="1768"/>
      <c r="D3329" s="1768"/>
      <c r="E3329" s="541"/>
      <c r="F3329" s="1769"/>
      <c r="G3329" s="1769"/>
      <c r="H3329" s="1769"/>
      <c r="I3329" s="1769"/>
      <c r="J3329" s="1769"/>
      <c r="K3329" s="1769"/>
      <c r="L3329" s="539"/>
      <c r="M3329" s="539"/>
      <c r="N3329" s="542"/>
      <c r="O3329" s="542"/>
      <c r="P3329" s="542"/>
      <c r="Q3329" s="542"/>
      <c r="R3329" s="540"/>
      <c r="S3329" s="534"/>
    </row>
    <row r="3330" spans="1:19" ht="15.6">
      <c r="A3330" s="1820" t="s">
        <v>1285</v>
      </c>
      <c r="B3330" s="1821"/>
      <c r="C3330" s="1821"/>
      <c r="D3330" s="1821"/>
      <c r="E3330" s="1821"/>
      <c r="F3330" s="1821"/>
      <c r="G3330" s="1821"/>
      <c r="H3330" s="1821"/>
      <c r="I3330" s="1821"/>
      <c r="J3330" s="1821"/>
      <c r="K3330" s="1822"/>
      <c r="L3330" s="1823" t="s">
        <v>1739</v>
      </c>
      <c r="M3330" s="1825" t="s">
        <v>1225</v>
      </c>
      <c r="N3330" s="1826"/>
      <c r="O3330" s="1827"/>
      <c r="P3330" s="1823" t="s">
        <v>1286</v>
      </c>
      <c r="Q3330" s="1823" t="s">
        <v>1287</v>
      </c>
      <c r="R3330" s="1823" t="s">
        <v>1288</v>
      </c>
      <c r="S3330" s="1809" t="s">
        <v>1206</v>
      </c>
    </row>
    <row r="3331" spans="1:19" ht="15.6">
      <c r="A3331" s="1804"/>
      <c r="B3331" s="1805"/>
      <c r="C3331" s="1805"/>
      <c r="D3331" s="1805"/>
      <c r="E3331" s="1805"/>
      <c r="F3331" s="1805"/>
      <c r="G3331" s="1805"/>
      <c r="H3331" s="1805"/>
      <c r="I3331" s="1805"/>
      <c r="J3331" s="1805"/>
      <c r="K3331" s="1806"/>
      <c r="L3331" s="1824"/>
      <c r="M3331" s="546" t="s">
        <v>1289</v>
      </c>
      <c r="N3331" s="546" t="s">
        <v>1290</v>
      </c>
      <c r="O3331" s="546" t="s">
        <v>1291</v>
      </c>
      <c r="P3331" s="1824"/>
      <c r="Q3331" s="1824"/>
      <c r="R3331" s="1824"/>
      <c r="S3331" s="1810"/>
    </row>
    <row r="3332" spans="1:19" ht="15.6">
      <c r="A3332" s="1811" t="s">
        <v>1292</v>
      </c>
      <c r="B3332" s="1812"/>
      <c r="C3332" s="1812"/>
      <c r="D3332" s="1812"/>
      <c r="E3332" s="1812"/>
      <c r="F3332" s="1812"/>
      <c r="G3332" s="1812"/>
      <c r="H3332" s="1812"/>
      <c r="I3332" s="1812"/>
      <c r="J3332" s="1812"/>
      <c r="K3332" s="1813"/>
      <c r="L3332" s="583" t="s">
        <v>1673</v>
      </c>
      <c r="M3332" s="583"/>
      <c r="N3332" s="549"/>
      <c r="O3332" s="549"/>
      <c r="P3332" s="549"/>
      <c r="Q3332" s="549">
        <v>14</v>
      </c>
      <c r="R3332" s="549"/>
      <c r="S3332" s="584">
        <f>Q3332</f>
        <v>14</v>
      </c>
    </row>
    <row r="3333" spans="1:19" ht="15.6">
      <c r="A3333" s="1814"/>
      <c r="B3333" s="1815"/>
      <c r="C3333" s="1815"/>
      <c r="D3333" s="1815"/>
      <c r="E3333" s="1815"/>
      <c r="F3333" s="1815"/>
      <c r="G3333" s="1815"/>
      <c r="H3333" s="1815"/>
      <c r="I3333" s="1815"/>
      <c r="J3333" s="1815"/>
      <c r="K3333" s="1816"/>
      <c r="L3333" s="583"/>
      <c r="M3333" s="583"/>
      <c r="N3333" s="549"/>
      <c r="O3333" s="549"/>
      <c r="P3333" s="549"/>
      <c r="Q3333" s="549"/>
      <c r="R3333" s="549"/>
      <c r="S3333" s="584"/>
    </row>
    <row r="3334" spans="1:19" ht="15.6">
      <c r="A3334" s="1814"/>
      <c r="B3334" s="1815"/>
      <c r="C3334" s="1815"/>
      <c r="D3334" s="1815"/>
      <c r="E3334" s="1815"/>
      <c r="F3334" s="1815"/>
      <c r="G3334" s="1815"/>
      <c r="H3334" s="1815"/>
      <c r="I3334" s="1815"/>
      <c r="J3334" s="1815"/>
      <c r="K3334" s="1816"/>
      <c r="L3334" s="583"/>
      <c r="M3334" s="583"/>
      <c r="N3334" s="549"/>
      <c r="O3334" s="549"/>
      <c r="P3334" s="549"/>
      <c r="Q3334" s="549"/>
      <c r="R3334" s="549"/>
      <c r="S3334" s="584"/>
    </row>
    <row r="3335" spans="1:19" ht="15.6">
      <c r="A3335" s="1814"/>
      <c r="B3335" s="1815"/>
      <c r="C3335" s="1815"/>
      <c r="D3335" s="1815"/>
      <c r="E3335" s="1815"/>
      <c r="F3335" s="1815"/>
      <c r="G3335" s="1815"/>
      <c r="H3335" s="1815"/>
      <c r="I3335" s="1815"/>
      <c r="J3335" s="1815"/>
      <c r="K3335" s="1816"/>
      <c r="L3335" s="583"/>
      <c r="M3335" s="583"/>
      <c r="N3335" s="549"/>
      <c r="O3335" s="549"/>
      <c r="P3335" s="549"/>
      <c r="Q3335" s="549"/>
      <c r="R3335" s="549"/>
      <c r="S3335" s="584"/>
    </row>
    <row r="3336" spans="1:19" ht="15.6">
      <c r="A3336" s="1814"/>
      <c r="B3336" s="1815"/>
      <c r="C3336" s="1815"/>
      <c r="D3336" s="1815"/>
      <c r="E3336" s="1815"/>
      <c r="F3336" s="1815"/>
      <c r="G3336" s="1815"/>
      <c r="H3336" s="1815"/>
      <c r="I3336" s="1815"/>
      <c r="J3336" s="1815"/>
      <c r="K3336" s="1816"/>
      <c r="L3336" s="583"/>
      <c r="M3336" s="583"/>
      <c r="N3336" s="549"/>
      <c r="O3336" s="549"/>
      <c r="P3336" s="549"/>
      <c r="Q3336" s="549"/>
      <c r="R3336" s="549"/>
      <c r="S3336" s="584"/>
    </row>
    <row r="3337" spans="1:19" ht="15.6">
      <c r="A3337" s="1814"/>
      <c r="B3337" s="1815"/>
      <c r="C3337" s="1815"/>
      <c r="D3337" s="1815"/>
      <c r="E3337" s="1815"/>
      <c r="F3337" s="1815"/>
      <c r="G3337" s="1815"/>
      <c r="H3337" s="1815"/>
      <c r="I3337" s="1815"/>
      <c r="J3337" s="1815"/>
      <c r="K3337" s="1816"/>
      <c r="L3337" s="583"/>
      <c r="M3337" s="583"/>
      <c r="N3337" s="549"/>
      <c r="O3337" s="549"/>
      <c r="P3337" s="549"/>
      <c r="Q3337" s="549"/>
      <c r="R3337" s="549"/>
      <c r="S3337" s="584"/>
    </row>
    <row r="3338" spans="1:19" ht="15.6">
      <c r="A3338" s="1814"/>
      <c r="B3338" s="1815"/>
      <c r="C3338" s="1815"/>
      <c r="D3338" s="1815"/>
      <c r="E3338" s="1815"/>
      <c r="F3338" s="1815"/>
      <c r="G3338" s="1815"/>
      <c r="H3338" s="1815"/>
      <c r="I3338" s="1815"/>
      <c r="J3338" s="1815"/>
      <c r="K3338" s="1816"/>
      <c r="L3338" s="583"/>
      <c r="M3338" s="583"/>
      <c r="N3338" s="549"/>
      <c r="O3338" s="549"/>
      <c r="P3338" s="549"/>
      <c r="Q3338" s="549"/>
      <c r="R3338" s="549"/>
      <c r="S3338" s="584"/>
    </row>
    <row r="3339" spans="1:19" ht="15.6">
      <c r="A3339" s="1814"/>
      <c r="B3339" s="1815"/>
      <c r="C3339" s="1815"/>
      <c r="D3339" s="1815"/>
      <c r="E3339" s="1815"/>
      <c r="F3339" s="1815"/>
      <c r="G3339" s="1815"/>
      <c r="H3339" s="1815"/>
      <c r="I3339" s="1815"/>
      <c r="J3339" s="1815"/>
      <c r="K3339" s="1816"/>
      <c r="L3339" s="583"/>
      <c r="M3339" s="583"/>
      <c r="N3339" s="549"/>
      <c r="O3339" s="549"/>
      <c r="P3339" s="549"/>
      <c r="Q3339" s="549"/>
      <c r="R3339" s="549"/>
      <c r="S3339" s="584"/>
    </row>
    <row r="3340" spans="1:19" ht="15.6">
      <c r="A3340" s="1814"/>
      <c r="B3340" s="1815"/>
      <c r="C3340" s="1815"/>
      <c r="D3340" s="1815"/>
      <c r="E3340" s="1815"/>
      <c r="F3340" s="1815"/>
      <c r="G3340" s="1815"/>
      <c r="H3340" s="1815"/>
      <c r="I3340" s="1815"/>
      <c r="J3340" s="1815"/>
      <c r="K3340" s="1816"/>
      <c r="L3340" s="583"/>
      <c r="M3340" s="583"/>
      <c r="N3340" s="549"/>
      <c r="O3340" s="549"/>
      <c r="P3340" s="549"/>
      <c r="Q3340" s="549"/>
      <c r="R3340" s="549"/>
      <c r="S3340" s="584"/>
    </row>
    <row r="3341" spans="1:19" ht="15.6">
      <c r="A3341" s="1814"/>
      <c r="B3341" s="1815"/>
      <c r="C3341" s="1815"/>
      <c r="D3341" s="1815"/>
      <c r="E3341" s="1815"/>
      <c r="F3341" s="1815"/>
      <c r="G3341" s="1815"/>
      <c r="H3341" s="1815"/>
      <c r="I3341" s="1815"/>
      <c r="J3341" s="1815"/>
      <c r="K3341" s="1816"/>
      <c r="L3341" s="583"/>
      <c r="M3341" s="583"/>
      <c r="N3341" s="549"/>
      <c r="O3341" s="549"/>
      <c r="P3341" s="549"/>
      <c r="Q3341" s="549"/>
      <c r="R3341" s="549"/>
      <c r="S3341" s="584"/>
    </row>
    <row r="3342" spans="1:19" ht="15.6">
      <c r="A3342" s="1814"/>
      <c r="B3342" s="1815"/>
      <c r="C3342" s="1815"/>
      <c r="D3342" s="1815"/>
      <c r="E3342" s="1815"/>
      <c r="F3342" s="1815"/>
      <c r="G3342" s="1815"/>
      <c r="H3342" s="1815"/>
      <c r="I3342" s="1815"/>
      <c r="J3342" s="1815"/>
      <c r="K3342" s="1816"/>
      <c r="L3342" s="583"/>
      <c r="M3342" s="583"/>
      <c r="N3342" s="549"/>
      <c r="O3342" s="549"/>
      <c r="P3342" s="549"/>
      <c r="Q3342" s="549"/>
      <c r="R3342" s="549"/>
      <c r="S3342" s="584"/>
    </row>
    <row r="3343" spans="1:19" ht="15.6">
      <c r="A3343" s="1814"/>
      <c r="B3343" s="1815"/>
      <c r="C3343" s="1815"/>
      <c r="D3343" s="1815"/>
      <c r="E3343" s="1815"/>
      <c r="F3343" s="1815"/>
      <c r="G3343" s="1815"/>
      <c r="H3343" s="1815"/>
      <c r="I3343" s="1815"/>
      <c r="J3343" s="1815"/>
      <c r="K3343" s="1816"/>
      <c r="L3343" s="583"/>
      <c r="M3343" s="583"/>
      <c r="N3343" s="549"/>
      <c r="O3343" s="549"/>
      <c r="P3343" s="549"/>
      <c r="Q3343" s="549"/>
      <c r="R3343" s="549"/>
      <c r="S3343" s="584"/>
    </row>
    <row r="3344" spans="1:19" ht="15.6">
      <c r="A3344" s="1814"/>
      <c r="B3344" s="1815"/>
      <c r="C3344" s="1815"/>
      <c r="D3344" s="1815"/>
      <c r="E3344" s="1815"/>
      <c r="F3344" s="1815"/>
      <c r="G3344" s="1815"/>
      <c r="H3344" s="1815"/>
      <c r="I3344" s="1815"/>
      <c r="J3344" s="1815"/>
      <c r="K3344" s="1816"/>
      <c r="L3344" s="583"/>
      <c r="M3344" s="583"/>
      <c r="N3344" s="549"/>
      <c r="O3344" s="549"/>
      <c r="P3344" s="549"/>
      <c r="Q3344" s="549"/>
      <c r="R3344" s="549"/>
      <c r="S3344" s="584"/>
    </row>
    <row r="3345" spans="1:19" ht="16.2" thickBot="1">
      <c r="A3345" s="1814"/>
      <c r="B3345" s="1815"/>
      <c r="C3345" s="1815"/>
      <c r="D3345" s="1815"/>
      <c r="E3345" s="1815"/>
      <c r="F3345" s="1815"/>
      <c r="G3345" s="1815"/>
      <c r="H3345" s="1815"/>
      <c r="I3345" s="1815"/>
      <c r="J3345" s="1815"/>
      <c r="K3345" s="1816"/>
      <c r="L3345" s="1817" t="s">
        <v>1209</v>
      </c>
      <c r="M3345" s="1818"/>
      <c r="N3345" s="1818"/>
      <c r="O3345" s="1818"/>
      <c r="P3345" s="1818"/>
      <c r="Q3345" s="1818"/>
      <c r="R3345" s="1819"/>
      <c r="S3345" s="1164">
        <f>SUM(S3332:S3341)</f>
        <v>14</v>
      </c>
    </row>
    <row r="3346" spans="1:19" ht="15.6">
      <c r="A3346" s="1169"/>
      <c r="B3346" s="1170"/>
      <c r="C3346" s="1170"/>
      <c r="D3346" s="1170"/>
      <c r="E3346" s="1170"/>
      <c r="F3346" s="1170"/>
      <c r="G3346" s="1170"/>
      <c r="H3346" s="1170"/>
      <c r="I3346" s="1170"/>
      <c r="J3346" s="1170"/>
      <c r="K3346" s="1170"/>
      <c r="L3346" s="1171"/>
      <c r="M3346" s="1171"/>
      <c r="N3346" s="1171"/>
      <c r="O3346" s="1171"/>
      <c r="P3346" s="1171"/>
      <c r="Q3346" s="1171"/>
      <c r="R3346" s="1171"/>
      <c r="S3346" s="1172"/>
    </row>
    <row r="3347" spans="1:19" ht="83.4" customHeight="1">
      <c r="A3347" s="753" t="s">
        <v>1306</v>
      </c>
      <c r="B3347" s="1757"/>
      <c r="C3347" s="1757"/>
      <c r="D3347" s="299"/>
      <c r="E3347" s="280"/>
      <c r="F3347" s="756"/>
      <c r="G3347" s="1758" t="s">
        <v>1306</v>
      </c>
      <c r="H3347" s="1758"/>
      <c r="I3347" s="299"/>
      <c r="J3347" s="299"/>
      <c r="K3347" s="552"/>
      <c r="L3347" s="587"/>
      <c r="M3347" s="587"/>
      <c r="N3347" s="587"/>
      <c r="O3347" s="587"/>
      <c r="P3347" s="587"/>
      <c r="Q3347" s="587"/>
      <c r="R3347" s="587"/>
      <c r="S3347" s="588"/>
    </row>
    <row r="3348" spans="1:19" ht="15.6">
      <c r="A3348" s="765" t="s">
        <v>1939</v>
      </c>
      <c r="B3348" s="755"/>
      <c r="C3348" s="755"/>
      <c r="D3348" s="238"/>
      <c r="E3348" s="238"/>
      <c r="F3348" s="238"/>
      <c r="G3348" s="1759" t="s">
        <v>1942</v>
      </c>
      <c r="H3348" s="1759"/>
      <c r="I3348" s="1759"/>
      <c r="J3348" s="1759"/>
      <c r="K3348" s="552"/>
      <c r="L3348" s="587"/>
      <c r="M3348" s="587"/>
      <c r="N3348" s="587"/>
      <c r="O3348" s="587"/>
      <c r="P3348" s="587"/>
      <c r="Q3348" s="587"/>
      <c r="R3348" s="587"/>
      <c r="S3348" s="588"/>
    </row>
    <row r="3349" spans="1:19" ht="15.6">
      <c r="A3349" s="765" t="s">
        <v>1940</v>
      </c>
      <c r="B3349" s="755"/>
      <c r="C3349" s="755"/>
      <c r="D3349" s="238"/>
      <c r="E3349" s="238"/>
      <c r="F3349" s="238"/>
      <c r="G3349" s="1759" t="s">
        <v>1943</v>
      </c>
      <c r="H3349" s="1759"/>
      <c r="I3349" s="1759"/>
      <c r="J3349" s="1759"/>
      <c r="K3349" s="552"/>
      <c r="L3349" s="587"/>
      <c r="M3349" s="587"/>
      <c r="N3349" s="587"/>
      <c r="O3349" s="587"/>
      <c r="P3349" s="587"/>
      <c r="Q3349" s="587"/>
      <c r="R3349" s="587"/>
      <c r="S3349" s="588"/>
    </row>
    <row r="3350" spans="1:19" ht="16.2" thickBot="1">
      <c r="A3350" s="765" t="s">
        <v>1941</v>
      </c>
      <c r="B3350" s="755"/>
      <c r="C3350" s="755"/>
      <c r="D3350" s="238"/>
      <c r="E3350" s="238"/>
      <c r="F3350" s="238"/>
      <c r="G3350" s="1759" t="s">
        <v>1944</v>
      </c>
      <c r="H3350" s="1759"/>
      <c r="I3350" s="1759"/>
      <c r="J3350" s="1759"/>
      <c r="K3350" s="552"/>
      <c r="L3350" s="587"/>
      <c r="M3350" s="587"/>
      <c r="N3350" s="587"/>
      <c r="O3350" s="587"/>
      <c r="P3350" s="587"/>
      <c r="Q3350" s="587"/>
      <c r="R3350" s="587"/>
      <c r="S3350" s="588"/>
    </row>
    <row r="3351" spans="1:19" ht="21" customHeight="1" thickBot="1">
      <c r="A3351" s="1837"/>
      <c r="B3351" s="1838"/>
      <c r="C3351" s="1838"/>
      <c r="D3351" s="1775" t="s">
        <v>1281</v>
      </c>
      <c r="E3351" s="1776"/>
      <c r="F3351" s="1776"/>
      <c r="G3351" s="1776"/>
      <c r="H3351" s="1776"/>
      <c r="I3351" s="1776"/>
      <c r="J3351" s="1776"/>
      <c r="K3351" s="1776"/>
      <c r="L3351" s="1776"/>
      <c r="M3351" s="1776"/>
      <c r="N3351" s="1776"/>
      <c r="O3351" s="1776"/>
      <c r="P3351" s="1776"/>
      <c r="Q3351" s="1776"/>
      <c r="R3351" s="1776"/>
      <c r="S3351" s="1486"/>
    </row>
    <row r="3352" spans="1:19" ht="15.6">
      <c r="A3352" s="530"/>
      <c r="B3352" s="531"/>
      <c r="C3352" s="531"/>
      <c r="D3352" s="531"/>
      <c r="E3352" s="531"/>
      <c r="F3352" s="531"/>
      <c r="G3352" s="531"/>
      <c r="H3352" s="531"/>
      <c r="I3352" s="531"/>
      <c r="J3352" s="531"/>
      <c r="K3352" s="531"/>
      <c r="L3352" s="531"/>
      <c r="M3352" s="531"/>
      <c r="N3352" s="531"/>
      <c r="O3352" s="531"/>
      <c r="P3352" s="531"/>
      <c r="Q3352" s="531"/>
      <c r="R3352" s="531"/>
      <c r="S3352" s="532"/>
    </row>
    <row r="3353" spans="1:19" ht="15.6" customHeight="1">
      <c r="A3353" s="1839" t="s">
        <v>1204</v>
      </c>
      <c r="B3353" s="1840"/>
      <c r="C3353" s="1840"/>
      <c r="D3353" s="1841" t="s">
        <v>1228</v>
      </c>
      <c r="E3353" s="1842"/>
      <c r="F3353" s="1842"/>
      <c r="G3353" s="1842"/>
      <c r="H3353" s="1842"/>
      <c r="I3353" s="1842"/>
      <c r="J3353" s="1842"/>
      <c r="K3353" s="1842"/>
      <c r="L3353" s="1842"/>
      <c r="M3353" s="1842"/>
      <c r="N3353" s="1842"/>
      <c r="O3353" s="1842"/>
      <c r="P3353" s="1842"/>
      <c r="Q3353" s="1842"/>
      <c r="R3353" s="1843"/>
      <c r="S3353" s="534"/>
    </row>
    <row r="3354" spans="1:19" ht="15.6">
      <c r="A3354" s="535"/>
      <c r="B3354" s="533"/>
      <c r="C3354" s="536"/>
      <c r="D3354" s="1844"/>
      <c r="E3354" s="1845"/>
      <c r="F3354" s="1845"/>
      <c r="G3354" s="1845"/>
      <c r="H3354" s="1845"/>
      <c r="I3354" s="1845"/>
      <c r="J3354" s="1845"/>
      <c r="K3354" s="1845"/>
      <c r="L3354" s="1845"/>
      <c r="M3354" s="1845"/>
      <c r="N3354" s="1845"/>
      <c r="O3354" s="1845"/>
      <c r="P3354" s="1845"/>
      <c r="Q3354" s="1845"/>
      <c r="R3354" s="1846"/>
      <c r="S3354" s="534"/>
    </row>
    <row r="3355" spans="1:19" ht="15.6">
      <c r="A3355" s="1761" t="s">
        <v>1282</v>
      </c>
      <c r="B3355" s="1762"/>
      <c r="C3355" s="1762"/>
      <c r="D3355" s="1762"/>
      <c r="E3355" s="541"/>
      <c r="F3355" s="1763" t="s">
        <v>1283</v>
      </c>
      <c r="G3355" s="1763"/>
      <c r="H3355" s="1763"/>
      <c r="I3355" s="1763"/>
      <c r="J3355" s="1763"/>
      <c r="K3355" s="1763"/>
      <c r="L3355" s="540"/>
      <c r="M3355" s="1763" t="s">
        <v>1205</v>
      </c>
      <c r="N3355" s="1763"/>
      <c r="O3355" s="1763"/>
      <c r="P3355" s="540"/>
      <c r="Q3355" s="1764" t="s">
        <v>1284</v>
      </c>
      <c r="R3355" s="1765"/>
      <c r="S3355" s="1766"/>
    </row>
    <row r="3356" spans="1:19" ht="15.6">
      <c r="A3356" s="1767" t="s">
        <v>1128</v>
      </c>
      <c r="B3356" s="1768"/>
      <c r="C3356" s="1768"/>
      <c r="D3356" s="1768"/>
      <c r="E3356" s="541"/>
      <c r="F3356" s="1769" t="s">
        <v>1129</v>
      </c>
      <c r="G3356" s="1769"/>
      <c r="H3356" s="1769"/>
      <c r="I3356" s="1769"/>
      <c r="J3356" s="1769"/>
      <c r="K3356" s="1769"/>
      <c r="L3356" s="540"/>
      <c r="M3356" s="1770" t="s">
        <v>9</v>
      </c>
      <c r="N3356" s="1771"/>
      <c r="O3356" s="1772"/>
      <c r="P3356" s="539"/>
      <c r="Q3356" s="1828"/>
      <c r="R3356" s="1829"/>
      <c r="S3356" s="1830"/>
    </row>
    <row r="3357" spans="1:19" ht="15.6">
      <c r="A3357" s="1767"/>
      <c r="B3357" s="1768"/>
      <c r="C3357" s="1768"/>
      <c r="D3357" s="1768"/>
      <c r="E3357" s="541"/>
      <c r="F3357" s="1769"/>
      <c r="G3357" s="1769"/>
      <c r="H3357" s="1769"/>
      <c r="I3357" s="1769"/>
      <c r="J3357" s="1769"/>
      <c r="K3357" s="1769"/>
      <c r="L3357" s="539"/>
      <c r="M3357" s="539"/>
      <c r="N3357" s="542"/>
      <c r="O3357" s="542"/>
      <c r="P3357" s="542"/>
      <c r="Q3357" s="542"/>
      <c r="R3357" s="540"/>
      <c r="S3357" s="534"/>
    </row>
    <row r="3358" spans="1:19" ht="15.6">
      <c r="A3358" s="1820" t="s">
        <v>1285</v>
      </c>
      <c r="B3358" s="1821"/>
      <c r="C3358" s="1821"/>
      <c r="D3358" s="1821"/>
      <c r="E3358" s="1821"/>
      <c r="F3358" s="1821"/>
      <c r="G3358" s="1821"/>
      <c r="H3358" s="1821"/>
      <c r="I3358" s="1821"/>
      <c r="J3358" s="1821"/>
      <c r="K3358" s="1822"/>
      <c r="L3358" s="1823" t="s">
        <v>1739</v>
      </c>
      <c r="M3358" s="1825" t="s">
        <v>1225</v>
      </c>
      <c r="N3358" s="1826"/>
      <c r="O3358" s="1827"/>
      <c r="P3358" s="1823" t="s">
        <v>1286</v>
      </c>
      <c r="Q3358" s="1823" t="s">
        <v>1287</v>
      </c>
      <c r="R3358" s="1823" t="s">
        <v>1288</v>
      </c>
      <c r="S3358" s="1809" t="s">
        <v>1206</v>
      </c>
    </row>
    <row r="3359" spans="1:19" ht="15.6">
      <c r="A3359" s="1804"/>
      <c r="B3359" s="1805"/>
      <c r="C3359" s="1805"/>
      <c r="D3359" s="1805"/>
      <c r="E3359" s="1805"/>
      <c r="F3359" s="1805"/>
      <c r="G3359" s="1805"/>
      <c r="H3359" s="1805"/>
      <c r="I3359" s="1805"/>
      <c r="J3359" s="1805"/>
      <c r="K3359" s="1806"/>
      <c r="L3359" s="1824"/>
      <c r="M3359" s="546" t="s">
        <v>1289</v>
      </c>
      <c r="N3359" s="546" t="s">
        <v>1290</v>
      </c>
      <c r="O3359" s="546" t="s">
        <v>1291</v>
      </c>
      <c r="P3359" s="1824"/>
      <c r="Q3359" s="1824"/>
      <c r="R3359" s="1824"/>
      <c r="S3359" s="1810"/>
    </row>
    <row r="3360" spans="1:19" ht="15.6">
      <c r="A3360" s="1811" t="s">
        <v>1292</v>
      </c>
      <c r="B3360" s="1812"/>
      <c r="C3360" s="1812"/>
      <c r="D3360" s="1812"/>
      <c r="E3360" s="1812"/>
      <c r="F3360" s="1812"/>
      <c r="G3360" s="1812"/>
      <c r="H3360" s="1812"/>
      <c r="I3360" s="1812"/>
      <c r="J3360" s="1812"/>
      <c r="K3360" s="1813"/>
      <c r="L3360" s="583" t="s">
        <v>1673</v>
      </c>
      <c r="M3360" s="583"/>
      <c r="N3360" s="549"/>
      <c r="O3360" s="549"/>
      <c r="P3360" s="549"/>
      <c r="Q3360" s="549">
        <v>28</v>
      </c>
      <c r="R3360" s="549"/>
      <c r="S3360" s="584">
        <f>Q3360</f>
        <v>28</v>
      </c>
    </row>
    <row r="3361" spans="1:19" ht="15.6">
      <c r="A3361" s="1814"/>
      <c r="B3361" s="1815"/>
      <c r="C3361" s="1815"/>
      <c r="D3361" s="1815"/>
      <c r="E3361" s="1815"/>
      <c r="F3361" s="1815"/>
      <c r="G3361" s="1815"/>
      <c r="H3361" s="1815"/>
      <c r="I3361" s="1815"/>
      <c r="J3361" s="1815"/>
      <c r="K3361" s="1816"/>
      <c r="L3361" s="583"/>
      <c r="M3361" s="583"/>
      <c r="N3361" s="549"/>
      <c r="O3361" s="549"/>
      <c r="P3361" s="549"/>
      <c r="Q3361" s="549"/>
      <c r="R3361" s="549"/>
      <c r="S3361" s="584"/>
    </row>
    <row r="3362" spans="1:19" ht="15.6">
      <c r="A3362" s="1814"/>
      <c r="B3362" s="1815"/>
      <c r="C3362" s="1815"/>
      <c r="D3362" s="1815"/>
      <c r="E3362" s="1815"/>
      <c r="F3362" s="1815"/>
      <c r="G3362" s="1815"/>
      <c r="H3362" s="1815"/>
      <c r="I3362" s="1815"/>
      <c r="J3362" s="1815"/>
      <c r="K3362" s="1816"/>
      <c r="L3362" s="583"/>
      <c r="M3362" s="583"/>
      <c r="N3362" s="549"/>
      <c r="O3362" s="549"/>
      <c r="P3362" s="549"/>
      <c r="Q3362" s="549"/>
      <c r="R3362" s="549"/>
      <c r="S3362" s="584"/>
    </row>
    <row r="3363" spans="1:19" ht="15.6">
      <c r="A3363" s="1814"/>
      <c r="B3363" s="1815"/>
      <c r="C3363" s="1815"/>
      <c r="D3363" s="1815"/>
      <c r="E3363" s="1815"/>
      <c r="F3363" s="1815"/>
      <c r="G3363" s="1815"/>
      <c r="H3363" s="1815"/>
      <c r="I3363" s="1815"/>
      <c r="J3363" s="1815"/>
      <c r="K3363" s="1816"/>
      <c r="L3363" s="583"/>
      <c r="M3363" s="583"/>
      <c r="N3363" s="549"/>
      <c r="O3363" s="549"/>
      <c r="P3363" s="549"/>
      <c r="Q3363" s="549"/>
      <c r="R3363" s="549"/>
      <c r="S3363" s="584"/>
    </row>
    <row r="3364" spans="1:19" ht="15.6">
      <c r="A3364" s="1814"/>
      <c r="B3364" s="1815"/>
      <c r="C3364" s="1815"/>
      <c r="D3364" s="1815"/>
      <c r="E3364" s="1815"/>
      <c r="F3364" s="1815"/>
      <c r="G3364" s="1815"/>
      <c r="H3364" s="1815"/>
      <c r="I3364" s="1815"/>
      <c r="J3364" s="1815"/>
      <c r="K3364" s="1816"/>
      <c r="L3364" s="583"/>
      <c r="M3364" s="583"/>
      <c r="N3364" s="549"/>
      <c r="O3364" s="549"/>
      <c r="P3364" s="549"/>
      <c r="Q3364" s="549"/>
      <c r="R3364" s="549"/>
      <c r="S3364" s="584"/>
    </row>
    <row r="3365" spans="1:19" ht="15.6">
      <c r="A3365" s="1814"/>
      <c r="B3365" s="1815"/>
      <c r="C3365" s="1815"/>
      <c r="D3365" s="1815"/>
      <c r="E3365" s="1815"/>
      <c r="F3365" s="1815"/>
      <c r="G3365" s="1815"/>
      <c r="H3365" s="1815"/>
      <c r="I3365" s="1815"/>
      <c r="J3365" s="1815"/>
      <c r="K3365" s="1816"/>
      <c r="L3365" s="583"/>
      <c r="M3365" s="583"/>
      <c r="N3365" s="549"/>
      <c r="O3365" s="549"/>
      <c r="P3365" s="549"/>
      <c r="Q3365" s="549"/>
      <c r="R3365" s="549"/>
      <c r="S3365" s="584"/>
    </row>
    <row r="3366" spans="1:19" ht="15.6">
      <c r="A3366" s="1814"/>
      <c r="B3366" s="1815"/>
      <c r="C3366" s="1815"/>
      <c r="D3366" s="1815"/>
      <c r="E3366" s="1815"/>
      <c r="F3366" s="1815"/>
      <c r="G3366" s="1815"/>
      <c r="H3366" s="1815"/>
      <c r="I3366" s="1815"/>
      <c r="J3366" s="1815"/>
      <c r="K3366" s="1816"/>
      <c r="L3366" s="583"/>
      <c r="M3366" s="583"/>
      <c r="N3366" s="549"/>
      <c r="O3366" s="549"/>
      <c r="P3366" s="549"/>
      <c r="Q3366" s="549"/>
      <c r="R3366" s="549"/>
      <c r="S3366" s="584"/>
    </row>
    <row r="3367" spans="1:19" ht="15.6">
      <c r="A3367" s="1814"/>
      <c r="B3367" s="1815"/>
      <c r="C3367" s="1815"/>
      <c r="D3367" s="1815"/>
      <c r="E3367" s="1815"/>
      <c r="F3367" s="1815"/>
      <c r="G3367" s="1815"/>
      <c r="H3367" s="1815"/>
      <c r="I3367" s="1815"/>
      <c r="J3367" s="1815"/>
      <c r="K3367" s="1816"/>
      <c r="L3367" s="583"/>
      <c r="M3367" s="583"/>
      <c r="N3367" s="549"/>
      <c r="O3367" s="549"/>
      <c r="P3367" s="549"/>
      <c r="Q3367" s="549"/>
      <c r="R3367" s="549"/>
      <c r="S3367" s="584"/>
    </row>
    <row r="3368" spans="1:19" ht="15.6">
      <c r="A3368" s="1814"/>
      <c r="B3368" s="1815"/>
      <c r="C3368" s="1815"/>
      <c r="D3368" s="1815"/>
      <c r="E3368" s="1815"/>
      <c r="F3368" s="1815"/>
      <c r="G3368" s="1815"/>
      <c r="H3368" s="1815"/>
      <c r="I3368" s="1815"/>
      <c r="J3368" s="1815"/>
      <c r="K3368" s="1816"/>
      <c r="L3368" s="583"/>
      <c r="M3368" s="583"/>
      <c r="N3368" s="549"/>
      <c r="O3368" s="549"/>
      <c r="P3368" s="549"/>
      <c r="Q3368" s="549"/>
      <c r="R3368" s="549"/>
      <c r="S3368" s="584"/>
    </row>
    <row r="3369" spans="1:19" ht="15.6">
      <c r="A3369" s="1814"/>
      <c r="B3369" s="1815"/>
      <c r="C3369" s="1815"/>
      <c r="D3369" s="1815"/>
      <c r="E3369" s="1815"/>
      <c r="F3369" s="1815"/>
      <c r="G3369" s="1815"/>
      <c r="H3369" s="1815"/>
      <c r="I3369" s="1815"/>
      <c r="J3369" s="1815"/>
      <c r="K3369" s="1816"/>
      <c r="L3369" s="583"/>
      <c r="M3369" s="583"/>
      <c r="N3369" s="549"/>
      <c r="O3369" s="549"/>
      <c r="P3369" s="549"/>
      <c r="Q3369" s="549"/>
      <c r="R3369" s="549"/>
      <c r="S3369" s="584"/>
    </row>
    <row r="3370" spans="1:19" ht="15.6">
      <c r="A3370" s="1814"/>
      <c r="B3370" s="1815"/>
      <c r="C3370" s="1815"/>
      <c r="D3370" s="1815"/>
      <c r="E3370" s="1815"/>
      <c r="F3370" s="1815"/>
      <c r="G3370" s="1815"/>
      <c r="H3370" s="1815"/>
      <c r="I3370" s="1815"/>
      <c r="J3370" s="1815"/>
      <c r="K3370" s="1816"/>
      <c r="L3370" s="583"/>
      <c r="M3370" s="583"/>
      <c r="N3370" s="549"/>
      <c r="O3370" s="549"/>
      <c r="P3370" s="549"/>
      <c r="Q3370" s="549"/>
      <c r="R3370" s="549"/>
      <c r="S3370" s="584"/>
    </row>
    <row r="3371" spans="1:19" ht="15.6">
      <c r="A3371" s="1814"/>
      <c r="B3371" s="1815"/>
      <c r="C3371" s="1815"/>
      <c r="D3371" s="1815"/>
      <c r="E3371" s="1815"/>
      <c r="F3371" s="1815"/>
      <c r="G3371" s="1815"/>
      <c r="H3371" s="1815"/>
      <c r="I3371" s="1815"/>
      <c r="J3371" s="1815"/>
      <c r="K3371" s="1816"/>
      <c r="L3371" s="583"/>
      <c r="M3371" s="583"/>
      <c r="N3371" s="549"/>
      <c r="O3371" s="549"/>
      <c r="P3371" s="549"/>
      <c r="Q3371" s="549"/>
      <c r="R3371" s="549"/>
      <c r="S3371" s="584"/>
    </row>
    <row r="3372" spans="1:19" ht="15.6">
      <c r="A3372" s="1814"/>
      <c r="B3372" s="1815"/>
      <c r="C3372" s="1815"/>
      <c r="D3372" s="1815"/>
      <c r="E3372" s="1815"/>
      <c r="F3372" s="1815"/>
      <c r="G3372" s="1815"/>
      <c r="H3372" s="1815"/>
      <c r="I3372" s="1815"/>
      <c r="J3372" s="1815"/>
      <c r="K3372" s="1816"/>
      <c r="L3372" s="583"/>
      <c r="M3372" s="583"/>
      <c r="N3372" s="549"/>
      <c r="O3372" s="549"/>
      <c r="P3372" s="549"/>
      <c r="Q3372" s="549"/>
      <c r="R3372" s="549"/>
      <c r="S3372" s="584"/>
    </row>
    <row r="3373" spans="1:19" ht="15.6">
      <c r="A3373" s="1831"/>
      <c r="B3373" s="1832"/>
      <c r="C3373" s="1832"/>
      <c r="D3373" s="1832"/>
      <c r="E3373" s="1832"/>
      <c r="F3373" s="1832"/>
      <c r="G3373" s="1832"/>
      <c r="H3373" s="1832"/>
      <c r="I3373" s="1832"/>
      <c r="J3373" s="1832"/>
      <c r="K3373" s="1833"/>
      <c r="L3373" s="1834" t="s">
        <v>1209</v>
      </c>
      <c r="M3373" s="1835"/>
      <c r="N3373" s="1835"/>
      <c r="O3373" s="1835"/>
      <c r="P3373" s="1835"/>
      <c r="Q3373" s="1835"/>
      <c r="R3373" s="1836"/>
      <c r="S3373" s="558">
        <f>SUM(S3360:S3369)</f>
        <v>28</v>
      </c>
    </row>
    <row r="3374" spans="1:19" ht="15" thickBot="1">
      <c r="A3374" s="1147"/>
      <c r="S3374" s="1148"/>
    </row>
    <row r="3375" spans="1:19" ht="21" customHeight="1" thickBot="1">
      <c r="A3375" s="1837"/>
      <c r="B3375" s="1838"/>
      <c r="C3375" s="1838"/>
      <c r="D3375" s="1775" t="s">
        <v>1281</v>
      </c>
      <c r="E3375" s="1776"/>
      <c r="F3375" s="1776"/>
      <c r="G3375" s="1776"/>
      <c r="H3375" s="1776"/>
      <c r="I3375" s="1776"/>
      <c r="J3375" s="1776"/>
      <c r="K3375" s="1776"/>
      <c r="L3375" s="1776"/>
      <c r="M3375" s="1776"/>
      <c r="N3375" s="1776"/>
      <c r="O3375" s="1776"/>
      <c r="P3375" s="1776"/>
      <c r="Q3375" s="1776"/>
      <c r="R3375" s="1776"/>
      <c r="S3375" s="1486"/>
    </row>
    <row r="3376" spans="1:19" ht="15.6">
      <c r="A3376" s="530"/>
      <c r="B3376" s="531"/>
      <c r="C3376" s="531"/>
      <c r="D3376" s="531"/>
      <c r="E3376" s="531"/>
      <c r="F3376" s="531"/>
      <c r="G3376" s="531"/>
      <c r="H3376" s="531"/>
      <c r="I3376" s="531"/>
      <c r="J3376" s="531"/>
      <c r="K3376" s="531"/>
      <c r="L3376" s="531"/>
      <c r="M3376" s="531"/>
      <c r="N3376" s="531"/>
      <c r="O3376" s="531"/>
      <c r="P3376" s="531"/>
      <c r="Q3376" s="531"/>
      <c r="R3376" s="531"/>
      <c r="S3376" s="532"/>
    </row>
    <row r="3377" spans="1:19" ht="15.6" customHeight="1">
      <c r="A3377" s="1839" t="s">
        <v>1204</v>
      </c>
      <c r="B3377" s="1840"/>
      <c r="C3377" s="1840"/>
      <c r="D3377" s="1841" t="s">
        <v>1228</v>
      </c>
      <c r="E3377" s="1842"/>
      <c r="F3377" s="1842"/>
      <c r="G3377" s="1842"/>
      <c r="H3377" s="1842"/>
      <c r="I3377" s="1842"/>
      <c r="J3377" s="1842"/>
      <c r="K3377" s="1842"/>
      <c r="L3377" s="1842"/>
      <c r="M3377" s="1842"/>
      <c r="N3377" s="1842"/>
      <c r="O3377" s="1842"/>
      <c r="P3377" s="1842"/>
      <c r="Q3377" s="1842"/>
      <c r="R3377" s="1843"/>
      <c r="S3377" s="534"/>
    </row>
    <row r="3378" spans="1:19" ht="15.6">
      <c r="A3378" s="535"/>
      <c r="B3378" s="533"/>
      <c r="C3378" s="536"/>
      <c r="D3378" s="1844"/>
      <c r="E3378" s="1845"/>
      <c r="F3378" s="1845"/>
      <c r="G3378" s="1845"/>
      <c r="H3378" s="1845"/>
      <c r="I3378" s="1845"/>
      <c r="J3378" s="1845"/>
      <c r="K3378" s="1845"/>
      <c r="L3378" s="1845"/>
      <c r="M3378" s="1845"/>
      <c r="N3378" s="1845"/>
      <c r="O3378" s="1845"/>
      <c r="P3378" s="1845"/>
      <c r="Q3378" s="1845"/>
      <c r="R3378" s="1846"/>
      <c r="S3378" s="534"/>
    </row>
    <row r="3379" spans="1:19" ht="15.6">
      <c r="A3379" s="1761" t="s">
        <v>1282</v>
      </c>
      <c r="B3379" s="1762"/>
      <c r="C3379" s="1762"/>
      <c r="D3379" s="1762"/>
      <c r="E3379" s="541"/>
      <c r="F3379" s="1763" t="s">
        <v>1283</v>
      </c>
      <c r="G3379" s="1763"/>
      <c r="H3379" s="1763"/>
      <c r="I3379" s="1763"/>
      <c r="J3379" s="1763"/>
      <c r="K3379" s="1763"/>
      <c r="L3379" s="540"/>
      <c r="M3379" s="1763" t="s">
        <v>1205</v>
      </c>
      <c r="N3379" s="1763"/>
      <c r="O3379" s="1763"/>
      <c r="P3379" s="540"/>
      <c r="Q3379" s="1764" t="s">
        <v>1284</v>
      </c>
      <c r="R3379" s="1765"/>
      <c r="S3379" s="1766"/>
    </row>
    <row r="3380" spans="1:19" ht="15.6">
      <c r="A3380" s="1767" t="s">
        <v>1130</v>
      </c>
      <c r="B3380" s="1768"/>
      <c r="C3380" s="1768"/>
      <c r="D3380" s="1768"/>
      <c r="E3380" s="541"/>
      <c r="F3380" s="1769" t="s">
        <v>1131</v>
      </c>
      <c r="G3380" s="1769"/>
      <c r="H3380" s="1769"/>
      <c r="I3380" s="1769"/>
      <c r="J3380" s="1769"/>
      <c r="K3380" s="1769"/>
      <c r="L3380" s="540"/>
      <c r="M3380" s="1770" t="s">
        <v>9</v>
      </c>
      <c r="N3380" s="1771"/>
      <c r="O3380" s="1772"/>
      <c r="P3380" s="539"/>
      <c r="Q3380" s="1828"/>
      <c r="R3380" s="1829"/>
      <c r="S3380" s="1830"/>
    </row>
    <row r="3381" spans="1:19" ht="15.6">
      <c r="A3381" s="1767"/>
      <c r="B3381" s="1768"/>
      <c r="C3381" s="1768"/>
      <c r="D3381" s="1768"/>
      <c r="E3381" s="541"/>
      <c r="F3381" s="1769"/>
      <c r="G3381" s="1769"/>
      <c r="H3381" s="1769"/>
      <c r="I3381" s="1769"/>
      <c r="J3381" s="1769"/>
      <c r="K3381" s="1769"/>
      <c r="L3381" s="539"/>
      <c r="M3381" s="539"/>
      <c r="N3381" s="542"/>
      <c r="O3381" s="542"/>
      <c r="P3381" s="542"/>
      <c r="Q3381" s="542"/>
      <c r="R3381" s="540"/>
      <c r="S3381" s="534"/>
    </row>
    <row r="3382" spans="1:19" ht="15.6">
      <c r="A3382" s="1820" t="s">
        <v>1285</v>
      </c>
      <c r="B3382" s="1821"/>
      <c r="C3382" s="1821"/>
      <c r="D3382" s="1821"/>
      <c r="E3382" s="1821"/>
      <c r="F3382" s="1821"/>
      <c r="G3382" s="1821"/>
      <c r="H3382" s="1821"/>
      <c r="I3382" s="1821"/>
      <c r="J3382" s="1821"/>
      <c r="K3382" s="1822"/>
      <c r="L3382" s="1823" t="s">
        <v>1739</v>
      </c>
      <c r="M3382" s="1825" t="s">
        <v>1225</v>
      </c>
      <c r="N3382" s="1826"/>
      <c r="O3382" s="1827"/>
      <c r="P3382" s="1823" t="s">
        <v>1286</v>
      </c>
      <c r="Q3382" s="1823" t="s">
        <v>1287</v>
      </c>
      <c r="R3382" s="1823" t="s">
        <v>1288</v>
      </c>
      <c r="S3382" s="1809" t="s">
        <v>1206</v>
      </c>
    </row>
    <row r="3383" spans="1:19" ht="15.6">
      <c r="A3383" s="1804"/>
      <c r="B3383" s="1805"/>
      <c r="C3383" s="1805"/>
      <c r="D3383" s="1805"/>
      <c r="E3383" s="1805"/>
      <c r="F3383" s="1805"/>
      <c r="G3383" s="1805"/>
      <c r="H3383" s="1805"/>
      <c r="I3383" s="1805"/>
      <c r="J3383" s="1805"/>
      <c r="K3383" s="1806"/>
      <c r="L3383" s="1824"/>
      <c r="M3383" s="546" t="s">
        <v>1289</v>
      </c>
      <c r="N3383" s="546" t="s">
        <v>1290</v>
      </c>
      <c r="O3383" s="546" t="s">
        <v>1291</v>
      </c>
      <c r="P3383" s="1824"/>
      <c r="Q3383" s="1824"/>
      <c r="R3383" s="1824"/>
      <c r="S3383" s="1810"/>
    </row>
    <row r="3384" spans="1:19" ht="15.6">
      <c r="A3384" s="1811" t="s">
        <v>1292</v>
      </c>
      <c r="B3384" s="1812"/>
      <c r="C3384" s="1812"/>
      <c r="D3384" s="1812"/>
      <c r="E3384" s="1812"/>
      <c r="F3384" s="1812"/>
      <c r="G3384" s="1812"/>
      <c r="H3384" s="1812"/>
      <c r="I3384" s="1812"/>
      <c r="J3384" s="1812"/>
      <c r="K3384" s="1813"/>
      <c r="L3384" s="583" t="s">
        <v>1673</v>
      </c>
      <c r="M3384" s="583"/>
      <c r="N3384" s="549"/>
      <c r="O3384" s="549"/>
      <c r="P3384" s="549"/>
      <c r="Q3384" s="549">
        <v>20</v>
      </c>
      <c r="R3384" s="549"/>
      <c r="S3384" s="584">
        <f>Q3384</f>
        <v>20</v>
      </c>
    </row>
    <row r="3385" spans="1:19" ht="15.6">
      <c r="A3385" s="1814"/>
      <c r="B3385" s="1815"/>
      <c r="C3385" s="1815"/>
      <c r="D3385" s="1815"/>
      <c r="E3385" s="1815"/>
      <c r="F3385" s="1815"/>
      <c r="G3385" s="1815"/>
      <c r="H3385" s="1815"/>
      <c r="I3385" s="1815"/>
      <c r="J3385" s="1815"/>
      <c r="K3385" s="1816"/>
      <c r="L3385" s="583"/>
      <c r="M3385" s="583"/>
      <c r="N3385" s="549"/>
      <c r="O3385" s="549"/>
      <c r="P3385" s="549"/>
      <c r="Q3385" s="549"/>
      <c r="R3385" s="549"/>
      <c r="S3385" s="584"/>
    </row>
    <row r="3386" spans="1:19" ht="15.6">
      <c r="A3386" s="1814"/>
      <c r="B3386" s="1815"/>
      <c r="C3386" s="1815"/>
      <c r="D3386" s="1815"/>
      <c r="E3386" s="1815"/>
      <c r="F3386" s="1815"/>
      <c r="G3386" s="1815"/>
      <c r="H3386" s="1815"/>
      <c r="I3386" s="1815"/>
      <c r="J3386" s="1815"/>
      <c r="K3386" s="1816"/>
      <c r="L3386" s="583"/>
      <c r="M3386" s="583"/>
      <c r="N3386" s="549"/>
      <c r="O3386" s="549"/>
      <c r="P3386" s="549"/>
      <c r="Q3386" s="549"/>
      <c r="R3386" s="549"/>
      <c r="S3386" s="584"/>
    </row>
    <row r="3387" spans="1:19" ht="15.6">
      <c r="A3387" s="1814"/>
      <c r="B3387" s="1815"/>
      <c r="C3387" s="1815"/>
      <c r="D3387" s="1815"/>
      <c r="E3387" s="1815"/>
      <c r="F3387" s="1815"/>
      <c r="G3387" s="1815"/>
      <c r="H3387" s="1815"/>
      <c r="I3387" s="1815"/>
      <c r="J3387" s="1815"/>
      <c r="K3387" s="1816"/>
      <c r="L3387" s="583"/>
      <c r="M3387" s="583"/>
      <c r="N3387" s="549"/>
      <c r="O3387" s="549"/>
      <c r="P3387" s="549"/>
      <c r="Q3387" s="549"/>
      <c r="R3387" s="549"/>
      <c r="S3387" s="584"/>
    </row>
    <row r="3388" spans="1:19" ht="15.6">
      <c r="A3388" s="1814"/>
      <c r="B3388" s="1815"/>
      <c r="C3388" s="1815"/>
      <c r="D3388" s="1815"/>
      <c r="E3388" s="1815"/>
      <c r="F3388" s="1815"/>
      <c r="G3388" s="1815"/>
      <c r="H3388" s="1815"/>
      <c r="I3388" s="1815"/>
      <c r="J3388" s="1815"/>
      <c r="K3388" s="1816"/>
      <c r="L3388" s="583"/>
      <c r="M3388" s="583"/>
      <c r="N3388" s="549"/>
      <c r="O3388" s="549"/>
      <c r="P3388" s="549"/>
      <c r="Q3388" s="549"/>
      <c r="R3388" s="549"/>
      <c r="S3388" s="584"/>
    </row>
    <row r="3389" spans="1:19" ht="15.6">
      <c r="A3389" s="1814"/>
      <c r="B3389" s="1815"/>
      <c r="C3389" s="1815"/>
      <c r="D3389" s="1815"/>
      <c r="E3389" s="1815"/>
      <c r="F3389" s="1815"/>
      <c r="G3389" s="1815"/>
      <c r="H3389" s="1815"/>
      <c r="I3389" s="1815"/>
      <c r="J3389" s="1815"/>
      <c r="K3389" s="1816"/>
      <c r="L3389" s="583"/>
      <c r="M3389" s="583"/>
      <c r="N3389" s="549"/>
      <c r="O3389" s="549"/>
      <c r="P3389" s="549"/>
      <c r="Q3389" s="549"/>
      <c r="R3389" s="549"/>
      <c r="S3389" s="584"/>
    </row>
    <row r="3390" spans="1:19" ht="15.6">
      <c r="A3390" s="1814"/>
      <c r="B3390" s="1815"/>
      <c r="C3390" s="1815"/>
      <c r="D3390" s="1815"/>
      <c r="E3390" s="1815"/>
      <c r="F3390" s="1815"/>
      <c r="G3390" s="1815"/>
      <c r="H3390" s="1815"/>
      <c r="I3390" s="1815"/>
      <c r="J3390" s="1815"/>
      <c r="K3390" s="1816"/>
      <c r="L3390" s="583"/>
      <c r="M3390" s="583"/>
      <c r="N3390" s="549"/>
      <c r="O3390" s="549"/>
      <c r="P3390" s="549"/>
      <c r="Q3390" s="549"/>
      <c r="R3390" s="549"/>
      <c r="S3390" s="584"/>
    </row>
    <row r="3391" spans="1:19" ht="15.6">
      <c r="A3391" s="1814"/>
      <c r="B3391" s="1815"/>
      <c r="C3391" s="1815"/>
      <c r="D3391" s="1815"/>
      <c r="E3391" s="1815"/>
      <c r="F3391" s="1815"/>
      <c r="G3391" s="1815"/>
      <c r="H3391" s="1815"/>
      <c r="I3391" s="1815"/>
      <c r="J3391" s="1815"/>
      <c r="K3391" s="1816"/>
      <c r="L3391" s="583"/>
      <c r="M3391" s="583"/>
      <c r="N3391" s="549"/>
      <c r="O3391" s="549"/>
      <c r="P3391" s="549"/>
      <c r="Q3391" s="549"/>
      <c r="R3391" s="549"/>
      <c r="S3391" s="584"/>
    </row>
    <row r="3392" spans="1:19" ht="15.6">
      <c r="A3392" s="1814"/>
      <c r="B3392" s="1815"/>
      <c r="C3392" s="1815"/>
      <c r="D3392" s="1815"/>
      <c r="E3392" s="1815"/>
      <c r="F3392" s="1815"/>
      <c r="G3392" s="1815"/>
      <c r="H3392" s="1815"/>
      <c r="I3392" s="1815"/>
      <c r="J3392" s="1815"/>
      <c r="K3392" s="1816"/>
      <c r="L3392" s="583"/>
      <c r="M3392" s="583"/>
      <c r="N3392" s="549"/>
      <c r="O3392" s="549"/>
      <c r="P3392" s="549"/>
      <c r="Q3392" s="549"/>
      <c r="R3392" s="549"/>
      <c r="S3392" s="584"/>
    </row>
    <row r="3393" spans="1:19" ht="15.6">
      <c r="A3393" s="1814"/>
      <c r="B3393" s="1815"/>
      <c r="C3393" s="1815"/>
      <c r="D3393" s="1815"/>
      <c r="E3393" s="1815"/>
      <c r="F3393" s="1815"/>
      <c r="G3393" s="1815"/>
      <c r="H3393" s="1815"/>
      <c r="I3393" s="1815"/>
      <c r="J3393" s="1815"/>
      <c r="K3393" s="1816"/>
      <c r="L3393" s="583"/>
      <c r="M3393" s="583"/>
      <c r="N3393" s="549"/>
      <c r="O3393" s="549"/>
      <c r="P3393" s="549"/>
      <c r="Q3393" s="549"/>
      <c r="R3393" s="549"/>
      <c r="S3393" s="584"/>
    </row>
    <row r="3394" spans="1:19" ht="15.6">
      <c r="A3394" s="1814"/>
      <c r="B3394" s="1815"/>
      <c r="C3394" s="1815"/>
      <c r="D3394" s="1815"/>
      <c r="E3394" s="1815"/>
      <c r="F3394" s="1815"/>
      <c r="G3394" s="1815"/>
      <c r="H3394" s="1815"/>
      <c r="I3394" s="1815"/>
      <c r="J3394" s="1815"/>
      <c r="K3394" s="1816"/>
      <c r="L3394" s="583"/>
      <c r="M3394" s="583"/>
      <c r="N3394" s="549"/>
      <c r="O3394" s="549"/>
      <c r="P3394" s="549"/>
      <c r="Q3394" s="549"/>
      <c r="R3394" s="549"/>
      <c r="S3394" s="584"/>
    </row>
    <row r="3395" spans="1:19" ht="15.6">
      <c r="A3395" s="1814"/>
      <c r="B3395" s="1815"/>
      <c r="C3395" s="1815"/>
      <c r="D3395" s="1815"/>
      <c r="E3395" s="1815"/>
      <c r="F3395" s="1815"/>
      <c r="G3395" s="1815"/>
      <c r="H3395" s="1815"/>
      <c r="I3395" s="1815"/>
      <c r="J3395" s="1815"/>
      <c r="K3395" s="1816"/>
      <c r="L3395" s="583"/>
      <c r="M3395" s="583"/>
      <c r="N3395" s="549"/>
      <c r="O3395" s="549"/>
      <c r="P3395" s="549"/>
      <c r="Q3395" s="549"/>
      <c r="R3395" s="549"/>
      <c r="S3395" s="584"/>
    </row>
    <row r="3396" spans="1:19" ht="15.6">
      <c r="A3396" s="1814"/>
      <c r="B3396" s="1815"/>
      <c r="C3396" s="1815"/>
      <c r="D3396" s="1815"/>
      <c r="E3396" s="1815"/>
      <c r="F3396" s="1815"/>
      <c r="G3396" s="1815"/>
      <c r="H3396" s="1815"/>
      <c r="I3396" s="1815"/>
      <c r="J3396" s="1815"/>
      <c r="K3396" s="1816"/>
      <c r="L3396" s="583"/>
      <c r="M3396" s="583"/>
      <c r="N3396" s="549"/>
      <c r="O3396" s="549"/>
      <c r="P3396" s="549"/>
      <c r="Q3396" s="549"/>
      <c r="R3396" s="549"/>
      <c r="S3396" s="584"/>
    </row>
    <row r="3397" spans="1:19" ht="16.2" thickBot="1">
      <c r="A3397" s="1814"/>
      <c r="B3397" s="1815"/>
      <c r="C3397" s="1815"/>
      <c r="D3397" s="1815"/>
      <c r="E3397" s="1815"/>
      <c r="F3397" s="1815"/>
      <c r="G3397" s="1815"/>
      <c r="H3397" s="1815"/>
      <c r="I3397" s="1815"/>
      <c r="J3397" s="1815"/>
      <c r="K3397" s="1816"/>
      <c r="L3397" s="1817" t="s">
        <v>1209</v>
      </c>
      <c r="M3397" s="1818"/>
      <c r="N3397" s="1818"/>
      <c r="O3397" s="1818"/>
      <c r="P3397" s="1818"/>
      <c r="Q3397" s="1818"/>
      <c r="R3397" s="1819"/>
      <c r="S3397" s="1164">
        <f>SUM(S3384:S3393)</f>
        <v>20</v>
      </c>
    </row>
    <row r="3398" spans="1:19" ht="15.6">
      <c r="A3398" s="1169"/>
      <c r="B3398" s="1170"/>
      <c r="C3398" s="1170"/>
      <c r="D3398" s="1170"/>
      <c r="E3398" s="1170"/>
      <c r="F3398" s="1170"/>
      <c r="G3398" s="1170"/>
      <c r="H3398" s="1170"/>
      <c r="I3398" s="1170"/>
      <c r="J3398" s="1170"/>
      <c r="K3398" s="1170"/>
      <c r="L3398" s="1171"/>
      <c r="M3398" s="1171"/>
      <c r="N3398" s="1171"/>
      <c r="O3398" s="1171"/>
      <c r="P3398" s="1171"/>
      <c r="Q3398" s="1171"/>
      <c r="R3398" s="1171"/>
      <c r="S3398" s="1172"/>
    </row>
    <row r="3399" spans="1:19" ht="103.8" customHeight="1">
      <c r="A3399" s="753" t="s">
        <v>1306</v>
      </c>
      <c r="B3399" s="1757"/>
      <c r="C3399" s="1757"/>
      <c r="D3399" s="299"/>
      <c r="E3399" s="280"/>
      <c r="F3399" s="756"/>
      <c r="G3399" s="1758" t="s">
        <v>1306</v>
      </c>
      <c r="H3399" s="1758"/>
      <c r="I3399" s="299"/>
      <c r="J3399" s="299"/>
      <c r="K3399" s="552"/>
      <c r="L3399" s="587"/>
      <c r="M3399" s="587"/>
      <c r="N3399" s="587"/>
      <c r="O3399" s="587"/>
      <c r="P3399" s="587"/>
      <c r="Q3399" s="587"/>
      <c r="R3399" s="587"/>
      <c r="S3399" s="588"/>
    </row>
    <row r="3400" spans="1:19" ht="15.6">
      <c r="A3400" s="765" t="s">
        <v>1939</v>
      </c>
      <c r="B3400" s="755"/>
      <c r="C3400" s="755"/>
      <c r="D3400" s="238"/>
      <c r="E3400" s="238"/>
      <c r="F3400" s="238"/>
      <c r="G3400" s="1759" t="s">
        <v>1942</v>
      </c>
      <c r="H3400" s="1759"/>
      <c r="I3400" s="1759"/>
      <c r="J3400" s="1759"/>
      <c r="K3400" s="552"/>
      <c r="L3400" s="587"/>
      <c r="M3400" s="587"/>
      <c r="N3400" s="587"/>
      <c r="O3400" s="587"/>
      <c r="P3400" s="587"/>
      <c r="Q3400" s="587"/>
      <c r="R3400" s="587"/>
      <c r="S3400" s="588"/>
    </row>
    <row r="3401" spans="1:19" ht="15.6">
      <c r="A3401" s="765" t="s">
        <v>1940</v>
      </c>
      <c r="B3401" s="755"/>
      <c r="C3401" s="755"/>
      <c r="D3401" s="238"/>
      <c r="E3401" s="238"/>
      <c r="F3401" s="238"/>
      <c r="G3401" s="1759" t="s">
        <v>1943</v>
      </c>
      <c r="H3401" s="1759"/>
      <c r="I3401" s="1759"/>
      <c r="J3401" s="1759"/>
      <c r="K3401" s="552"/>
      <c r="L3401" s="587"/>
      <c r="M3401" s="587"/>
      <c r="N3401" s="587"/>
      <c r="O3401" s="587"/>
      <c r="P3401" s="587"/>
      <c r="Q3401" s="587"/>
      <c r="R3401" s="587"/>
      <c r="S3401" s="588"/>
    </row>
    <row r="3402" spans="1:19" ht="16.2" thickBot="1">
      <c r="A3402" s="765" t="s">
        <v>1941</v>
      </c>
      <c r="B3402" s="755"/>
      <c r="C3402" s="755"/>
      <c r="D3402" s="238"/>
      <c r="E3402" s="238"/>
      <c r="F3402" s="238"/>
      <c r="G3402" s="1759" t="s">
        <v>1944</v>
      </c>
      <c r="H3402" s="1759"/>
      <c r="I3402" s="1759"/>
      <c r="J3402" s="1759"/>
      <c r="K3402" s="552"/>
      <c r="L3402" s="587"/>
      <c r="M3402" s="587"/>
      <c r="N3402" s="587"/>
      <c r="O3402" s="587"/>
      <c r="P3402" s="587"/>
      <c r="Q3402" s="587"/>
      <c r="R3402" s="587"/>
      <c r="S3402" s="588"/>
    </row>
    <row r="3403" spans="1:19" ht="21" customHeight="1" thickBot="1">
      <c r="A3403" s="1837"/>
      <c r="B3403" s="1838"/>
      <c r="C3403" s="1838"/>
      <c r="D3403" s="1775" t="s">
        <v>1281</v>
      </c>
      <c r="E3403" s="1776"/>
      <c r="F3403" s="1776"/>
      <c r="G3403" s="1776"/>
      <c r="H3403" s="1776"/>
      <c r="I3403" s="1776"/>
      <c r="J3403" s="1776"/>
      <c r="K3403" s="1776"/>
      <c r="L3403" s="1776"/>
      <c r="M3403" s="1776"/>
      <c r="N3403" s="1776"/>
      <c r="O3403" s="1776"/>
      <c r="P3403" s="1776"/>
      <c r="Q3403" s="1776"/>
      <c r="R3403" s="1776"/>
      <c r="S3403" s="1486"/>
    </row>
    <row r="3404" spans="1:19" ht="15.6">
      <c r="A3404" s="530"/>
      <c r="B3404" s="531"/>
      <c r="C3404" s="531"/>
      <c r="D3404" s="531"/>
      <c r="E3404" s="531"/>
      <c r="F3404" s="531"/>
      <c r="G3404" s="531"/>
      <c r="H3404" s="531"/>
      <c r="I3404" s="531"/>
      <c r="J3404" s="531"/>
      <c r="K3404" s="531"/>
      <c r="L3404" s="531"/>
      <c r="M3404" s="531"/>
      <c r="N3404" s="531"/>
      <c r="O3404" s="531"/>
      <c r="P3404" s="531"/>
      <c r="Q3404" s="531"/>
      <c r="R3404" s="531"/>
      <c r="S3404" s="532"/>
    </row>
    <row r="3405" spans="1:19" ht="15.6" customHeight="1">
      <c r="A3405" s="1839" t="s">
        <v>1204</v>
      </c>
      <c r="B3405" s="1840"/>
      <c r="C3405" s="1840"/>
      <c r="D3405" s="1850" t="s">
        <v>1228</v>
      </c>
      <c r="E3405" s="1851"/>
      <c r="F3405" s="1851"/>
      <c r="G3405" s="1851"/>
      <c r="H3405" s="1851"/>
      <c r="I3405" s="1851"/>
      <c r="J3405" s="1851"/>
      <c r="K3405" s="1851"/>
      <c r="L3405" s="1851"/>
      <c r="M3405" s="1851"/>
      <c r="N3405" s="1851"/>
      <c r="O3405" s="1851"/>
      <c r="P3405" s="1851"/>
      <c r="Q3405" s="1851"/>
      <c r="R3405" s="1852"/>
      <c r="S3405" s="534"/>
    </row>
    <row r="3406" spans="1:19" ht="15.6">
      <c r="A3406" s="535"/>
      <c r="B3406" s="533"/>
      <c r="C3406" s="536"/>
      <c r="D3406" s="1853"/>
      <c r="E3406" s="1854"/>
      <c r="F3406" s="1854"/>
      <c r="G3406" s="1854"/>
      <c r="H3406" s="1854"/>
      <c r="I3406" s="1854"/>
      <c r="J3406" s="1854"/>
      <c r="K3406" s="1854"/>
      <c r="L3406" s="1854"/>
      <c r="M3406" s="1854"/>
      <c r="N3406" s="1854"/>
      <c r="O3406" s="1854"/>
      <c r="P3406" s="1854"/>
      <c r="Q3406" s="1854"/>
      <c r="R3406" s="1855"/>
      <c r="S3406" s="534"/>
    </row>
    <row r="3407" spans="1:19" ht="15.6">
      <c r="A3407" s="1761" t="s">
        <v>1282</v>
      </c>
      <c r="B3407" s="1762"/>
      <c r="C3407" s="1762"/>
      <c r="D3407" s="1762"/>
      <c r="E3407" s="541"/>
      <c r="F3407" s="1763" t="s">
        <v>1283</v>
      </c>
      <c r="G3407" s="1763"/>
      <c r="H3407" s="1763"/>
      <c r="I3407" s="1763"/>
      <c r="J3407" s="1763"/>
      <c r="K3407" s="1763"/>
      <c r="L3407" s="540"/>
      <c r="M3407" s="1763" t="s">
        <v>1205</v>
      </c>
      <c r="N3407" s="1763"/>
      <c r="O3407" s="1763"/>
      <c r="P3407" s="540"/>
      <c r="Q3407" s="1764" t="s">
        <v>1284</v>
      </c>
      <c r="R3407" s="1765"/>
      <c r="S3407" s="1766"/>
    </row>
    <row r="3408" spans="1:19" ht="15.6">
      <c r="A3408" s="1767" t="s">
        <v>1133</v>
      </c>
      <c r="B3408" s="1768"/>
      <c r="C3408" s="1768"/>
      <c r="D3408" s="1768"/>
      <c r="E3408" s="541"/>
      <c r="F3408" s="1769" t="s">
        <v>1134</v>
      </c>
      <c r="G3408" s="1769"/>
      <c r="H3408" s="1769"/>
      <c r="I3408" s="1769"/>
      <c r="J3408" s="1769"/>
      <c r="K3408" s="1769"/>
      <c r="L3408" s="540"/>
      <c r="M3408" s="1770" t="s">
        <v>1058</v>
      </c>
      <c r="N3408" s="1771"/>
      <c r="O3408" s="1772"/>
      <c r="P3408" s="539"/>
      <c r="Q3408" s="1828"/>
      <c r="R3408" s="1829"/>
      <c r="S3408" s="1830"/>
    </row>
    <row r="3409" spans="1:19" ht="15.6">
      <c r="A3409" s="1767"/>
      <c r="B3409" s="1768"/>
      <c r="C3409" s="1768"/>
      <c r="D3409" s="1768"/>
      <c r="E3409" s="541"/>
      <c r="F3409" s="1769"/>
      <c r="G3409" s="1769"/>
      <c r="H3409" s="1769"/>
      <c r="I3409" s="1769"/>
      <c r="J3409" s="1769"/>
      <c r="K3409" s="1769"/>
      <c r="L3409" s="539"/>
      <c r="M3409" s="539"/>
      <c r="N3409" s="542"/>
      <c r="O3409" s="542"/>
      <c r="P3409" s="542"/>
      <c r="Q3409" s="542"/>
      <c r="R3409" s="540"/>
      <c r="S3409" s="534"/>
    </row>
    <row r="3410" spans="1:19" ht="15.6">
      <c r="A3410" s="1820" t="s">
        <v>1285</v>
      </c>
      <c r="B3410" s="1821"/>
      <c r="C3410" s="1821"/>
      <c r="D3410" s="1821"/>
      <c r="E3410" s="1821"/>
      <c r="F3410" s="1821"/>
      <c r="G3410" s="1821"/>
      <c r="H3410" s="1821"/>
      <c r="I3410" s="1821"/>
      <c r="J3410" s="1821"/>
      <c r="K3410" s="1822"/>
      <c r="L3410" s="1823" t="s">
        <v>1739</v>
      </c>
      <c r="M3410" s="1825" t="s">
        <v>1225</v>
      </c>
      <c r="N3410" s="1826"/>
      <c r="O3410" s="1827"/>
      <c r="P3410" s="1823" t="s">
        <v>1286</v>
      </c>
      <c r="Q3410" s="1823" t="s">
        <v>1287</v>
      </c>
      <c r="R3410" s="1823" t="s">
        <v>1288</v>
      </c>
      <c r="S3410" s="1809" t="s">
        <v>1206</v>
      </c>
    </row>
    <row r="3411" spans="1:19" ht="15.6">
      <c r="A3411" s="1804"/>
      <c r="B3411" s="1805"/>
      <c r="C3411" s="1805"/>
      <c r="D3411" s="1805"/>
      <c r="E3411" s="1805"/>
      <c r="F3411" s="1805"/>
      <c r="G3411" s="1805"/>
      <c r="H3411" s="1805"/>
      <c r="I3411" s="1805"/>
      <c r="J3411" s="1805"/>
      <c r="K3411" s="1806"/>
      <c r="L3411" s="1824"/>
      <c r="M3411" s="546" t="s">
        <v>1289</v>
      </c>
      <c r="N3411" s="546" t="s">
        <v>1290</v>
      </c>
      <c r="O3411" s="546" t="s">
        <v>1291</v>
      </c>
      <c r="P3411" s="1824"/>
      <c r="Q3411" s="1824"/>
      <c r="R3411" s="1824"/>
      <c r="S3411" s="1810"/>
    </row>
    <row r="3412" spans="1:19" ht="15.6">
      <c r="A3412" s="1811" t="s">
        <v>1292</v>
      </c>
      <c r="B3412" s="1812"/>
      <c r="C3412" s="1812"/>
      <c r="D3412" s="1812"/>
      <c r="E3412" s="1812"/>
      <c r="F3412" s="1812"/>
      <c r="G3412" s="1812"/>
      <c r="H3412" s="1812"/>
      <c r="I3412" s="1812"/>
      <c r="J3412" s="1812"/>
      <c r="K3412" s="1813"/>
      <c r="L3412" s="583" t="s">
        <v>1740</v>
      </c>
      <c r="M3412" s="583"/>
      <c r="N3412" s="549"/>
      <c r="O3412" s="549"/>
      <c r="P3412" s="549"/>
      <c r="Q3412" s="549">
        <v>1</v>
      </c>
      <c r="R3412" s="549"/>
      <c r="S3412" s="584">
        <f>Q3412</f>
        <v>1</v>
      </c>
    </row>
    <row r="3413" spans="1:19" ht="15.6">
      <c r="A3413" s="1814"/>
      <c r="B3413" s="1815"/>
      <c r="C3413" s="1815"/>
      <c r="D3413" s="1815"/>
      <c r="E3413" s="1815"/>
      <c r="F3413" s="1815"/>
      <c r="G3413" s="1815"/>
      <c r="H3413" s="1815"/>
      <c r="I3413" s="1815"/>
      <c r="J3413" s="1815"/>
      <c r="K3413" s="1816"/>
      <c r="L3413" s="583"/>
      <c r="M3413" s="583"/>
      <c r="N3413" s="549"/>
      <c r="O3413" s="549"/>
      <c r="P3413" s="549"/>
      <c r="Q3413" s="549"/>
      <c r="R3413" s="549"/>
      <c r="S3413" s="584"/>
    </row>
    <row r="3414" spans="1:19" ht="15.6">
      <c r="A3414" s="1814"/>
      <c r="B3414" s="1815"/>
      <c r="C3414" s="1815"/>
      <c r="D3414" s="1815"/>
      <c r="E3414" s="1815"/>
      <c r="F3414" s="1815"/>
      <c r="G3414" s="1815"/>
      <c r="H3414" s="1815"/>
      <c r="I3414" s="1815"/>
      <c r="J3414" s="1815"/>
      <c r="K3414" s="1816"/>
      <c r="L3414" s="583"/>
      <c r="M3414" s="583"/>
      <c r="N3414" s="549"/>
      <c r="O3414" s="549"/>
      <c r="P3414" s="549"/>
      <c r="Q3414" s="549"/>
      <c r="R3414" s="549"/>
      <c r="S3414" s="584"/>
    </row>
    <row r="3415" spans="1:19" ht="15.6">
      <c r="A3415" s="1814"/>
      <c r="B3415" s="1815"/>
      <c r="C3415" s="1815"/>
      <c r="D3415" s="1815"/>
      <c r="E3415" s="1815"/>
      <c r="F3415" s="1815"/>
      <c r="G3415" s="1815"/>
      <c r="H3415" s="1815"/>
      <c r="I3415" s="1815"/>
      <c r="J3415" s="1815"/>
      <c r="K3415" s="1816"/>
      <c r="L3415" s="583"/>
      <c r="M3415" s="583"/>
      <c r="N3415" s="549"/>
      <c r="O3415" s="549"/>
      <c r="P3415" s="549"/>
      <c r="Q3415" s="549"/>
      <c r="R3415" s="549"/>
      <c r="S3415" s="584"/>
    </row>
    <row r="3416" spans="1:19" ht="15.6">
      <c r="A3416" s="1814"/>
      <c r="B3416" s="1815"/>
      <c r="C3416" s="1815"/>
      <c r="D3416" s="1815"/>
      <c r="E3416" s="1815"/>
      <c r="F3416" s="1815"/>
      <c r="G3416" s="1815"/>
      <c r="H3416" s="1815"/>
      <c r="I3416" s="1815"/>
      <c r="J3416" s="1815"/>
      <c r="K3416" s="1816"/>
      <c r="L3416" s="583"/>
      <c r="M3416" s="583"/>
      <c r="N3416" s="549"/>
      <c r="O3416" s="549"/>
      <c r="P3416" s="549"/>
      <c r="Q3416" s="549"/>
      <c r="R3416" s="549"/>
      <c r="S3416" s="584"/>
    </row>
    <row r="3417" spans="1:19" ht="15.6">
      <c r="A3417" s="1814"/>
      <c r="B3417" s="1815"/>
      <c r="C3417" s="1815"/>
      <c r="D3417" s="1815"/>
      <c r="E3417" s="1815"/>
      <c r="F3417" s="1815"/>
      <c r="G3417" s="1815"/>
      <c r="H3417" s="1815"/>
      <c r="I3417" s="1815"/>
      <c r="J3417" s="1815"/>
      <c r="K3417" s="1816"/>
      <c r="L3417" s="583"/>
      <c r="M3417" s="583"/>
      <c r="N3417" s="549"/>
      <c r="O3417" s="549"/>
      <c r="P3417" s="549"/>
      <c r="Q3417" s="549"/>
      <c r="R3417" s="549"/>
      <c r="S3417" s="584"/>
    </row>
    <row r="3418" spans="1:19" ht="15.6">
      <c r="A3418" s="1814"/>
      <c r="B3418" s="1815"/>
      <c r="C3418" s="1815"/>
      <c r="D3418" s="1815"/>
      <c r="E3418" s="1815"/>
      <c r="F3418" s="1815"/>
      <c r="G3418" s="1815"/>
      <c r="H3418" s="1815"/>
      <c r="I3418" s="1815"/>
      <c r="J3418" s="1815"/>
      <c r="K3418" s="1816"/>
      <c r="L3418" s="583"/>
      <c r="M3418" s="583"/>
      <c r="N3418" s="549"/>
      <c r="O3418" s="549"/>
      <c r="P3418" s="549"/>
      <c r="Q3418" s="549"/>
      <c r="R3418" s="549"/>
      <c r="S3418" s="584"/>
    </row>
    <row r="3419" spans="1:19" ht="15.6">
      <c r="A3419" s="1814"/>
      <c r="B3419" s="1815"/>
      <c r="C3419" s="1815"/>
      <c r="D3419" s="1815"/>
      <c r="E3419" s="1815"/>
      <c r="F3419" s="1815"/>
      <c r="G3419" s="1815"/>
      <c r="H3419" s="1815"/>
      <c r="I3419" s="1815"/>
      <c r="J3419" s="1815"/>
      <c r="K3419" s="1816"/>
      <c r="L3419" s="583"/>
      <c r="M3419" s="583"/>
      <c r="N3419" s="549"/>
      <c r="O3419" s="549"/>
      <c r="P3419" s="549"/>
      <c r="Q3419" s="549"/>
      <c r="R3419" s="549"/>
      <c r="S3419" s="584"/>
    </row>
    <row r="3420" spans="1:19" ht="15.6">
      <c r="A3420" s="1814"/>
      <c r="B3420" s="1815"/>
      <c r="C3420" s="1815"/>
      <c r="D3420" s="1815"/>
      <c r="E3420" s="1815"/>
      <c r="F3420" s="1815"/>
      <c r="G3420" s="1815"/>
      <c r="H3420" s="1815"/>
      <c r="I3420" s="1815"/>
      <c r="J3420" s="1815"/>
      <c r="K3420" s="1816"/>
      <c r="L3420" s="583"/>
      <c r="M3420" s="583"/>
      <c r="N3420" s="549"/>
      <c r="O3420" s="549"/>
      <c r="P3420" s="549"/>
      <c r="Q3420" s="549"/>
      <c r="R3420" s="549"/>
      <c r="S3420" s="584"/>
    </row>
    <row r="3421" spans="1:19" ht="15.6">
      <c r="A3421" s="1814"/>
      <c r="B3421" s="1815"/>
      <c r="C3421" s="1815"/>
      <c r="D3421" s="1815"/>
      <c r="E3421" s="1815"/>
      <c r="F3421" s="1815"/>
      <c r="G3421" s="1815"/>
      <c r="H3421" s="1815"/>
      <c r="I3421" s="1815"/>
      <c r="J3421" s="1815"/>
      <c r="K3421" s="1816"/>
      <c r="L3421" s="583"/>
      <c r="M3421" s="583"/>
      <c r="N3421" s="549"/>
      <c r="O3421" s="549"/>
      <c r="P3421" s="549"/>
      <c r="Q3421" s="549"/>
      <c r="R3421" s="549"/>
      <c r="S3421" s="584"/>
    </row>
    <row r="3422" spans="1:19" ht="15.6">
      <c r="A3422" s="1814"/>
      <c r="B3422" s="1815"/>
      <c r="C3422" s="1815"/>
      <c r="D3422" s="1815"/>
      <c r="E3422" s="1815"/>
      <c r="F3422" s="1815"/>
      <c r="G3422" s="1815"/>
      <c r="H3422" s="1815"/>
      <c r="I3422" s="1815"/>
      <c r="J3422" s="1815"/>
      <c r="K3422" s="1816"/>
      <c r="L3422" s="583"/>
      <c r="M3422" s="583"/>
      <c r="N3422" s="549"/>
      <c r="O3422" s="549"/>
      <c r="P3422" s="549"/>
      <c r="Q3422" s="549"/>
      <c r="R3422" s="549"/>
      <c r="S3422" s="584"/>
    </row>
    <row r="3423" spans="1:19" ht="15.6">
      <c r="A3423" s="1814"/>
      <c r="B3423" s="1815"/>
      <c r="C3423" s="1815"/>
      <c r="D3423" s="1815"/>
      <c r="E3423" s="1815"/>
      <c r="F3423" s="1815"/>
      <c r="G3423" s="1815"/>
      <c r="H3423" s="1815"/>
      <c r="I3423" s="1815"/>
      <c r="J3423" s="1815"/>
      <c r="K3423" s="1816"/>
      <c r="L3423" s="583"/>
      <c r="M3423" s="583"/>
      <c r="N3423" s="549"/>
      <c r="O3423" s="549"/>
      <c r="P3423" s="549"/>
      <c r="Q3423" s="549"/>
      <c r="R3423" s="549"/>
      <c r="S3423" s="584"/>
    </row>
    <row r="3424" spans="1:19" ht="15.6">
      <c r="A3424" s="1814"/>
      <c r="B3424" s="1815"/>
      <c r="C3424" s="1815"/>
      <c r="D3424" s="1815"/>
      <c r="E3424" s="1815"/>
      <c r="F3424" s="1815"/>
      <c r="G3424" s="1815"/>
      <c r="H3424" s="1815"/>
      <c r="I3424" s="1815"/>
      <c r="J3424" s="1815"/>
      <c r="K3424" s="1816"/>
      <c r="L3424" s="583"/>
      <c r="M3424" s="583"/>
      <c r="N3424" s="549"/>
      <c r="O3424" s="549"/>
      <c r="P3424" s="549"/>
      <c r="Q3424" s="549"/>
      <c r="R3424" s="549"/>
      <c r="S3424" s="584"/>
    </row>
    <row r="3425" spans="1:19" ht="15.6">
      <c r="A3425" s="1831"/>
      <c r="B3425" s="1832"/>
      <c r="C3425" s="1832"/>
      <c r="D3425" s="1832"/>
      <c r="E3425" s="1832"/>
      <c r="F3425" s="1832"/>
      <c r="G3425" s="1832"/>
      <c r="H3425" s="1832"/>
      <c r="I3425" s="1832"/>
      <c r="J3425" s="1832"/>
      <c r="K3425" s="1833"/>
      <c r="L3425" s="1834" t="s">
        <v>1209</v>
      </c>
      <c r="M3425" s="1835"/>
      <c r="N3425" s="1835"/>
      <c r="O3425" s="1835"/>
      <c r="P3425" s="1835"/>
      <c r="Q3425" s="1835"/>
      <c r="R3425" s="1836"/>
      <c r="S3425" s="558">
        <f>SUM(S3412:S3421)</f>
        <v>1</v>
      </c>
    </row>
    <row r="3426" spans="1:19" ht="33" customHeight="1" thickBot="1">
      <c r="A3426" s="1147"/>
      <c r="S3426" s="1148"/>
    </row>
    <row r="3427" spans="1:19" ht="21" customHeight="1" thickBot="1">
      <c r="A3427" s="1837"/>
      <c r="B3427" s="1838"/>
      <c r="C3427" s="1838"/>
      <c r="D3427" s="1775" t="s">
        <v>1281</v>
      </c>
      <c r="E3427" s="1776"/>
      <c r="F3427" s="1776"/>
      <c r="G3427" s="1776"/>
      <c r="H3427" s="1776"/>
      <c r="I3427" s="1776"/>
      <c r="J3427" s="1776"/>
      <c r="K3427" s="1776"/>
      <c r="L3427" s="1776"/>
      <c r="M3427" s="1776"/>
      <c r="N3427" s="1776"/>
      <c r="O3427" s="1776"/>
      <c r="P3427" s="1776"/>
      <c r="Q3427" s="1776"/>
      <c r="R3427" s="1776"/>
      <c r="S3427" s="1486"/>
    </row>
    <row r="3428" spans="1:19" ht="15.6">
      <c r="A3428" s="530"/>
      <c r="B3428" s="531"/>
      <c r="C3428" s="531"/>
      <c r="D3428" s="531"/>
      <c r="E3428" s="531"/>
      <c r="F3428" s="531"/>
      <c r="G3428" s="531"/>
      <c r="H3428" s="531"/>
      <c r="I3428" s="531"/>
      <c r="J3428" s="531"/>
      <c r="K3428" s="531"/>
      <c r="L3428" s="531"/>
      <c r="M3428" s="531"/>
      <c r="N3428" s="531"/>
      <c r="O3428" s="531"/>
      <c r="P3428" s="531"/>
      <c r="Q3428" s="531"/>
      <c r="R3428" s="531"/>
      <c r="S3428" s="532"/>
    </row>
    <row r="3429" spans="1:19" ht="15.6" customHeight="1">
      <c r="A3429" s="1839" t="s">
        <v>1204</v>
      </c>
      <c r="B3429" s="1840"/>
      <c r="C3429" s="1840"/>
      <c r="D3429" s="1850" t="s">
        <v>1228</v>
      </c>
      <c r="E3429" s="1851"/>
      <c r="F3429" s="1851"/>
      <c r="G3429" s="1851"/>
      <c r="H3429" s="1851"/>
      <c r="I3429" s="1851"/>
      <c r="J3429" s="1851"/>
      <c r="K3429" s="1851"/>
      <c r="L3429" s="1851"/>
      <c r="M3429" s="1851"/>
      <c r="N3429" s="1851"/>
      <c r="O3429" s="1851"/>
      <c r="P3429" s="1851"/>
      <c r="Q3429" s="1851"/>
      <c r="R3429" s="1852"/>
      <c r="S3429" s="534"/>
    </row>
    <row r="3430" spans="1:19" ht="15.6">
      <c r="A3430" s="535"/>
      <c r="B3430" s="533"/>
      <c r="C3430" s="536"/>
      <c r="D3430" s="1853"/>
      <c r="E3430" s="1854"/>
      <c r="F3430" s="1854"/>
      <c r="G3430" s="1854"/>
      <c r="H3430" s="1854"/>
      <c r="I3430" s="1854"/>
      <c r="J3430" s="1854"/>
      <c r="K3430" s="1854"/>
      <c r="L3430" s="1854"/>
      <c r="M3430" s="1854"/>
      <c r="N3430" s="1854"/>
      <c r="O3430" s="1854"/>
      <c r="P3430" s="1854"/>
      <c r="Q3430" s="1854"/>
      <c r="R3430" s="1855"/>
      <c r="S3430" s="534"/>
    </row>
    <row r="3431" spans="1:19" ht="15.6">
      <c r="A3431" s="1761" t="s">
        <v>1282</v>
      </c>
      <c r="B3431" s="1762"/>
      <c r="C3431" s="1762"/>
      <c r="D3431" s="1762"/>
      <c r="E3431" s="541"/>
      <c r="F3431" s="1763" t="s">
        <v>1283</v>
      </c>
      <c r="G3431" s="1763"/>
      <c r="H3431" s="1763"/>
      <c r="I3431" s="1763"/>
      <c r="J3431" s="1763"/>
      <c r="K3431" s="1763"/>
      <c r="L3431" s="540"/>
      <c r="M3431" s="1763" t="s">
        <v>1205</v>
      </c>
      <c r="N3431" s="1763"/>
      <c r="O3431" s="1763"/>
      <c r="P3431" s="540"/>
      <c r="Q3431" s="1764" t="s">
        <v>1284</v>
      </c>
      <c r="R3431" s="1765"/>
      <c r="S3431" s="1766"/>
    </row>
    <row r="3432" spans="1:19" ht="15.6">
      <c r="A3432" s="1767" t="s">
        <v>1135</v>
      </c>
      <c r="B3432" s="1768"/>
      <c r="C3432" s="1768"/>
      <c r="D3432" s="1768"/>
      <c r="E3432" s="541"/>
      <c r="F3432" s="1769" t="s">
        <v>1136</v>
      </c>
      <c r="G3432" s="1769"/>
      <c r="H3432" s="1769"/>
      <c r="I3432" s="1769"/>
      <c r="J3432" s="1769"/>
      <c r="K3432" s="1769"/>
      <c r="L3432" s="540"/>
      <c r="M3432" s="1770" t="s">
        <v>1058</v>
      </c>
      <c r="N3432" s="1771"/>
      <c r="O3432" s="1772"/>
      <c r="P3432" s="539"/>
      <c r="Q3432" s="1828"/>
      <c r="R3432" s="1829"/>
      <c r="S3432" s="1830"/>
    </row>
    <row r="3433" spans="1:19" ht="15.6">
      <c r="A3433" s="1767"/>
      <c r="B3433" s="1768"/>
      <c r="C3433" s="1768"/>
      <c r="D3433" s="1768"/>
      <c r="E3433" s="541"/>
      <c r="F3433" s="1769"/>
      <c r="G3433" s="1769"/>
      <c r="H3433" s="1769"/>
      <c r="I3433" s="1769"/>
      <c r="J3433" s="1769"/>
      <c r="K3433" s="1769"/>
      <c r="L3433" s="539"/>
      <c r="M3433" s="539"/>
      <c r="N3433" s="542"/>
      <c r="O3433" s="542"/>
      <c r="P3433" s="542"/>
      <c r="Q3433" s="542"/>
      <c r="R3433" s="540"/>
      <c r="S3433" s="534"/>
    </row>
    <row r="3434" spans="1:19" ht="15.6">
      <c r="A3434" s="1820" t="s">
        <v>1285</v>
      </c>
      <c r="B3434" s="1821"/>
      <c r="C3434" s="1821"/>
      <c r="D3434" s="1821"/>
      <c r="E3434" s="1821"/>
      <c r="F3434" s="1821"/>
      <c r="G3434" s="1821"/>
      <c r="H3434" s="1821"/>
      <c r="I3434" s="1821"/>
      <c r="J3434" s="1821"/>
      <c r="K3434" s="1822"/>
      <c r="L3434" s="1823" t="s">
        <v>1739</v>
      </c>
      <c r="M3434" s="1825" t="s">
        <v>1225</v>
      </c>
      <c r="N3434" s="1826"/>
      <c r="O3434" s="1827"/>
      <c r="P3434" s="1823" t="s">
        <v>1286</v>
      </c>
      <c r="Q3434" s="1823" t="s">
        <v>1287</v>
      </c>
      <c r="R3434" s="1823" t="s">
        <v>1288</v>
      </c>
      <c r="S3434" s="1809" t="s">
        <v>1206</v>
      </c>
    </row>
    <row r="3435" spans="1:19" ht="15.6">
      <c r="A3435" s="1804"/>
      <c r="B3435" s="1805"/>
      <c r="C3435" s="1805"/>
      <c r="D3435" s="1805"/>
      <c r="E3435" s="1805"/>
      <c r="F3435" s="1805"/>
      <c r="G3435" s="1805"/>
      <c r="H3435" s="1805"/>
      <c r="I3435" s="1805"/>
      <c r="J3435" s="1805"/>
      <c r="K3435" s="1806"/>
      <c r="L3435" s="1824"/>
      <c r="M3435" s="546" t="s">
        <v>1289</v>
      </c>
      <c r="N3435" s="546" t="s">
        <v>1290</v>
      </c>
      <c r="O3435" s="546" t="s">
        <v>1291</v>
      </c>
      <c r="P3435" s="1824"/>
      <c r="Q3435" s="1824"/>
      <c r="R3435" s="1824"/>
      <c r="S3435" s="1810"/>
    </row>
    <row r="3436" spans="1:19" ht="15.6">
      <c r="A3436" s="1811" t="s">
        <v>1292</v>
      </c>
      <c r="B3436" s="1812"/>
      <c r="C3436" s="1812"/>
      <c r="D3436" s="1812"/>
      <c r="E3436" s="1812"/>
      <c r="F3436" s="1812"/>
      <c r="G3436" s="1812"/>
      <c r="H3436" s="1812"/>
      <c r="I3436" s="1812"/>
      <c r="J3436" s="1812"/>
      <c r="K3436" s="1813"/>
      <c r="L3436" s="583" t="s">
        <v>1740</v>
      </c>
      <c r="M3436" s="583"/>
      <c r="N3436" s="549"/>
      <c r="O3436" s="549"/>
      <c r="P3436" s="549"/>
      <c r="Q3436" s="549">
        <v>1</v>
      </c>
      <c r="R3436" s="549"/>
      <c r="S3436" s="584">
        <f>Q3436</f>
        <v>1</v>
      </c>
    </row>
    <row r="3437" spans="1:19" ht="15.6">
      <c r="A3437" s="1814"/>
      <c r="B3437" s="1815"/>
      <c r="C3437" s="1815"/>
      <c r="D3437" s="1815"/>
      <c r="E3437" s="1815"/>
      <c r="F3437" s="1815"/>
      <c r="G3437" s="1815"/>
      <c r="H3437" s="1815"/>
      <c r="I3437" s="1815"/>
      <c r="J3437" s="1815"/>
      <c r="K3437" s="1816"/>
      <c r="L3437" s="583"/>
      <c r="M3437" s="583"/>
      <c r="N3437" s="549"/>
      <c r="O3437" s="549"/>
      <c r="P3437" s="549"/>
      <c r="Q3437" s="549"/>
      <c r="R3437" s="549"/>
      <c r="S3437" s="584"/>
    </row>
    <row r="3438" spans="1:19" ht="15.6">
      <c r="A3438" s="1814"/>
      <c r="B3438" s="1815"/>
      <c r="C3438" s="1815"/>
      <c r="D3438" s="1815"/>
      <c r="E3438" s="1815"/>
      <c r="F3438" s="1815"/>
      <c r="G3438" s="1815"/>
      <c r="H3438" s="1815"/>
      <c r="I3438" s="1815"/>
      <c r="J3438" s="1815"/>
      <c r="K3438" s="1816"/>
      <c r="L3438" s="583"/>
      <c r="M3438" s="583"/>
      <c r="N3438" s="549"/>
      <c r="O3438" s="549"/>
      <c r="P3438" s="549"/>
      <c r="Q3438" s="549"/>
      <c r="R3438" s="549"/>
      <c r="S3438" s="584"/>
    </row>
    <row r="3439" spans="1:19" ht="15.6">
      <c r="A3439" s="1814"/>
      <c r="B3439" s="1815"/>
      <c r="C3439" s="1815"/>
      <c r="D3439" s="1815"/>
      <c r="E3439" s="1815"/>
      <c r="F3439" s="1815"/>
      <c r="G3439" s="1815"/>
      <c r="H3439" s="1815"/>
      <c r="I3439" s="1815"/>
      <c r="J3439" s="1815"/>
      <c r="K3439" s="1816"/>
      <c r="L3439" s="583"/>
      <c r="M3439" s="583"/>
      <c r="N3439" s="549"/>
      <c r="O3439" s="549"/>
      <c r="P3439" s="549"/>
      <c r="Q3439" s="549"/>
      <c r="R3439" s="549"/>
      <c r="S3439" s="584"/>
    </row>
    <row r="3440" spans="1:19" ht="15.6">
      <c r="A3440" s="1814"/>
      <c r="B3440" s="1815"/>
      <c r="C3440" s="1815"/>
      <c r="D3440" s="1815"/>
      <c r="E3440" s="1815"/>
      <c r="F3440" s="1815"/>
      <c r="G3440" s="1815"/>
      <c r="H3440" s="1815"/>
      <c r="I3440" s="1815"/>
      <c r="J3440" s="1815"/>
      <c r="K3440" s="1816"/>
      <c r="L3440" s="583"/>
      <c r="M3440" s="583"/>
      <c r="N3440" s="549"/>
      <c r="O3440" s="549"/>
      <c r="P3440" s="549"/>
      <c r="Q3440" s="549"/>
      <c r="R3440" s="549"/>
      <c r="S3440" s="584"/>
    </row>
    <row r="3441" spans="1:19" ht="15.6">
      <c r="A3441" s="1814"/>
      <c r="B3441" s="1815"/>
      <c r="C3441" s="1815"/>
      <c r="D3441" s="1815"/>
      <c r="E3441" s="1815"/>
      <c r="F3441" s="1815"/>
      <c r="G3441" s="1815"/>
      <c r="H3441" s="1815"/>
      <c r="I3441" s="1815"/>
      <c r="J3441" s="1815"/>
      <c r="K3441" s="1816"/>
      <c r="L3441" s="583"/>
      <c r="M3441" s="583"/>
      <c r="N3441" s="549"/>
      <c r="O3441" s="549"/>
      <c r="P3441" s="549"/>
      <c r="Q3441" s="549"/>
      <c r="R3441" s="549"/>
      <c r="S3441" s="584"/>
    </row>
    <row r="3442" spans="1:19" ht="15.6">
      <c r="A3442" s="1814"/>
      <c r="B3442" s="1815"/>
      <c r="C3442" s="1815"/>
      <c r="D3442" s="1815"/>
      <c r="E3442" s="1815"/>
      <c r="F3442" s="1815"/>
      <c r="G3442" s="1815"/>
      <c r="H3442" s="1815"/>
      <c r="I3442" s="1815"/>
      <c r="J3442" s="1815"/>
      <c r="K3442" s="1816"/>
      <c r="L3442" s="583"/>
      <c r="M3442" s="583"/>
      <c r="N3442" s="549"/>
      <c r="O3442" s="549"/>
      <c r="P3442" s="549"/>
      <c r="Q3442" s="549"/>
      <c r="R3442" s="549"/>
      <c r="S3442" s="584"/>
    </row>
    <row r="3443" spans="1:19" ht="15.6">
      <c r="A3443" s="1814"/>
      <c r="B3443" s="1815"/>
      <c r="C3443" s="1815"/>
      <c r="D3443" s="1815"/>
      <c r="E3443" s="1815"/>
      <c r="F3443" s="1815"/>
      <c r="G3443" s="1815"/>
      <c r="H3443" s="1815"/>
      <c r="I3443" s="1815"/>
      <c r="J3443" s="1815"/>
      <c r="K3443" s="1816"/>
      <c r="L3443" s="583"/>
      <c r="M3443" s="583"/>
      <c r="N3443" s="549"/>
      <c r="O3443" s="549"/>
      <c r="P3443" s="549"/>
      <c r="Q3443" s="549"/>
      <c r="R3443" s="549"/>
      <c r="S3443" s="584"/>
    </row>
    <row r="3444" spans="1:19" ht="15.6">
      <c r="A3444" s="1814"/>
      <c r="B3444" s="1815"/>
      <c r="C3444" s="1815"/>
      <c r="D3444" s="1815"/>
      <c r="E3444" s="1815"/>
      <c r="F3444" s="1815"/>
      <c r="G3444" s="1815"/>
      <c r="H3444" s="1815"/>
      <c r="I3444" s="1815"/>
      <c r="J3444" s="1815"/>
      <c r="K3444" s="1816"/>
      <c r="L3444" s="583"/>
      <c r="M3444" s="583"/>
      <c r="N3444" s="549"/>
      <c r="O3444" s="549"/>
      <c r="P3444" s="549"/>
      <c r="Q3444" s="549"/>
      <c r="R3444" s="549"/>
      <c r="S3444" s="584"/>
    </row>
    <row r="3445" spans="1:19" ht="15.6">
      <c r="A3445" s="1814"/>
      <c r="B3445" s="1815"/>
      <c r="C3445" s="1815"/>
      <c r="D3445" s="1815"/>
      <c r="E3445" s="1815"/>
      <c r="F3445" s="1815"/>
      <c r="G3445" s="1815"/>
      <c r="H3445" s="1815"/>
      <c r="I3445" s="1815"/>
      <c r="J3445" s="1815"/>
      <c r="K3445" s="1816"/>
      <c r="L3445" s="583"/>
      <c r="M3445" s="583"/>
      <c r="N3445" s="549"/>
      <c r="O3445" s="549"/>
      <c r="P3445" s="549"/>
      <c r="Q3445" s="549"/>
      <c r="R3445" s="549"/>
      <c r="S3445" s="584"/>
    </row>
    <row r="3446" spans="1:19" ht="15.6">
      <c r="A3446" s="1814"/>
      <c r="B3446" s="1815"/>
      <c r="C3446" s="1815"/>
      <c r="D3446" s="1815"/>
      <c r="E3446" s="1815"/>
      <c r="F3446" s="1815"/>
      <c r="G3446" s="1815"/>
      <c r="H3446" s="1815"/>
      <c r="I3446" s="1815"/>
      <c r="J3446" s="1815"/>
      <c r="K3446" s="1816"/>
      <c r="L3446" s="583"/>
      <c r="M3446" s="583"/>
      <c r="N3446" s="549"/>
      <c r="O3446" s="549"/>
      <c r="P3446" s="549"/>
      <c r="Q3446" s="549"/>
      <c r="R3446" s="549"/>
      <c r="S3446" s="584"/>
    </row>
    <row r="3447" spans="1:19" ht="15.6">
      <c r="A3447" s="1814"/>
      <c r="B3447" s="1815"/>
      <c r="C3447" s="1815"/>
      <c r="D3447" s="1815"/>
      <c r="E3447" s="1815"/>
      <c r="F3447" s="1815"/>
      <c r="G3447" s="1815"/>
      <c r="H3447" s="1815"/>
      <c r="I3447" s="1815"/>
      <c r="J3447" s="1815"/>
      <c r="K3447" s="1816"/>
      <c r="L3447" s="583"/>
      <c r="M3447" s="583"/>
      <c r="N3447" s="549"/>
      <c r="O3447" s="549"/>
      <c r="P3447" s="549"/>
      <c r="Q3447" s="549"/>
      <c r="R3447" s="549"/>
      <c r="S3447" s="584"/>
    </row>
    <row r="3448" spans="1:19" ht="15.6">
      <c r="A3448" s="1814"/>
      <c r="B3448" s="1815"/>
      <c r="C3448" s="1815"/>
      <c r="D3448" s="1815"/>
      <c r="E3448" s="1815"/>
      <c r="F3448" s="1815"/>
      <c r="G3448" s="1815"/>
      <c r="H3448" s="1815"/>
      <c r="I3448" s="1815"/>
      <c r="J3448" s="1815"/>
      <c r="K3448" s="1816"/>
      <c r="L3448" s="583"/>
      <c r="M3448" s="583"/>
      <c r="N3448" s="549"/>
      <c r="O3448" s="549"/>
      <c r="P3448" s="549"/>
      <c r="Q3448" s="549"/>
      <c r="R3448" s="549"/>
      <c r="S3448" s="584"/>
    </row>
    <row r="3449" spans="1:19" ht="16.2" thickBot="1">
      <c r="A3449" s="1814"/>
      <c r="B3449" s="1815"/>
      <c r="C3449" s="1815"/>
      <c r="D3449" s="1815"/>
      <c r="E3449" s="1815"/>
      <c r="F3449" s="1815"/>
      <c r="G3449" s="1815"/>
      <c r="H3449" s="1815"/>
      <c r="I3449" s="1815"/>
      <c r="J3449" s="1815"/>
      <c r="K3449" s="1816"/>
      <c r="L3449" s="1817" t="s">
        <v>1209</v>
      </c>
      <c r="M3449" s="1818"/>
      <c r="N3449" s="1818"/>
      <c r="O3449" s="1818"/>
      <c r="P3449" s="1818"/>
      <c r="Q3449" s="1818"/>
      <c r="R3449" s="1819"/>
      <c r="S3449" s="1164">
        <f>SUM(S3436:S3445)</f>
        <v>1</v>
      </c>
    </row>
    <row r="3450" spans="1:19" ht="15.6">
      <c r="A3450" s="1169"/>
      <c r="B3450" s="1170"/>
      <c r="C3450" s="1170"/>
      <c r="D3450" s="1170"/>
      <c r="E3450" s="1170"/>
      <c r="F3450" s="1170"/>
      <c r="G3450" s="1170"/>
      <c r="H3450" s="1170"/>
      <c r="I3450" s="1170"/>
      <c r="J3450" s="1170"/>
      <c r="K3450" s="1170"/>
      <c r="L3450" s="1171"/>
      <c r="M3450" s="1171"/>
      <c r="N3450" s="1171"/>
      <c r="O3450" s="1171"/>
      <c r="P3450" s="1171"/>
      <c r="Q3450" s="1171"/>
      <c r="R3450" s="1171"/>
      <c r="S3450" s="1172"/>
    </row>
    <row r="3451" spans="1:19" ht="89.4" customHeight="1">
      <c r="A3451" s="753" t="s">
        <v>1306</v>
      </c>
      <c r="B3451" s="1757"/>
      <c r="C3451" s="1757"/>
      <c r="D3451" s="299"/>
      <c r="E3451" s="280"/>
      <c r="F3451" s="756"/>
      <c r="G3451" s="1758" t="s">
        <v>1306</v>
      </c>
      <c r="H3451" s="1758"/>
      <c r="I3451" s="299"/>
      <c r="J3451" s="299"/>
      <c r="K3451" s="552"/>
      <c r="L3451" s="587"/>
      <c r="M3451" s="587"/>
      <c r="N3451" s="587"/>
      <c r="O3451" s="587"/>
      <c r="P3451" s="587"/>
      <c r="Q3451" s="587"/>
      <c r="R3451" s="587"/>
      <c r="S3451" s="588"/>
    </row>
    <row r="3452" spans="1:19" ht="15.6">
      <c r="A3452" s="765" t="s">
        <v>1939</v>
      </c>
      <c r="B3452" s="755"/>
      <c r="C3452" s="755"/>
      <c r="D3452" s="238"/>
      <c r="E3452" s="238"/>
      <c r="F3452" s="238"/>
      <c r="G3452" s="1759" t="s">
        <v>1942</v>
      </c>
      <c r="H3452" s="1759"/>
      <c r="I3452" s="1759"/>
      <c r="J3452" s="1759"/>
      <c r="K3452" s="552"/>
      <c r="L3452" s="587"/>
      <c r="M3452" s="587"/>
      <c r="N3452" s="587"/>
      <c r="O3452" s="587"/>
      <c r="P3452" s="587"/>
      <c r="Q3452" s="587"/>
      <c r="R3452" s="587"/>
      <c r="S3452" s="588"/>
    </row>
    <row r="3453" spans="1:19" ht="15.6">
      <c r="A3453" s="765" t="s">
        <v>1940</v>
      </c>
      <c r="B3453" s="755"/>
      <c r="C3453" s="755"/>
      <c r="D3453" s="238"/>
      <c r="E3453" s="238"/>
      <c r="F3453" s="238"/>
      <c r="G3453" s="1759" t="s">
        <v>1943</v>
      </c>
      <c r="H3453" s="1759"/>
      <c r="I3453" s="1759"/>
      <c r="J3453" s="1759"/>
      <c r="K3453" s="552"/>
      <c r="L3453" s="587"/>
      <c r="M3453" s="587"/>
      <c r="N3453" s="587"/>
      <c r="O3453" s="587"/>
      <c r="P3453" s="587"/>
      <c r="Q3453" s="587"/>
      <c r="R3453" s="587"/>
      <c r="S3453" s="588"/>
    </row>
    <row r="3454" spans="1:19" ht="16.2" thickBot="1">
      <c r="A3454" s="766" t="s">
        <v>1941</v>
      </c>
      <c r="B3454" s="767"/>
      <c r="C3454" s="767"/>
      <c r="D3454" s="727"/>
      <c r="E3454" s="727"/>
      <c r="F3454" s="727"/>
      <c r="G3454" s="1760" t="s">
        <v>1944</v>
      </c>
      <c r="H3454" s="1760"/>
      <c r="I3454" s="1760"/>
      <c r="J3454" s="1760"/>
      <c r="K3454" s="1495"/>
      <c r="L3454" s="1499"/>
      <c r="M3454" s="1499"/>
      <c r="N3454" s="1499"/>
      <c r="O3454" s="1499"/>
      <c r="P3454" s="1499"/>
      <c r="Q3454" s="1499"/>
      <c r="R3454" s="1499"/>
      <c r="S3454" s="1500"/>
    </row>
    <row r="3455" spans="1:19" ht="21" customHeight="1" thickBot="1">
      <c r="A3455" s="1837"/>
      <c r="B3455" s="1838"/>
      <c r="C3455" s="1838"/>
      <c r="D3455" s="1775" t="s">
        <v>1281</v>
      </c>
      <c r="E3455" s="1776"/>
      <c r="F3455" s="1776"/>
      <c r="G3455" s="1776"/>
      <c r="H3455" s="1776"/>
      <c r="I3455" s="1776"/>
      <c r="J3455" s="1776"/>
      <c r="K3455" s="1776"/>
      <c r="L3455" s="1776"/>
      <c r="M3455" s="1776"/>
      <c r="N3455" s="1776"/>
      <c r="O3455" s="1776"/>
      <c r="P3455" s="1776"/>
      <c r="Q3455" s="1776"/>
      <c r="R3455" s="1776"/>
      <c r="S3455" s="1777"/>
    </row>
    <row r="3456" spans="1:19" ht="15.6">
      <c r="A3456" s="530"/>
      <c r="B3456" s="531"/>
      <c r="C3456" s="531"/>
      <c r="D3456" s="531"/>
      <c r="E3456" s="531"/>
      <c r="F3456" s="531"/>
      <c r="G3456" s="531"/>
      <c r="H3456" s="531"/>
      <c r="I3456" s="531"/>
      <c r="J3456" s="531"/>
      <c r="K3456" s="531"/>
      <c r="L3456" s="531"/>
      <c r="M3456" s="531"/>
      <c r="N3456" s="531"/>
      <c r="O3456" s="531"/>
      <c r="P3456" s="531"/>
      <c r="Q3456" s="531"/>
      <c r="R3456" s="531"/>
      <c r="S3456" s="532"/>
    </row>
    <row r="3457" spans="1:19" ht="15.6" customHeight="1">
      <c r="A3457" s="1839" t="s">
        <v>1204</v>
      </c>
      <c r="B3457" s="1840"/>
      <c r="C3457" s="1840"/>
      <c r="D3457" s="1850" t="s">
        <v>1228</v>
      </c>
      <c r="E3457" s="1851"/>
      <c r="F3457" s="1851"/>
      <c r="G3457" s="1851"/>
      <c r="H3457" s="1851"/>
      <c r="I3457" s="1851"/>
      <c r="J3457" s="1851"/>
      <c r="K3457" s="1851"/>
      <c r="L3457" s="1851"/>
      <c r="M3457" s="1851"/>
      <c r="N3457" s="1851"/>
      <c r="O3457" s="1851"/>
      <c r="P3457" s="1851"/>
      <c r="Q3457" s="1851"/>
      <c r="R3457" s="1852"/>
      <c r="S3457" s="534"/>
    </row>
    <row r="3458" spans="1:19" ht="15.6">
      <c r="A3458" s="535"/>
      <c r="B3458" s="533"/>
      <c r="C3458" s="536"/>
      <c r="D3458" s="1853"/>
      <c r="E3458" s="1854"/>
      <c r="F3458" s="1854"/>
      <c r="G3458" s="1854"/>
      <c r="H3458" s="1854"/>
      <c r="I3458" s="1854"/>
      <c r="J3458" s="1854"/>
      <c r="K3458" s="1854"/>
      <c r="L3458" s="1854"/>
      <c r="M3458" s="1854"/>
      <c r="N3458" s="1854"/>
      <c r="O3458" s="1854"/>
      <c r="P3458" s="1854"/>
      <c r="Q3458" s="1854"/>
      <c r="R3458" s="1855"/>
      <c r="S3458" s="534"/>
    </row>
    <row r="3459" spans="1:19" ht="15.6">
      <c r="A3459" s="1761" t="s">
        <v>1282</v>
      </c>
      <c r="B3459" s="1762"/>
      <c r="C3459" s="1762"/>
      <c r="D3459" s="1762"/>
      <c r="E3459" s="541"/>
      <c r="F3459" s="1763" t="s">
        <v>1283</v>
      </c>
      <c r="G3459" s="1763"/>
      <c r="H3459" s="1763"/>
      <c r="I3459" s="1763"/>
      <c r="J3459" s="1763"/>
      <c r="K3459" s="1763"/>
      <c r="L3459" s="540"/>
      <c r="M3459" s="1763" t="s">
        <v>1205</v>
      </c>
      <c r="N3459" s="1763"/>
      <c r="O3459" s="1763"/>
      <c r="P3459" s="540"/>
      <c r="Q3459" s="1764" t="s">
        <v>1284</v>
      </c>
      <c r="R3459" s="1765"/>
      <c r="S3459" s="1766"/>
    </row>
    <row r="3460" spans="1:19" ht="15.6">
      <c r="A3460" s="1767" t="s">
        <v>1137</v>
      </c>
      <c r="B3460" s="1768"/>
      <c r="C3460" s="1768"/>
      <c r="D3460" s="1768"/>
      <c r="E3460" s="541"/>
      <c r="F3460" s="1769" t="s">
        <v>1138</v>
      </c>
      <c r="G3460" s="1769"/>
      <c r="H3460" s="1769"/>
      <c r="I3460" s="1769"/>
      <c r="J3460" s="1769"/>
      <c r="K3460" s="1769"/>
      <c r="L3460" s="540"/>
      <c r="M3460" s="1770" t="s">
        <v>1139</v>
      </c>
      <c r="N3460" s="1771"/>
      <c r="O3460" s="1772"/>
      <c r="P3460" s="539"/>
      <c r="Q3460" s="1828"/>
      <c r="R3460" s="1829"/>
      <c r="S3460" s="1830"/>
    </row>
    <row r="3461" spans="1:19" ht="15.6">
      <c r="A3461" s="1767"/>
      <c r="B3461" s="1768"/>
      <c r="C3461" s="1768"/>
      <c r="D3461" s="1768"/>
      <c r="E3461" s="541"/>
      <c r="F3461" s="1769"/>
      <c r="G3461" s="1769"/>
      <c r="H3461" s="1769"/>
      <c r="I3461" s="1769"/>
      <c r="J3461" s="1769"/>
      <c r="K3461" s="1769"/>
      <c r="L3461" s="539"/>
      <c r="M3461" s="539"/>
      <c r="N3461" s="542"/>
      <c r="O3461" s="542"/>
      <c r="P3461" s="542"/>
      <c r="Q3461" s="542"/>
      <c r="R3461" s="540"/>
      <c r="S3461" s="534"/>
    </row>
    <row r="3462" spans="1:19" ht="15.6">
      <c r="A3462" s="1820" t="s">
        <v>1285</v>
      </c>
      <c r="B3462" s="1821"/>
      <c r="C3462" s="1821"/>
      <c r="D3462" s="1821"/>
      <c r="E3462" s="1821"/>
      <c r="F3462" s="1821"/>
      <c r="G3462" s="1821"/>
      <c r="H3462" s="1821"/>
      <c r="I3462" s="1821"/>
      <c r="J3462" s="1821"/>
      <c r="K3462" s="1822"/>
      <c r="L3462" s="1823" t="s">
        <v>1739</v>
      </c>
      <c r="M3462" s="1825" t="s">
        <v>1225</v>
      </c>
      <c r="N3462" s="1826"/>
      <c r="O3462" s="1827"/>
      <c r="P3462" s="1823" t="s">
        <v>1286</v>
      </c>
      <c r="Q3462" s="1823" t="s">
        <v>1287</v>
      </c>
      <c r="R3462" s="1823" t="s">
        <v>1288</v>
      </c>
      <c r="S3462" s="1809" t="s">
        <v>1206</v>
      </c>
    </row>
    <row r="3463" spans="1:19" ht="15.6">
      <c r="A3463" s="1804"/>
      <c r="B3463" s="1805"/>
      <c r="C3463" s="1805"/>
      <c r="D3463" s="1805"/>
      <c r="E3463" s="1805"/>
      <c r="F3463" s="1805"/>
      <c r="G3463" s="1805"/>
      <c r="H3463" s="1805"/>
      <c r="I3463" s="1805"/>
      <c r="J3463" s="1805"/>
      <c r="K3463" s="1806"/>
      <c r="L3463" s="1824"/>
      <c r="M3463" s="546" t="s">
        <v>1289</v>
      </c>
      <c r="N3463" s="546" t="s">
        <v>1290</v>
      </c>
      <c r="O3463" s="546" t="s">
        <v>1291</v>
      </c>
      <c r="P3463" s="1824"/>
      <c r="Q3463" s="1824"/>
      <c r="R3463" s="1824"/>
      <c r="S3463" s="1810"/>
    </row>
    <row r="3464" spans="1:19" ht="15.6">
      <c r="A3464" s="1811" t="s">
        <v>1292</v>
      </c>
      <c r="B3464" s="1812"/>
      <c r="C3464" s="1812"/>
      <c r="D3464" s="1812"/>
      <c r="E3464" s="1812"/>
      <c r="F3464" s="1812"/>
      <c r="G3464" s="1812"/>
      <c r="H3464" s="1812"/>
      <c r="I3464" s="1812"/>
      <c r="J3464" s="1812"/>
      <c r="K3464" s="1813"/>
      <c r="L3464" s="583" t="s">
        <v>1741</v>
      </c>
      <c r="M3464" s="583"/>
      <c r="N3464" s="549"/>
      <c r="O3464" s="549">
        <v>34</v>
      </c>
      <c r="P3464" s="549"/>
      <c r="Q3464" s="549"/>
      <c r="R3464" s="549"/>
      <c r="S3464" s="584">
        <f>O3464</f>
        <v>34</v>
      </c>
    </row>
    <row r="3465" spans="1:19" ht="15.6">
      <c r="A3465" s="1814"/>
      <c r="B3465" s="1815"/>
      <c r="C3465" s="1815"/>
      <c r="D3465" s="1815"/>
      <c r="E3465" s="1815"/>
      <c r="F3465" s="1815"/>
      <c r="G3465" s="1815"/>
      <c r="H3465" s="1815"/>
      <c r="I3465" s="1815"/>
      <c r="J3465" s="1815"/>
      <c r="K3465" s="1816"/>
      <c r="L3465" s="583"/>
      <c r="M3465" s="583"/>
      <c r="N3465" s="549"/>
      <c r="O3465" s="549"/>
      <c r="P3465" s="549"/>
      <c r="Q3465" s="549"/>
      <c r="R3465" s="549"/>
      <c r="S3465" s="584"/>
    </row>
    <row r="3466" spans="1:19" ht="15.6">
      <c r="A3466" s="1814"/>
      <c r="B3466" s="1815"/>
      <c r="C3466" s="1815"/>
      <c r="D3466" s="1815"/>
      <c r="E3466" s="1815"/>
      <c r="F3466" s="1815"/>
      <c r="G3466" s="1815"/>
      <c r="H3466" s="1815"/>
      <c r="I3466" s="1815"/>
      <c r="J3466" s="1815"/>
      <c r="K3466" s="1816"/>
      <c r="L3466" s="583"/>
      <c r="M3466" s="583"/>
      <c r="N3466" s="549"/>
      <c r="O3466" s="549"/>
      <c r="P3466" s="549"/>
      <c r="Q3466" s="549"/>
      <c r="R3466" s="549"/>
      <c r="S3466" s="584"/>
    </row>
    <row r="3467" spans="1:19" ht="15.6">
      <c r="A3467" s="1814"/>
      <c r="B3467" s="1815"/>
      <c r="C3467" s="1815"/>
      <c r="D3467" s="1815"/>
      <c r="E3467" s="1815"/>
      <c r="F3467" s="1815"/>
      <c r="G3467" s="1815"/>
      <c r="H3467" s="1815"/>
      <c r="I3467" s="1815"/>
      <c r="J3467" s="1815"/>
      <c r="K3467" s="1816"/>
      <c r="L3467" s="583"/>
      <c r="M3467" s="583"/>
      <c r="N3467" s="549"/>
      <c r="O3467" s="549"/>
      <c r="P3467" s="549"/>
      <c r="Q3467" s="549"/>
      <c r="R3467" s="549"/>
      <c r="S3467" s="584"/>
    </row>
    <row r="3468" spans="1:19" ht="15.6">
      <c r="A3468" s="1814"/>
      <c r="B3468" s="1815"/>
      <c r="C3468" s="1815"/>
      <c r="D3468" s="1815"/>
      <c r="E3468" s="1815"/>
      <c r="F3468" s="1815"/>
      <c r="G3468" s="1815"/>
      <c r="H3468" s="1815"/>
      <c r="I3468" s="1815"/>
      <c r="J3468" s="1815"/>
      <c r="K3468" s="1816"/>
      <c r="L3468" s="583"/>
      <c r="M3468" s="583"/>
      <c r="N3468" s="549"/>
      <c r="O3468" s="549"/>
      <c r="P3468" s="549"/>
      <c r="Q3468" s="549"/>
      <c r="R3468" s="549"/>
      <c r="S3468" s="584"/>
    </row>
    <row r="3469" spans="1:19" ht="15.6">
      <c r="A3469" s="1814"/>
      <c r="B3469" s="1815"/>
      <c r="C3469" s="1815"/>
      <c r="D3469" s="1815"/>
      <c r="E3469" s="1815"/>
      <c r="F3469" s="1815"/>
      <c r="G3469" s="1815"/>
      <c r="H3469" s="1815"/>
      <c r="I3469" s="1815"/>
      <c r="J3469" s="1815"/>
      <c r="K3469" s="1816"/>
      <c r="L3469" s="583"/>
      <c r="M3469" s="583"/>
      <c r="N3469" s="549"/>
      <c r="O3469" s="549"/>
      <c r="P3469" s="549"/>
      <c r="Q3469" s="549"/>
      <c r="R3469" s="549"/>
      <c r="S3469" s="584"/>
    </row>
    <row r="3470" spans="1:19" ht="15.6">
      <c r="A3470" s="1814"/>
      <c r="B3470" s="1815"/>
      <c r="C3470" s="1815"/>
      <c r="D3470" s="1815"/>
      <c r="E3470" s="1815"/>
      <c r="F3470" s="1815"/>
      <c r="G3470" s="1815"/>
      <c r="H3470" s="1815"/>
      <c r="I3470" s="1815"/>
      <c r="J3470" s="1815"/>
      <c r="K3470" s="1816"/>
      <c r="L3470" s="583"/>
      <c r="M3470" s="583"/>
      <c r="N3470" s="549"/>
      <c r="O3470" s="549"/>
      <c r="P3470" s="549"/>
      <c r="Q3470" s="549"/>
      <c r="R3470" s="549"/>
      <c r="S3470" s="584"/>
    </row>
    <row r="3471" spans="1:19" ht="15.6">
      <c r="A3471" s="1814"/>
      <c r="B3471" s="1815"/>
      <c r="C3471" s="1815"/>
      <c r="D3471" s="1815"/>
      <c r="E3471" s="1815"/>
      <c r="F3471" s="1815"/>
      <c r="G3471" s="1815"/>
      <c r="H3471" s="1815"/>
      <c r="I3471" s="1815"/>
      <c r="J3471" s="1815"/>
      <c r="K3471" s="1816"/>
      <c r="L3471" s="583"/>
      <c r="M3471" s="583"/>
      <c r="N3471" s="549"/>
      <c r="O3471" s="549"/>
      <c r="P3471" s="549"/>
      <c r="Q3471" s="549"/>
      <c r="R3471" s="549"/>
      <c r="S3471" s="584"/>
    </row>
    <row r="3472" spans="1:19" ht="15.6">
      <c r="A3472" s="1814"/>
      <c r="B3472" s="1815"/>
      <c r="C3472" s="1815"/>
      <c r="D3472" s="1815"/>
      <c r="E3472" s="1815"/>
      <c r="F3472" s="1815"/>
      <c r="G3472" s="1815"/>
      <c r="H3472" s="1815"/>
      <c r="I3472" s="1815"/>
      <c r="J3472" s="1815"/>
      <c r="K3472" s="1816"/>
      <c r="L3472" s="583"/>
      <c r="M3472" s="583"/>
      <c r="N3472" s="549"/>
      <c r="O3472" s="549"/>
      <c r="P3472" s="549"/>
      <c r="Q3472" s="549"/>
      <c r="R3472" s="549"/>
      <c r="S3472" s="584"/>
    </row>
    <row r="3473" spans="1:19" ht="15.6">
      <c r="A3473" s="1814"/>
      <c r="B3473" s="1815"/>
      <c r="C3473" s="1815"/>
      <c r="D3473" s="1815"/>
      <c r="E3473" s="1815"/>
      <c r="F3473" s="1815"/>
      <c r="G3473" s="1815"/>
      <c r="H3473" s="1815"/>
      <c r="I3473" s="1815"/>
      <c r="J3473" s="1815"/>
      <c r="K3473" s="1816"/>
      <c r="L3473" s="583"/>
      <c r="M3473" s="583"/>
      <c r="N3473" s="549"/>
      <c r="O3473" s="549"/>
      <c r="P3473" s="549"/>
      <c r="Q3473" s="549"/>
      <c r="R3473" s="549"/>
      <c r="S3473" s="584"/>
    </row>
    <row r="3474" spans="1:19" ht="15.6">
      <c r="A3474" s="1814"/>
      <c r="B3474" s="1815"/>
      <c r="C3474" s="1815"/>
      <c r="D3474" s="1815"/>
      <c r="E3474" s="1815"/>
      <c r="F3474" s="1815"/>
      <c r="G3474" s="1815"/>
      <c r="H3474" s="1815"/>
      <c r="I3474" s="1815"/>
      <c r="J3474" s="1815"/>
      <c r="K3474" s="1816"/>
      <c r="L3474" s="583"/>
      <c r="M3474" s="583"/>
      <c r="N3474" s="549"/>
      <c r="O3474" s="549"/>
      <c r="P3474" s="549"/>
      <c r="Q3474" s="549"/>
      <c r="R3474" s="549"/>
      <c r="S3474" s="584"/>
    </row>
    <row r="3475" spans="1:19" ht="15.6">
      <c r="A3475" s="1814"/>
      <c r="B3475" s="1815"/>
      <c r="C3475" s="1815"/>
      <c r="D3475" s="1815"/>
      <c r="E3475" s="1815"/>
      <c r="F3475" s="1815"/>
      <c r="G3475" s="1815"/>
      <c r="H3475" s="1815"/>
      <c r="I3475" s="1815"/>
      <c r="J3475" s="1815"/>
      <c r="K3475" s="1816"/>
      <c r="L3475" s="583"/>
      <c r="M3475" s="583"/>
      <c r="N3475" s="549"/>
      <c r="O3475" s="549"/>
      <c r="P3475" s="549"/>
      <c r="Q3475" s="549"/>
      <c r="R3475" s="549"/>
      <c r="S3475" s="584"/>
    </row>
    <row r="3476" spans="1:19" ht="15.6">
      <c r="A3476" s="1814"/>
      <c r="B3476" s="1815"/>
      <c r="C3476" s="1815"/>
      <c r="D3476" s="1815"/>
      <c r="E3476" s="1815"/>
      <c r="F3476" s="1815"/>
      <c r="G3476" s="1815"/>
      <c r="H3476" s="1815"/>
      <c r="I3476" s="1815"/>
      <c r="J3476" s="1815"/>
      <c r="K3476" s="1816"/>
      <c r="L3476" s="583"/>
      <c r="M3476" s="583"/>
      <c r="N3476" s="549"/>
      <c r="O3476" s="549"/>
      <c r="P3476" s="549"/>
      <c r="Q3476" s="549"/>
      <c r="R3476" s="549"/>
      <c r="S3476" s="584"/>
    </row>
    <row r="3477" spans="1:19" ht="15.6">
      <c r="A3477" s="1831"/>
      <c r="B3477" s="1832"/>
      <c r="C3477" s="1832"/>
      <c r="D3477" s="1832"/>
      <c r="E3477" s="1832"/>
      <c r="F3477" s="1832"/>
      <c r="G3477" s="1832"/>
      <c r="H3477" s="1832"/>
      <c r="I3477" s="1832"/>
      <c r="J3477" s="1832"/>
      <c r="K3477" s="1833"/>
      <c r="L3477" s="1834" t="s">
        <v>1209</v>
      </c>
      <c r="M3477" s="1835"/>
      <c r="N3477" s="1835"/>
      <c r="O3477" s="1835"/>
      <c r="P3477" s="1835"/>
      <c r="Q3477" s="1835"/>
      <c r="R3477" s="1836"/>
      <c r="S3477" s="558">
        <f>SUM(S3464:S3473)</f>
        <v>34</v>
      </c>
    </row>
    <row r="3478" spans="1:19" ht="15" thickBot="1">
      <c r="A3478" s="1147"/>
      <c r="S3478" s="1148"/>
    </row>
    <row r="3479" spans="1:19" ht="21" customHeight="1" thickBot="1">
      <c r="A3479" s="1837"/>
      <c r="B3479" s="1838"/>
      <c r="C3479" s="1838"/>
      <c r="D3479" s="1775" t="s">
        <v>1281</v>
      </c>
      <c r="E3479" s="1776"/>
      <c r="F3479" s="1776"/>
      <c r="G3479" s="1776"/>
      <c r="H3479" s="1776"/>
      <c r="I3479" s="1776"/>
      <c r="J3479" s="1776"/>
      <c r="K3479" s="1776"/>
      <c r="L3479" s="1776"/>
      <c r="M3479" s="1776"/>
      <c r="N3479" s="1776"/>
      <c r="O3479" s="1776"/>
      <c r="P3479" s="1776"/>
      <c r="Q3479" s="1776"/>
      <c r="R3479" s="1776"/>
      <c r="S3479" s="1486"/>
    </row>
    <row r="3480" spans="1:19" ht="15.6">
      <c r="A3480" s="530"/>
      <c r="B3480" s="531"/>
      <c r="C3480" s="531"/>
      <c r="D3480" s="531"/>
      <c r="E3480" s="531"/>
      <c r="F3480" s="531"/>
      <c r="G3480" s="531"/>
      <c r="H3480" s="531"/>
      <c r="I3480" s="531"/>
      <c r="J3480" s="531"/>
      <c r="K3480" s="531"/>
      <c r="L3480" s="531"/>
      <c r="M3480" s="531"/>
      <c r="N3480" s="531"/>
      <c r="O3480" s="531"/>
      <c r="P3480" s="531"/>
      <c r="Q3480" s="531"/>
      <c r="R3480" s="531"/>
      <c r="S3480" s="532"/>
    </row>
    <row r="3481" spans="1:19" ht="15.6" customHeight="1">
      <c r="A3481" s="1839" t="s">
        <v>1204</v>
      </c>
      <c r="B3481" s="1840"/>
      <c r="C3481" s="1840"/>
      <c r="D3481" s="1850" t="s">
        <v>1228</v>
      </c>
      <c r="E3481" s="1851"/>
      <c r="F3481" s="1851"/>
      <c r="G3481" s="1851"/>
      <c r="H3481" s="1851"/>
      <c r="I3481" s="1851"/>
      <c r="J3481" s="1851"/>
      <c r="K3481" s="1851"/>
      <c r="L3481" s="1851"/>
      <c r="M3481" s="1851"/>
      <c r="N3481" s="1851"/>
      <c r="O3481" s="1851"/>
      <c r="P3481" s="1851"/>
      <c r="Q3481" s="1851"/>
      <c r="R3481" s="1852"/>
      <c r="S3481" s="534"/>
    </row>
    <row r="3482" spans="1:19" ht="15.6">
      <c r="A3482" s="535"/>
      <c r="B3482" s="533"/>
      <c r="C3482" s="536"/>
      <c r="D3482" s="1853"/>
      <c r="E3482" s="1854"/>
      <c r="F3482" s="1854"/>
      <c r="G3482" s="1854"/>
      <c r="H3482" s="1854"/>
      <c r="I3482" s="1854"/>
      <c r="J3482" s="1854"/>
      <c r="K3482" s="1854"/>
      <c r="L3482" s="1854"/>
      <c r="M3482" s="1854"/>
      <c r="N3482" s="1854"/>
      <c r="O3482" s="1854"/>
      <c r="P3482" s="1854"/>
      <c r="Q3482" s="1854"/>
      <c r="R3482" s="1855"/>
      <c r="S3482" s="534"/>
    </row>
    <row r="3483" spans="1:19" ht="15.6">
      <c r="A3483" s="1761" t="s">
        <v>1282</v>
      </c>
      <c r="B3483" s="1762"/>
      <c r="C3483" s="1762"/>
      <c r="D3483" s="1762"/>
      <c r="E3483" s="541"/>
      <c r="F3483" s="1763" t="s">
        <v>1283</v>
      </c>
      <c r="G3483" s="1763"/>
      <c r="H3483" s="1763"/>
      <c r="I3483" s="1763"/>
      <c r="J3483" s="1763"/>
      <c r="K3483" s="1763"/>
      <c r="L3483" s="540"/>
      <c r="M3483" s="1763" t="s">
        <v>1205</v>
      </c>
      <c r="N3483" s="1763"/>
      <c r="O3483" s="1763"/>
      <c r="P3483" s="540"/>
      <c r="Q3483" s="1764" t="s">
        <v>1284</v>
      </c>
      <c r="R3483" s="1765"/>
      <c r="S3483" s="1766"/>
    </row>
    <row r="3484" spans="1:19" ht="15.6">
      <c r="A3484" s="1767" t="s">
        <v>1141</v>
      </c>
      <c r="B3484" s="1768"/>
      <c r="C3484" s="1768"/>
      <c r="D3484" s="1768"/>
      <c r="E3484" s="541"/>
      <c r="F3484" s="1769" t="s">
        <v>1976</v>
      </c>
      <c r="G3484" s="1769"/>
      <c r="H3484" s="1769"/>
      <c r="I3484" s="1769"/>
      <c r="J3484" s="1769"/>
      <c r="K3484" s="1769"/>
      <c r="L3484" s="540"/>
      <c r="M3484" s="1770" t="s">
        <v>103</v>
      </c>
      <c r="N3484" s="1771"/>
      <c r="O3484" s="1772"/>
      <c r="P3484" s="539"/>
      <c r="Q3484" s="1828"/>
      <c r="R3484" s="1829"/>
      <c r="S3484" s="1830"/>
    </row>
    <row r="3485" spans="1:19" ht="15.6">
      <c r="A3485" s="1767"/>
      <c r="B3485" s="1768"/>
      <c r="C3485" s="1768"/>
      <c r="D3485" s="1768"/>
      <c r="E3485" s="541"/>
      <c r="F3485" s="1769"/>
      <c r="G3485" s="1769"/>
      <c r="H3485" s="1769"/>
      <c r="I3485" s="1769"/>
      <c r="J3485" s="1769"/>
      <c r="K3485" s="1769"/>
      <c r="L3485" s="539"/>
      <c r="M3485" s="539"/>
      <c r="N3485" s="542"/>
      <c r="O3485" s="542"/>
      <c r="P3485" s="542"/>
      <c r="Q3485" s="542"/>
      <c r="R3485" s="540"/>
      <c r="S3485" s="534"/>
    </row>
    <row r="3486" spans="1:19" ht="15.6">
      <c r="A3486" s="1820" t="s">
        <v>1285</v>
      </c>
      <c r="B3486" s="1821"/>
      <c r="C3486" s="1821"/>
      <c r="D3486" s="1821"/>
      <c r="E3486" s="1821"/>
      <c r="F3486" s="1821"/>
      <c r="G3486" s="1821"/>
      <c r="H3486" s="1821"/>
      <c r="I3486" s="1821"/>
      <c r="J3486" s="1821"/>
      <c r="K3486" s="1822"/>
      <c r="L3486" s="1823" t="s">
        <v>1739</v>
      </c>
      <c r="M3486" s="1825" t="s">
        <v>1225</v>
      </c>
      <c r="N3486" s="1826"/>
      <c r="O3486" s="1827"/>
      <c r="P3486" s="1823" t="s">
        <v>1286</v>
      </c>
      <c r="Q3486" s="1823" t="s">
        <v>1287</v>
      </c>
      <c r="R3486" s="1823" t="s">
        <v>1288</v>
      </c>
      <c r="S3486" s="1809" t="s">
        <v>1206</v>
      </c>
    </row>
    <row r="3487" spans="1:19" ht="15.6">
      <c r="A3487" s="1804"/>
      <c r="B3487" s="1805"/>
      <c r="C3487" s="1805"/>
      <c r="D3487" s="1805"/>
      <c r="E3487" s="1805"/>
      <c r="F3487" s="1805"/>
      <c r="G3487" s="1805"/>
      <c r="H3487" s="1805"/>
      <c r="I3487" s="1805"/>
      <c r="J3487" s="1805"/>
      <c r="K3487" s="1806"/>
      <c r="L3487" s="1824"/>
      <c r="M3487" s="546" t="s">
        <v>1289</v>
      </c>
      <c r="N3487" s="546" t="s">
        <v>1290</v>
      </c>
      <c r="O3487" s="546" t="s">
        <v>1291</v>
      </c>
      <c r="P3487" s="1824"/>
      <c r="Q3487" s="1824"/>
      <c r="R3487" s="1824"/>
      <c r="S3487" s="1810"/>
    </row>
    <row r="3488" spans="1:19" ht="15.6">
      <c r="A3488" s="1811" t="s">
        <v>1292</v>
      </c>
      <c r="B3488" s="1812"/>
      <c r="C3488" s="1812"/>
      <c r="D3488" s="1812"/>
      <c r="E3488" s="1812"/>
      <c r="F3488" s="1812"/>
      <c r="G3488" s="1812"/>
      <c r="H3488" s="1812"/>
      <c r="I3488" s="1812"/>
      <c r="J3488" s="1812"/>
      <c r="K3488" s="1813"/>
      <c r="L3488" s="583" t="s">
        <v>1742</v>
      </c>
      <c r="M3488" s="583"/>
      <c r="N3488" s="549"/>
      <c r="O3488" s="549">
        <v>5</v>
      </c>
      <c r="P3488" s="549"/>
      <c r="Q3488" s="549"/>
      <c r="R3488" s="549"/>
      <c r="S3488" s="584">
        <f>O3488</f>
        <v>5</v>
      </c>
    </row>
    <row r="3489" spans="1:19" ht="15.6">
      <c r="A3489" s="1814"/>
      <c r="B3489" s="1815"/>
      <c r="C3489" s="1815"/>
      <c r="D3489" s="1815"/>
      <c r="E3489" s="1815"/>
      <c r="F3489" s="1815"/>
      <c r="G3489" s="1815"/>
      <c r="H3489" s="1815"/>
      <c r="I3489" s="1815"/>
      <c r="J3489" s="1815"/>
      <c r="K3489" s="1816"/>
      <c r="L3489" s="583"/>
      <c r="M3489" s="583"/>
      <c r="N3489" s="549"/>
      <c r="O3489" s="549"/>
      <c r="P3489" s="549"/>
      <c r="Q3489" s="549"/>
      <c r="R3489" s="549"/>
      <c r="S3489" s="584"/>
    </row>
    <row r="3490" spans="1:19" ht="15.6">
      <c r="A3490" s="1814"/>
      <c r="B3490" s="1815"/>
      <c r="C3490" s="1815"/>
      <c r="D3490" s="1815"/>
      <c r="E3490" s="1815"/>
      <c r="F3490" s="1815"/>
      <c r="G3490" s="1815"/>
      <c r="H3490" s="1815"/>
      <c r="I3490" s="1815"/>
      <c r="J3490" s="1815"/>
      <c r="K3490" s="1816"/>
      <c r="L3490" s="583"/>
      <c r="M3490" s="583"/>
      <c r="N3490" s="549"/>
      <c r="O3490" s="549"/>
      <c r="P3490" s="549"/>
      <c r="Q3490" s="549"/>
      <c r="R3490" s="549"/>
      <c r="S3490" s="584"/>
    </row>
    <row r="3491" spans="1:19" ht="15.6">
      <c r="A3491" s="1814"/>
      <c r="B3491" s="1815"/>
      <c r="C3491" s="1815"/>
      <c r="D3491" s="1815"/>
      <c r="E3491" s="1815"/>
      <c r="F3491" s="1815"/>
      <c r="G3491" s="1815"/>
      <c r="H3491" s="1815"/>
      <c r="I3491" s="1815"/>
      <c r="J3491" s="1815"/>
      <c r="K3491" s="1816"/>
      <c r="L3491" s="583"/>
      <c r="M3491" s="583"/>
      <c r="N3491" s="549"/>
      <c r="O3491" s="549"/>
      <c r="P3491" s="549"/>
      <c r="Q3491" s="549"/>
      <c r="R3491" s="549"/>
      <c r="S3491" s="584"/>
    </row>
    <row r="3492" spans="1:19" ht="15.6">
      <c r="A3492" s="1814"/>
      <c r="B3492" s="1815"/>
      <c r="C3492" s="1815"/>
      <c r="D3492" s="1815"/>
      <c r="E3492" s="1815"/>
      <c r="F3492" s="1815"/>
      <c r="G3492" s="1815"/>
      <c r="H3492" s="1815"/>
      <c r="I3492" s="1815"/>
      <c r="J3492" s="1815"/>
      <c r="K3492" s="1816"/>
      <c r="L3492" s="583"/>
      <c r="M3492" s="583"/>
      <c r="N3492" s="549"/>
      <c r="O3492" s="549"/>
      <c r="P3492" s="549"/>
      <c r="Q3492" s="549"/>
      <c r="R3492" s="549"/>
      <c r="S3492" s="584"/>
    </row>
    <row r="3493" spans="1:19" ht="15.6">
      <c r="A3493" s="1814"/>
      <c r="B3493" s="1815"/>
      <c r="C3493" s="1815"/>
      <c r="D3493" s="1815"/>
      <c r="E3493" s="1815"/>
      <c r="F3493" s="1815"/>
      <c r="G3493" s="1815"/>
      <c r="H3493" s="1815"/>
      <c r="I3493" s="1815"/>
      <c r="J3493" s="1815"/>
      <c r="K3493" s="1816"/>
      <c r="L3493" s="583"/>
      <c r="M3493" s="583"/>
      <c r="N3493" s="549"/>
      <c r="O3493" s="549"/>
      <c r="P3493" s="549"/>
      <c r="Q3493" s="549"/>
      <c r="R3493" s="549"/>
      <c r="S3493" s="584"/>
    </row>
    <row r="3494" spans="1:19" ht="15.6">
      <c r="A3494" s="1814"/>
      <c r="B3494" s="1815"/>
      <c r="C3494" s="1815"/>
      <c r="D3494" s="1815"/>
      <c r="E3494" s="1815"/>
      <c r="F3494" s="1815"/>
      <c r="G3494" s="1815"/>
      <c r="H3494" s="1815"/>
      <c r="I3494" s="1815"/>
      <c r="J3494" s="1815"/>
      <c r="K3494" s="1816"/>
      <c r="L3494" s="583"/>
      <c r="M3494" s="583"/>
      <c r="N3494" s="549"/>
      <c r="O3494" s="549"/>
      <c r="P3494" s="549"/>
      <c r="Q3494" s="549"/>
      <c r="R3494" s="549"/>
      <c r="S3494" s="584"/>
    </row>
    <row r="3495" spans="1:19" ht="15.6">
      <c r="A3495" s="1814"/>
      <c r="B3495" s="1815"/>
      <c r="C3495" s="1815"/>
      <c r="D3495" s="1815"/>
      <c r="E3495" s="1815"/>
      <c r="F3495" s="1815"/>
      <c r="G3495" s="1815"/>
      <c r="H3495" s="1815"/>
      <c r="I3495" s="1815"/>
      <c r="J3495" s="1815"/>
      <c r="K3495" s="1816"/>
      <c r="L3495" s="583"/>
      <c r="M3495" s="583"/>
      <c r="N3495" s="549"/>
      <c r="O3495" s="549"/>
      <c r="P3495" s="549"/>
      <c r="Q3495" s="549"/>
      <c r="R3495" s="549"/>
      <c r="S3495" s="584"/>
    </row>
    <row r="3496" spans="1:19" ht="15.6">
      <c r="A3496" s="1814"/>
      <c r="B3496" s="1815"/>
      <c r="C3496" s="1815"/>
      <c r="D3496" s="1815"/>
      <c r="E3496" s="1815"/>
      <c r="F3496" s="1815"/>
      <c r="G3496" s="1815"/>
      <c r="H3496" s="1815"/>
      <c r="I3496" s="1815"/>
      <c r="J3496" s="1815"/>
      <c r="K3496" s="1816"/>
      <c r="L3496" s="583"/>
      <c r="M3496" s="583"/>
      <c r="N3496" s="549"/>
      <c r="O3496" s="549"/>
      <c r="P3496" s="549"/>
      <c r="Q3496" s="549"/>
      <c r="R3496" s="549"/>
      <c r="S3496" s="584"/>
    </row>
    <row r="3497" spans="1:19" ht="15.6">
      <c r="A3497" s="1814"/>
      <c r="B3497" s="1815"/>
      <c r="C3497" s="1815"/>
      <c r="D3497" s="1815"/>
      <c r="E3497" s="1815"/>
      <c r="F3497" s="1815"/>
      <c r="G3497" s="1815"/>
      <c r="H3497" s="1815"/>
      <c r="I3497" s="1815"/>
      <c r="J3497" s="1815"/>
      <c r="K3497" s="1816"/>
      <c r="L3497" s="583"/>
      <c r="M3497" s="583"/>
      <c r="N3497" s="549"/>
      <c r="O3497" s="549"/>
      <c r="P3497" s="549"/>
      <c r="Q3497" s="549"/>
      <c r="R3497" s="549"/>
      <c r="S3497" s="584"/>
    </row>
    <row r="3498" spans="1:19" ht="15.6">
      <c r="A3498" s="1814"/>
      <c r="B3498" s="1815"/>
      <c r="C3498" s="1815"/>
      <c r="D3498" s="1815"/>
      <c r="E3498" s="1815"/>
      <c r="F3498" s="1815"/>
      <c r="G3498" s="1815"/>
      <c r="H3498" s="1815"/>
      <c r="I3498" s="1815"/>
      <c r="J3498" s="1815"/>
      <c r="K3498" s="1816"/>
      <c r="L3498" s="583"/>
      <c r="M3498" s="583"/>
      <c r="N3498" s="549"/>
      <c r="O3498" s="549"/>
      <c r="P3498" s="549"/>
      <c r="Q3498" s="549"/>
      <c r="R3498" s="549"/>
      <c r="S3498" s="584"/>
    </row>
    <row r="3499" spans="1:19" ht="15.6">
      <c r="A3499" s="1814"/>
      <c r="B3499" s="1815"/>
      <c r="C3499" s="1815"/>
      <c r="D3499" s="1815"/>
      <c r="E3499" s="1815"/>
      <c r="F3499" s="1815"/>
      <c r="G3499" s="1815"/>
      <c r="H3499" s="1815"/>
      <c r="I3499" s="1815"/>
      <c r="J3499" s="1815"/>
      <c r="K3499" s="1816"/>
      <c r="L3499" s="583"/>
      <c r="M3499" s="583"/>
      <c r="N3499" s="549"/>
      <c r="O3499" s="549"/>
      <c r="P3499" s="549"/>
      <c r="Q3499" s="549"/>
      <c r="R3499" s="549"/>
      <c r="S3499" s="584"/>
    </row>
    <row r="3500" spans="1:19" ht="15.6">
      <c r="A3500" s="1814"/>
      <c r="B3500" s="1815"/>
      <c r="C3500" s="1815"/>
      <c r="D3500" s="1815"/>
      <c r="E3500" s="1815"/>
      <c r="F3500" s="1815"/>
      <c r="G3500" s="1815"/>
      <c r="H3500" s="1815"/>
      <c r="I3500" s="1815"/>
      <c r="J3500" s="1815"/>
      <c r="K3500" s="1816"/>
      <c r="L3500" s="583"/>
      <c r="M3500" s="583"/>
      <c r="N3500" s="549"/>
      <c r="O3500" s="549"/>
      <c r="P3500" s="549"/>
      <c r="Q3500" s="549"/>
      <c r="R3500" s="549"/>
      <c r="S3500" s="584"/>
    </row>
    <row r="3501" spans="1:19" ht="16.2" thickBot="1">
      <c r="A3501" s="1814"/>
      <c r="B3501" s="1815"/>
      <c r="C3501" s="1815"/>
      <c r="D3501" s="1815"/>
      <c r="E3501" s="1815"/>
      <c r="F3501" s="1815"/>
      <c r="G3501" s="1815"/>
      <c r="H3501" s="1815"/>
      <c r="I3501" s="1815"/>
      <c r="J3501" s="1815"/>
      <c r="K3501" s="1816"/>
      <c r="L3501" s="1817" t="s">
        <v>1209</v>
      </c>
      <c r="M3501" s="1818"/>
      <c r="N3501" s="1818"/>
      <c r="O3501" s="1818"/>
      <c r="P3501" s="1818"/>
      <c r="Q3501" s="1818"/>
      <c r="R3501" s="1819"/>
      <c r="S3501" s="1164">
        <f>SUM(S3488:S3497)</f>
        <v>5</v>
      </c>
    </row>
    <row r="3502" spans="1:19" ht="15.6">
      <c r="A3502" s="1169"/>
      <c r="B3502" s="1170"/>
      <c r="C3502" s="1170"/>
      <c r="D3502" s="1170"/>
      <c r="E3502" s="1170"/>
      <c r="F3502" s="1170"/>
      <c r="G3502" s="1170"/>
      <c r="H3502" s="1170"/>
      <c r="I3502" s="1170"/>
      <c r="J3502" s="1170"/>
      <c r="K3502" s="1170"/>
      <c r="L3502" s="1171"/>
      <c r="M3502" s="1171"/>
      <c r="N3502" s="1171"/>
      <c r="O3502" s="1171"/>
      <c r="P3502" s="1171"/>
      <c r="Q3502" s="1171"/>
      <c r="R3502" s="1171"/>
      <c r="S3502" s="1172"/>
    </row>
    <row r="3503" spans="1:19" ht="94.2" customHeight="1">
      <c r="A3503" s="753" t="s">
        <v>1306</v>
      </c>
      <c r="B3503" s="1757"/>
      <c r="C3503" s="1757"/>
      <c r="D3503" s="299"/>
      <c r="E3503" s="280"/>
      <c r="F3503" s="756"/>
      <c r="G3503" s="1758" t="s">
        <v>1306</v>
      </c>
      <c r="H3503" s="1758"/>
      <c r="I3503" s="299"/>
      <c r="J3503" s="299"/>
      <c r="K3503" s="552"/>
      <c r="L3503" s="587"/>
      <c r="M3503" s="587"/>
      <c r="N3503" s="587"/>
      <c r="O3503" s="587"/>
      <c r="P3503" s="587"/>
      <c r="Q3503" s="587"/>
      <c r="R3503" s="587"/>
      <c r="S3503" s="588"/>
    </row>
    <row r="3504" spans="1:19" ht="15.6">
      <c r="A3504" s="765" t="s">
        <v>1939</v>
      </c>
      <c r="B3504" s="755"/>
      <c r="C3504" s="755"/>
      <c r="D3504" s="238"/>
      <c r="E3504" s="238"/>
      <c r="F3504" s="238"/>
      <c r="G3504" s="1759" t="s">
        <v>1942</v>
      </c>
      <c r="H3504" s="1759"/>
      <c r="I3504" s="1759"/>
      <c r="J3504" s="1759"/>
      <c r="K3504" s="552"/>
      <c r="L3504" s="587"/>
      <c r="M3504" s="587"/>
      <c r="N3504" s="587"/>
      <c r="O3504" s="587"/>
      <c r="P3504" s="587"/>
      <c r="Q3504" s="587"/>
      <c r="R3504" s="587"/>
      <c r="S3504" s="588"/>
    </row>
    <row r="3505" spans="1:19" ht="15.6">
      <c r="A3505" s="765" t="s">
        <v>1940</v>
      </c>
      <c r="B3505" s="755"/>
      <c r="C3505" s="755"/>
      <c r="D3505" s="238"/>
      <c r="E3505" s="238"/>
      <c r="F3505" s="238"/>
      <c r="G3505" s="1759" t="s">
        <v>1943</v>
      </c>
      <c r="H3505" s="1759"/>
      <c r="I3505" s="1759"/>
      <c r="J3505" s="1759"/>
      <c r="K3505" s="552"/>
      <c r="L3505" s="587"/>
      <c r="M3505" s="587"/>
      <c r="N3505" s="587"/>
      <c r="O3505" s="587"/>
      <c r="P3505" s="587"/>
      <c r="Q3505" s="587"/>
      <c r="R3505" s="587"/>
      <c r="S3505" s="588"/>
    </row>
    <row r="3506" spans="1:19" ht="16.2" thickBot="1">
      <c r="A3506" s="766" t="s">
        <v>1941</v>
      </c>
      <c r="B3506" s="767"/>
      <c r="C3506" s="767"/>
      <c r="D3506" s="727"/>
      <c r="E3506" s="727"/>
      <c r="F3506" s="727"/>
      <c r="G3506" s="1760" t="s">
        <v>1944</v>
      </c>
      <c r="H3506" s="1760"/>
      <c r="I3506" s="1760"/>
      <c r="J3506" s="1760"/>
      <c r="K3506" s="1495"/>
      <c r="L3506" s="1499"/>
      <c r="M3506" s="1499"/>
      <c r="N3506" s="1499"/>
      <c r="O3506" s="1499"/>
      <c r="P3506" s="1499"/>
      <c r="Q3506" s="1499"/>
      <c r="R3506" s="1499"/>
      <c r="S3506" s="1500"/>
    </row>
    <row r="3507" spans="1:19" ht="21" customHeight="1" thickBot="1">
      <c r="A3507" s="1837"/>
      <c r="B3507" s="1838"/>
      <c r="C3507" s="1838"/>
      <c r="D3507" s="1856" t="s">
        <v>1281</v>
      </c>
      <c r="E3507" s="1857"/>
      <c r="F3507" s="1857"/>
      <c r="G3507" s="1857"/>
      <c r="H3507" s="1857"/>
      <c r="I3507" s="1857"/>
      <c r="J3507" s="1857"/>
      <c r="K3507" s="1857"/>
      <c r="L3507" s="1857"/>
      <c r="M3507" s="1857"/>
      <c r="N3507" s="1857"/>
      <c r="O3507" s="1857"/>
      <c r="P3507" s="1857"/>
      <c r="Q3507" s="1857"/>
      <c r="R3507" s="1857"/>
      <c r="S3507" s="1486"/>
    </row>
    <row r="3508" spans="1:19" ht="15.6">
      <c r="A3508" s="530"/>
      <c r="B3508" s="531"/>
      <c r="C3508" s="531"/>
      <c r="D3508" s="531"/>
      <c r="E3508" s="531"/>
      <c r="F3508" s="531"/>
      <c r="G3508" s="531"/>
      <c r="H3508" s="531"/>
      <c r="I3508" s="531"/>
      <c r="J3508" s="531"/>
      <c r="K3508" s="531"/>
      <c r="L3508" s="531"/>
      <c r="M3508" s="531"/>
      <c r="N3508" s="531"/>
      <c r="O3508" s="531"/>
      <c r="P3508" s="531"/>
      <c r="Q3508" s="531"/>
      <c r="R3508" s="531"/>
      <c r="S3508" s="532"/>
    </row>
    <row r="3509" spans="1:19" ht="15.6" customHeight="1">
      <c r="A3509" s="1839" t="s">
        <v>1204</v>
      </c>
      <c r="B3509" s="1840"/>
      <c r="C3509" s="1840"/>
      <c r="D3509" s="1850" t="s">
        <v>1228</v>
      </c>
      <c r="E3509" s="1851"/>
      <c r="F3509" s="1851"/>
      <c r="G3509" s="1851"/>
      <c r="H3509" s="1851"/>
      <c r="I3509" s="1851"/>
      <c r="J3509" s="1851"/>
      <c r="K3509" s="1851"/>
      <c r="L3509" s="1851"/>
      <c r="M3509" s="1851"/>
      <c r="N3509" s="1851"/>
      <c r="O3509" s="1851"/>
      <c r="P3509" s="1851"/>
      <c r="Q3509" s="1851"/>
      <c r="R3509" s="1852"/>
      <c r="S3509" s="534"/>
    </row>
    <row r="3510" spans="1:19" ht="15.6">
      <c r="A3510" s="535"/>
      <c r="B3510" s="533"/>
      <c r="C3510" s="536"/>
      <c r="D3510" s="1853"/>
      <c r="E3510" s="1854"/>
      <c r="F3510" s="1854"/>
      <c r="G3510" s="1854"/>
      <c r="H3510" s="1854"/>
      <c r="I3510" s="1854"/>
      <c r="J3510" s="1854"/>
      <c r="K3510" s="1854"/>
      <c r="L3510" s="1854"/>
      <c r="M3510" s="1854"/>
      <c r="N3510" s="1854"/>
      <c r="O3510" s="1854"/>
      <c r="P3510" s="1854"/>
      <c r="Q3510" s="1854"/>
      <c r="R3510" s="1855"/>
      <c r="S3510" s="534"/>
    </row>
    <row r="3511" spans="1:19" ht="15.6">
      <c r="A3511" s="1761" t="s">
        <v>1282</v>
      </c>
      <c r="B3511" s="1762"/>
      <c r="C3511" s="1762"/>
      <c r="D3511" s="1762"/>
      <c r="E3511" s="541"/>
      <c r="F3511" s="1763" t="s">
        <v>1283</v>
      </c>
      <c r="G3511" s="1763"/>
      <c r="H3511" s="1763"/>
      <c r="I3511" s="1763"/>
      <c r="J3511" s="1763"/>
      <c r="K3511" s="1763"/>
      <c r="L3511" s="540"/>
      <c r="M3511" s="1763" t="s">
        <v>1205</v>
      </c>
      <c r="N3511" s="1763"/>
      <c r="O3511" s="1763"/>
      <c r="P3511" s="540"/>
      <c r="Q3511" s="1764" t="s">
        <v>1284</v>
      </c>
      <c r="R3511" s="1765"/>
      <c r="S3511" s="1766"/>
    </row>
    <row r="3512" spans="1:19" ht="15.6">
      <c r="A3512" s="1767" t="s">
        <v>1142</v>
      </c>
      <c r="B3512" s="1768"/>
      <c r="C3512" s="1768"/>
      <c r="D3512" s="1768"/>
      <c r="E3512" s="541"/>
      <c r="F3512" s="1769" t="s">
        <v>1977</v>
      </c>
      <c r="G3512" s="1769"/>
      <c r="H3512" s="1769"/>
      <c r="I3512" s="1769"/>
      <c r="J3512" s="1769"/>
      <c r="K3512" s="1769"/>
      <c r="L3512" s="540"/>
      <c r="M3512" s="1770" t="s">
        <v>103</v>
      </c>
      <c r="N3512" s="1771"/>
      <c r="O3512" s="1772"/>
      <c r="P3512" s="539"/>
      <c r="Q3512" s="1828"/>
      <c r="R3512" s="1829"/>
      <c r="S3512" s="1830"/>
    </row>
    <row r="3513" spans="1:19" ht="15.6">
      <c r="A3513" s="1767"/>
      <c r="B3513" s="1768"/>
      <c r="C3513" s="1768"/>
      <c r="D3513" s="1768"/>
      <c r="E3513" s="541"/>
      <c r="F3513" s="1769"/>
      <c r="G3513" s="1769"/>
      <c r="H3513" s="1769"/>
      <c r="I3513" s="1769"/>
      <c r="J3513" s="1769"/>
      <c r="K3513" s="1769"/>
      <c r="L3513" s="539"/>
      <c r="M3513" s="539"/>
      <c r="N3513" s="542"/>
      <c r="O3513" s="542"/>
      <c r="P3513" s="542"/>
      <c r="Q3513" s="542"/>
      <c r="R3513" s="540"/>
      <c r="S3513" s="534"/>
    </row>
    <row r="3514" spans="1:19" ht="15.6">
      <c r="A3514" s="1820" t="s">
        <v>1285</v>
      </c>
      <c r="B3514" s="1821"/>
      <c r="C3514" s="1821"/>
      <c r="D3514" s="1821"/>
      <c r="E3514" s="1821"/>
      <c r="F3514" s="1821"/>
      <c r="G3514" s="1821"/>
      <c r="H3514" s="1821"/>
      <c r="I3514" s="1821"/>
      <c r="J3514" s="1821"/>
      <c r="K3514" s="1822"/>
      <c r="L3514" s="1823" t="s">
        <v>1739</v>
      </c>
      <c r="M3514" s="1825" t="s">
        <v>1225</v>
      </c>
      <c r="N3514" s="1826"/>
      <c r="O3514" s="1827"/>
      <c r="P3514" s="1823" t="s">
        <v>1286</v>
      </c>
      <c r="Q3514" s="1823" t="s">
        <v>1287</v>
      </c>
      <c r="R3514" s="1823" t="s">
        <v>1288</v>
      </c>
      <c r="S3514" s="1809" t="s">
        <v>1206</v>
      </c>
    </row>
    <row r="3515" spans="1:19" ht="15.6">
      <c r="A3515" s="1804"/>
      <c r="B3515" s="1805"/>
      <c r="C3515" s="1805"/>
      <c r="D3515" s="1805"/>
      <c r="E3515" s="1805"/>
      <c r="F3515" s="1805"/>
      <c r="G3515" s="1805"/>
      <c r="H3515" s="1805"/>
      <c r="I3515" s="1805"/>
      <c r="J3515" s="1805"/>
      <c r="K3515" s="1806"/>
      <c r="L3515" s="1824"/>
      <c r="M3515" s="546" t="s">
        <v>1289</v>
      </c>
      <c r="N3515" s="546" t="s">
        <v>1290</v>
      </c>
      <c r="O3515" s="546" t="s">
        <v>1291</v>
      </c>
      <c r="P3515" s="1824"/>
      <c r="Q3515" s="1824"/>
      <c r="R3515" s="1824"/>
      <c r="S3515" s="1810"/>
    </row>
    <row r="3516" spans="1:19" ht="15.6">
      <c r="A3516" s="1811" t="s">
        <v>1292</v>
      </c>
      <c r="B3516" s="1812"/>
      <c r="C3516" s="1812"/>
      <c r="D3516" s="1812"/>
      <c r="E3516" s="1812"/>
      <c r="F3516" s="1812"/>
      <c r="G3516" s="1812"/>
      <c r="H3516" s="1812"/>
      <c r="I3516" s="1812"/>
      <c r="J3516" s="1812"/>
      <c r="K3516" s="1813"/>
      <c r="L3516" s="583" t="s">
        <v>1743</v>
      </c>
      <c r="M3516" s="583"/>
      <c r="N3516" s="549"/>
      <c r="O3516" s="549">
        <v>5</v>
      </c>
      <c r="P3516" s="549"/>
      <c r="Q3516" s="549"/>
      <c r="R3516" s="549"/>
      <c r="S3516" s="584">
        <f>O3516</f>
        <v>5</v>
      </c>
    </row>
    <row r="3517" spans="1:19" ht="15.6">
      <c r="A3517" s="1814"/>
      <c r="B3517" s="1815"/>
      <c r="C3517" s="1815"/>
      <c r="D3517" s="1815"/>
      <c r="E3517" s="1815"/>
      <c r="F3517" s="1815"/>
      <c r="G3517" s="1815"/>
      <c r="H3517" s="1815"/>
      <c r="I3517" s="1815"/>
      <c r="J3517" s="1815"/>
      <c r="K3517" s="1816"/>
      <c r="L3517" s="583"/>
      <c r="M3517" s="583"/>
      <c r="N3517" s="549"/>
      <c r="O3517" s="549"/>
      <c r="P3517" s="549"/>
      <c r="Q3517" s="549"/>
      <c r="R3517" s="549"/>
      <c r="S3517" s="584"/>
    </row>
    <row r="3518" spans="1:19" ht="15.6">
      <c r="A3518" s="1814"/>
      <c r="B3518" s="1815"/>
      <c r="C3518" s="1815"/>
      <c r="D3518" s="1815"/>
      <c r="E3518" s="1815"/>
      <c r="F3518" s="1815"/>
      <c r="G3518" s="1815"/>
      <c r="H3518" s="1815"/>
      <c r="I3518" s="1815"/>
      <c r="J3518" s="1815"/>
      <c r="K3518" s="1816"/>
      <c r="L3518" s="583"/>
      <c r="M3518" s="583"/>
      <c r="N3518" s="549"/>
      <c r="O3518" s="549"/>
      <c r="P3518" s="549"/>
      <c r="Q3518" s="549"/>
      <c r="R3518" s="549"/>
      <c r="S3518" s="584"/>
    </row>
    <row r="3519" spans="1:19" ht="15.6">
      <c r="A3519" s="1814"/>
      <c r="B3519" s="1815"/>
      <c r="C3519" s="1815"/>
      <c r="D3519" s="1815"/>
      <c r="E3519" s="1815"/>
      <c r="F3519" s="1815"/>
      <c r="G3519" s="1815"/>
      <c r="H3519" s="1815"/>
      <c r="I3519" s="1815"/>
      <c r="J3519" s="1815"/>
      <c r="K3519" s="1816"/>
      <c r="L3519" s="583"/>
      <c r="M3519" s="583"/>
      <c r="N3519" s="549"/>
      <c r="O3519" s="549"/>
      <c r="P3519" s="549"/>
      <c r="Q3519" s="549"/>
      <c r="R3519" s="549"/>
      <c r="S3519" s="584"/>
    </row>
    <row r="3520" spans="1:19" ht="15.6">
      <c r="A3520" s="1814"/>
      <c r="B3520" s="1815"/>
      <c r="C3520" s="1815"/>
      <c r="D3520" s="1815"/>
      <c r="E3520" s="1815"/>
      <c r="F3520" s="1815"/>
      <c r="G3520" s="1815"/>
      <c r="H3520" s="1815"/>
      <c r="I3520" s="1815"/>
      <c r="J3520" s="1815"/>
      <c r="K3520" s="1816"/>
      <c r="L3520" s="583"/>
      <c r="M3520" s="583"/>
      <c r="N3520" s="549"/>
      <c r="O3520" s="549"/>
      <c r="P3520" s="549"/>
      <c r="Q3520" s="549"/>
      <c r="R3520" s="549"/>
      <c r="S3520" s="584"/>
    </row>
    <row r="3521" spans="1:19" ht="15.6">
      <c r="A3521" s="1814"/>
      <c r="B3521" s="1815"/>
      <c r="C3521" s="1815"/>
      <c r="D3521" s="1815"/>
      <c r="E3521" s="1815"/>
      <c r="F3521" s="1815"/>
      <c r="G3521" s="1815"/>
      <c r="H3521" s="1815"/>
      <c r="I3521" s="1815"/>
      <c r="J3521" s="1815"/>
      <c r="K3521" s="1816"/>
      <c r="L3521" s="583"/>
      <c r="M3521" s="583"/>
      <c r="N3521" s="549"/>
      <c r="O3521" s="549"/>
      <c r="P3521" s="549"/>
      <c r="Q3521" s="549"/>
      <c r="R3521" s="549"/>
      <c r="S3521" s="584"/>
    </row>
    <row r="3522" spans="1:19" ht="15.6">
      <c r="A3522" s="1814"/>
      <c r="B3522" s="1815"/>
      <c r="C3522" s="1815"/>
      <c r="D3522" s="1815"/>
      <c r="E3522" s="1815"/>
      <c r="F3522" s="1815"/>
      <c r="G3522" s="1815"/>
      <c r="H3522" s="1815"/>
      <c r="I3522" s="1815"/>
      <c r="J3522" s="1815"/>
      <c r="K3522" s="1816"/>
      <c r="L3522" s="583"/>
      <c r="M3522" s="583"/>
      <c r="N3522" s="549"/>
      <c r="O3522" s="549"/>
      <c r="P3522" s="549"/>
      <c r="Q3522" s="549"/>
      <c r="R3522" s="549"/>
      <c r="S3522" s="584"/>
    </row>
    <row r="3523" spans="1:19" ht="15.6">
      <c r="A3523" s="1814"/>
      <c r="B3523" s="1815"/>
      <c r="C3523" s="1815"/>
      <c r="D3523" s="1815"/>
      <c r="E3523" s="1815"/>
      <c r="F3523" s="1815"/>
      <c r="G3523" s="1815"/>
      <c r="H3523" s="1815"/>
      <c r="I3523" s="1815"/>
      <c r="J3523" s="1815"/>
      <c r="K3523" s="1816"/>
      <c r="L3523" s="583"/>
      <c r="M3523" s="583"/>
      <c r="N3523" s="549"/>
      <c r="O3523" s="549"/>
      <c r="P3523" s="549"/>
      <c r="Q3523" s="549"/>
      <c r="R3523" s="549"/>
      <c r="S3523" s="584"/>
    </row>
    <row r="3524" spans="1:19" ht="15.6">
      <c r="A3524" s="1814"/>
      <c r="B3524" s="1815"/>
      <c r="C3524" s="1815"/>
      <c r="D3524" s="1815"/>
      <c r="E3524" s="1815"/>
      <c r="F3524" s="1815"/>
      <c r="G3524" s="1815"/>
      <c r="H3524" s="1815"/>
      <c r="I3524" s="1815"/>
      <c r="J3524" s="1815"/>
      <c r="K3524" s="1816"/>
      <c r="L3524" s="583"/>
      <c r="M3524" s="583"/>
      <c r="N3524" s="549"/>
      <c r="O3524" s="549"/>
      <c r="P3524" s="549"/>
      <c r="Q3524" s="549"/>
      <c r="R3524" s="549"/>
      <c r="S3524" s="584"/>
    </row>
    <row r="3525" spans="1:19" ht="15.6">
      <c r="A3525" s="1814"/>
      <c r="B3525" s="1815"/>
      <c r="C3525" s="1815"/>
      <c r="D3525" s="1815"/>
      <c r="E3525" s="1815"/>
      <c r="F3525" s="1815"/>
      <c r="G3525" s="1815"/>
      <c r="H3525" s="1815"/>
      <c r="I3525" s="1815"/>
      <c r="J3525" s="1815"/>
      <c r="K3525" s="1816"/>
      <c r="L3525" s="583"/>
      <c r="M3525" s="583"/>
      <c r="N3525" s="549"/>
      <c r="O3525" s="549"/>
      <c r="P3525" s="549"/>
      <c r="Q3525" s="549"/>
      <c r="R3525" s="549"/>
      <c r="S3525" s="584"/>
    </row>
    <row r="3526" spans="1:19" ht="15.6">
      <c r="A3526" s="1814"/>
      <c r="B3526" s="1815"/>
      <c r="C3526" s="1815"/>
      <c r="D3526" s="1815"/>
      <c r="E3526" s="1815"/>
      <c r="F3526" s="1815"/>
      <c r="G3526" s="1815"/>
      <c r="H3526" s="1815"/>
      <c r="I3526" s="1815"/>
      <c r="J3526" s="1815"/>
      <c r="K3526" s="1816"/>
      <c r="L3526" s="583"/>
      <c r="M3526" s="583"/>
      <c r="N3526" s="549"/>
      <c r="O3526" s="549"/>
      <c r="P3526" s="549"/>
      <c r="Q3526" s="549"/>
      <c r="R3526" s="549"/>
      <c r="S3526" s="584"/>
    </row>
    <row r="3527" spans="1:19" ht="15.6">
      <c r="A3527" s="1814"/>
      <c r="B3527" s="1815"/>
      <c r="C3527" s="1815"/>
      <c r="D3527" s="1815"/>
      <c r="E3527" s="1815"/>
      <c r="F3527" s="1815"/>
      <c r="G3527" s="1815"/>
      <c r="H3527" s="1815"/>
      <c r="I3527" s="1815"/>
      <c r="J3527" s="1815"/>
      <c r="K3527" s="1816"/>
      <c r="L3527" s="583"/>
      <c r="M3527" s="583"/>
      <c r="N3527" s="549"/>
      <c r="O3527" s="549"/>
      <c r="P3527" s="549"/>
      <c r="Q3527" s="549"/>
      <c r="R3527" s="549"/>
      <c r="S3527" s="584"/>
    </row>
    <row r="3528" spans="1:19" ht="15.6">
      <c r="A3528" s="1814"/>
      <c r="B3528" s="1815"/>
      <c r="C3528" s="1815"/>
      <c r="D3528" s="1815"/>
      <c r="E3528" s="1815"/>
      <c r="F3528" s="1815"/>
      <c r="G3528" s="1815"/>
      <c r="H3528" s="1815"/>
      <c r="I3528" s="1815"/>
      <c r="J3528" s="1815"/>
      <c r="K3528" s="1816"/>
      <c r="L3528" s="583"/>
      <c r="M3528" s="583"/>
      <c r="N3528" s="549"/>
      <c r="O3528" s="549"/>
      <c r="P3528" s="549"/>
      <c r="Q3528" s="549"/>
      <c r="R3528" s="549"/>
      <c r="S3528" s="584"/>
    </row>
    <row r="3529" spans="1:19" ht="15.6">
      <c r="A3529" s="1831"/>
      <c r="B3529" s="1832"/>
      <c r="C3529" s="1832"/>
      <c r="D3529" s="1832"/>
      <c r="E3529" s="1832"/>
      <c r="F3529" s="1832"/>
      <c r="G3529" s="1832"/>
      <c r="H3529" s="1832"/>
      <c r="I3529" s="1832"/>
      <c r="J3529" s="1832"/>
      <c r="K3529" s="1833"/>
      <c r="L3529" s="1834" t="s">
        <v>1209</v>
      </c>
      <c r="M3529" s="1835"/>
      <c r="N3529" s="1835"/>
      <c r="O3529" s="1835"/>
      <c r="P3529" s="1835"/>
      <c r="Q3529" s="1835"/>
      <c r="R3529" s="1836"/>
      <c r="S3529" s="558">
        <f>SUM(S3516:S3525)</f>
        <v>5</v>
      </c>
    </row>
    <row r="3530" spans="1:19" ht="15" thickBot="1">
      <c r="A3530" s="1147"/>
      <c r="S3530" s="1148"/>
    </row>
    <row r="3531" spans="1:19" ht="21" customHeight="1" thickBot="1">
      <c r="A3531" s="1837"/>
      <c r="B3531" s="1838"/>
      <c r="C3531" s="1838"/>
      <c r="D3531" s="1775" t="s">
        <v>1281</v>
      </c>
      <c r="E3531" s="1776"/>
      <c r="F3531" s="1776"/>
      <c r="G3531" s="1776"/>
      <c r="H3531" s="1776"/>
      <c r="I3531" s="1776"/>
      <c r="J3531" s="1776"/>
      <c r="K3531" s="1776"/>
      <c r="L3531" s="1776"/>
      <c r="M3531" s="1776"/>
      <c r="N3531" s="1776"/>
      <c r="O3531" s="1776"/>
      <c r="P3531" s="1776"/>
      <c r="Q3531" s="1776"/>
      <c r="R3531" s="1776"/>
      <c r="S3531" s="1486"/>
    </row>
    <row r="3532" spans="1:19" ht="15.6">
      <c r="A3532" s="530"/>
      <c r="B3532" s="531"/>
      <c r="C3532" s="531"/>
      <c r="D3532" s="531"/>
      <c r="E3532" s="531"/>
      <c r="F3532" s="531"/>
      <c r="G3532" s="531"/>
      <c r="H3532" s="531"/>
      <c r="I3532" s="531"/>
      <c r="J3532" s="531"/>
      <c r="K3532" s="531"/>
      <c r="L3532" s="531"/>
      <c r="M3532" s="531"/>
      <c r="N3532" s="531"/>
      <c r="O3532" s="531"/>
      <c r="P3532" s="531"/>
      <c r="Q3532" s="531"/>
      <c r="R3532" s="531"/>
      <c r="S3532" s="532"/>
    </row>
    <row r="3533" spans="1:19" ht="15.6" customHeight="1">
      <c r="A3533" s="1839" t="s">
        <v>1204</v>
      </c>
      <c r="B3533" s="1840"/>
      <c r="C3533" s="1840"/>
      <c r="D3533" s="1841" t="s">
        <v>1228</v>
      </c>
      <c r="E3533" s="1842"/>
      <c r="F3533" s="1842"/>
      <c r="G3533" s="1842"/>
      <c r="H3533" s="1842"/>
      <c r="I3533" s="1842"/>
      <c r="J3533" s="1842"/>
      <c r="K3533" s="1842"/>
      <c r="L3533" s="1842"/>
      <c r="M3533" s="1842"/>
      <c r="N3533" s="1842"/>
      <c r="O3533" s="1842"/>
      <c r="P3533" s="1842"/>
      <c r="Q3533" s="1842"/>
      <c r="R3533" s="1843"/>
      <c r="S3533" s="534"/>
    </row>
    <row r="3534" spans="1:19" ht="15.6">
      <c r="A3534" s="535"/>
      <c r="B3534" s="533"/>
      <c r="C3534" s="536"/>
      <c r="D3534" s="1844"/>
      <c r="E3534" s="1845"/>
      <c r="F3534" s="1845"/>
      <c r="G3534" s="1845"/>
      <c r="H3534" s="1845"/>
      <c r="I3534" s="1845"/>
      <c r="J3534" s="1845"/>
      <c r="K3534" s="1845"/>
      <c r="L3534" s="1845"/>
      <c r="M3534" s="1845"/>
      <c r="N3534" s="1845"/>
      <c r="O3534" s="1845"/>
      <c r="P3534" s="1845"/>
      <c r="Q3534" s="1845"/>
      <c r="R3534" s="1846"/>
      <c r="S3534" s="534"/>
    </row>
    <row r="3535" spans="1:19" ht="15.6">
      <c r="A3535" s="1761" t="s">
        <v>1282</v>
      </c>
      <c r="B3535" s="1762"/>
      <c r="C3535" s="1762"/>
      <c r="D3535" s="1762"/>
      <c r="E3535" s="541"/>
      <c r="F3535" s="1763" t="s">
        <v>1283</v>
      </c>
      <c r="G3535" s="1763"/>
      <c r="H3535" s="1763"/>
      <c r="I3535" s="1763"/>
      <c r="J3535" s="1763"/>
      <c r="K3535" s="1763"/>
      <c r="L3535" s="540"/>
      <c r="M3535" s="1763" t="s">
        <v>1205</v>
      </c>
      <c r="N3535" s="1763"/>
      <c r="O3535" s="1763"/>
      <c r="P3535" s="540"/>
      <c r="Q3535" s="1764" t="s">
        <v>1284</v>
      </c>
      <c r="R3535" s="1765"/>
      <c r="S3535" s="1766"/>
    </row>
    <row r="3536" spans="1:19" ht="15.6">
      <c r="A3536" s="1767" t="s">
        <v>1143</v>
      </c>
      <c r="B3536" s="1768"/>
      <c r="C3536" s="1768"/>
      <c r="D3536" s="1768"/>
      <c r="E3536" s="541"/>
      <c r="F3536" s="1769" t="s">
        <v>1978</v>
      </c>
      <c r="G3536" s="1769"/>
      <c r="H3536" s="1769"/>
      <c r="I3536" s="1769"/>
      <c r="J3536" s="1769"/>
      <c r="K3536" s="1769"/>
      <c r="L3536" s="540"/>
      <c r="M3536" s="1770" t="s">
        <v>103</v>
      </c>
      <c r="N3536" s="1771"/>
      <c r="O3536" s="1772"/>
      <c r="P3536" s="539"/>
      <c r="Q3536" s="1828"/>
      <c r="R3536" s="1829"/>
      <c r="S3536" s="1830"/>
    </row>
    <row r="3537" spans="1:19" ht="15.6">
      <c r="A3537" s="1767"/>
      <c r="B3537" s="1768"/>
      <c r="C3537" s="1768"/>
      <c r="D3537" s="1768"/>
      <c r="E3537" s="541"/>
      <c r="F3537" s="1769"/>
      <c r="G3537" s="1769"/>
      <c r="H3537" s="1769"/>
      <c r="I3537" s="1769"/>
      <c r="J3537" s="1769"/>
      <c r="K3537" s="1769"/>
      <c r="L3537" s="539"/>
      <c r="M3537" s="539"/>
      <c r="N3537" s="542"/>
      <c r="O3537" s="542"/>
      <c r="P3537" s="542"/>
      <c r="Q3537" s="542"/>
      <c r="R3537" s="540"/>
      <c r="S3537" s="534"/>
    </row>
    <row r="3538" spans="1:19" ht="15.6">
      <c r="A3538" s="1820" t="s">
        <v>1285</v>
      </c>
      <c r="B3538" s="1821"/>
      <c r="C3538" s="1821"/>
      <c r="D3538" s="1821"/>
      <c r="E3538" s="1821"/>
      <c r="F3538" s="1821"/>
      <c r="G3538" s="1821"/>
      <c r="H3538" s="1821"/>
      <c r="I3538" s="1821"/>
      <c r="J3538" s="1821"/>
      <c r="K3538" s="1822"/>
      <c r="L3538" s="1823" t="s">
        <v>1739</v>
      </c>
      <c r="M3538" s="1825" t="s">
        <v>1225</v>
      </c>
      <c r="N3538" s="1826"/>
      <c r="O3538" s="1827"/>
      <c r="P3538" s="1823" t="s">
        <v>1286</v>
      </c>
      <c r="Q3538" s="1823" t="s">
        <v>1287</v>
      </c>
      <c r="R3538" s="1823" t="s">
        <v>1288</v>
      </c>
      <c r="S3538" s="1809" t="s">
        <v>1206</v>
      </c>
    </row>
    <row r="3539" spans="1:19" ht="15.6">
      <c r="A3539" s="1804"/>
      <c r="B3539" s="1805"/>
      <c r="C3539" s="1805"/>
      <c r="D3539" s="1805"/>
      <c r="E3539" s="1805"/>
      <c r="F3539" s="1805"/>
      <c r="G3539" s="1805"/>
      <c r="H3539" s="1805"/>
      <c r="I3539" s="1805"/>
      <c r="J3539" s="1805"/>
      <c r="K3539" s="1806"/>
      <c r="L3539" s="1824"/>
      <c r="M3539" s="546" t="s">
        <v>1289</v>
      </c>
      <c r="N3539" s="546" t="s">
        <v>1290</v>
      </c>
      <c r="O3539" s="546" t="s">
        <v>1291</v>
      </c>
      <c r="P3539" s="1824"/>
      <c r="Q3539" s="1824"/>
      <c r="R3539" s="1824"/>
      <c r="S3539" s="1810"/>
    </row>
    <row r="3540" spans="1:19" ht="15.6">
      <c r="A3540" s="1811" t="s">
        <v>1292</v>
      </c>
      <c r="B3540" s="1812"/>
      <c r="C3540" s="1812"/>
      <c r="D3540" s="1812"/>
      <c r="E3540" s="1812"/>
      <c r="F3540" s="1812"/>
      <c r="G3540" s="1812"/>
      <c r="H3540" s="1812"/>
      <c r="I3540" s="1812"/>
      <c r="J3540" s="1812"/>
      <c r="K3540" s="1813"/>
      <c r="L3540" s="583" t="s">
        <v>1744</v>
      </c>
      <c r="M3540" s="583"/>
      <c r="N3540" s="549"/>
      <c r="O3540" s="549">
        <v>10</v>
      </c>
      <c r="P3540" s="549"/>
      <c r="Q3540" s="549"/>
      <c r="R3540" s="549"/>
      <c r="S3540" s="584">
        <f>O3540</f>
        <v>10</v>
      </c>
    </row>
    <row r="3541" spans="1:19" ht="15.6">
      <c r="A3541" s="1814"/>
      <c r="B3541" s="1815"/>
      <c r="C3541" s="1815"/>
      <c r="D3541" s="1815"/>
      <c r="E3541" s="1815"/>
      <c r="F3541" s="1815"/>
      <c r="G3541" s="1815"/>
      <c r="H3541" s="1815"/>
      <c r="I3541" s="1815"/>
      <c r="J3541" s="1815"/>
      <c r="K3541" s="1816"/>
      <c r="L3541" s="583"/>
      <c r="M3541" s="583"/>
      <c r="N3541" s="549"/>
      <c r="O3541" s="549"/>
      <c r="P3541" s="549"/>
      <c r="Q3541" s="549"/>
      <c r="R3541" s="549"/>
      <c r="S3541" s="584"/>
    </row>
    <row r="3542" spans="1:19" ht="15.6">
      <c r="A3542" s="1814"/>
      <c r="B3542" s="1815"/>
      <c r="C3542" s="1815"/>
      <c r="D3542" s="1815"/>
      <c r="E3542" s="1815"/>
      <c r="F3542" s="1815"/>
      <c r="G3542" s="1815"/>
      <c r="H3542" s="1815"/>
      <c r="I3542" s="1815"/>
      <c r="J3542" s="1815"/>
      <c r="K3542" s="1816"/>
      <c r="L3542" s="583"/>
      <c r="M3542" s="583"/>
      <c r="N3542" s="549"/>
      <c r="O3542" s="549"/>
      <c r="P3542" s="549"/>
      <c r="Q3542" s="549"/>
      <c r="R3542" s="549"/>
      <c r="S3542" s="584"/>
    </row>
    <row r="3543" spans="1:19" ht="15.6">
      <c r="A3543" s="1814"/>
      <c r="B3543" s="1815"/>
      <c r="C3543" s="1815"/>
      <c r="D3543" s="1815"/>
      <c r="E3543" s="1815"/>
      <c r="F3543" s="1815"/>
      <c r="G3543" s="1815"/>
      <c r="H3543" s="1815"/>
      <c r="I3543" s="1815"/>
      <c r="J3543" s="1815"/>
      <c r="K3543" s="1816"/>
      <c r="L3543" s="583"/>
      <c r="M3543" s="583"/>
      <c r="N3543" s="549"/>
      <c r="O3543" s="549"/>
      <c r="P3543" s="549"/>
      <c r="Q3543" s="549"/>
      <c r="R3543" s="549"/>
      <c r="S3543" s="584"/>
    </row>
    <row r="3544" spans="1:19" ht="15.6">
      <c r="A3544" s="1814"/>
      <c r="B3544" s="1815"/>
      <c r="C3544" s="1815"/>
      <c r="D3544" s="1815"/>
      <c r="E3544" s="1815"/>
      <c r="F3544" s="1815"/>
      <c r="G3544" s="1815"/>
      <c r="H3544" s="1815"/>
      <c r="I3544" s="1815"/>
      <c r="J3544" s="1815"/>
      <c r="K3544" s="1816"/>
      <c r="L3544" s="583"/>
      <c r="M3544" s="583"/>
      <c r="N3544" s="549"/>
      <c r="O3544" s="549"/>
      <c r="P3544" s="549"/>
      <c r="Q3544" s="549"/>
      <c r="R3544" s="549"/>
      <c r="S3544" s="584"/>
    </row>
    <row r="3545" spans="1:19" ht="15.6">
      <c r="A3545" s="1814"/>
      <c r="B3545" s="1815"/>
      <c r="C3545" s="1815"/>
      <c r="D3545" s="1815"/>
      <c r="E3545" s="1815"/>
      <c r="F3545" s="1815"/>
      <c r="G3545" s="1815"/>
      <c r="H3545" s="1815"/>
      <c r="I3545" s="1815"/>
      <c r="J3545" s="1815"/>
      <c r="K3545" s="1816"/>
      <c r="L3545" s="583"/>
      <c r="M3545" s="583"/>
      <c r="N3545" s="549"/>
      <c r="O3545" s="549"/>
      <c r="P3545" s="549"/>
      <c r="Q3545" s="549"/>
      <c r="R3545" s="549"/>
      <c r="S3545" s="584"/>
    </row>
    <row r="3546" spans="1:19" ht="15.6">
      <c r="A3546" s="1814"/>
      <c r="B3546" s="1815"/>
      <c r="C3546" s="1815"/>
      <c r="D3546" s="1815"/>
      <c r="E3546" s="1815"/>
      <c r="F3546" s="1815"/>
      <c r="G3546" s="1815"/>
      <c r="H3546" s="1815"/>
      <c r="I3546" s="1815"/>
      <c r="J3546" s="1815"/>
      <c r="K3546" s="1816"/>
      <c r="L3546" s="583"/>
      <c r="M3546" s="583"/>
      <c r="N3546" s="549"/>
      <c r="O3546" s="549"/>
      <c r="P3546" s="549"/>
      <c r="Q3546" s="549"/>
      <c r="R3546" s="549"/>
      <c r="S3546" s="584"/>
    </row>
    <row r="3547" spans="1:19" ht="15.6">
      <c r="A3547" s="1814"/>
      <c r="B3547" s="1815"/>
      <c r="C3547" s="1815"/>
      <c r="D3547" s="1815"/>
      <c r="E3547" s="1815"/>
      <c r="F3547" s="1815"/>
      <c r="G3547" s="1815"/>
      <c r="H3547" s="1815"/>
      <c r="I3547" s="1815"/>
      <c r="J3547" s="1815"/>
      <c r="K3547" s="1816"/>
      <c r="L3547" s="583"/>
      <c r="M3547" s="583"/>
      <c r="N3547" s="549"/>
      <c r="O3547" s="549"/>
      <c r="P3547" s="549"/>
      <c r="Q3547" s="549"/>
      <c r="R3547" s="549"/>
      <c r="S3547" s="584"/>
    </row>
    <row r="3548" spans="1:19" ht="15.6">
      <c r="A3548" s="1814"/>
      <c r="B3548" s="1815"/>
      <c r="C3548" s="1815"/>
      <c r="D3548" s="1815"/>
      <c r="E3548" s="1815"/>
      <c r="F3548" s="1815"/>
      <c r="G3548" s="1815"/>
      <c r="H3548" s="1815"/>
      <c r="I3548" s="1815"/>
      <c r="J3548" s="1815"/>
      <c r="K3548" s="1816"/>
      <c r="L3548" s="583"/>
      <c r="M3548" s="583"/>
      <c r="N3548" s="549"/>
      <c r="O3548" s="549"/>
      <c r="P3548" s="549"/>
      <c r="Q3548" s="549"/>
      <c r="R3548" s="549"/>
      <c r="S3548" s="584"/>
    </row>
    <row r="3549" spans="1:19" ht="15.6">
      <c r="A3549" s="1814"/>
      <c r="B3549" s="1815"/>
      <c r="C3549" s="1815"/>
      <c r="D3549" s="1815"/>
      <c r="E3549" s="1815"/>
      <c r="F3549" s="1815"/>
      <c r="G3549" s="1815"/>
      <c r="H3549" s="1815"/>
      <c r="I3549" s="1815"/>
      <c r="J3549" s="1815"/>
      <c r="K3549" s="1816"/>
      <c r="L3549" s="583"/>
      <c r="M3549" s="583"/>
      <c r="N3549" s="549"/>
      <c r="O3549" s="549"/>
      <c r="P3549" s="549"/>
      <c r="Q3549" s="549"/>
      <c r="R3549" s="549"/>
      <c r="S3549" s="584"/>
    </row>
    <row r="3550" spans="1:19" ht="15.6">
      <c r="A3550" s="1814"/>
      <c r="B3550" s="1815"/>
      <c r="C3550" s="1815"/>
      <c r="D3550" s="1815"/>
      <c r="E3550" s="1815"/>
      <c r="F3550" s="1815"/>
      <c r="G3550" s="1815"/>
      <c r="H3550" s="1815"/>
      <c r="I3550" s="1815"/>
      <c r="J3550" s="1815"/>
      <c r="K3550" s="1816"/>
      <c r="L3550" s="583"/>
      <c r="M3550" s="583"/>
      <c r="N3550" s="549"/>
      <c r="O3550" s="549"/>
      <c r="P3550" s="549"/>
      <c r="Q3550" s="549"/>
      <c r="R3550" s="549"/>
      <c r="S3550" s="584"/>
    </row>
    <row r="3551" spans="1:19" ht="15.6">
      <c r="A3551" s="1814"/>
      <c r="B3551" s="1815"/>
      <c r="C3551" s="1815"/>
      <c r="D3551" s="1815"/>
      <c r="E3551" s="1815"/>
      <c r="F3551" s="1815"/>
      <c r="G3551" s="1815"/>
      <c r="H3551" s="1815"/>
      <c r="I3551" s="1815"/>
      <c r="J3551" s="1815"/>
      <c r="K3551" s="1816"/>
      <c r="L3551" s="583"/>
      <c r="M3551" s="583"/>
      <c r="N3551" s="549"/>
      <c r="O3551" s="549"/>
      <c r="P3551" s="549"/>
      <c r="Q3551" s="549"/>
      <c r="R3551" s="549"/>
      <c r="S3551" s="584"/>
    </row>
    <row r="3552" spans="1:19" ht="15.6">
      <c r="A3552" s="1814"/>
      <c r="B3552" s="1815"/>
      <c r="C3552" s="1815"/>
      <c r="D3552" s="1815"/>
      <c r="E3552" s="1815"/>
      <c r="F3552" s="1815"/>
      <c r="G3552" s="1815"/>
      <c r="H3552" s="1815"/>
      <c r="I3552" s="1815"/>
      <c r="J3552" s="1815"/>
      <c r="K3552" s="1816"/>
      <c r="L3552" s="583"/>
      <c r="M3552" s="583"/>
      <c r="N3552" s="549"/>
      <c r="O3552" s="549"/>
      <c r="P3552" s="549"/>
      <c r="Q3552" s="549"/>
      <c r="R3552" s="549"/>
      <c r="S3552" s="584"/>
    </row>
    <row r="3553" spans="1:19" ht="16.2" thickBot="1">
      <c r="A3553" s="1814"/>
      <c r="B3553" s="1815"/>
      <c r="C3553" s="1815"/>
      <c r="D3553" s="1815"/>
      <c r="E3553" s="1815"/>
      <c r="F3553" s="1815"/>
      <c r="G3553" s="1815"/>
      <c r="H3553" s="1815"/>
      <c r="I3553" s="1815"/>
      <c r="J3553" s="1815"/>
      <c r="K3553" s="1816"/>
      <c r="L3553" s="1817" t="s">
        <v>1209</v>
      </c>
      <c r="M3553" s="1818"/>
      <c r="N3553" s="1818"/>
      <c r="O3553" s="1818"/>
      <c r="P3553" s="1818"/>
      <c r="Q3553" s="1818"/>
      <c r="R3553" s="1819"/>
      <c r="S3553" s="1164">
        <f>SUM(S3540:S3549)</f>
        <v>10</v>
      </c>
    </row>
    <row r="3554" spans="1:19" ht="15.6">
      <c r="A3554" s="1169"/>
      <c r="B3554" s="1170"/>
      <c r="C3554" s="1170"/>
      <c r="D3554" s="1170"/>
      <c r="E3554" s="1170"/>
      <c r="F3554" s="1170"/>
      <c r="G3554" s="1170"/>
      <c r="H3554" s="1170"/>
      <c r="I3554" s="1170"/>
      <c r="J3554" s="1170"/>
      <c r="K3554" s="1170"/>
      <c r="L3554" s="1171"/>
      <c r="M3554" s="1171"/>
      <c r="N3554" s="1171"/>
      <c r="O3554" s="1171"/>
      <c r="P3554" s="1171"/>
      <c r="Q3554" s="1171"/>
      <c r="R3554" s="1171"/>
      <c r="S3554" s="1172"/>
    </row>
    <row r="3555" spans="1:19" ht="87.6" customHeight="1">
      <c r="A3555" s="753" t="s">
        <v>1306</v>
      </c>
      <c r="B3555" s="1757"/>
      <c r="C3555" s="1757"/>
      <c r="D3555" s="299"/>
      <c r="E3555" s="280"/>
      <c r="F3555" s="756"/>
      <c r="G3555" s="1758" t="s">
        <v>1306</v>
      </c>
      <c r="H3555" s="1758"/>
      <c r="I3555" s="299"/>
      <c r="J3555" s="299"/>
      <c r="K3555" s="552"/>
      <c r="L3555" s="587"/>
      <c r="M3555" s="587"/>
      <c r="N3555" s="587"/>
      <c r="O3555" s="587"/>
      <c r="P3555" s="587"/>
      <c r="Q3555" s="587"/>
      <c r="R3555" s="587"/>
      <c r="S3555" s="588"/>
    </row>
    <row r="3556" spans="1:19" ht="15.6">
      <c r="A3556" s="765" t="s">
        <v>1939</v>
      </c>
      <c r="B3556" s="755"/>
      <c r="C3556" s="755"/>
      <c r="D3556" s="238"/>
      <c r="E3556" s="238"/>
      <c r="F3556" s="238"/>
      <c r="G3556" s="1759" t="s">
        <v>1942</v>
      </c>
      <c r="H3556" s="1759"/>
      <c r="I3556" s="1759"/>
      <c r="J3556" s="1759"/>
      <c r="K3556" s="552"/>
      <c r="L3556" s="587"/>
      <c r="M3556" s="587"/>
      <c r="N3556" s="587"/>
      <c r="O3556" s="587"/>
      <c r="P3556" s="587"/>
      <c r="Q3556" s="587"/>
      <c r="R3556" s="587"/>
      <c r="S3556" s="588"/>
    </row>
    <row r="3557" spans="1:19" ht="15.6">
      <c r="A3557" s="765" t="s">
        <v>1940</v>
      </c>
      <c r="B3557" s="755"/>
      <c r="C3557" s="755"/>
      <c r="D3557" s="238"/>
      <c r="E3557" s="238"/>
      <c r="F3557" s="238"/>
      <c r="G3557" s="1759" t="s">
        <v>1943</v>
      </c>
      <c r="H3557" s="1759"/>
      <c r="I3557" s="1759"/>
      <c r="J3557" s="1759"/>
      <c r="K3557" s="552"/>
      <c r="L3557" s="587"/>
      <c r="M3557" s="587"/>
      <c r="N3557" s="587"/>
      <c r="O3557" s="587"/>
      <c r="P3557" s="587"/>
      <c r="Q3557" s="587"/>
      <c r="R3557" s="587"/>
      <c r="S3557" s="588"/>
    </row>
    <row r="3558" spans="1:19" ht="16.2" thickBot="1">
      <c r="A3558" s="766" t="s">
        <v>1941</v>
      </c>
      <c r="B3558" s="767"/>
      <c r="C3558" s="767"/>
      <c r="D3558" s="727"/>
      <c r="E3558" s="727"/>
      <c r="F3558" s="727"/>
      <c r="G3558" s="1760" t="s">
        <v>1944</v>
      </c>
      <c r="H3558" s="1760"/>
      <c r="I3558" s="1760"/>
      <c r="J3558" s="1760"/>
      <c r="K3558" s="1495"/>
      <c r="L3558" s="1499"/>
      <c r="M3558" s="1499"/>
      <c r="N3558" s="1499"/>
      <c r="O3558" s="1499"/>
      <c r="P3558" s="1499"/>
      <c r="Q3558" s="1499"/>
      <c r="R3558" s="1499"/>
      <c r="S3558" s="1500"/>
    </row>
    <row r="3559" spans="1:19" ht="21" customHeight="1" thickBot="1">
      <c r="A3559" s="1837"/>
      <c r="B3559" s="1838"/>
      <c r="C3559" s="1838"/>
      <c r="D3559" s="1775" t="s">
        <v>1281</v>
      </c>
      <c r="E3559" s="1776"/>
      <c r="F3559" s="1776"/>
      <c r="G3559" s="1776"/>
      <c r="H3559" s="1776"/>
      <c r="I3559" s="1776"/>
      <c r="J3559" s="1776"/>
      <c r="K3559" s="1776"/>
      <c r="L3559" s="1776"/>
      <c r="M3559" s="1776"/>
      <c r="N3559" s="1776"/>
      <c r="O3559" s="1776"/>
      <c r="P3559" s="1776"/>
      <c r="Q3559" s="1776"/>
      <c r="R3559" s="1776"/>
      <c r="S3559" s="1486"/>
    </row>
    <row r="3560" spans="1:19" ht="15.6">
      <c r="A3560" s="530"/>
      <c r="B3560" s="531"/>
      <c r="C3560" s="531"/>
      <c r="D3560" s="531"/>
      <c r="E3560" s="531"/>
      <c r="F3560" s="531"/>
      <c r="G3560" s="531"/>
      <c r="H3560" s="531"/>
      <c r="I3560" s="531"/>
      <c r="J3560" s="531"/>
      <c r="K3560" s="531"/>
      <c r="L3560" s="531"/>
      <c r="M3560" s="531"/>
      <c r="N3560" s="531"/>
      <c r="O3560" s="531"/>
      <c r="P3560" s="531"/>
      <c r="Q3560" s="531"/>
      <c r="R3560" s="531"/>
      <c r="S3560" s="532"/>
    </row>
    <row r="3561" spans="1:19" ht="15.6" customHeight="1">
      <c r="A3561" s="1839" t="s">
        <v>1204</v>
      </c>
      <c r="B3561" s="1840"/>
      <c r="C3561" s="1840"/>
      <c r="D3561" s="1841" t="s">
        <v>1228</v>
      </c>
      <c r="E3561" s="1842"/>
      <c r="F3561" s="1842"/>
      <c r="G3561" s="1842"/>
      <c r="H3561" s="1842"/>
      <c r="I3561" s="1842"/>
      <c r="J3561" s="1842"/>
      <c r="K3561" s="1842"/>
      <c r="L3561" s="1842"/>
      <c r="M3561" s="1842"/>
      <c r="N3561" s="1842"/>
      <c r="O3561" s="1842"/>
      <c r="P3561" s="1842"/>
      <c r="Q3561" s="1842"/>
      <c r="R3561" s="1843"/>
      <c r="S3561" s="534"/>
    </row>
    <row r="3562" spans="1:19" ht="15.6">
      <c r="A3562" s="535"/>
      <c r="B3562" s="533"/>
      <c r="C3562" s="536"/>
      <c r="D3562" s="1844"/>
      <c r="E3562" s="1845"/>
      <c r="F3562" s="1845"/>
      <c r="G3562" s="1845"/>
      <c r="H3562" s="1845"/>
      <c r="I3562" s="1845"/>
      <c r="J3562" s="1845"/>
      <c r="K3562" s="1845"/>
      <c r="L3562" s="1845"/>
      <c r="M3562" s="1845"/>
      <c r="N3562" s="1845"/>
      <c r="O3562" s="1845"/>
      <c r="P3562" s="1845"/>
      <c r="Q3562" s="1845"/>
      <c r="R3562" s="1846"/>
      <c r="S3562" s="534"/>
    </row>
    <row r="3563" spans="1:19" ht="15.6">
      <c r="A3563" s="1761" t="s">
        <v>1282</v>
      </c>
      <c r="B3563" s="1762"/>
      <c r="C3563" s="1762"/>
      <c r="D3563" s="1762"/>
      <c r="E3563" s="541"/>
      <c r="F3563" s="1763" t="s">
        <v>1283</v>
      </c>
      <c r="G3563" s="1763"/>
      <c r="H3563" s="1763"/>
      <c r="I3563" s="1763"/>
      <c r="J3563" s="1763"/>
      <c r="K3563" s="1763"/>
      <c r="L3563" s="540"/>
      <c r="M3563" s="1763" t="s">
        <v>1205</v>
      </c>
      <c r="N3563" s="1763"/>
      <c r="O3563" s="1763"/>
      <c r="P3563" s="540"/>
      <c r="Q3563" s="1764" t="s">
        <v>1284</v>
      </c>
      <c r="R3563" s="1765"/>
      <c r="S3563" s="1766"/>
    </row>
    <row r="3564" spans="1:19" ht="15.6">
      <c r="A3564" s="1767" t="s">
        <v>1144</v>
      </c>
      <c r="B3564" s="1768"/>
      <c r="C3564" s="1768"/>
      <c r="D3564" s="1768"/>
      <c r="E3564" s="541"/>
      <c r="F3564" s="1769" t="s">
        <v>1979</v>
      </c>
      <c r="G3564" s="1769"/>
      <c r="H3564" s="1769"/>
      <c r="I3564" s="1769"/>
      <c r="J3564" s="1769"/>
      <c r="K3564" s="1769"/>
      <c r="L3564" s="540"/>
      <c r="M3564" s="1770" t="s">
        <v>103</v>
      </c>
      <c r="N3564" s="1771"/>
      <c r="O3564" s="1772"/>
      <c r="P3564" s="539"/>
      <c r="Q3564" s="1828"/>
      <c r="R3564" s="1829"/>
      <c r="S3564" s="1830"/>
    </row>
    <row r="3565" spans="1:19" ht="15.6">
      <c r="A3565" s="1767"/>
      <c r="B3565" s="1768"/>
      <c r="C3565" s="1768"/>
      <c r="D3565" s="1768"/>
      <c r="E3565" s="541"/>
      <c r="F3565" s="1769"/>
      <c r="G3565" s="1769"/>
      <c r="H3565" s="1769"/>
      <c r="I3565" s="1769"/>
      <c r="J3565" s="1769"/>
      <c r="K3565" s="1769"/>
      <c r="L3565" s="539"/>
      <c r="M3565" s="539"/>
      <c r="N3565" s="542"/>
      <c r="O3565" s="542"/>
      <c r="P3565" s="542"/>
      <c r="Q3565" s="542"/>
      <c r="R3565" s="540"/>
      <c r="S3565" s="534"/>
    </row>
    <row r="3566" spans="1:19" ht="15.6">
      <c r="A3566" s="1820" t="s">
        <v>1285</v>
      </c>
      <c r="B3566" s="1821"/>
      <c r="C3566" s="1821"/>
      <c r="D3566" s="1821"/>
      <c r="E3566" s="1821"/>
      <c r="F3566" s="1821"/>
      <c r="G3566" s="1821"/>
      <c r="H3566" s="1821"/>
      <c r="I3566" s="1821"/>
      <c r="J3566" s="1821"/>
      <c r="K3566" s="1822"/>
      <c r="L3566" s="1823" t="s">
        <v>1739</v>
      </c>
      <c r="M3566" s="1825" t="s">
        <v>1225</v>
      </c>
      <c r="N3566" s="1826"/>
      <c r="O3566" s="1827"/>
      <c r="P3566" s="1823" t="s">
        <v>1286</v>
      </c>
      <c r="Q3566" s="1823" t="s">
        <v>1287</v>
      </c>
      <c r="R3566" s="1823" t="s">
        <v>1288</v>
      </c>
      <c r="S3566" s="1809" t="s">
        <v>1206</v>
      </c>
    </row>
    <row r="3567" spans="1:19" ht="15.6">
      <c r="A3567" s="1804"/>
      <c r="B3567" s="1805"/>
      <c r="C3567" s="1805"/>
      <c r="D3567" s="1805"/>
      <c r="E3567" s="1805"/>
      <c r="F3567" s="1805"/>
      <c r="G3567" s="1805"/>
      <c r="H3567" s="1805"/>
      <c r="I3567" s="1805"/>
      <c r="J3567" s="1805"/>
      <c r="K3567" s="1806"/>
      <c r="L3567" s="1824"/>
      <c r="M3567" s="546" t="s">
        <v>1289</v>
      </c>
      <c r="N3567" s="546" t="s">
        <v>1290</v>
      </c>
      <c r="O3567" s="546" t="s">
        <v>1291</v>
      </c>
      <c r="P3567" s="1824"/>
      <c r="Q3567" s="1824"/>
      <c r="R3567" s="1824"/>
      <c r="S3567" s="1810"/>
    </row>
    <row r="3568" spans="1:19" ht="15.6">
      <c r="A3568" s="1811" t="s">
        <v>1292</v>
      </c>
      <c r="B3568" s="1812"/>
      <c r="C3568" s="1812"/>
      <c r="D3568" s="1812"/>
      <c r="E3568" s="1812"/>
      <c r="F3568" s="1812"/>
      <c r="G3568" s="1812"/>
      <c r="H3568" s="1812"/>
      <c r="I3568" s="1812"/>
      <c r="J3568" s="1812"/>
      <c r="K3568" s="1813"/>
      <c r="L3568" s="583" t="s">
        <v>1745</v>
      </c>
      <c r="M3568" s="583"/>
      <c r="N3568" s="549"/>
      <c r="O3568" s="549">
        <v>23</v>
      </c>
      <c r="P3568" s="549"/>
      <c r="Q3568" s="549"/>
      <c r="R3568" s="549"/>
      <c r="S3568" s="584">
        <f>O3568</f>
        <v>23</v>
      </c>
    </row>
    <row r="3569" spans="1:19" ht="15.6">
      <c r="A3569" s="1814"/>
      <c r="B3569" s="1815"/>
      <c r="C3569" s="1815"/>
      <c r="D3569" s="1815"/>
      <c r="E3569" s="1815"/>
      <c r="F3569" s="1815"/>
      <c r="G3569" s="1815"/>
      <c r="H3569" s="1815"/>
      <c r="I3569" s="1815"/>
      <c r="J3569" s="1815"/>
      <c r="K3569" s="1816"/>
      <c r="L3569" s="583"/>
      <c r="M3569" s="583"/>
      <c r="N3569" s="549"/>
      <c r="O3569" s="549"/>
      <c r="P3569" s="549"/>
      <c r="Q3569" s="549"/>
      <c r="R3569" s="549"/>
      <c r="S3569" s="584"/>
    </row>
    <row r="3570" spans="1:19" ht="15.6">
      <c r="A3570" s="1814"/>
      <c r="B3570" s="1815"/>
      <c r="C3570" s="1815"/>
      <c r="D3570" s="1815"/>
      <c r="E3570" s="1815"/>
      <c r="F3570" s="1815"/>
      <c r="G3570" s="1815"/>
      <c r="H3570" s="1815"/>
      <c r="I3570" s="1815"/>
      <c r="J3570" s="1815"/>
      <c r="K3570" s="1816"/>
      <c r="L3570" s="583"/>
      <c r="M3570" s="583"/>
      <c r="N3570" s="549"/>
      <c r="O3570" s="549"/>
      <c r="P3570" s="549"/>
      <c r="Q3570" s="549"/>
      <c r="R3570" s="549"/>
      <c r="S3570" s="584"/>
    </row>
    <row r="3571" spans="1:19" ht="15.6">
      <c r="A3571" s="1814"/>
      <c r="B3571" s="1815"/>
      <c r="C3571" s="1815"/>
      <c r="D3571" s="1815"/>
      <c r="E3571" s="1815"/>
      <c r="F3571" s="1815"/>
      <c r="G3571" s="1815"/>
      <c r="H3571" s="1815"/>
      <c r="I3571" s="1815"/>
      <c r="J3571" s="1815"/>
      <c r="K3571" s="1816"/>
      <c r="L3571" s="583"/>
      <c r="M3571" s="583"/>
      <c r="N3571" s="549"/>
      <c r="O3571" s="549"/>
      <c r="P3571" s="549"/>
      <c r="Q3571" s="549"/>
      <c r="R3571" s="549"/>
      <c r="S3571" s="584"/>
    </row>
    <row r="3572" spans="1:19" ht="15.6">
      <c r="A3572" s="1814"/>
      <c r="B3572" s="1815"/>
      <c r="C3572" s="1815"/>
      <c r="D3572" s="1815"/>
      <c r="E3572" s="1815"/>
      <c r="F3572" s="1815"/>
      <c r="G3572" s="1815"/>
      <c r="H3572" s="1815"/>
      <c r="I3572" s="1815"/>
      <c r="J3572" s="1815"/>
      <c r="K3572" s="1816"/>
      <c r="L3572" s="583"/>
      <c r="M3572" s="583"/>
      <c r="N3572" s="549"/>
      <c r="O3572" s="549"/>
      <c r="P3572" s="549"/>
      <c r="Q3572" s="549"/>
      <c r="R3572" s="549"/>
      <c r="S3572" s="584"/>
    </row>
    <row r="3573" spans="1:19" ht="15.6">
      <c r="A3573" s="1814"/>
      <c r="B3573" s="1815"/>
      <c r="C3573" s="1815"/>
      <c r="D3573" s="1815"/>
      <c r="E3573" s="1815"/>
      <c r="F3573" s="1815"/>
      <c r="G3573" s="1815"/>
      <c r="H3573" s="1815"/>
      <c r="I3573" s="1815"/>
      <c r="J3573" s="1815"/>
      <c r="K3573" s="1816"/>
      <c r="L3573" s="583"/>
      <c r="M3573" s="583"/>
      <c r="N3573" s="549"/>
      <c r="O3573" s="549"/>
      <c r="P3573" s="549"/>
      <c r="Q3573" s="549"/>
      <c r="R3573" s="549"/>
      <c r="S3573" s="584"/>
    </row>
    <row r="3574" spans="1:19" ht="15.6">
      <c r="A3574" s="1814"/>
      <c r="B3574" s="1815"/>
      <c r="C3574" s="1815"/>
      <c r="D3574" s="1815"/>
      <c r="E3574" s="1815"/>
      <c r="F3574" s="1815"/>
      <c r="G3574" s="1815"/>
      <c r="H3574" s="1815"/>
      <c r="I3574" s="1815"/>
      <c r="J3574" s="1815"/>
      <c r="K3574" s="1816"/>
      <c r="L3574" s="583"/>
      <c r="M3574" s="583"/>
      <c r="N3574" s="549"/>
      <c r="O3574" s="549"/>
      <c r="P3574" s="549"/>
      <c r="Q3574" s="549"/>
      <c r="R3574" s="549"/>
      <c r="S3574" s="584"/>
    </row>
    <row r="3575" spans="1:19" ht="15.6">
      <c r="A3575" s="1814"/>
      <c r="B3575" s="1815"/>
      <c r="C3575" s="1815"/>
      <c r="D3575" s="1815"/>
      <c r="E3575" s="1815"/>
      <c r="F3575" s="1815"/>
      <c r="G3575" s="1815"/>
      <c r="H3575" s="1815"/>
      <c r="I3575" s="1815"/>
      <c r="J3575" s="1815"/>
      <c r="K3575" s="1816"/>
      <c r="L3575" s="583"/>
      <c r="M3575" s="583"/>
      <c r="N3575" s="549"/>
      <c r="O3575" s="549"/>
      <c r="P3575" s="549"/>
      <c r="Q3575" s="549"/>
      <c r="R3575" s="549"/>
      <c r="S3575" s="584"/>
    </row>
    <row r="3576" spans="1:19" ht="15.6">
      <c r="A3576" s="1814"/>
      <c r="B3576" s="1815"/>
      <c r="C3576" s="1815"/>
      <c r="D3576" s="1815"/>
      <c r="E3576" s="1815"/>
      <c r="F3576" s="1815"/>
      <c r="G3576" s="1815"/>
      <c r="H3576" s="1815"/>
      <c r="I3576" s="1815"/>
      <c r="J3576" s="1815"/>
      <c r="K3576" s="1816"/>
      <c r="L3576" s="583"/>
      <c r="M3576" s="583"/>
      <c r="N3576" s="549"/>
      <c r="O3576" s="549"/>
      <c r="P3576" s="549"/>
      <c r="Q3576" s="549"/>
      <c r="R3576" s="549"/>
      <c r="S3576" s="584"/>
    </row>
    <row r="3577" spans="1:19" ht="15.6">
      <c r="A3577" s="1814"/>
      <c r="B3577" s="1815"/>
      <c r="C3577" s="1815"/>
      <c r="D3577" s="1815"/>
      <c r="E3577" s="1815"/>
      <c r="F3577" s="1815"/>
      <c r="G3577" s="1815"/>
      <c r="H3577" s="1815"/>
      <c r="I3577" s="1815"/>
      <c r="J3577" s="1815"/>
      <c r="K3577" s="1816"/>
      <c r="L3577" s="583"/>
      <c r="M3577" s="583"/>
      <c r="N3577" s="549"/>
      <c r="O3577" s="549"/>
      <c r="P3577" s="549"/>
      <c r="Q3577" s="549"/>
      <c r="R3577" s="549"/>
      <c r="S3577" s="584"/>
    </row>
    <row r="3578" spans="1:19" ht="15.6">
      <c r="A3578" s="1814"/>
      <c r="B3578" s="1815"/>
      <c r="C3578" s="1815"/>
      <c r="D3578" s="1815"/>
      <c r="E3578" s="1815"/>
      <c r="F3578" s="1815"/>
      <c r="G3578" s="1815"/>
      <c r="H3578" s="1815"/>
      <c r="I3578" s="1815"/>
      <c r="J3578" s="1815"/>
      <c r="K3578" s="1816"/>
      <c r="L3578" s="583"/>
      <c r="M3578" s="583"/>
      <c r="N3578" s="549"/>
      <c r="O3578" s="549"/>
      <c r="P3578" s="549"/>
      <c r="Q3578" s="549"/>
      <c r="R3578" s="549"/>
      <c r="S3578" s="584"/>
    </row>
    <row r="3579" spans="1:19" ht="15.6">
      <c r="A3579" s="1814"/>
      <c r="B3579" s="1815"/>
      <c r="C3579" s="1815"/>
      <c r="D3579" s="1815"/>
      <c r="E3579" s="1815"/>
      <c r="F3579" s="1815"/>
      <c r="G3579" s="1815"/>
      <c r="H3579" s="1815"/>
      <c r="I3579" s="1815"/>
      <c r="J3579" s="1815"/>
      <c r="K3579" s="1816"/>
      <c r="L3579" s="583"/>
      <c r="M3579" s="583"/>
      <c r="N3579" s="549"/>
      <c r="O3579" s="549"/>
      <c r="P3579" s="549"/>
      <c r="Q3579" s="549"/>
      <c r="R3579" s="549"/>
      <c r="S3579" s="584"/>
    </row>
    <row r="3580" spans="1:19" ht="15.6">
      <c r="A3580" s="1814"/>
      <c r="B3580" s="1815"/>
      <c r="C3580" s="1815"/>
      <c r="D3580" s="1815"/>
      <c r="E3580" s="1815"/>
      <c r="F3580" s="1815"/>
      <c r="G3580" s="1815"/>
      <c r="H3580" s="1815"/>
      <c r="I3580" s="1815"/>
      <c r="J3580" s="1815"/>
      <c r="K3580" s="1816"/>
      <c r="L3580" s="583"/>
      <c r="M3580" s="583"/>
      <c r="N3580" s="549"/>
      <c r="O3580" s="549"/>
      <c r="P3580" s="549"/>
      <c r="Q3580" s="549"/>
      <c r="R3580" s="549"/>
      <c r="S3580" s="584"/>
    </row>
    <row r="3581" spans="1:19" ht="15.6">
      <c r="A3581" s="1831"/>
      <c r="B3581" s="1832"/>
      <c r="C3581" s="1832"/>
      <c r="D3581" s="1832"/>
      <c r="E3581" s="1832"/>
      <c r="F3581" s="1832"/>
      <c r="G3581" s="1832"/>
      <c r="H3581" s="1832"/>
      <c r="I3581" s="1832"/>
      <c r="J3581" s="1832"/>
      <c r="K3581" s="1833"/>
      <c r="L3581" s="1834" t="s">
        <v>1209</v>
      </c>
      <c r="M3581" s="1835"/>
      <c r="N3581" s="1835"/>
      <c r="O3581" s="1835"/>
      <c r="P3581" s="1835"/>
      <c r="Q3581" s="1835"/>
      <c r="R3581" s="1836"/>
      <c r="S3581" s="558">
        <f>SUM(S3568:S3577)</f>
        <v>23</v>
      </c>
    </row>
    <row r="3582" spans="1:19" ht="15" thickBot="1">
      <c r="A3582" s="1147"/>
      <c r="S3582" s="1148"/>
    </row>
    <row r="3583" spans="1:19" ht="21" customHeight="1" thickBot="1">
      <c r="A3583" s="1837"/>
      <c r="B3583" s="1838"/>
      <c r="C3583" s="1838"/>
      <c r="D3583" s="1775" t="s">
        <v>1281</v>
      </c>
      <c r="E3583" s="1776"/>
      <c r="F3583" s="1776"/>
      <c r="G3583" s="1776"/>
      <c r="H3583" s="1776"/>
      <c r="I3583" s="1776"/>
      <c r="J3583" s="1776"/>
      <c r="K3583" s="1776"/>
      <c r="L3583" s="1776"/>
      <c r="M3583" s="1776"/>
      <c r="N3583" s="1776"/>
      <c r="O3583" s="1776"/>
      <c r="P3583" s="1776"/>
      <c r="Q3583" s="1776"/>
      <c r="R3583" s="1776"/>
      <c r="S3583" s="1486"/>
    </row>
    <row r="3584" spans="1:19" ht="15.6">
      <c r="A3584" s="530"/>
      <c r="B3584" s="531"/>
      <c r="C3584" s="531"/>
      <c r="D3584" s="531"/>
      <c r="E3584" s="531"/>
      <c r="F3584" s="531"/>
      <c r="G3584" s="531"/>
      <c r="H3584" s="531"/>
      <c r="I3584" s="531"/>
      <c r="J3584" s="531"/>
      <c r="K3584" s="531"/>
      <c r="L3584" s="531"/>
      <c r="M3584" s="531"/>
      <c r="N3584" s="531"/>
      <c r="O3584" s="531"/>
      <c r="P3584" s="531"/>
      <c r="Q3584" s="531"/>
      <c r="R3584" s="531"/>
      <c r="S3584" s="532"/>
    </row>
    <row r="3585" spans="1:19" ht="15.6" customHeight="1">
      <c r="A3585" s="1839" t="s">
        <v>1204</v>
      </c>
      <c r="B3585" s="1840"/>
      <c r="C3585" s="1840"/>
      <c r="D3585" s="1841" t="s">
        <v>1228</v>
      </c>
      <c r="E3585" s="1842"/>
      <c r="F3585" s="1842"/>
      <c r="G3585" s="1842"/>
      <c r="H3585" s="1842"/>
      <c r="I3585" s="1842"/>
      <c r="J3585" s="1842"/>
      <c r="K3585" s="1842"/>
      <c r="L3585" s="1842"/>
      <c r="M3585" s="1842"/>
      <c r="N3585" s="1842"/>
      <c r="O3585" s="1842"/>
      <c r="P3585" s="1842"/>
      <c r="Q3585" s="1842"/>
      <c r="R3585" s="1843"/>
      <c r="S3585" s="534"/>
    </row>
    <row r="3586" spans="1:19" ht="15.6">
      <c r="A3586" s="535"/>
      <c r="B3586" s="533"/>
      <c r="C3586" s="536"/>
      <c r="D3586" s="1844"/>
      <c r="E3586" s="1845"/>
      <c r="F3586" s="1845"/>
      <c r="G3586" s="1845"/>
      <c r="H3586" s="1845"/>
      <c r="I3586" s="1845"/>
      <c r="J3586" s="1845"/>
      <c r="K3586" s="1845"/>
      <c r="L3586" s="1845"/>
      <c r="M3586" s="1845"/>
      <c r="N3586" s="1845"/>
      <c r="O3586" s="1845"/>
      <c r="P3586" s="1845"/>
      <c r="Q3586" s="1845"/>
      <c r="R3586" s="1846"/>
      <c r="S3586" s="534"/>
    </row>
    <row r="3587" spans="1:19" ht="15.6">
      <c r="A3587" s="1761" t="s">
        <v>1282</v>
      </c>
      <c r="B3587" s="1762"/>
      <c r="C3587" s="1762"/>
      <c r="D3587" s="1762"/>
      <c r="E3587" s="541"/>
      <c r="F3587" s="1763" t="s">
        <v>1283</v>
      </c>
      <c r="G3587" s="1763"/>
      <c r="H3587" s="1763"/>
      <c r="I3587" s="1763"/>
      <c r="J3587" s="1763"/>
      <c r="K3587" s="1763"/>
      <c r="L3587" s="540"/>
      <c r="M3587" s="1763" t="s">
        <v>1205</v>
      </c>
      <c r="N3587" s="1763"/>
      <c r="O3587" s="1763"/>
      <c r="P3587" s="540"/>
      <c r="Q3587" s="1764" t="s">
        <v>1284</v>
      </c>
      <c r="R3587" s="1765"/>
      <c r="S3587" s="1766"/>
    </row>
    <row r="3588" spans="1:19" ht="15.6">
      <c r="A3588" s="1767" t="s">
        <v>1145</v>
      </c>
      <c r="B3588" s="1768"/>
      <c r="C3588" s="1768"/>
      <c r="D3588" s="1768"/>
      <c r="E3588" s="541"/>
      <c r="F3588" s="1769" t="s">
        <v>1980</v>
      </c>
      <c r="G3588" s="1769"/>
      <c r="H3588" s="1769"/>
      <c r="I3588" s="1769"/>
      <c r="J3588" s="1769"/>
      <c r="K3588" s="1769"/>
      <c r="L3588" s="540"/>
      <c r="M3588" s="1770" t="s">
        <v>103</v>
      </c>
      <c r="N3588" s="1771"/>
      <c r="O3588" s="1772"/>
      <c r="P3588" s="539"/>
      <c r="Q3588" s="1828"/>
      <c r="R3588" s="1829"/>
      <c r="S3588" s="1830"/>
    </row>
    <row r="3589" spans="1:19" ht="15.6">
      <c r="A3589" s="1767"/>
      <c r="B3589" s="1768"/>
      <c r="C3589" s="1768"/>
      <c r="D3589" s="1768"/>
      <c r="E3589" s="541"/>
      <c r="F3589" s="1769"/>
      <c r="G3589" s="1769"/>
      <c r="H3589" s="1769"/>
      <c r="I3589" s="1769"/>
      <c r="J3589" s="1769"/>
      <c r="K3589" s="1769"/>
      <c r="L3589" s="539"/>
      <c r="M3589" s="539"/>
      <c r="N3589" s="542"/>
      <c r="O3589" s="542"/>
      <c r="P3589" s="542"/>
      <c r="Q3589" s="542"/>
      <c r="R3589" s="540"/>
      <c r="S3589" s="534"/>
    </row>
    <row r="3590" spans="1:19" ht="15.6">
      <c r="A3590" s="1820" t="s">
        <v>1285</v>
      </c>
      <c r="B3590" s="1821"/>
      <c r="C3590" s="1821"/>
      <c r="D3590" s="1821"/>
      <c r="E3590" s="1821"/>
      <c r="F3590" s="1821"/>
      <c r="G3590" s="1821"/>
      <c r="H3590" s="1821"/>
      <c r="I3590" s="1821"/>
      <c r="J3590" s="1821"/>
      <c r="K3590" s="1822"/>
      <c r="L3590" s="1823" t="s">
        <v>1739</v>
      </c>
      <c r="M3590" s="1825" t="s">
        <v>1225</v>
      </c>
      <c r="N3590" s="1826"/>
      <c r="O3590" s="1827"/>
      <c r="P3590" s="1823" t="s">
        <v>1286</v>
      </c>
      <c r="Q3590" s="1823" t="s">
        <v>1287</v>
      </c>
      <c r="R3590" s="1823" t="s">
        <v>1288</v>
      </c>
      <c r="S3590" s="1809" t="s">
        <v>1206</v>
      </c>
    </row>
    <row r="3591" spans="1:19" ht="15.6">
      <c r="A3591" s="1804"/>
      <c r="B3591" s="1805"/>
      <c r="C3591" s="1805"/>
      <c r="D3591" s="1805"/>
      <c r="E3591" s="1805"/>
      <c r="F3591" s="1805"/>
      <c r="G3591" s="1805"/>
      <c r="H3591" s="1805"/>
      <c r="I3591" s="1805"/>
      <c r="J3591" s="1805"/>
      <c r="K3591" s="1806"/>
      <c r="L3591" s="1824"/>
      <c r="M3591" s="546" t="s">
        <v>1289</v>
      </c>
      <c r="N3591" s="546" t="s">
        <v>1290</v>
      </c>
      <c r="O3591" s="546" t="s">
        <v>1291</v>
      </c>
      <c r="P3591" s="1824"/>
      <c r="Q3591" s="1824"/>
      <c r="R3591" s="1824"/>
      <c r="S3591" s="1810"/>
    </row>
    <row r="3592" spans="1:19" ht="15.6">
      <c r="A3592" s="1811" t="s">
        <v>1292</v>
      </c>
      <c r="B3592" s="1812"/>
      <c r="C3592" s="1812"/>
      <c r="D3592" s="1812"/>
      <c r="E3592" s="1812"/>
      <c r="F3592" s="1812"/>
      <c r="G3592" s="1812"/>
      <c r="H3592" s="1812"/>
      <c r="I3592" s="1812"/>
      <c r="J3592" s="1812"/>
      <c r="K3592" s="1813"/>
      <c r="L3592" s="583" t="s">
        <v>1746</v>
      </c>
      <c r="M3592" s="583"/>
      <c r="N3592" s="549"/>
      <c r="O3592" s="549">
        <v>37</v>
      </c>
      <c r="P3592" s="549"/>
      <c r="Q3592" s="549"/>
      <c r="R3592" s="549"/>
      <c r="S3592" s="584">
        <f>O3592</f>
        <v>37</v>
      </c>
    </row>
    <row r="3593" spans="1:19" ht="15.6">
      <c r="A3593" s="1814"/>
      <c r="B3593" s="1815"/>
      <c r="C3593" s="1815"/>
      <c r="D3593" s="1815"/>
      <c r="E3593" s="1815"/>
      <c r="F3593" s="1815"/>
      <c r="G3593" s="1815"/>
      <c r="H3593" s="1815"/>
      <c r="I3593" s="1815"/>
      <c r="J3593" s="1815"/>
      <c r="K3593" s="1816"/>
      <c r="L3593" s="583"/>
      <c r="M3593" s="583"/>
      <c r="N3593" s="549"/>
      <c r="O3593" s="549"/>
      <c r="P3593" s="549"/>
      <c r="Q3593" s="549"/>
      <c r="R3593" s="549"/>
      <c r="S3593" s="584"/>
    </row>
    <row r="3594" spans="1:19" ht="15.6">
      <c r="A3594" s="1814"/>
      <c r="B3594" s="1815"/>
      <c r="C3594" s="1815"/>
      <c r="D3594" s="1815"/>
      <c r="E3594" s="1815"/>
      <c r="F3594" s="1815"/>
      <c r="G3594" s="1815"/>
      <c r="H3594" s="1815"/>
      <c r="I3594" s="1815"/>
      <c r="J3594" s="1815"/>
      <c r="K3594" s="1816"/>
      <c r="L3594" s="583"/>
      <c r="M3594" s="583"/>
      <c r="N3594" s="549"/>
      <c r="O3594" s="549"/>
      <c r="P3594" s="549"/>
      <c r="Q3594" s="549"/>
      <c r="R3594" s="549"/>
      <c r="S3594" s="584"/>
    </row>
    <row r="3595" spans="1:19" ht="15.6">
      <c r="A3595" s="1814"/>
      <c r="B3595" s="1815"/>
      <c r="C3595" s="1815"/>
      <c r="D3595" s="1815"/>
      <c r="E3595" s="1815"/>
      <c r="F3595" s="1815"/>
      <c r="G3595" s="1815"/>
      <c r="H3595" s="1815"/>
      <c r="I3595" s="1815"/>
      <c r="J3595" s="1815"/>
      <c r="K3595" s="1816"/>
      <c r="L3595" s="583"/>
      <c r="M3595" s="583"/>
      <c r="N3595" s="549"/>
      <c r="O3595" s="549"/>
      <c r="P3595" s="549"/>
      <c r="Q3595" s="549"/>
      <c r="R3595" s="549"/>
      <c r="S3595" s="584"/>
    </row>
    <row r="3596" spans="1:19" ht="15.6">
      <c r="A3596" s="1814"/>
      <c r="B3596" s="1815"/>
      <c r="C3596" s="1815"/>
      <c r="D3596" s="1815"/>
      <c r="E3596" s="1815"/>
      <c r="F3596" s="1815"/>
      <c r="G3596" s="1815"/>
      <c r="H3596" s="1815"/>
      <c r="I3596" s="1815"/>
      <c r="J3596" s="1815"/>
      <c r="K3596" s="1816"/>
      <c r="L3596" s="583"/>
      <c r="M3596" s="583"/>
      <c r="N3596" s="549"/>
      <c r="O3596" s="549"/>
      <c r="P3596" s="549"/>
      <c r="Q3596" s="549"/>
      <c r="R3596" s="549"/>
      <c r="S3596" s="584"/>
    </row>
    <row r="3597" spans="1:19" ht="15.6">
      <c r="A3597" s="1814"/>
      <c r="B3597" s="1815"/>
      <c r="C3597" s="1815"/>
      <c r="D3597" s="1815"/>
      <c r="E3597" s="1815"/>
      <c r="F3597" s="1815"/>
      <c r="G3597" s="1815"/>
      <c r="H3597" s="1815"/>
      <c r="I3597" s="1815"/>
      <c r="J3597" s="1815"/>
      <c r="K3597" s="1816"/>
      <c r="L3597" s="583"/>
      <c r="M3597" s="583"/>
      <c r="N3597" s="549"/>
      <c r="O3597" s="549"/>
      <c r="P3597" s="549"/>
      <c r="Q3597" s="549"/>
      <c r="R3597" s="549"/>
      <c r="S3597" s="584"/>
    </row>
    <row r="3598" spans="1:19" ht="15.6">
      <c r="A3598" s="1814"/>
      <c r="B3598" s="1815"/>
      <c r="C3598" s="1815"/>
      <c r="D3598" s="1815"/>
      <c r="E3598" s="1815"/>
      <c r="F3598" s="1815"/>
      <c r="G3598" s="1815"/>
      <c r="H3598" s="1815"/>
      <c r="I3598" s="1815"/>
      <c r="J3598" s="1815"/>
      <c r="K3598" s="1816"/>
      <c r="L3598" s="583"/>
      <c r="M3598" s="583"/>
      <c r="N3598" s="549"/>
      <c r="O3598" s="549"/>
      <c r="P3598" s="549"/>
      <c r="Q3598" s="549"/>
      <c r="R3598" s="549"/>
      <c r="S3598" s="584"/>
    </row>
    <row r="3599" spans="1:19" ht="15.6">
      <c r="A3599" s="1814"/>
      <c r="B3599" s="1815"/>
      <c r="C3599" s="1815"/>
      <c r="D3599" s="1815"/>
      <c r="E3599" s="1815"/>
      <c r="F3599" s="1815"/>
      <c r="G3599" s="1815"/>
      <c r="H3599" s="1815"/>
      <c r="I3599" s="1815"/>
      <c r="J3599" s="1815"/>
      <c r="K3599" s="1816"/>
      <c r="L3599" s="583"/>
      <c r="M3599" s="583"/>
      <c r="N3599" s="549"/>
      <c r="O3599" s="549"/>
      <c r="P3599" s="549"/>
      <c r="Q3599" s="549"/>
      <c r="R3599" s="549"/>
      <c r="S3599" s="584"/>
    </row>
    <row r="3600" spans="1:19" ht="15.6">
      <c r="A3600" s="1814"/>
      <c r="B3600" s="1815"/>
      <c r="C3600" s="1815"/>
      <c r="D3600" s="1815"/>
      <c r="E3600" s="1815"/>
      <c r="F3600" s="1815"/>
      <c r="G3600" s="1815"/>
      <c r="H3600" s="1815"/>
      <c r="I3600" s="1815"/>
      <c r="J3600" s="1815"/>
      <c r="K3600" s="1816"/>
      <c r="L3600" s="583"/>
      <c r="M3600" s="583"/>
      <c r="N3600" s="549"/>
      <c r="O3600" s="549"/>
      <c r="P3600" s="549"/>
      <c r="Q3600" s="549"/>
      <c r="R3600" s="549"/>
      <c r="S3600" s="584"/>
    </row>
    <row r="3601" spans="1:19" ht="15.6">
      <c r="A3601" s="1814"/>
      <c r="B3601" s="1815"/>
      <c r="C3601" s="1815"/>
      <c r="D3601" s="1815"/>
      <c r="E3601" s="1815"/>
      <c r="F3601" s="1815"/>
      <c r="G3601" s="1815"/>
      <c r="H3601" s="1815"/>
      <c r="I3601" s="1815"/>
      <c r="J3601" s="1815"/>
      <c r="K3601" s="1816"/>
      <c r="L3601" s="583"/>
      <c r="M3601" s="583"/>
      <c r="N3601" s="549"/>
      <c r="O3601" s="549"/>
      <c r="P3601" s="549"/>
      <c r="Q3601" s="549"/>
      <c r="R3601" s="549"/>
      <c r="S3601" s="584"/>
    </row>
    <row r="3602" spans="1:19" ht="15.6">
      <c r="A3602" s="1814"/>
      <c r="B3602" s="1815"/>
      <c r="C3602" s="1815"/>
      <c r="D3602" s="1815"/>
      <c r="E3602" s="1815"/>
      <c r="F3602" s="1815"/>
      <c r="G3602" s="1815"/>
      <c r="H3602" s="1815"/>
      <c r="I3602" s="1815"/>
      <c r="J3602" s="1815"/>
      <c r="K3602" s="1816"/>
      <c r="L3602" s="583"/>
      <c r="M3602" s="583"/>
      <c r="N3602" s="549"/>
      <c r="O3602" s="549"/>
      <c r="P3602" s="549"/>
      <c r="Q3602" s="549"/>
      <c r="R3602" s="549"/>
      <c r="S3602" s="584"/>
    </row>
    <row r="3603" spans="1:19" ht="15.6">
      <c r="A3603" s="1814"/>
      <c r="B3603" s="1815"/>
      <c r="C3603" s="1815"/>
      <c r="D3603" s="1815"/>
      <c r="E3603" s="1815"/>
      <c r="F3603" s="1815"/>
      <c r="G3603" s="1815"/>
      <c r="H3603" s="1815"/>
      <c r="I3603" s="1815"/>
      <c r="J3603" s="1815"/>
      <c r="K3603" s="1816"/>
      <c r="L3603" s="583"/>
      <c r="M3603" s="583"/>
      <c r="N3603" s="549"/>
      <c r="O3603" s="549"/>
      <c r="P3603" s="549"/>
      <c r="Q3603" s="549"/>
      <c r="R3603" s="549"/>
      <c r="S3603" s="584"/>
    </row>
    <row r="3604" spans="1:19" ht="15.6">
      <c r="A3604" s="1814"/>
      <c r="B3604" s="1815"/>
      <c r="C3604" s="1815"/>
      <c r="D3604" s="1815"/>
      <c r="E3604" s="1815"/>
      <c r="F3604" s="1815"/>
      <c r="G3604" s="1815"/>
      <c r="H3604" s="1815"/>
      <c r="I3604" s="1815"/>
      <c r="J3604" s="1815"/>
      <c r="K3604" s="1816"/>
      <c r="L3604" s="583"/>
      <c r="M3604" s="583"/>
      <c r="N3604" s="549"/>
      <c r="O3604" s="549"/>
      <c r="P3604" s="549"/>
      <c r="Q3604" s="549"/>
      <c r="R3604" s="549"/>
      <c r="S3604" s="584"/>
    </row>
    <row r="3605" spans="1:19" ht="16.2" thickBot="1">
      <c r="A3605" s="1814"/>
      <c r="B3605" s="1815"/>
      <c r="C3605" s="1815"/>
      <c r="D3605" s="1815"/>
      <c r="E3605" s="1815"/>
      <c r="F3605" s="1815"/>
      <c r="G3605" s="1815"/>
      <c r="H3605" s="1815"/>
      <c r="I3605" s="1815"/>
      <c r="J3605" s="1815"/>
      <c r="K3605" s="1816"/>
      <c r="L3605" s="1817" t="s">
        <v>1209</v>
      </c>
      <c r="M3605" s="1818"/>
      <c r="N3605" s="1818"/>
      <c r="O3605" s="1818"/>
      <c r="P3605" s="1818"/>
      <c r="Q3605" s="1818"/>
      <c r="R3605" s="1819"/>
      <c r="S3605" s="1164">
        <f>SUM(S3592:S3601)</f>
        <v>37</v>
      </c>
    </row>
    <row r="3606" spans="1:19" ht="15.6">
      <c r="A3606" s="1169"/>
      <c r="B3606" s="1170"/>
      <c r="C3606" s="1170"/>
      <c r="D3606" s="1170"/>
      <c r="E3606" s="1170"/>
      <c r="F3606" s="1170"/>
      <c r="G3606" s="1170"/>
      <c r="H3606" s="1170"/>
      <c r="I3606" s="1170"/>
      <c r="J3606" s="1170"/>
      <c r="K3606" s="1170"/>
      <c r="L3606" s="1171"/>
      <c r="M3606" s="1171"/>
      <c r="N3606" s="1171"/>
      <c r="O3606" s="1171"/>
      <c r="P3606" s="1171"/>
      <c r="Q3606" s="1171"/>
      <c r="R3606" s="1171"/>
      <c r="S3606" s="1172"/>
    </row>
    <row r="3607" spans="1:19" ht="97.2" customHeight="1">
      <c r="A3607" s="753" t="s">
        <v>1306</v>
      </c>
      <c r="B3607" s="1757"/>
      <c r="C3607" s="1757"/>
      <c r="D3607" s="299"/>
      <c r="E3607" s="280"/>
      <c r="F3607" s="756"/>
      <c r="G3607" s="1758" t="s">
        <v>1306</v>
      </c>
      <c r="H3607" s="1758"/>
      <c r="I3607" s="299"/>
      <c r="J3607" s="299"/>
      <c r="K3607" s="552"/>
      <c r="L3607" s="587"/>
      <c r="M3607" s="587"/>
      <c r="N3607" s="587"/>
      <c r="O3607" s="587"/>
      <c r="P3607" s="587"/>
      <c r="Q3607" s="587"/>
      <c r="R3607" s="587"/>
      <c r="S3607" s="588"/>
    </row>
    <row r="3608" spans="1:19" ht="15.6">
      <c r="A3608" s="765" t="s">
        <v>1939</v>
      </c>
      <c r="B3608" s="755"/>
      <c r="C3608" s="755"/>
      <c r="D3608" s="238"/>
      <c r="E3608" s="238"/>
      <c r="F3608" s="238"/>
      <c r="G3608" s="1759" t="s">
        <v>1942</v>
      </c>
      <c r="H3608" s="1759"/>
      <c r="I3608" s="1759"/>
      <c r="J3608" s="1759"/>
      <c r="K3608" s="552"/>
      <c r="L3608" s="587"/>
      <c r="M3608" s="587"/>
      <c r="N3608" s="587"/>
      <c r="O3608" s="587"/>
      <c r="P3608" s="587"/>
      <c r="Q3608" s="587"/>
      <c r="R3608" s="587"/>
      <c r="S3608" s="588"/>
    </row>
    <row r="3609" spans="1:19" ht="15.6">
      <c r="A3609" s="765" t="s">
        <v>1940</v>
      </c>
      <c r="B3609" s="755"/>
      <c r="C3609" s="755"/>
      <c r="D3609" s="238"/>
      <c r="E3609" s="238"/>
      <c r="F3609" s="238"/>
      <c r="G3609" s="1759" t="s">
        <v>1943</v>
      </c>
      <c r="H3609" s="1759"/>
      <c r="I3609" s="1759"/>
      <c r="J3609" s="1759"/>
      <c r="K3609" s="552"/>
      <c r="L3609" s="587"/>
      <c r="M3609" s="587"/>
      <c r="N3609" s="587"/>
      <c r="O3609" s="587"/>
      <c r="P3609" s="587"/>
      <c r="Q3609" s="587"/>
      <c r="R3609" s="587"/>
      <c r="S3609" s="588"/>
    </row>
    <row r="3610" spans="1:19" ht="16.2" thickBot="1">
      <c r="A3610" s="766" t="s">
        <v>1941</v>
      </c>
      <c r="B3610" s="767"/>
      <c r="C3610" s="767"/>
      <c r="D3610" s="727"/>
      <c r="E3610" s="727"/>
      <c r="F3610" s="727"/>
      <c r="G3610" s="1760" t="s">
        <v>1944</v>
      </c>
      <c r="H3610" s="1760"/>
      <c r="I3610" s="1760"/>
      <c r="J3610" s="1760"/>
      <c r="K3610" s="1495"/>
      <c r="L3610" s="1499"/>
      <c r="M3610" s="1499"/>
      <c r="N3610" s="1499"/>
      <c r="O3610" s="1499"/>
      <c r="P3610" s="1499"/>
      <c r="Q3610" s="1499"/>
      <c r="R3610" s="1499"/>
      <c r="S3610" s="1500"/>
    </row>
    <row r="3611" spans="1:19" ht="21" customHeight="1" thickBot="1">
      <c r="A3611" s="1837"/>
      <c r="B3611" s="1838"/>
      <c r="C3611" s="1838"/>
      <c r="D3611" s="1775" t="s">
        <v>1281</v>
      </c>
      <c r="E3611" s="1776"/>
      <c r="F3611" s="1776"/>
      <c r="G3611" s="1776"/>
      <c r="H3611" s="1776"/>
      <c r="I3611" s="1776"/>
      <c r="J3611" s="1776"/>
      <c r="K3611" s="1776"/>
      <c r="L3611" s="1776"/>
      <c r="M3611" s="1776"/>
      <c r="N3611" s="1776"/>
      <c r="O3611" s="1776"/>
      <c r="P3611" s="1776"/>
      <c r="Q3611" s="1776"/>
      <c r="R3611" s="1776"/>
      <c r="S3611" s="1486"/>
    </row>
    <row r="3612" spans="1:19" ht="15.6">
      <c r="A3612" s="530"/>
      <c r="B3612" s="531"/>
      <c r="C3612" s="531"/>
      <c r="D3612" s="531"/>
      <c r="E3612" s="531"/>
      <c r="F3612" s="531"/>
      <c r="G3612" s="531"/>
      <c r="H3612" s="531"/>
      <c r="I3612" s="531"/>
      <c r="J3612" s="531"/>
      <c r="K3612" s="531"/>
      <c r="L3612" s="531"/>
      <c r="M3612" s="531"/>
      <c r="N3612" s="531"/>
      <c r="O3612" s="531"/>
      <c r="P3612" s="531"/>
      <c r="Q3612" s="531"/>
      <c r="R3612" s="531"/>
      <c r="S3612" s="532"/>
    </row>
    <row r="3613" spans="1:19" ht="15.6" customHeight="1">
      <c r="A3613" s="1839" t="s">
        <v>1204</v>
      </c>
      <c r="B3613" s="1840"/>
      <c r="C3613" s="1840"/>
      <c r="D3613" s="1841" t="s">
        <v>1228</v>
      </c>
      <c r="E3613" s="1842"/>
      <c r="F3613" s="1842"/>
      <c r="G3613" s="1842"/>
      <c r="H3613" s="1842"/>
      <c r="I3613" s="1842"/>
      <c r="J3613" s="1842"/>
      <c r="K3613" s="1842"/>
      <c r="L3613" s="1842"/>
      <c r="M3613" s="1842"/>
      <c r="N3613" s="1842"/>
      <c r="O3613" s="1842"/>
      <c r="P3613" s="1842"/>
      <c r="Q3613" s="1842"/>
      <c r="R3613" s="1843"/>
      <c r="S3613" s="534"/>
    </row>
    <row r="3614" spans="1:19" ht="15.6">
      <c r="A3614" s="535"/>
      <c r="B3614" s="533"/>
      <c r="C3614" s="536"/>
      <c r="D3614" s="1844"/>
      <c r="E3614" s="1845"/>
      <c r="F3614" s="1845"/>
      <c r="G3614" s="1845"/>
      <c r="H3614" s="1845"/>
      <c r="I3614" s="1845"/>
      <c r="J3614" s="1845"/>
      <c r="K3614" s="1845"/>
      <c r="L3614" s="1845"/>
      <c r="M3614" s="1845"/>
      <c r="N3614" s="1845"/>
      <c r="O3614" s="1845"/>
      <c r="P3614" s="1845"/>
      <c r="Q3614" s="1845"/>
      <c r="R3614" s="1846"/>
      <c r="S3614" s="534"/>
    </row>
    <row r="3615" spans="1:19" ht="15.6">
      <c r="A3615" s="1761" t="s">
        <v>1282</v>
      </c>
      <c r="B3615" s="1762"/>
      <c r="C3615" s="1762"/>
      <c r="D3615" s="1762"/>
      <c r="E3615" s="541"/>
      <c r="F3615" s="1763" t="s">
        <v>1283</v>
      </c>
      <c r="G3615" s="1763"/>
      <c r="H3615" s="1763"/>
      <c r="I3615" s="1763"/>
      <c r="J3615" s="1763"/>
      <c r="K3615" s="1763"/>
      <c r="L3615" s="540"/>
      <c r="M3615" s="1763" t="s">
        <v>1205</v>
      </c>
      <c r="N3615" s="1763"/>
      <c r="O3615" s="1763"/>
      <c r="P3615" s="540"/>
      <c r="Q3615" s="1764" t="s">
        <v>1284</v>
      </c>
      <c r="R3615" s="1765"/>
      <c r="S3615" s="1766"/>
    </row>
    <row r="3616" spans="1:19" ht="15.6">
      <c r="A3616" s="1767" t="s">
        <v>1146</v>
      </c>
      <c r="B3616" s="1768"/>
      <c r="C3616" s="1768"/>
      <c r="D3616" s="1768"/>
      <c r="E3616" s="541"/>
      <c r="F3616" s="1769" t="s">
        <v>1981</v>
      </c>
      <c r="G3616" s="1769"/>
      <c r="H3616" s="1769"/>
      <c r="I3616" s="1769"/>
      <c r="J3616" s="1769"/>
      <c r="K3616" s="1769"/>
      <c r="L3616" s="540"/>
      <c r="M3616" s="1770" t="s">
        <v>103</v>
      </c>
      <c r="N3616" s="1771"/>
      <c r="O3616" s="1772"/>
      <c r="P3616" s="539"/>
      <c r="Q3616" s="1828"/>
      <c r="R3616" s="1829"/>
      <c r="S3616" s="1830"/>
    </row>
    <row r="3617" spans="1:19" ht="15.6">
      <c r="A3617" s="1767"/>
      <c r="B3617" s="1768"/>
      <c r="C3617" s="1768"/>
      <c r="D3617" s="1768"/>
      <c r="E3617" s="541"/>
      <c r="F3617" s="1769"/>
      <c r="G3617" s="1769"/>
      <c r="H3617" s="1769"/>
      <c r="I3617" s="1769"/>
      <c r="J3617" s="1769"/>
      <c r="K3617" s="1769"/>
      <c r="L3617" s="539"/>
      <c r="M3617" s="539"/>
      <c r="N3617" s="542"/>
      <c r="O3617" s="542"/>
      <c r="P3617" s="542"/>
      <c r="Q3617" s="542"/>
      <c r="R3617" s="540"/>
      <c r="S3617" s="534"/>
    </row>
    <row r="3618" spans="1:19" ht="15.6">
      <c r="A3618" s="1820" t="s">
        <v>1285</v>
      </c>
      <c r="B3618" s="1821"/>
      <c r="C3618" s="1821"/>
      <c r="D3618" s="1821"/>
      <c r="E3618" s="1821"/>
      <c r="F3618" s="1821"/>
      <c r="G3618" s="1821"/>
      <c r="H3618" s="1821"/>
      <c r="I3618" s="1821"/>
      <c r="J3618" s="1821"/>
      <c r="K3618" s="1822"/>
      <c r="L3618" s="1823" t="s">
        <v>1739</v>
      </c>
      <c r="M3618" s="1825" t="s">
        <v>1225</v>
      </c>
      <c r="N3618" s="1826"/>
      <c r="O3618" s="1827"/>
      <c r="P3618" s="1823" t="s">
        <v>1286</v>
      </c>
      <c r="Q3618" s="1823" t="s">
        <v>1287</v>
      </c>
      <c r="R3618" s="1823" t="s">
        <v>1288</v>
      </c>
      <c r="S3618" s="1809" t="s">
        <v>1206</v>
      </c>
    </row>
    <row r="3619" spans="1:19" ht="15.6">
      <c r="A3619" s="1804"/>
      <c r="B3619" s="1805"/>
      <c r="C3619" s="1805"/>
      <c r="D3619" s="1805"/>
      <c r="E3619" s="1805"/>
      <c r="F3619" s="1805"/>
      <c r="G3619" s="1805"/>
      <c r="H3619" s="1805"/>
      <c r="I3619" s="1805"/>
      <c r="J3619" s="1805"/>
      <c r="K3619" s="1806"/>
      <c r="L3619" s="1824"/>
      <c r="M3619" s="546" t="s">
        <v>1289</v>
      </c>
      <c r="N3619" s="546" t="s">
        <v>1290</v>
      </c>
      <c r="O3619" s="546" t="s">
        <v>1291</v>
      </c>
      <c r="P3619" s="1824"/>
      <c r="Q3619" s="1824"/>
      <c r="R3619" s="1824"/>
      <c r="S3619" s="1810"/>
    </row>
    <row r="3620" spans="1:19" ht="15.6">
      <c r="A3620" s="1811" t="s">
        <v>1292</v>
      </c>
      <c r="B3620" s="1812"/>
      <c r="C3620" s="1812"/>
      <c r="D3620" s="1812"/>
      <c r="E3620" s="1812"/>
      <c r="F3620" s="1812"/>
      <c r="G3620" s="1812"/>
      <c r="H3620" s="1812"/>
      <c r="I3620" s="1812"/>
      <c r="J3620" s="1812"/>
      <c r="K3620" s="1813"/>
      <c r="L3620" s="583" t="s">
        <v>1747</v>
      </c>
      <c r="M3620" s="583"/>
      <c r="N3620" s="549"/>
      <c r="O3620" s="549">
        <v>37</v>
      </c>
      <c r="P3620" s="549"/>
      <c r="Q3620" s="549"/>
      <c r="R3620" s="549"/>
      <c r="S3620" s="584">
        <f>O3620</f>
        <v>37</v>
      </c>
    </row>
    <row r="3621" spans="1:19" ht="15.6">
      <c r="A3621" s="1814"/>
      <c r="B3621" s="1815"/>
      <c r="C3621" s="1815"/>
      <c r="D3621" s="1815"/>
      <c r="E3621" s="1815"/>
      <c r="F3621" s="1815"/>
      <c r="G3621" s="1815"/>
      <c r="H3621" s="1815"/>
      <c r="I3621" s="1815"/>
      <c r="J3621" s="1815"/>
      <c r="K3621" s="1816"/>
      <c r="L3621" s="583"/>
      <c r="M3621" s="583"/>
      <c r="N3621" s="549"/>
      <c r="O3621" s="549"/>
      <c r="P3621" s="549"/>
      <c r="Q3621" s="549"/>
      <c r="R3621" s="549"/>
      <c r="S3621" s="584"/>
    </row>
    <row r="3622" spans="1:19" ht="15.6">
      <c r="A3622" s="1814"/>
      <c r="B3622" s="1815"/>
      <c r="C3622" s="1815"/>
      <c r="D3622" s="1815"/>
      <c r="E3622" s="1815"/>
      <c r="F3622" s="1815"/>
      <c r="G3622" s="1815"/>
      <c r="H3622" s="1815"/>
      <c r="I3622" s="1815"/>
      <c r="J3622" s="1815"/>
      <c r="K3622" s="1816"/>
      <c r="L3622" s="583"/>
      <c r="M3622" s="583"/>
      <c r="N3622" s="549"/>
      <c r="O3622" s="549"/>
      <c r="P3622" s="549"/>
      <c r="Q3622" s="549"/>
      <c r="R3622" s="549"/>
      <c r="S3622" s="584"/>
    </row>
    <row r="3623" spans="1:19" ht="15.6">
      <c r="A3623" s="1814"/>
      <c r="B3623" s="1815"/>
      <c r="C3623" s="1815"/>
      <c r="D3623" s="1815"/>
      <c r="E3623" s="1815"/>
      <c r="F3623" s="1815"/>
      <c r="G3623" s="1815"/>
      <c r="H3623" s="1815"/>
      <c r="I3623" s="1815"/>
      <c r="J3623" s="1815"/>
      <c r="K3623" s="1816"/>
      <c r="L3623" s="583"/>
      <c r="M3623" s="583"/>
      <c r="N3623" s="549"/>
      <c r="O3623" s="549"/>
      <c r="P3623" s="549"/>
      <c r="Q3623" s="549"/>
      <c r="R3623" s="549"/>
      <c r="S3623" s="584"/>
    </row>
    <row r="3624" spans="1:19" ht="15.6">
      <c r="A3624" s="1814"/>
      <c r="B3624" s="1815"/>
      <c r="C3624" s="1815"/>
      <c r="D3624" s="1815"/>
      <c r="E3624" s="1815"/>
      <c r="F3624" s="1815"/>
      <c r="G3624" s="1815"/>
      <c r="H3624" s="1815"/>
      <c r="I3624" s="1815"/>
      <c r="J3624" s="1815"/>
      <c r="K3624" s="1816"/>
      <c r="L3624" s="583"/>
      <c r="M3624" s="583"/>
      <c r="N3624" s="549"/>
      <c r="O3624" s="549"/>
      <c r="P3624" s="549"/>
      <c r="Q3624" s="549"/>
      <c r="R3624" s="549"/>
      <c r="S3624" s="584"/>
    </row>
    <row r="3625" spans="1:19" ht="15.6">
      <c r="A3625" s="1814"/>
      <c r="B3625" s="1815"/>
      <c r="C3625" s="1815"/>
      <c r="D3625" s="1815"/>
      <c r="E3625" s="1815"/>
      <c r="F3625" s="1815"/>
      <c r="G3625" s="1815"/>
      <c r="H3625" s="1815"/>
      <c r="I3625" s="1815"/>
      <c r="J3625" s="1815"/>
      <c r="K3625" s="1816"/>
      <c r="L3625" s="583"/>
      <c r="M3625" s="583"/>
      <c r="N3625" s="549"/>
      <c r="O3625" s="549"/>
      <c r="P3625" s="549"/>
      <c r="Q3625" s="549"/>
      <c r="R3625" s="549"/>
      <c r="S3625" s="584"/>
    </row>
    <row r="3626" spans="1:19" ht="15.6">
      <c r="A3626" s="1814"/>
      <c r="B3626" s="1815"/>
      <c r="C3626" s="1815"/>
      <c r="D3626" s="1815"/>
      <c r="E3626" s="1815"/>
      <c r="F3626" s="1815"/>
      <c r="G3626" s="1815"/>
      <c r="H3626" s="1815"/>
      <c r="I3626" s="1815"/>
      <c r="J3626" s="1815"/>
      <c r="K3626" s="1816"/>
      <c r="L3626" s="583"/>
      <c r="M3626" s="583"/>
      <c r="N3626" s="549"/>
      <c r="O3626" s="549"/>
      <c r="P3626" s="549"/>
      <c r="Q3626" s="549"/>
      <c r="R3626" s="549"/>
      <c r="S3626" s="584"/>
    </row>
    <row r="3627" spans="1:19" ht="15.6">
      <c r="A3627" s="1814"/>
      <c r="B3627" s="1815"/>
      <c r="C3627" s="1815"/>
      <c r="D3627" s="1815"/>
      <c r="E3627" s="1815"/>
      <c r="F3627" s="1815"/>
      <c r="G3627" s="1815"/>
      <c r="H3627" s="1815"/>
      <c r="I3627" s="1815"/>
      <c r="J3627" s="1815"/>
      <c r="K3627" s="1816"/>
      <c r="L3627" s="583"/>
      <c r="M3627" s="583"/>
      <c r="N3627" s="549"/>
      <c r="O3627" s="549"/>
      <c r="P3627" s="549"/>
      <c r="Q3627" s="549"/>
      <c r="R3627" s="549"/>
      <c r="S3627" s="584"/>
    </row>
    <row r="3628" spans="1:19" ht="15.6">
      <c r="A3628" s="1814"/>
      <c r="B3628" s="1815"/>
      <c r="C3628" s="1815"/>
      <c r="D3628" s="1815"/>
      <c r="E3628" s="1815"/>
      <c r="F3628" s="1815"/>
      <c r="G3628" s="1815"/>
      <c r="H3628" s="1815"/>
      <c r="I3628" s="1815"/>
      <c r="J3628" s="1815"/>
      <c r="K3628" s="1816"/>
      <c r="L3628" s="583"/>
      <c r="M3628" s="583"/>
      <c r="N3628" s="549"/>
      <c r="O3628" s="549"/>
      <c r="P3628" s="549"/>
      <c r="Q3628" s="549"/>
      <c r="R3628" s="549"/>
      <c r="S3628" s="584"/>
    </row>
    <row r="3629" spans="1:19" ht="15.6">
      <c r="A3629" s="1814"/>
      <c r="B3629" s="1815"/>
      <c r="C3629" s="1815"/>
      <c r="D3629" s="1815"/>
      <c r="E3629" s="1815"/>
      <c r="F3629" s="1815"/>
      <c r="G3629" s="1815"/>
      <c r="H3629" s="1815"/>
      <c r="I3629" s="1815"/>
      <c r="J3629" s="1815"/>
      <c r="K3629" s="1816"/>
      <c r="L3629" s="583"/>
      <c r="M3629" s="583"/>
      <c r="N3629" s="549"/>
      <c r="O3629" s="549"/>
      <c r="P3629" s="549"/>
      <c r="Q3629" s="549"/>
      <c r="R3629" s="549"/>
      <c r="S3629" s="584"/>
    </row>
    <row r="3630" spans="1:19" ht="15.6">
      <c r="A3630" s="1814"/>
      <c r="B3630" s="1815"/>
      <c r="C3630" s="1815"/>
      <c r="D3630" s="1815"/>
      <c r="E3630" s="1815"/>
      <c r="F3630" s="1815"/>
      <c r="G3630" s="1815"/>
      <c r="H3630" s="1815"/>
      <c r="I3630" s="1815"/>
      <c r="J3630" s="1815"/>
      <c r="K3630" s="1816"/>
      <c r="L3630" s="583"/>
      <c r="M3630" s="583"/>
      <c r="N3630" s="549"/>
      <c r="O3630" s="549"/>
      <c r="P3630" s="549"/>
      <c r="Q3630" s="549"/>
      <c r="R3630" s="549"/>
      <c r="S3630" s="584"/>
    </row>
    <row r="3631" spans="1:19" ht="15.6">
      <c r="A3631" s="1814"/>
      <c r="B3631" s="1815"/>
      <c r="C3631" s="1815"/>
      <c r="D3631" s="1815"/>
      <c r="E3631" s="1815"/>
      <c r="F3631" s="1815"/>
      <c r="G3631" s="1815"/>
      <c r="H3631" s="1815"/>
      <c r="I3631" s="1815"/>
      <c r="J3631" s="1815"/>
      <c r="K3631" s="1816"/>
      <c r="L3631" s="583"/>
      <c r="M3631" s="583"/>
      <c r="N3631" s="549"/>
      <c r="O3631" s="549"/>
      <c r="P3631" s="549"/>
      <c r="Q3631" s="549"/>
      <c r="R3631" s="549"/>
      <c r="S3631" s="584"/>
    </row>
    <row r="3632" spans="1:19" ht="15.6">
      <c r="A3632" s="1814"/>
      <c r="B3632" s="1815"/>
      <c r="C3632" s="1815"/>
      <c r="D3632" s="1815"/>
      <c r="E3632" s="1815"/>
      <c r="F3632" s="1815"/>
      <c r="G3632" s="1815"/>
      <c r="H3632" s="1815"/>
      <c r="I3632" s="1815"/>
      <c r="J3632" s="1815"/>
      <c r="K3632" s="1816"/>
      <c r="L3632" s="583"/>
      <c r="M3632" s="583"/>
      <c r="N3632" s="549"/>
      <c r="O3632" s="549"/>
      <c r="P3632" s="549"/>
      <c r="Q3632" s="549"/>
      <c r="R3632" s="549"/>
      <c r="S3632" s="584"/>
    </row>
    <row r="3633" spans="1:19" ht="15.6">
      <c r="A3633" s="1831"/>
      <c r="B3633" s="1832"/>
      <c r="C3633" s="1832"/>
      <c r="D3633" s="1832"/>
      <c r="E3633" s="1832"/>
      <c r="F3633" s="1832"/>
      <c r="G3633" s="1832"/>
      <c r="H3633" s="1832"/>
      <c r="I3633" s="1832"/>
      <c r="J3633" s="1832"/>
      <c r="K3633" s="1833"/>
      <c r="L3633" s="1834" t="s">
        <v>1209</v>
      </c>
      <c r="M3633" s="1835"/>
      <c r="N3633" s="1835"/>
      <c r="O3633" s="1835"/>
      <c r="P3633" s="1835"/>
      <c r="Q3633" s="1835"/>
      <c r="R3633" s="1836"/>
      <c r="S3633" s="558">
        <f>SUM(S3620:S3629)</f>
        <v>37</v>
      </c>
    </row>
    <row r="3634" spans="1:19" ht="15" thickBot="1">
      <c r="A3634" s="1147"/>
      <c r="S3634" s="1148"/>
    </row>
    <row r="3635" spans="1:19" ht="21" customHeight="1" thickBot="1">
      <c r="A3635" s="1837"/>
      <c r="B3635" s="1838"/>
      <c r="C3635" s="1838"/>
      <c r="D3635" s="1775" t="s">
        <v>1281</v>
      </c>
      <c r="E3635" s="1776"/>
      <c r="F3635" s="1776"/>
      <c r="G3635" s="1776"/>
      <c r="H3635" s="1776"/>
      <c r="I3635" s="1776"/>
      <c r="J3635" s="1776"/>
      <c r="K3635" s="1776"/>
      <c r="L3635" s="1776"/>
      <c r="M3635" s="1776"/>
      <c r="N3635" s="1776"/>
      <c r="O3635" s="1776"/>
      <c r="P3635" s="1776"/>
      <c r="Q3635" s="1776"/>
      <c r="R3635" s="1776"/>
      <c r="S3635" s="1486"/>
    </row>
    <row r="3636" spans="1:19" ht="15.6">
      <c r="A3636" s="530"/>
      <c r="B3636" s="531"/>
      <c r="C3636" s="531"/>
      <c r="D3636" s="531"/>
      <c r="E3636" s="531"/>
      <c r="F3636" s="531"/>
      <c r="G3636" s="531"/>
      <c r="H3636" s="531"/>
      <c r="I3636" s="531"/>
      <c r="J3636" s="531"/>
      <c r="K3636" s="531"/>
      <c r="L3636" s="531"/>
      <c r="M3636" s="531"/>
      <c r="N3636" s="531"/>
      <c r="O3636" s="531"/>
      <c r="P3636" s="531"/>
      <c r="Q3636" s="531"/>
      <c r="R3636" s="531"/>
      <c r="S3636" s="532"/>
    </row>
    <row r="3637" spans="1:19" ht="15.6" customHeight="1">
      <c r="A3637" s="1839" t="s">
        <v>1204</v>
      </c>
      <c r="B3637" s="1840"/>
      <c r="C3637" s="1840"/>
      <c r="D3637" s="1841" t="s">
        <v>1228</v>
      </c>
      <c r="E3637" s="1842"/>
      <c r="F3637" s="1842"/>
      <c r="G3637" s="1842"/>
      <c r="H3637" s="1842"/>
      <c r="I3637" s="1842"/>
      <c r="J3637" s="1842"/>
      <c r="K3637" s="1842"/>
      <c r="L3637" s="1842"/>
      <c r="M3637" s="1842"/>
      <c r="N3637" s="1842"/>
      <c r="O3637" s="1842"/>
      <c r="P3637" s="1842"/>
      <c r="Q3637" s="1842"/>
      <c r="R3637" s="1843"/>
      <c r="S3637" s="534"/>
    </row>
    <row r="3638" spans="1:19" ht="15.6">
      <c r="A3638" s="535"/>
      <c r="B3638" s="533"/>
      <c r="C3638" s="536"/>
      <c r="D3638" s="1844"/>
      <c r="E3638" s="1845"/>
      <c r="F3638" s="1845"/>
      <c r="G3638" s="1845"/>
      <c r="H3638" s="1845"/>
      <c r="I3638" s="1845"/>
      <c r="J3638" s="1845"/>
      <c r="K3638" s="1845"/>
      <c r="L3638" s="1845"/>
      <c r="M3638" s="1845"/>
      <c r="N3638" s="1845"/>
      <c r="O3638" s="1845"/>
      <c r="P3638" s="1845"/>
      <c r="Q3638" s="1845"/>
      <c r="R3638" s="1846"/>
      <c r="S3638" s="534"/>
    </row>
    <row r="3639" spans="1:19" ht="15.6">
      <c r="A3639" s="1761" t="s">
        <v>1282</v>
      </c>
      <c r="B3639" s="1762"/>
      <c r="C3639" s="1762"/>
      <c r="D3639" s="1762"/>
      <c r="E3639" s="541"/>
      <c r="F3639" s="1763" t="s">
        <v>1283</v>
      </c>
      <c r="G3639" s="1763"/>
      <c r="H3639" s="1763"/>
      <c r="I3639" s="1763"/>
      <c r="J3639" s="1763"/>
      <c r="K3639" s="1763"/>
      <c r="L3639" s="540"/>
      <c r="M3639" s="1763" t="s">
        <v>1205</v>
      </c>
      <c r="N3639" s="1763"/>
      <c r="O3639" s="1763"/>
      <c r="P3639" s="540"/>
      <c r="Q3639" s="1764" t="s">
        <v>1284</v>
      </c>
      <c r="R3639" s="1765"/>
      <c r="S3639" s="1766"/>
    </row>
    <row r="3640" spans="1:19" ht="15.6">
      <c r="A3640" s="1767" t="s">
        <v>1147</v>
      </c>
      <c r="B3640" s="1768"/>
      <c r="C3640" s="1768"/>
      <c r="D3640" s="1768"/>
      <c r="E3640" s="541"/>
      <c r="F3640" s="1769" t="s">
        <v>1982</v>
      </c>
      <c r="G3640" s="1769"/>
      <c r="H3640" s="1769"/>
      <c r="I3640" s="1769"/>
      <c r="J3640" s="1769"/>
      <c r="K3640" s="1769"/>
      <c r="L3640" s="540"/>
      <c r="M3640" s="1770" t="s">
        <v>103</v>
      </c>
      <c r="N3640" s="1771"/>
      <c r="O3640" s="1772"/>
      <c r="P3640" s="539"/>
      <c r="Q3640" s="1828"/>
      <c r="R3640" s="1829"/>
      <c r="S3640" s="1830"/>
    </row>
    <row r="3641" spans="1:19" ht="15.6">
      <c r="A3641" s="1767"/>
      <c r="B3641" s="1768"/>
      <c r="C3641" s="1768"/>
      <c r="D3641" s="1768"/>
      <c r="E3641" s="541"/>
      <c r="F3641" s="1769"/>
      <c r="G3641" s="1769"/>
      <c r="H3641" s="1769"/>
      <c r="I3641" s="1769"/>
      <c r="J3641" s="1769"/>
      <c r="K3641" s="1769"/>
      <c r="L3641" s="539"/>
      <c r="M3641" s="539"/>
      <c r="N3641" s="542"/>
      <c r="O3641" s="542"/>
      <c r="P3641" s="542"/>
      <c r="Q3641" s="542"/>
      <c r="R3641" s="540"/>
      <c r="S3641" s="534"/>
    </row>
    <row r="3642" spans="1:19" ht="15.6">
      <c r="A3642" s="1820" t="s">
        <v>1285</v>
      </c>
      <c r="B3642" s="1821"/>
      <c r="C3642" s="1821"/>
      <c r="D3642" s="1821"/>
      <c r="E3642" s="1821"/>
      <c r="F3642" s="1821"/>
      <c r="G3642" s="1821"/>
      <c r="H3642" s="1821"/>
      <c r="I3642" s="1821"/>
      <c r="J3642" s="1821"/>
      <c r="K3642" s="1822"/>
      <c r="L3642" s="1823" t="s">
        <v>1739</v>
      </c>
      <c r="M3642" s="1825" t="s">
        <v>1225</v>
      </c>
      <c r="N3642" s="1826"/>
      <c r="O3642" s="1827"/>
      <c r="P3642" s="1823" t="s">
        <v>1286</v>
      </c>
      <c r="Q3642" s="1823" t="s">
        <v>1287</v>
      </c>
      <c r="R3642" s="1823" t="s">
        <v>1288</v>
      </c>
      <c r="S3642" s="1809" t="s">
        <v>1206</v>
      </c>
    </row>
    <row r="3643" spans="1:19" ht="15.6">
      <c r="A3643" s="1804"/>
      <c r="B3643" s="1805"/>
      <c r="C3643" s="1805"/>
      <c r="D3643" s="1805"/>
      <c r="E3643" s="1805"/>
      <c r="F3643" s="1805"/>
      <c r="G3643" s="1805"/>
      <c r="H3643" s="1805"/>
      <c r="I3643" s="1805"/>
      <c r="J3643" s="1805"/>
      <c r="K3643" s="1806"/>
      <c r="L3643" s="1824"/>
      <c r="M3643" s="546" t="s">
        <v>1289</v>
      </c>
      <c r="N3643" s="546" t="s">
        <v>1290</v>
      </c>
      <c r="O3643" s="546" t="s">
        <v>1291</v>
      </c>
      <c r="P3643" s="1824"/>
      <c r="Q3643" s="1824"/>
      <c r="R3643" s="1824"/>
      <c r="S3643" s="1810"/>
    </row>
    <row r="3644" spans="1:19" ht="15.6">
      <c r="A3644" s="1811" t="s">
        <v>1292</v>
      </c>
      <c r="B3644" s="1812"/>
      <c r="C3644" s="1812"/>
      <c r="D3644" s="1812"/>
      <c r="E3644" s="1812"/>
      <c r="F3644" s="1812"/>
      <c r="G3644" s="1812"/>
      <c r="H3644" s="1812"/>
      <c r="I3644" s="1812"/>
      <c r="J3644" s="1812"/>
      <c r="K3644" s="1813"/>
      <c r="L3644" s="583" t="s">
        <v>1748</v>
      </c>
      <c r="M3644" s="583"/>
      <c r="N3644" s="549"/>
      <c r="O3644" s="549">
        <v>45</v>
      </c>
      <c r="P3644" s="549"/>
      <c r="Q3644" s="549"/>
      <c r="R3644" s="549"/>
      <c r="S3644" s="584">
        <f>O3644</f>
        <v>45</v>
      </c>
    </row>
    <row r="3645" spans="1:19" ht="15.6">
      <c r="A3645" s="1814"/>
      <c r="B3645" s="1815"/>
      <c r="C3645" s="1815"/>
      <c r="D3645" s="1815"/>
      <c r="E3645" s="1815"/>
      <c r="F3645" s="1815"/>
      <c r="G3645" s="1815"/>
      <c r="H3645" s="1815"/>
      <c r="I3645" s="1815"/>
      <c r="J3645" s="1815"/>
      <c r="K3645" s="1816"/>
      <c r="L3645" s="583"/>
      <c r="M3645" s="583"/>
      <c r="N3645" s="549"/>
      <c r="O3645" s="549"/>
      <c r="P3645" s="549"/>
      <c r="Q3645" s="549"/>
      <c r="R3645" s="549"/>
      <c r="S3645" s="584"/>
    </row>
    <row r="3646" spans="1:19" ht="15.6">
      <c r="A3646" s="1814"/>
      <c r="B3646" s="1815"/>
      <c r="C3646" s="1815"/>
      <c r="D3646" s="1815"/>
      <c r="E3646" s="1815"/>
      <c r="F3646" s="1815"/>
      <c r="G3646" s="1815"/>
      <c r="H3646" s="1815"/>
      <c r="I3646" s="1815"/>
      <c r="J3646" s="1815"/>
      <c r="K3646" s="1816"/>
      <c r="L3646" s="583"/>
      <c r="M3646" s="583"/>
      <c r="N3646" s="549"/>
      <c r="O3646" s="549"/>
      <c r="P3646" s="549"/>
      <c r="Q3646" s="549"/>
      <c r="R3646" s="549"/>
      <c r="S3646" s="584"/>
    </row>
    <row r="3647" spans="1:19" ht="15.6">
      <c r="A3647" s="1814"/>
      <c r="B3647" s="1815"/>
      <c r="C3647" s="1815"/>
      <c r="D3647" s="1815"/>
      <c r="E3647" s="1815"/>
      <c r="F3647" s="1815"/>
      <c r="G3647" s="1815"/>
      <c r="H3647" s="1815"/>
      <c r="I3647" s="1815"/>
      <c r="J3647" s="1815"/>
      <c r="K3647" s="1816"/>
      <c r="L3647" s="583"/>
      <c r="M3647" s="583"/>
      <c r="N3647" s="549"/>
      <c r="O3647" s="549"/>
      <c r="P3647" s="549"/>
      <c r="Q3647" s="549"/>
      <c r="R3647" s="549"/>
      <c r="S3647" s="584"/>
    </row>
    <row r="3648" spans="1:19" ht="15.6">
      <c r="A3648" s="1814"/>
      <c r="B3648" s="1815"/>
      <c r="C3648" s="1815"/>
      <c r="D3648" s="1815"/>
      <c r="E3648" s="1815"/>
      <c r="F3648" s="1815"/>
      <c r="G3648" s="1815"/>
      <c r="H3648" s="1815"/>
      <c r="I3648" s="1815"/>
      <c r="J3648" s="1815"/>
      <c r="K3648" s="1816"/>
      <c r="L3648" s="583"/>
      <c r="M3648" s="583"/>
      <c r="N3648" s="549"/>
      <c r="O3648" s="549"/>
      <c r="P3648" s="549"/>
      <c r="Q3648" s="549"/>
      <c r="R3648" s="549"/>
      <c r="S3648" s="584"/>
    </row>
    <row r="3649" spans="1:19" ht="15.6">
      <c r="A3649" s="1814"/>
      <c r="B3649" s="1815"/>
      <c r="C3649" s="1815"/>
      <c r="D3649" s="1815"/>
      <c r="E3649" s="1815"/>
      <c r="F3649" s="1815"/>
      <c r="G3649" s="1815"/>
      <c r="H3649" s="1815"/>
      <c r="I3649" s="1815"/>
      <c r="J3649" s="1815"/>
      <c r="K3649" s="1816"/>
      <c r="L3649" s="583"/>
      <c r="M3649" s="583"/>
      <c r="N3649" s="549"/>
      <c r="O3649" s="549"/>
      <c r="P3649" s="549"/>
      <c r="Q3649" s="549"/>
      <c r="R3649" s="549"/>
      <c r="S3649" s="584"/>
    </row>
    <row r="3650" spans="1:19" ht="15.6">
      <c r="A3650" s="1814"/>
      <c r="B3650" s="1815"/>
      <c r="C3650" s="1815"/>
      <c r="D3650" s="1815"/>
      <c r="E3650" s="1815"/>
      <c r="F3650" s="1815"/>
      <c r="G3650" s="1815"/>
      <c r="H3650" s="1815"/>
      <c r="I3650" s="1815"/>
      <c r="J3650" s="1815"/>
      <c r="K3650" s="1816"/>
      <c r="L3650" s="583"/>
      <c r="M3650" s="583"/>
      <c r="N3650" s="549"/>
      <c r="O3650" s="549"/>
      <c r="P3650" s="549"/>
      <c r="Q3650" s="549"/>
      <c r="R3650" s="549"/>
      <c r="S3650" s="584"/>
    </row>
    <row r="3651" spans="1:19" ht="15.6">
      <c r="A3651" s="1814"/>
      <c r="B3651" s="1815"/>
      <c r="C3651" s="1815"/>
      <c r="D3651" s="1815"/>
      <c r="E3651" s="1815"/>
      <c r="F3651" s="1815"/>
      <c r="G3651" s="1815"/>
      <c r="H3651" s="1815"/>
      <c r="I3651" s="1815"/>
      <c r="J3651" s="1815"/>
      <c r="K3651" s="1816"/>
      <c r="L3651" s="583"/>
      <c r="M3651" s="583"/>
      <c r="N3651" s="549"/>
      <c r="O3651" s="549"/>
      <c r="P3651" s="549"/>
      <c r="Q3651" s="549"/>
      <c r="R3651" s="549"/>
      <c r="S3651" s="584"/>
    </row>
    <row r="3652" spans="1:19" ht="15.6">
      <c r="A3652" s="1814"/>
      <c r="B3652" s="1815"/>
      <c r="C3652" s="1815"/>
      <c r="D3652" s="1815"/>
      <c r="E3652" s="1815"/>
      <c r="F3652" s="1815"/>
      <c r="G3652" s="1815"/>
      <c r="H3652" s="1815"/>
      <c r="I3652" s="1815"/>
      <c r="J3652" s="1815"/>
      <c r="K3652" s="1816"/>
      <c r="L3652" s="583"/>
      <c r="M3652" s="583"/>
      <c r="N3652" s="549"/>
      <c r="O3652" s="549"/>
      <c r="P3652" s="549"/>
      <c r="Q3652" s="549"/>
      <c r="R3652" s="549"/>
      <c r="S3652" s="584"/>
    </row>
    <row r="3653" spans="1:19" ht="15.6">
      <c r="A3653" s="1814"/>
      <c r="B3653" s="1815"/>
      <c r="C3653" s="1815"/>
      <c r="D3653" s="1815"/>
      <c r="E3653" s="1815"/>
      <c r="F3653" s="1815"/>
      <c r="G3653" s="1815"/>
      <c r="H3653" s="1815"/>
      <c r="I3653" s="1815"/>
      <c r="J3653" s="1815"/>
      <c r="K3653" s="1816"/>
      <c r="L3653" s="583"/>
      <c r="M3653" s="583"/>
      <c r="N3653" s="549"/>
      <c r="O3653" s="549"/>
      <c r="P3653" s="549"/>
      <c r="Q3653" s="549"/>
      <c r="R3653" s="549"/>
      <c r="S3653" s="584"/>
    </row>
    <row r="3654" spans="1:19" ht="15.6">
      <c r="A3654" s="1814"/>
      <c r="B3654" s="1815"/>
      <c r="C3654" s="1815"/>
      <c r="D3654" s="1815"/>
      <c r="E3654" s="1815"/>
      <c r="F3654" s="1815"/>
      <c r="G3654" s="1815"/>
      <c r="H3654" s="1815"/>
      <c r="I3654" s="1815"/>
      <c r="J3654" s="1815"/>
      <c r="K3654" s="1816"/>
      <c r="L3654" s="583"/>
      <c r="M3654" s="583"/>
      <c r="N3654" s="549"/>
      <c r="O3654" s="549"/>
      <c r="P3654" s="549"/>
      <c r="Q3654" s="549"/>
      <c r="R3654" s="549"/>
      <c r="S3654" s="584"/>
    </row>
    <row r="3655" spans="1:19" ht="15.6">
      <c r="A3655" s="1814"/>
      <c r="B3655" s="1815"/>
      <c r="C3655" s="1815"/>
      <c r="D3655" s="1815"/>
      <c r="E3655" s="1815"/>
      <c r="F3655" s="1815"/>
      <c r="G3655" s="1815"/>
      <c r="H3655" s="1815"/>
      <c r="I3655" s="1815"/>
      <c r="J3655" s="1815"/>
      <c r="K3655" s="1816"/>
      <c r="L3655" s="583"/>
      <c r="M3655" s="583"/>
      <c r="N3655" s="549"/>
      <c r="O3655" s="549"/>
      <c r="P3655" s="549"/>
      <c r="Q3655" s="549"/>
      <c r="R3655" s="549"/>
      <c r="S3655" s="584"/>
    </row>
    <row r="3656" spans="1:19" ht="15.6">
      <c r="A3656" s="1814"/>
      <c r="B3656" s="1815"/>
      <c r="C3656" s="1815"/>
      <c r="D3656" s="1815"/>
      <c r="E3656" s="1815"/>
      <c r="F3656" s="1815"/>
      <c r="G3656" s="1815"/>
      <c r="H3656" s="1815"/>
      <c r="I3656" s="1815"/>
      <c r="J3656" s="1815"/>
      <c r="K3656" s="1816"/>
      <c r="L3656" s="583"/>
      <c r="M3656" s="583"/>
      <c r="N3656" s="549"/>
      <c r="O3656" s="549"/>
      <c r="P3656" s="549"/>
      <c r="Q3656" s="549"/>
      <c r="R3656" s="549"/>
      <c r="S3656" s="584"/>
    </row>
    <row r="3657" spans="1:19" ht="16.2" thickBot="1">
      <c r="A3657" s="1814"/>
      <c r="B3657" s="1815"/>
      <c r="C3657" s="1815"/>
      <c r="D3657" s="1815"/>
      <c r="E3657" s="1815"/>
      <c r="F3657" s="1815"/>
      <c r="G3657" s="1815"/>
      <c r="H3657" s="1815"/>
      <c r="I3657" s="1815"/>
      <c r="J3657" s="1815"/>
      <c r="K3657" s="1816"/>
      <c r="L3657" s="1817" t="s">
        <v>1209</v>
      </c>
      <c r="M3657" s="1818"/>
      <c r="N3657" s="1818"/>
      <c r="O3657" s="1818"/>
      <c r="P3657" s="1818"/>
      <c r="Q3657" s="1818"/>
      <c r="R3657" s="1819"/>
      <c r="S3657" s="1164">
        <f>SUM(S3644:S3653)</f>
        <v>45</v>
      </c>
    </row>
    <row r="3658" spans="1:19" ht="15.6">
      <c r="A3658" s="1169"/>
      <c r="B3658" s="1170"/>
      <c r="C3658" s="1170"/>
      <c r="D3658" s="1170"/>
      <c r="E3658" s="1170"/>
      <c r="F3658" s="1170"/>
      <c r="G3658" s="1170"/>
      <c r="H3658" s="1170"/>
      <c r="I3658" s="1170"/>
      <c r="J3658" s="1170"/>
      <c r="K3658" s="1170"/>
      <c r="L3658" s="1171"/>
      <c r="M3658" s="1171"/>
      <c r="N3658" s="1171"/>
      <c r="O3658" s="1171"/>
      <c r="P3658" s="1171"/>
      <c r="Q3658" s="1171"/>
      <c r="R3658" s="1171"/>
      <c r="S3658" s="1172"/>
    </row>
    <row r="3659" spans="1:19" ht="85.8" customHeight="1">
      <c r="A3659" s="753" t="s">
        <v>1306</v>
      </c>
      <c r="B3659" s="1757"/>
      <c r="C3659" s="1757"/>
      <c r="D3659" s="299"/>
      <c r="E3659" s="280"/>
      <c r="F3659" s="756"/>
      <c r="G3659" s="1758" t="s">
        <v>1306</v>
      </c>
      <c r="H3659" s="1758"/>
      <c r="I3659" s="299"/>
      <c r="J3659" s="299"/>
      <c r="K3659" s="552"/>
      <c r="L3659" s="587"/>
      <c r="M3659" s="587"/>
      <c r="N3659" s="587"/>
      <c r="O3659" s="587"/>
      <c r="P3659" s="587"/>
      <c r="Q3659" s="587"/>
      <c r="R3659" s="587"/>
      <c r="S3659" s="588"/>
    </row>
    <row r="3660" spans="1:19" ht="15.6">
      <c r="A3660" s="765" t="s">
        <v>1939</v>
      </c>
      <c r="B3660" s="755"/>
      <c r="C3660" s="755"/>
      <c r="D3660" s="238"/>
      <c r="E3660" s="238"/>
      <c r="F3660" s="238"/>
      <c r="G3660" s="1759" t="s">
        <v>1942</v>
      </c>
      <c r="H3660" s="1759"/>
      <c r="I3660" s="1759"/>
      <c r="J3660" s="1759"/>
      <c r="K3660" s="552"/>
      <c r="L3660" s="587"/>
      <c r="M3660" s="587"/>
      <c r="N3660" s="587"/>
      <c r="O3660" s="587"/>
      <c r="P3660" s="587"/>
      <c r="Q3660" s="587"/>
      <c r="R3660" s="587"/>
      <c r="S3660" s="588"/>
    </row>
    <row r="3661" spans="1:19" ht="15.6">
      <c r="A3661" s="765" t="s">
        <v>1940</v>
      </c>
      <c r="B3661" s="755"/>
      <c r="C3661" s="755"/>
      <c r="D3661" s="238"/>
      <c r="E3661" s="238"/>
      <c r="F3661" s="238"/>
      <c r="G3661" s="1759" t="s">
        <v>1943</v>
      </c>
      <c r="H3661" s="1759"/>
      <c r="I3661" s="1759"/>
      <c r="J3661" s="1759"/>
      <c r="K3661" s="552"/>
      <c r="L3661" s="587"/>
      <c r="M3661" s="587"/>
      <c r="N3661" s="587"/>
      <c r="O3661" s="587"/>
      <c r="P3661" s="587"/>
      <c r="Q3661" s="587"/>
      <c r="R3661" s="587"/>
      <c r="S3661" s="588"/>
    </row>
    <row r="3662" spans="1:19" ht="16.2" thickBot="1">
      <c r="A3662" s="766" t="s">
        <v>1941</v>
      </c>
      <c r="B3662" s="767"/>
      <c r="C3662" s="767"/>
      <c r="D3662" s="727"/>
      <c r="E3662" s="727"/>
      <c r="F3662" s="727"/>
      <c r="G3662" s="1760" t="s">
        <v>1944</v>
      </c>
      <c r="H3662" s="1760"/>
      <c r="I3662" s="1760"/>
      <c r="J3662" s="1760"/>
      <c r="K3662" s="1495"/>
      <c r="L3662" s="1499"/>
      <c r="M3662" s="1499"/>
      <c r="N3662" s="1499"/>
      <c r="O3662" s="1499"/>
      <c r="P3662" s="1499"/>
      <c r="Q3662" s="1499"/>
      <c r="R3662" s="1499"/>
      <c r="S3662" s="1500"/>
    </row>
    <row r="3663" spans="1:19" ht="21" customHeight="1" thickBot="1">
      <c r="A3663" s="1837"/>
      <c r="B3663" s="1838"/>
      <c r="C3663" s="1838"/>
      <c r="D3663" s="1775" t="s">
        <v>1281</v>
      </c>
      <c r="E3663" s="1776"/>
      <c r="F3663" s="1776"/>
      <c r="G3663" s="1776"/>
      <c r="H3663" s="1776"/>
      <c r="I3663" s="1776"/>
      <c r="J3663" s="1776"/>
      <c r="K3663" s="1776"/>
      <c r="L3663" s="1776"/>
      <c r="M3663" s="1776"/>
      <c r="N3663" s="1776"/>
      <c r="O3663" s="1776"/>
      <c r="P3663" s="1776"/>
      <c r="Q3663" s="1776"/>
      <c r="R3663" s="1776"/>
      <c r="S3663" s="1486"/>
    </row>
    <row r="3664" spans="1:19" ht="15.6">
      <c r="A3664" s="530"/>
      <c r="B3664" s="531"/>
      <c r="C3664" s="531"/>
      <c r="D3664" s="531"/>
      <c r="E3664" s="531"/>
      <c r="F3664" s="531"/>
      <c r="G3664" s="531"/>
      <c r="H3664" s="531"/>
      <c r="I3664" s="531"/>
      <c r="J3664" s="531"/>
      <c r="K3664" s="531"/>
      <c r="L3664" s="531"/>
      <c r="M3664" s="531"/>
      <c r="N3664" s="531"/>
      <c r="O3664" s="531"/>
      <c r="P3664" s="531"/>
      <c r="Q3664" s="531"/>
      <c r="R3664" s="531"/>
      <c r="S3664" s="532"/>
    </row>
    <row r="3665" spans="1:19" ht="15.6" customHeight="1">
      <c r="A3665" s="1839" t="s">
        <v>1204</v>
      </c>
      <c r="B3665" s="1840"/>
      <c r="C3665" s="1840"/>
      <c r="D3665" s="1841" t="s">
        <v>1228</v>
      </c>
      <c r="E3665" s="1842"/>
      <c r="F3665" s="1842"/>
      <c r="G3665" s="1842"/>
      <c r="H3665" s="1842"/>
      <c r="I3665" s="1842"/>
      <c r="J3665" s="1842"/>
      <c r="K3665" s="1842"/>
      <c r="L3665" s="1842"/>
      <c r="M3665" s="1842"/>
      <c r="N3665" s="1842"/>
      <c r="O3665" s="1842"/>
      <c r="P3665" s="1842"/>
      <c r="Q3665" s="1842"/>
      <c r="R3665" s="1843"/>
      <c r="S3665" s="534"/>
    </row>
    <row r="3666" spans="1:19" ht="15.6">
      <c r="A3666" s="535"/>
      <c r="B3666" s="533"/>
      <c r="C3666" s="536"/>
      <c r="D3666" s="1844"/>
      <c r="E3666" s="1845"/>
      <c r="F3666" s="1845"/>
      <c r="G3666" s="1845"/>
      <c r="H3666" s="1845"/>
      <c r="I3666" s="1845"/>
      <c r="J3666" s="1845"/>
      <c r="K3666" s="1845"/>
      <c r="L3666" s="1845"/>
      <c r="M3666" s="1845"/>
      <c r="N3666" s="1845"/>
      <c r="O3666" s="1845"/>
      <c r="P3666" s="1845"/>
      <c r="Q3666" s="1845"/>
      <c r="R3666" s="1846"/>
      <c r="S3666" s="534"/>
    </row>
    <row r="3667" spans="1:19" ht="15.6">
      <c r="A3667" s="1761" t="s">
        <v>1282</v>
      </c>
      <c r="B3667" s="1762"/>
      <c r="C3667" s="1762"/>
      <c r="D3667" s="1762"/>
      <c r="E3667" s="541"/>
      <c r="F3667" s="1763" t="s">
        <v>1283</v>
      </c>
      <c r="G3667" s="1763"/>
      <c r="H3667" s="1763"/>
      <c r="I3667" s="1763"/>
      <c r="J3667" s="1763"/>
      <c r="K3667" s="1763"/>
      <c r="L3667" s="540"/>
      <c r="M3667" s="1763" t="s">
        <v>1205</v>
      </c>
      <c r="N3667" s="1763"/>
      <c r="O3667" s="1763"/>
      <c r="P3667" s="540"/>
      <c r="Q3667" s="1764" t="s">
        <v>1284</v>
      </c>
      <c r="R3667" s="1765"/>
      <c r="S3667" s="1766"/>
    </row>
    <row r="3668" spans="1:19" ht="15.6">
      <c r="A3668" s="1767" t="s">
        <v>1148</v>
      </c>
      <c r="B3668" s="1768"/>
      <c r="C3668" s="1768"/>
      <c r="D3668" s="1768"/>
      <c r="E3668" s="541"/>
      <c r="F3668" s="1769" t="s">
        <v>1983</v>
      </c>
      <c r="G3668" s="1769"/>
      <c r="H3668" s="1769"/>
      <c r="I3668" s="1769"/>
      <c r="J3668" s="1769"/>
      <c r="K3668" s="1769"/>
      <c r="L3668" s="540"/>
      <c r="M3668" s="1770" t="s">
        <v>103</v>
      </c>
      <c r="N3668" s="1771"/>
      <c r="O3668" s="1772"/>
      <c r="P3668" s="539"/>
      <c r="Q3668" s="1828"/>
      <c r="R3668" s="1829"/>
      <c r="S3668" s="1830"/>
    </row>
    <row r="3669" spans="1:19" ht="15.6">
      <c r="A3669" s="1767"/>
      <c r="B3669" s="1768"/>
      <c r="C3669" s="1768"/>
      <c r="D3669" s="1768"/>
      <c r="E3669" s="541"/>
      <c r="F3669" s="1769"/>
      <c r="G3669" s="1769"/>
      <c r="H3669" s="1769"/>
      <c r="I3669" s="1769"/>
      <c r="J3669" s="1769"/>
      <c r="K3669" s="1769"/>
      <c r="L3669" s="539"/>
      <c r="M3669" s="539"/>
      <c r="N3669" s="542"/>
      <c r="O3669" s="542"/>
      <c r="P3669" s="542"/>
      <c r="Q3669" s="542"/>
      <c r="R3669" s="540"/>
      <c r="S3669" s="534"/>
    </row>
    <row r="3670" spans="1:19" ht="15.6">
      <c r="A3670" s="1820" t="s">
        <v>1285</v>
      </c>
      <c r="B3670" s="1821"/>
      <c r="C3670" s="1821"/>
      <c r="D3670" s="1821"/>
      <c r="E3670" s="1821"/>
      <c r="F3670" s="1821"/>
      <c r="G3670" s="1821"/>
      <c r="H3670" s="1821"/>
      <c r="I3670" s="1821"/>
      <c r="J3670" s="1821"/>
      <c r="K3670" s="1822"/>
      <c r="L3670" s="1823" t="s">
        <v>1739</v>
      </c>
      <c r="M3670" s="1825" t="s">
        <v>1225</v>
      </c>
      <c r="N3670" s="1826"/>
      <c r="O3670" s="1827"/>
      <c r="P3670" s="1823" t="s">
        <v>1286</v>
      </c>
      <c r="Q3670" s="1823" t="s">
        <v>1287</v>
      </c>
      <c r="R3670" s="1823" t="s">
        <v>1288</v>
      </c>
      <c r="S3670" s="1809" t="s">
        <v>1206</v>
      </c>
    </row>
    <row r="3671" spans="1:19" ht="15.6">
      <c r="A3671" s="1804"/>
      <c r="B3671" s="1805"/>
      <c r="C3671" s="1805"/>
      <c r="D3671" s="1805"/>
      <c r="E3671" s="1805"/>
      <c r="F3671" s="1805"/>
      <c r="G3671" s="1805"/>
      <c r="H3671" s="1805"/>
      <c r="I3671" s="1805"/>
      <c r="J3671" s="1805"/>
      <c r="K3671" s="1806"/>
      <c r="L3671" s="1824"/>
      <c r="M3671" s="546" t="s">
        <v>1289</v>
      </c>
      <c r="N3671" s="546" t="s">
        <v>1290</v>
      </c>
      <c r="O3671" s="546" t="s">
        <v>1291</v>
      </c>
      <c r="P3671" s="1824"/>
      <c r="Q3671" s="1824"/>
      <c r="R3671" s="1824"/>
      <c r="S3671" s="1810"/>
    </row>
    <row r="3672" spans="1:19" ht="15.6">
      <c r="A3672" s="1811" t="s">
        <v>1292</v>
      </c>
      <c r="B3672" s="1812"/>
      <c r="C3672" s="1812"/>
      <c r="D3672" s="1812"/>
      <c r="E3672" s="1812"/>
      <c r="F3672" s="1812"/>
      <c r="G3672" s="1812"/>
      <c r="H3672" s="1812"/>
      <c r="I3672" s="1812"/>
      <c r="J3672" s="1812"/>
      <c r="K3672" s="1813"/>
      <c r="L3672" s="583" t="s">
        <v>1749</v>
      </c>
      <c r="M3672" s="583"/>
      <c r="N3672" s="549"/>
      <c r="O3672" s="549">
        <v>52</v>
      </c>
      <c r="P3672" s="549"/>
      <c r="Q3672" s="549"/>
      <c r="R3672" s="549"/>
      <c r="S3672" s="584">
        <f>O3672</f>
        <v>52</v>
      </c>
    </row>
    <row r="3673" spans="1:19" ht="15.6">
      <c r="A3673" s="1814"/>
      <c r="B3673" s="1815"/>
      <c r="C3673" s="1815"/>
      <c r="D3673" s="1815"/>
      <c r="E3673" s="1815"/>
      <c r="F3673" s="1815"/>
      <c r="G3673" s="1815"/>
      <c r="H3673" s="1815"/>
      <c r="I3673" s="1815"/>
      <c r="J3673" s="1815"/>
      <c r="K3673" s="1816"/>
      <c r="L3673" s="583"/>
      <c r="M3673" s="583"/>
      <c r="N3673" s="549"/>
      <c r="O3673" s="549"/>
      <c r="P3673" s="549"/>
      <c r="Q3673" s="549"/>
      <c r="R3673" s="549"/>
      <c r="S3673" s="584"/>
    </row>
    <row r="3674" spans="1:19" ht="15.6">
      <c r="A3674" s="1814"/>
      <c r="B3674" s="1815"/>
      <c r="C3674" s="1815"/>
      <c r="D3674" s="1815"/>
      <c r="E3674" s="1815"/>
      <c r="F3674" s="1815"/>
      <c r="G3674" s="1815"/>
      <c r="H3674" s="1815"/>
      <c r="I3674" s="1815"/>
      <c r="J3674" s="1815"/>
      <c r="K3674" s="1816"/>
      <c r="L3674" s="583"/>
      <c r="M3674" s="583"/>
      <c r="N3674" s="549"/>
      <c r="O3674" s="549"/>
      <c r="P3674" s="549"/>
      <c r="Q3674" s="549"/>
      <c r="R3674" s="549"/>
      <c r="S3674" s="584"/>
    </row>
    <row r="3675" spans="1:19" ht="15.6">
      <c r="A3675" s="1814"/>
      <c r="B3675" s="1815"/>
      <c r="C3675" s="1815"/>
      <c r="D3675" s="1815"/>
      <c r="E3675" s="1815"/>
      <c r="F3675" s="1815"/>
      <c r="G3675" s="1815"/>
      <c r="H3675" s="1815"/>
      <c r="I3675" s="1815"/>
      <c r="J3675" s="1815"/>
      <c r="K3675" s="1816"/>
      <c r="L3675" s="583"/>
      <c r="M3675" s="583"/>
      <c r="N3675" s="549"/>
      <c r="O3675" s="549"/>
      <c r="P3675" s="549"/>
      <c r="Q3675" s="549"/>
      <c r="R3675" s="549"/>
      <c r="S3675" s="584"/>
    </row>
    <row r="3676" spans="1:19" ht="15.6">
      <c r="A3676" s="1814"/>
      <c r="B3676" s="1815"/>
      <c r="C3676" s="1815"/>
      <c r="D3676" s="1815"/>
      <c r="E3676" s="1815"/>
      <c r="F3676" s="1815"/>
      <c r="G3676" s="1815"/>
      <c r="H3676" s="1815"/>
      <c r="I3676" s="1815"/>
      <c r="J3676" s="1815"/>
      <c r="K3676" s="1816"/>
      <c r="L3676" s="583"/>
      <c r="M3676" s="583"/>
      <c r="N3676" s="549"/>
      <c r="O3676" s="549"/>
      <c r="P3676" s="549"/>
      <c r="Q3676" s="549"/>
      <c r="R3676" s="549"/>
      <c r="S3676" s="584"/>
    </row>
    <row r="3677" spans="1:19" ht="15.6">
      <c r="A3677" s="1814"/>
      <c r="B3677" s="1815"/>
      <c r="C3677" s="1815"/>
      <c r="D3677" s="1815"/>
      <c r="E3677" s="1815"/>
      <c r="F3677" s="1815"/>
      <c r="G3677" s="1815"/>
      <c r="H3677" s="1815"/>
      <c r="I3677" s="1815"/>
      <c r="J3677" s="1815"/>
      <c r="K3677" s="1816"/>
      <c r="L3677" s="583"/>
      <c r="M3677" s="583"/>
      <c r="N3677" s="549"/>
      <c r="O3677" s="549"/>
      <c r="P3677" s="549"/>
      <c r="Q3677" s="549"/>
      <c r="R3677" s="549"/>
      <c r="S3677" s="584"/>
    </row>
    <row r="3678" spans="1:19" ht="15.6">
      <c r="A3678" s="1814"/>
      <c r="B3678" s="1815"/>
      <c r="C3678" s="1815"/>
      <c r="D3678" s="1815"/>
      <c r="E3678" s="1815"/>
      <c r="F3678" s="1815"/>
      <c r="G3678" s="1815"/>
      <c r="H3678" s="1815"/>
      <c r="I3678" s="1815"/>
      <c r="J3678" s="1815"/>
      <c r="K3678" s="1816"/>
      <c r="L3678" s="583"/>
      <c r="M3678" s="583"/>
      <c r="N3678" s="549"/>
      <c r="O3678" s="549"/>
      <c r="P3678" s="549"/>
      <c r="Q3678" s="549"/>
      <c r="R3678" s="549"/>
      <c r="S3678" s="584"/>
    </row>
    <row r="3679" spans="1:19" ht="15.6">
      <c r="A3679" s="1814"/>
      <c r="B3679" s="1815"/>
      <c r="C3679" s="1815"/>
      <c r="D3679" s="1815"/>
      <c r="E3679" s="1815"/>
      <c r="F3679" s="1815"/>
      <c r="G3679" s="1815"/>
      <c r="H3679" s="1815"/>
      <c r="I3679" s="1815"/>
      <c r="J3679" s="1815"/>
      <c r="K3679" s="1816"/>
      <c r="L3679" s="583"/>
      <c r="M3679" s="583"/>
      <c r="N3679" s="549"/>
      <c r="O3679" s="549"/>
      <c r="P3679" s="549"/>
      <c r="Q3679" s="549"/>
      <c r="R3679" s="549"/>
      <c r="S3679" s="584"/>
    </row>
    <row r="3680" spans="1:19" ht="15.6">
      <c r="A3680" s="1814"/>
      <c r="B3680" s="1815"/>
      <c r="C3680" s="1815"/>
      <c r="D3680" s="1815"/>
      <c r="E3680" s="1815"/>
      <c r="F3680" s="1815"/>
      <c r="G3680" s="1815"/>
      <c r="H3680" s="1815"/>
      <c r="I3680" s="1815"/>
      <c r="J3680" s="1815"/>
      <c r="K3680" s="1816"/>
      <c r="L3680" s="583"/>
      <c r="M3680" s="583"/>
      <c r="N3680" s="549"/>
      <c r="O3680" s="549"/>
      <c r="P3680" s="549"/>
      <c r="Q3680" s="549"/>
      <c r="R3680" s="549"/>
      <c r="S3680" s="584"/>
    </row>
    <row r="3681" spans="1:19" ht="15.6">
      <c r="A3681" s="1814"/>
      <c r="B3681" s="1815"/>
      <c r="C3681" s="1815"/>
      <c r="D3681" s="1815"/>
      <c r="E3681" s="1815"/>
      <c r="F3681" s="1815"/>
      <c r="G3681" s="1815"/>
      <c r="H3681" s="1815"/>
      <c r="I3681" s="1815"/>
      <c r="J3681" s="1815"/>
      <c r="K3681" s="1816"/>
      <c r="L3681" s="583"/>
      <c r="M3681" s="583"/>
      <c r="N3681" s="549"/>
      <c r="O3681" s="549"/>
      <c r="P3681" s="549"/>
      <c r="Q3681" s="549"/>
      <c r="R3681" s="549"/>
      <c r="S3681" s="584"/>
    </row>
    <row r="3682" spans="1:19" ht="15.6">
      <c r="A3682" s="1814"/>
      <c r="B3682" s="1815"/>
      <c r="C3682" s="1815"/>
      <c r="D3682" s="1815"/>
      <c r="E3682" s="1815"/>
      <c r="F3682" s="1815"/>
      <c r="G3682" s="1815"/>
      <c r="H3682" s="1815"/>
      <c r="I3682" s="1815"/>
      <c r="J3682" s="1815"/>
      <c r="K3682" s="1816"/>
      <c r="L3682" s="583"/>
      <c r="M3682" s="583"/>
      <c r="N3682" s="549"/>
      <c r="O3682" s="549"/>
      <c r="P3682" s="549"/>
      <c r="Q3682" s="549"/>
      <c r="R3682" s="549"/>
      <c r="S3682" s="584"/>
    </row>
    <row r="3683" spans="1:19" ht="15.6">
      <c r="A3683" s="1814"/>
      <c r="B3683" s="1815"/>
      <c r="C3683" s="1815"/>
      <c r="D3683" s="1815"/>
      <c r="E3683" s="1815"/>
      <c r="F3683" s="1815"/>
      <c r="G3683" s="1815"/>
      <c r="H3683" s="1815"/>
      <c r="I3683" s="1815"/>
      <c r="J3683" s="1815"/>
      <c r="K3683" s="1816"/>
      <c r="L3683" s="583"/>
      <c r="M3683" s="583"/>
      <c r="N3683" s="549"/>
      <c r="O3683" s="549"/>
      <c r="P3683" s="549"/>
      <c r="Q3683" s="549"/>
      <c r="R3683" s="549"/>
      <c r="S3683" s="584"/>
    </row>
    <row r="3684" spans="1:19" ht="15.6">
      <c r="A3684" s="1814"/>
      <c r="B3684" s="1815"/>
      <c r="C3684" s="1815"/>
      <c r="D3684" s="1815"/>
      <c r="E3684" s="1815"/>
      <c r="F3684" s="1815"/>
      <c r="G3684" s="1815"/>
      <c r="H3684" s="1815"/>
      <c r="I3684" s="1815"/>
      <c r="J3684" s="1815"/>
      <c r="K3684" s="1816"/>
      <c r="L3684" s="583"/>
      <c r="M3684" s="583"/>
      <c r="N3684" s="549"/>
      <c r="O3684" s="549"/>
      <c r="P3684" s="549"/>
      <c r="Q3684" s="549"/>
      <c r="R3684" s="549"/>
      <c r="S3684" s="584"/>
    </row>
    <row r="3685" spans="1:19" ht="15.6">
      <c r="A3685" s="1831"/>
      <c r="B3685" s="1832"/>
      <c r="C3685" s="1832"/>
      <c r="D3685" s="1832"/>
      <c r="E3685" s="1832"/>
      <c r="F3685" s="1832"/>
      <c r="G3685" s="1832"/>
      <c r="H3685" s="1832"/>
      <c r="I3685" s="1832"/>
      <c r="J3685" s="1832"/>
      <c r="K3685" s="1833"/>
      <c r="L3685" s="1834" t="s">
        <v>1209</v>
      </c>
      <c r="M3685" s="1835"/>
      <c r="N3685" s="1835"/>
      <c r="O3685" s="1835"/>
      <c r="P3685" s="1835"/>
      <c r="Q3685" s="1835"/>
      <c r="R3685" s="1836"/>
      <c r="S3685" s="558">
        <f>SUM(S3672:S3681)</f>
        <v>52</v>
      </c>
    </row>
    <row r="3686" spans="1:19" ht="15" thickBot="1">
      <c r="A3686" s="1147"/>
      <c r="S3686" s="1148"/>
    </row>
    <row r="3687" spans="1:19" ht="21" customHeight="1" thickBot="1">
      <c r="A3687" s="1837"/>
      <c r="B3687" s="1838"/>
      <c r="C3687" s="1838"/>
      <c r="D3687" s="1775" t="s">
        <v>1281</v>
      </c>
      <c r="E3687" s="1776"/>
      <c r="F3687" s="1776"/>
      <c r="G3687" s="1776"/>
      <c r="H3687" s="1776"/>
      <c r="I3687" s="1776"/>
      <c r="J3687" s="1776"/>
      <c r="K3687" s="1776"/>
      <c r="L3687" s="1776"/>
      <c r="M3687" s="1776"/>
      <c r="N3687" s="1776"/>
      <c r="O3687" s="1776"/>
      <c r="P3687" s="1776"/>
      <c r="Q3687" s="1776"/>
      <c r="R3687" s="1776"/>
      <c r="S3687" s="1486"/>
    </row>
    <row r="3688" spans="1:19" ht="15.6">
      <c r="A3688" s="530"/>
      <c r="B3688" s="531"/>
      <c r="C3688" s="531"/>
      <c r="D3688" s="531"/>
      <c r="E3688" s="531"/>
      <c r="F3688" s="531"/>
      <c r="G3688" s="531"/>
      <c r="H3688" s="531"/>
      <c r="I3688" s="531"/>
      <c r="J3688" s="531"/>
      <c r="K3688" s="531"/>
      <c r="L3688" s="531"/>
      <c r="M3688" s="531"/>
      <c r="N3688" s="531"/>
      <c r="O3688" s="531"/>
      <c r="P3688" s="531"/>
      <c r="Q3688" s="531"/>
      <c r="R3688" s="531"/>
      <c r="S3688" s="532"/>
    </row>
    <row r="3689" spans="1:19" ht="15.6" customHeight="1">
      <c r="A3689" s="1839" t="s">
        <v>1204</v>
      </c>
      <c r="B3689" s="1840"/>
      <c r="C3689" s="1840"/>
      <c r="D3689" s="1841" t="s">
        <v>1228</v>
      </c>
      <c r="E3689" s="1842"/>
      <c r="F3689" s="1842"/>
      <c r="G3689" s="1842"/>
      <c r="H3689" s="1842"/>
      <c r="I3689" s="1842"/>
      <c r="J3689" s="1842"/>
      <c r="K3689" s="1842"/>
      <c r="L3689" s="1842"/>
      <c r="M3689" s="1842"/>
      <c r="N3689" s="1842"/>
      <c r="O3689" s="1842"/>
      <c r="P3689" s="1842"/>
      <c r="Q3689" s="1842"/>
      <c r="R3689" s="1843"/>
      <c r="S3689" s="534"/>
    </row>
    <row r="3690" spans="1:19" ht="15.6">
      <c r="A3690" s="535"/>
      <c r="B3690" s="533"/>
      <c r="C3690" s="536"/>
      <c r="D3690" s="1844"/>
      <c r="E3690" s="1845"/>
      <c r="F3690" s="1845"/>
      <c r="G3690" s="1845"/>
      <c r="H3690" s="1845"/>
      <c r="I3690" s="1845"/>
      <c r="J3690" s="1845"/>
      <c r="K3690" s="1845"/>
      <c r="L3690" s="1845"/>
      <c r="M3690" s="1845"/>
      <c r="N3690" s="1845"/>
      <c r="O3690" s="1845"/>
      <c r="P3690" s="1845"/>
      <c r="Q3690" s="1845"/>
      <c r="R3690" s="1846"/>
      <c r="S3690" s="534"/>
    </row>
    <row r="3691" spans="1:19" ht="15.6">
      <c r="A3691" s="1761" t="s">
        <v>1282</v>
      </c>
      <c r="B3691" s="1762"/>
      <c r="C3691" s="1762"/>
      <c r="D3691" s="1762"/>
      <c r="E3691" s="541"/>
      <c r="F3691" s="1763" t="s">
        <v>1283</v>
      </c>
      <c r="G3691" s="1763"/>
      <c r="H3691" s="1763"/>
      <c r="I3691" s="1763"/>
      <c r="J3691" s="1763"/>
      <c r="K3691" s="1763"/>
      <c r="L3691" s="540"/>
      <c r="M3691" s="1763" t="s">
        <v>1205</v>
      </c>
      <c r="N3691" s="1763"/>
      <c r="O3691" s="1763"/>
      <c r="P3691" s="540"/>
      <c r="Q3691" s="1764" t="s">
        <v>1284</v>
      </c>
      <c r="R3691" s="1765"/>
      <c r="S3691" s="1766"/>
    </row>
    <row r="3692" spans="1:19" ht="15.6">
      <c r="A3692" s="1767" t="s">
        <v>1149</v>
      </c>
      <c r="B3692" s="1768"/>
      <c r="C3692" s="1768"/>
      <c r="D3692" s="1768"/>
      <c r="E3692" s="541"/>
      <c r="F3692" s="1769" t="s">
        <v>1984</v>
      </c>
      <c r="G3692" s="1769"/>
      <c r="H3692" s="1769"/>
      <c r="I3692" s="1769"/>
      <c r="J3692" s="1769"/>
      <c r="K3692" s="1769"/>
      <c r="L3692" s="540"/>
      <c r="M3692" s="1770" t="s">
        <v>103</v>
      </c>
      <c r="N3692" s="1771"/>
      <c r="O3692" s="1772"/>
      <c r="P3692" s="539"/>
      <c r="Q3692" s="1828"/>
      <c r="R3692" s="1829"/>
      <c r="S3692" s="1830"/>
    </row>
    <row r="3693" spans="1:19" ht="15.6">
      <c r="A3693" s="1767"/>
      <c r="B3693" s="1768"/>
      <c r="C3693" s="1768"/>
      <c r="D3693" s="1768"/>
      <c r="E3693" s="541"/>
      <c r="F3693" s="1769"/>
      <c r="G3693" s="1769"/>
      <c r="H3693" s="1769"/>
      <c r="I3693" s="1769"/>
      <c r="J3693" s="1769"/>
      <c r="K3693" s="1769"/>
      <c r="L3693" s="539"/>
      <c r="M3693" s="539"/>
      <c r="N3693" s="542"/>
      <c r="O3693" s="542"/>
      <c r="P3693" s="542"/>
      <c r="Q3693" s="542"/>
      <c r="R3693" s="540"/>
      <c r="S3693" s="534"/>
    </row>
    <row r="3694" spans="1:19" ht="15.6">
      <c r="A3694" s="1820" t="s">
        <v>1285</v>
      </c>
      <c r="B3694" s="1821"/>
      <c r="C3694" s="1821"/>
      <c r="D3694" s="1821"/>
      <c r="E3694" s="1821"/>
      <c r="F3694" s="1821"/>
      <c r="G3694" s="1821"/>
      <c r="H3694" s="1821"/>
      <c r="I3694" s="1821"/>
      <c r="J3694" s="1821"/>
      <c r="K3694" s="1822"/>
      <c r="L3694" s="1823" t="s">
        <v>1739</v>
      </c>
      <c r="M3694" s="1825" t="s">
        <v>1225</v>
      </c>
      <c r="N3694" s="1826"/>
      <c r="O3694" s="1827"/>
      <c r="P3694" s="1823" t="s">
        <v>1286</v>
      </c>
      <c r="Q3694" s="1823" t="s">
        <v>1287</v>
      </c>
      <c r="R3694" s="1823" t="s">
        <v>1288</v>
      </c>
      <c r="S3694" s="1809" t="s">
        <v>1206</v>
      </c>
    </row>
    <row r="3695" spans="1:19" ht="15.6">
      <c r="A3695" s="1804"/>
      <c r="B3695" s="1805"/>
      <c r="C3695" s="1805"/>
      <c r="D3695" s="1805"/>
      <c r="E3695" s="1805"/>
      <c r="F3695" s="1805"/>
      <c r="G3695" s="1805"/>
      <c r="H3695" s="1805"/>
      <c r="I3695" s="1805"/>
      <c r="J3695" s="1805"/>
      <c r="K3695" s="1806"/>
      <c r="L3695" s="1824"/>
      <c r="M3695" s="546" t="s">
        <v>1289</v>
      </c>
      <c r="N3695" s="546" t="s">
        <v>1290</v>
      </c>
      <c r="O3695" s="546" t="s">
        <v>1291</v>
      </c>
      <c r="P3695" s="1824"/>
      <c r="Q3695" s="1824"/>
      <c r="R3695" s="1824"/>
      <c r="S3695" s="1810"/>
    </row>
    <row r="3696" spans="1:19" ht="15.6">
      <c r="A3696" s="1811" t="s">
        <v>1292</v>
      </c>
      <c r="B3696" s="1812"/>
      <c r="C3696" s="1812"/>
      <c r="D3696" s="1812"/>
      <c r="E3696" s="1812"/>
      <c r="F3696" s="1812"/>
      <c r="G3696" s="1812"/>
      <c r="H3696" s="1812"/>
      <c r="I3696" s="1812"/>
      <c r="J3696" s="1812"/>
      <c r="K3696" s="1813"/>
      <c r="L3696" s="583" t="s">
        <v>1750</v>
      </c>
      <c r="M3696" s="583"/>
      <c r="N3696" s="549"/>
      <c r="O3696" s="549">
        <v>41</v>
      </c>
      <c r="P3696" s="549"/>
      <c r="Q3696" s="549"/>
      <c r="R3696" s="549"/>
      <c r="S3696" s="584">
        <f>O3696</f>
        <v>41</v>
      </c>
    </row>
    <row r="3697" spans="1:19" ht="15.6">
      <c r="A3697" s="1814"/>
      <c r="B3697" s="1815"/>
      <c r="C3697" s="1815"/>
      <c r="D3697" s="1815"/>
      <c r="E3697" s="1815"/>
      <c r="F3697" s="1815"/>
      <c r="G3697" s="1815"/>
      <c r="H3697" s="1815"/>
      <c r="I3697" s="1815"/>
      <c r="J3697" s="1815"/>
      <c r="K3697" s="1816"/>
      <c r="L3697" s="583"/>
      <c r="M3697" s="583"/>
      <c r="N3697" s="549"/>
      <c r="O3697" s="549"/>
      <c r="P3697" s="549"/>
      <c r="Q3697" s="549"/>
      <c r="R3697" s="549"/>
      <c r="S3697" s="584"/>
    </row>
    <row r="3698" spans="1:19" ht="15.6">
      <c r="A3698" s="1814"/>
      <c r="B3698" s="1815"/>
      <c r="C3698" s="1815"/>
      <c r="D3698" s="1815"/>
      <c r="E3698" s="1815"/>
      <c r="F3698" s="1815"/>
      <c r="G3698" s="1815"/>
      <c r="H3698" s="1815"/>
      <c r="I3698" s="1815"/>
      <c r="J3698" s="1815"/>
      <c r="K3698" s="1816"/>
      <c r="L3698" s="583"/>
      <c r="M3698" s="583"/>
      <c r="N3698" s="549"/>
      <c r="O3698" s="549"/>
      <c r="P3698" s="549"/>
      <c r="Q3698" s="549"/>
      <c r="R3698" s="549"/>
      <c r="S3698" s="584"/>
    </row>
    <row r="3699" spans="1:19" ht="15.6">
      <c r="A3699" s="1814"/>
      <c r="B3699" s="1815"/>
      <c r="C3699" s="1815"/>
      <c r="D3699" s="1815"/>
      <c r="E3699" s="1815"/>
      <c r="F3699" s="1815"/>
      <c r="G3699" s="1815"/>
      <c r="H3699" s="1815"/>
      <c r="I3699" s="1815"/>
      <c r="J3699" s="1815"/>
      <c r="K3699" s="1816"/>
      <c r="L3699" s="583"/>
      <c r="M3699" s="583"/>
      <c r="N3699" s="549"/>
      <c r="O3699" s="549"/>
      <c r="P3699" s="549"/>
      <c r="Q3699" s="549"/>
      <c r="R3699" s="549"/>
      <c r="S3699" s="584"/>
    </row>
    <row r="3700" spans="1:19" ht="15.6">
      <c r="A3700" s="1814"/>
      <c r="B3700" s="1815"/>
      <c r="C3700" s="1815"/>
      <c r="D3700" s="1815"/>
      <c r="E3700" s="1815"/>
      <c r="F3700" s="1815"/>
      <c r="G3700" s="1815"/>
      <c r="H3700" s="1815"/>
      <c r="I3700" s="1815"/>
      <c r="J3700" s="1815"/>
      <c r="K3700" s="1816"/>
      <c r="L3700" s="583"/>
      <c r="M3700" s="583"/>
      <c r="N3700" s="549"/>
      <c r="O3700" s="549"/>
      <c r="P3700" s="549"/>
      <c r="Q3700" s="549"/>
      <c r="R3700" s="549"/>
      <c r="S3700" s="584"/>
    </row>
    <row r="3701" spans="1:19" ht="15.6">
      <c r="A3701" s="1814"/>
      <c r="B3701" s="1815"/>
      <c r="C3701" s="1815"/>
      <c r="D3701" s="1815"/>
      <c r="E3701" s="1815"/>
      <c r="F3701" s="1815"/>
      <c r="G3701" s="1815"/>
      <c r="H3701" s="1815"/>
      <c r="I3701" s="1815"/>
      <c r="J3701" s="1815"/>
      <c r="K3701" s="1816"/>
      <c r="L3701" s="583"/>
      <c r="M3701" s="583"/>
      <c r="N3701" s="549"/>
      <c r="O3701" s="549"/>
      <c r="P3701" s="549"/>
      <c r="Q3701" s="549"/>
      <c r="R3701" s="549"/>
      <c r="S3701" s="584"/>
    </row>
    <row r="3702" spans="1:19" ht="15.6">
      <c r="A3702" s="1814"/>
      <c r="B3702" s="1815"/>
      <c r="C3702" s="1815"/>
      <c r="D3702" s="1815"/>
      <c r="E3702" s="1815"/>
      <c r="F3702" s="1815"/>
      <c r="G3702" s="1815"/>
      <c r="H3702" s="1815"/>
      <c r="I3702" s="1815"/>
      <c r="J3702" s="1815"/>
      <c r="K3702" s="1816"/>
      <c r="L3702" s="583"/>
      <c r="M3702" s="583"/>
      <c r="N3702" s="549"/>
      <c r="O3702" s="549"/>
      <c r="P3702" s="549"/>
      <c r="Q3702" s="549"/>
      <c r="R3702" s="549"/>
      <c r="S3702" s="584"/>
    </row>
    <row r="3703" spans="1:19" ht="15.6">
      <c r="A3703" s="1814"/>
      <c r="B3703" s="1815"/>
      <c r="C3703" s="1815"/>
      <c r="D3703" s="1815"/>
      <c r="E3703" s="1815"/>
      <c r="F3703" s="1815"/>
      <c r="G3703" s="1815"/>
      <c r="H3703" s="1815"/>
      <c r="I3703" s="1815"/>
      <c r="J3703" s="1815"/>
      <c r="K3703" s="1816"/>
      <c r="L3703" s="583"/>
      <c r="M3703" s="583"/>
      <c r="N3703" s="549"/>
      <c r="O3703" s="549"/>
      <c r="P3703" s="549"/>
      <c r="Q3703" s="549"/>
      <c r="R3703" s="549"/>
      <c r="S3703" s="584"/>
    </row>
    <row r="3704" spans="1:19" ht="15.6">
      <c r="A3704" s="1814"/>
      <c r="B3704" s="1815"/>
      <c r="C3704" s="1815"/>
      <c r="D3704" s="1815"/>
      <c r="E3704" s="1815"/>
      <c r="F3704" s="1815"/>
      <c r="G3704" s="1815"/>
      <c r="H3704" s="1815"/>
      <c r="I3704" s="1815"/>
      <c r="J3704" s="1815"/>
      <c r="K3704" s="1816"/>
      <c r="L3704" s="583"/>
      <c r="M3704" s="583"/>
      <c r="N3704" s="549"/>
      <c r="O3704" s="549"/>
      <c r="P3704" s="549"/>
      <c r="Q3704" s="549"/>
      <c r="R3704" s="549"/>
      <c r="S3704" s="584"/>
    </row>
    <row r="3705" spans="1:19" ht="15.6">
      <c r="A3705" s="1814"/>
      <c r="B3705" s="1815"/>
      <c r="C3705" s="1815"/>
      <c r="D3705" s="1815"/>
      <c r="E3705" s="1815"/>
      <c r="F3705" s="1815"/>
      <c r="G3705" s="1815"/>
      <c r="H3705" s="1815"/>
      <c r="I3705" s="1815"/>
      <c r="J3705" s="1815"/>
      <c r="K3705" s="1816"/>
      <c r="L3705" s="583"/>
      <c r="M3705" s="583"/>
      <c r="N3705" s="549"/>
      <c r="O3705" s="549"/>
      <c r="P3705" s="549"/>
      <c r="Q3705" s="549"/>
      <c r="R3705" s="549"/>
      <c r="S3705" s="584"/>
    </row>
    <row r="3706" spans="1:19" ht="15.6">
      <c r="A3706" s="1814"/>
      <c r="B3706" s="1815"/>
      <c r="C3706" s="1815"/>
      <c r="D3706" s="1815"/>
      <c r="E3706" s="1815"/>
      <c r="F3706" s="1815"/>
      <c r="G3706" s="1815"/>
      <c r="H3706" s="1815"/>
      <c r="I3706" s="1815"/>
      <c r="J3706" s="1815"/>
      <c r="K3706" s="1816"/>
      <c r="L3706" s="583"/>
      <c r="M3706" s="583"/>
      <c r="N3706" s="549"/>
      <c r="O3706" s="549"/>
      <c r="P3706" s="549"/>
      <c r="Q3706" s="549"/>
      <c r="R3706" s="549"/>
      <c r="S3706" s="584"/>
    </row>
    <row r="3707" spans="1:19" ht="15.6">
      <c r="A3707" s="1814"/>
      <c r="B3707" s="1815"/>
      <c r="C3707" s="1815"/>
      <c r="D3707" s="1815"/>
      <c r="E3707" s="1815"/>
      <c r="F3707" s="1815"/>
      <c r="G3707" s="1815"/>
      <c r="H3707" s="1815"/>
      <c r="I3707" s="1815"/>
      <c r="J3707" s="1815"/>
      <c r="K3707" s="1816"/>
      <c r="L3707" s="583"/>
      <c r="M3707" s="583"/>
      <c r="N3707" s="549"/>
      <c r="O3707" s="549"/>
      <c r="P3707" s="549"/>
      <c r="Q3707" s="549"/>
      <c r="R3707" s="549"/>
      <c r="S3707" s="584"/>
    </row>
    <row r="3708" spans="1:19" ht="15.6">
      <c r="A3708" s="1814"/>
      <c r="B3708" s="1815"/>
      <c r="C3708" s="1815"/>
      <c r="D3708" s="1815"/>
      <c r="E3708" s="1815"/>
      <c r="F3708" s="1815"/>
      <c r="G3708" s="1815"/>
      <c r="H3708" s="1815"/>
      <c r="I3708" s="1815"/>
      <c r="J3708" s="1815"/>
      <c r="K3708" s="1816"/>
      <c r="L3708" s="583"/>
      <c r="M3708" s="583"/>
      <c r="N3708" s="549"/>
      <c r="O3708" s="549"/>
      <c r="P3708" s="549"/>
      <c r="Q3708" s="549"/>
      <c r="R3708" s="549"/>
      <c r="S3708" s="584"/>
    </row>
    <row r="3709" spans="1:19" ht="16.2" thickBot="1">
      <c r="A3709" s="1814"/>
      <c r="B3709" s="1815"/>
      <c r="C3709" s="1815"/>
      <c r="D3709" s="1815"/>
      <c r="E3709" s="1815"/>
      <c r="F3709" s="1815"/>
      <c r="G3709" s="1815"/>
      <c r="H3709" s="1815"/>
      <c r="I3709" s="1815"/>
      <c r="J3709" s="1815"/>
      <c r="K3709" s="1816"/>
      <c r="L3709" s="1817" t="s">
        <v>1209</v>
      </c>
      <c r="M3709" s="1818"/>
      <c r="N3709" s="1818"/>
      <c r="O3709" s="1818"/>
      <c r="P3709" s="1818"/>
      <c r="Q3709" s="1818"/>
      <c r="R3709" s="1819"/>
      <c r="S3709" s="1164">
        <f>SUM(S3696:S3705)</f>
        <v>41</v>
      </c>
    </row>
    <row r="3710" spans="1:19" ht="15.6">
      <c r="A3710" s="1169"/>
      <c r="B3710" s="1170"/>
      <c r="C3710" s="1170"/>
      <c r="D3710" s="1170"/>
      <c r="E3710" s="1170"/>
      <c r="F3710" s="1170"/>
      <c r="G3710" s="1170"/>
      <c r="H3710" s="1170"/>
      <c r="I3710" s="1170"/>
      <c r="J3710" s="1170"/>
      <c r="K3710" s="1170"/>
      <c r="L3710" s="1171"/>
      <c r="M3710" s="1171"/>
      <c r="N3710" s="1171"/>
      <c r="O3710" s="1171"/>
      <c r="P3710" s="1171"/>
      <c r="Q3710" s="1171"/>
      <c r="R3710" s="1171"/>
      <c r="S3710" s="1172"/>
    </row>
    <row r="3711" spans="1:19" ht="84.6" customHeight="1">
      <c r="A3711" s="753" t="s">
        <v>1306</v>
      </c>
      <c r="B3711" s="1757"/>
      <c r="C3711" s="1757"/>
      <c r="D3711" s="299"/>
      <c r="E3711" s="280"/>
      <c r="F3711" s="756"/>
      <c r="G3711" s="1758" t="s">
        <v>1306</v>
      </c>
      <c r="H3711" s="1758"/>
      <c r="I3711" s="299"/>
      <c r="J3711" s="299"/>
      <c r="K3711" s="552"/>
      <c r="L3711" s="587"/>
      <c r="M3711" s="587"/>
      <c r="N3711" s="587"/>
      <c r="O3711" s="587"/>
      <c r="P3711" s="587"/>
      <c r="Q3711" s="587"/>
      <c r="R3711" s="587"/>
      <c r="S3711" s="588"/>
    </row>
    <row r="3712" spans="1:19" ht="15.6">
      <c r="A3712" s="765" t="s">
        <v>1939</v>
      </c>
      <c r="B3712" s="755"/>
      <c r="C3712" s="755"/>
      <c r="D3712" s="238"/>
      <c r="E3712" s="238"/>
      <c r="F3712" s="238"/>
      <c r="G3712" s="1759" t="s">
        <v>1942</v>
      </c>
      <c r="H3712" s="1759"/>
      <c r="I3712" s="1759"/>
      <c r="J3712" s="1759"/>
      <c r="K3712" s="552"/>
      <c r="L3712" s="587"/>
      <c r="M3712" s="587"/>
      <c r="N3712" s="587"/>
      <c r="O3712" s="587"/>
      <c r="P3712" s="587"/>
      <c r="Q3712" s="587"/>
      <c r="R3712" s="587"/>
      <c r="S3712" s="588"/>
    </row>
    <row r="3713" spans="1:19" ht="15.6">
      <c r="A3713" s="765" t="s">
        <v>1940</v>
      </c>
      <c r="B3713" s="755"/>
      <c r="C3713" s="755"/>
      <c r="D3713" s="238"/>
      <c r="E3713" s="238"/>
      <c r="F3713" s="238"/>
      <c r="G3713" s="1759" t="s">
        <v>1943</v>
      </c>
      <c r="H3713" s="1759"/>
      <c r="I3713" s="1759"/>
      <c r="J3713" s="1759"/>
      <c r="K3713" s="552"/>
      <c r="L3713" s="587"/>
      <c r="M3713" s="587"/>
      <c r="N3713" s="587"/>
      <c r="O3713" s="587"/>
      <c r="P3713" s="587"/>
      <c r="Q3713" s="587"/>
      <c r="R3713" s="587"/>
      <c r="S3713" s="588"/>
    </row>
    <row r="3714" spans="1:19" ht="16.2" thickBot="1">
      <c r="A3714" s="766" t="s">
        <v>1941</v>
      </c>
      <c r="B3714" s="767"/>
      <c r="C3714" s="767"/>
      <c r="D3714" s="727"/>
      <c r="E3714" s="727"/>
      <c r="F3714" s="727"/>
      <c r="G3714" s="1760" t="s">
        <v>1944</v>
      </c>
      <c r="H3714" s="1760"/>
      <c r="I3714" s="1760"/>
      <c r="J3714" s="1760"/>
      <c r="K3714" s="1495"/>
      <c r="L3714" s="1499"/>
      <c r="M3714" s="1499"/>
      <c r="N3714" s="1499"/>
      <c r="O3714" s="1499"/>
      <c r="P3714" s="1499"/>
      <c r="Q3714" s="1499"/>
      <c r="R3714" s="1499"/>
      <c r="S3714" s="1500"/>
    </row>
    <row r="3715" spans="1:19" ht="21" customHeight="1" thickBot="1">
      <c r="A3715" s="1837"/>
      <c r="B3715" s="1838"/>
      <c r="C3715" s="1838"/>
      <c r="D3715" s="1775" t="s">
        <v>1281</v>
      </c>
      <c r="E3715" s="1776"/>
      <c r="F3715" s="1776"/>
      <c r="G3715" s="1776"/>
      <c r="H3715" s="1776"/>
      <c r="I3715" s="1776"/>
      <c r="J3715" s="1776"/>
      <c r="K3715" s="1776"/>
      <c r="L3715" s="1776"/>
      <c r="M3715" s="1776"/>
      <c r="N3715" s="1776"/>
      <c r="O3715" s="1776"/>
      <c r="P3715" s="1776"/>
      <c r="Q3715" s="1776"/>
      <c r="R3715" s="1776"/>
      <c r="S3715" s="1486"/>
    </row>
    <row r="3716" spans="1:19" ht="15.6">
      <c r="A3716" s="530"/>
      <c r="B3716" s="531"/>
      <c r="C3716" s="531"/>
      <c r="D3716" s="531"/>
      <c r="E3716" s="531"/>
      <c r="F3716" s="531"/>
      <c r="G3716" s="531"/>
      <c r="H3716" s="531"/>
      <c r="I3716" s="531"/>
      <c r="J3716" s="531"/>
      <c r="K3716" s="531"/>
      <c r="L3716" s="531"/>
      <c r="M3716" s="531"/>
      <c r="N3716" s="531"/>
      <c r="O3716" s="531"/>
      <c r="P3716" s="531"/>
      <c r="Q3716" s="531"/>
      <c r="R3716" s="531"/>
      <c r="S3716" s="532"/>
    </row>
    <row r="3717" spans="1:19" ht="15.6" customHeight="1">
      <c r="A3717" s="1839" t="s">
        <v>1204</v>
      </c>
      <c r="B3717" s="1840"/>
      <c r="C3717" s="1840"/>
      <c r="D3717" s="1841" t="s">
        <v>1228</v>
      </c>
      <c r="E3717" s="1842"/>
      <c r="F3717" s="1842"/>
      <c r="G3717" s="1842"/>
      <c r="H3717" s="1842"/>
      <c r="I3717" s="1842"/>
      <c r="J3717" s="1842"/>
      <c r="K3717" s="1842"/>
      <c r="L3717" s="1842"/>
      <c r="M3717" s="1842"/>
      <c r="N3717" s="1842"/>
      <c r="O3717" s="1842"/>
      <c r="P3717" s="1842"/>
      <c r="Q3717" s="1842"/>
      <c r="R3717" s="1843"/>
      <c r="S3717" s="534"/>
    </row>
    <row r="3718" spans="1:19" ht="15.6">
      <c r="A3718" s="535"/>
      <c r="B3718" s="533"/>
      <c r="C3718" s="536"/>
      <c r="D3718" s="1844"/>
      <c r="E3718" s="1845"/>
      <c r="F3718" s="1845"/>
      <c r="G3718" s="1845"/>
      <c r="H3718" s="1845"/>
      <c r="I3718" s="1845"/>
      <c r="J3718" s="1845"/>
      <c r="K3718" s="1845"/>
      <c r="L3718" s="1845"/>
      <c r="M3718" s="1845"/>
      <c r="N3718" s="1845"/>
      <c r="O3718" s="1845"/>
      <c r="P3718" s="1845"/>
      <c r="Q3718" s="1845"/>
      <c r="R3718" s="1846"/>
      <c r="S3718" s="534"/>
    </row>
    <row r="3719" spans="1:19" ht="15.6">
      <c r="A3719" s="1761" t="s">
        <v>1282</v>
      </c>
      <c r="B3719" s="1762"/>
      <c r="C3719" s="1762"/>
      <c r="D3719" s="1762"/>
      <c r="E3719" s="541"/>
      <c r="F3719" s="1763" t="s">
        <v>1283</v>
      </c>
      <c r="G3719" s="1763"/>
      <c r="H3719" s="1763"/>
      <c r="I3719" s="1763"/>
      <c r="J3719" s="1763"/>
      <c r="K3719" s="1763"/>
      <c r="L3719" s="540"/>
      <c r="M3719" s="1763" t="s">
        <v>1205</v>
      </c>
      <c r="N3719" s="1763"/>
      <c r="O3719" s="1763"/>
      <c r="P3719" s="540"/>
      <c r="Q3719" s="1764" t="s">
        <v>1284</v>
      </c>
      <c r="R3719" s="1765"/>
      <c r="S3719" s="1766"/>
    </row>
    <row r="3720" spans="1:19" ht="15.6">
      <c r="A3720" s="1767" t="s">
        <v>1150</v>
      </c>
      <c r="B3720" s="1768"/>
      <c r="C3720" s="1768"/>
      <c r="D3720" s="1768"/>
      <c r="E3720" s="541"/>
      <c r="F3720" s="1769" t="s">
        <v>1985</v>
      </c>
      <c r="G3720" s="1769"/>
      <c r="H3720" s="1769"/>
      <c r="I3720" s="1769"/>
      <c r="J3720" s="1769"/>
      <c r="K3720" s="1769"/>
      <c r="L3720" s="540"/>
      <c r="M3720" s="1770" t="s">
        <v>103</v>
      </c>
      <c r="N3720" s="1771"/>
      <c r="O3720" s="1772"/>
      <c r="P3720" s="539"/>
      <c r="Q3720" s="1828"/>
      <c r="R3720" s="1829"/>
      <c r="S3720" s="1830"/>
    </row>
    <row r="3721" spans="1:19" ht="15.6">
      <c r="A3721" s="1767"/>
      <c r="B3721" s="1768"/>
      <c r="C3721" s="1768"/>
      <c r="D3721" s="1768"/>
      <c r="E3721" s="541"/>
      <c r="F3721" s="1769"/>
      <c r="G3721" s="1769"/>
      <c r="H3721" s="1769"/>
      <c r="I3721" s="1769"/>
      <c r="J3721" s="1769"/>
      <c r="K3721" s="1769"/>
      <c r="L3721" s="539"/>
      <c r="M3721" s="539"/>
      <c r="N3721" s="542"/>
      <c r="O3721" s="542"/>
      <c r="P3721" s="542"/>
      <c r="Q3721" s="542"/>
      <c r="R3721" s="540"/>
      <c r="S3721" s="534"/>
    </row>
    <row r="3722" spans="1:19" ht="15.6">
      <c r="A3722" s="1820" t="s">
        <v>1285</v>
      </c>
      <c r="B3722" s="1821"/>
      <c r="C3722" s="1821"/>
      <c r="D3722" s="1821"/>
      <c r="E3722" s="1821"/>
      <c r="F3722" s="1821"/>
      <c r="G3722" s="1821"/>
      <c r="H3722" s="1821"/>
      <c r="I3722" s="1821"/>
      <c r="J3722" s="1821"/>
      <c r="K3722" s="1822"/>
      <c r="L3722" s="1823" t="s">
        <v>1739</v>
      </c>
      <c r="M3722" s="1825" t="s">
        <v>1225</v>
      </c>
      <c r="N3722" s="1826"/>
      <c r="O3722" s="1827"/>
      <c r="P3722" s="1823" t="s">
        <v>1286</v>
      </c>
      <c r="Q3722" s="1823" t="s">
        <v>1287</v>
      </c>
      <c r="R3722" s="1823" t="s">
        <v>1288</v>
      </c>
      <c r="S3722" s="1809" t="s">
        <v>1206</v>
      </c>
    </row>
    <row r="3723" spans="1:19" ht="15.6">
      <c r="A3723" s="1804"/>
      <c r="B3723" s="1805"/>
      <c r="C3723" s="1805"/>
      <c r="D3723" s="1805"/>
      <c r="E3723" s="1805"/>
      <c r="F3723" s="1805"/>
      <c r="G3723" s="1805"/>
      <c r="H3723" s="1805"/>
      <c r="I3723" s="1805"/>
      <c r="J3723" s="1805"/>
      <c r="K3723" s="1806"/>
      <c r="L3723" s="1824"/>
      <c r="M3723" s="546" t="s">
        <v>1289</v>
      </c>
      <c r="N3723" s="546" t="s">
        <v>1290</v>
      </c>
      <c r="O3723" s="546" t="s">
        <v>1291</v>
      </c>
      <c r="P3723" s="1824"/>
      <c r="Q3723" s="1824"/>
      <c r="R3723" s="1824"/>
      <c r="S3723" s="1810"/>
    </row>
    <row r="3724" spans="1:19" ht="15.6">
      <c r="A3724" s="1811" t="s">
        <v>1292</v>
      </c>
      <c r="B3724" s="1812"/>
      <c r="C3724" s="1812"/>
      <c r="D3724" s="1812"/>
      <c r="E3724" s="1812"/>
      <c r="F3724" s="1812"/>
      <c r="G3724" s="1812"/>
      <c r="H3724" s="1812"/>
      <c r="I3724" s="1812"/>
      <c r="J3724" s="1812"/>
      <c r="K3724" s="1813"/>
      <c r="L3724" s="583" t="s">
        <v>1751</v>
      </c>
      <c r="M3724" s="583"/>
      <c r="N3724" s="549"/>
      <c r="O3724" s="549">
        <v>47</v>
      </c>
      <c r="P3724" s="549"/>
      <c r="Q3724" s="549"/>
      <c r="R3724" s="549"/>
      <c r="S3724" s="584">
        <f>O3724</f>
        <v>47</v>
      </c>
    </row>
    <row r="3725" spans="1:19" ht="15.6">
      <c r="A3725" s="1814"/>
      <c r="B3725" s="1815"/>
      <c r="C3725" s="1815"/>
      <c r="D3725" s="1815"/>
      <c r="E3725" s="1815"/>
      <c r="F3725" s="1815"/>
      <c r="G3725" s="1815"/>
      <c r="H3725" s="1815"/>
      <c r="I3725" s="1815"/>
      <c r="J3725" s="1815"/>
      <c r="K3725" s="1816"/>
      <c r="L3725" s="583"/>
      <c r="M3725" s="583"/>
      <c r="N3725" s="549"/>
      <c r="O3725" s="549"/>
      <c r="P3725" s="549"/>
      <c r="Q3725" s="549"/>
      <c r="R3725" s="549"/>
      <c r="S3725" s="584"/>
    </row>
    <row r="3726" spans="1:19" ht="15.6">
      <c r="A3726" s="1814"/>
      <c r="B3726" s="1815"/>
      <c r="C3726" s="1815"/>
      <c r="D3726" s="1815"/>
      <c r="E3726" s="1815"/>
      <c r="F3726" s="1815"/>
      <c r="G3726" s="1815"/>
      <c r="H3726" s="1815"/>
      <c r="I3726" s="1815"/>
      <c r="J3726" s="1815"/>
      <c r="K3726" s="1816"/>
      <c r="L3726" s="583"/>
      <c r="M3726" s="583"/>
      <c r="N3726" s="549"/>
      <c r="O3726" s="549"/>
      <c r="P3726" s="549"/>
      <c r="Q3726" s="549"/>
      <c r="R3726" s="549"/>
      <c r="S3726" s="584"/>
    </row>
    <row r="3727" spans="1:19" ht="15.6">
      <c r="A3727" s="1814"/>
      <c r="B3727" s="1815"/>
      <c r="C3727" s="1815"/>
      <c r="D3727" s="1815"/>
      <c r="E3727" s="1815"/>
      <c r="F3727" s="1815"/>
      <c r="G3727" s="1815"/>
      <c r="H3727" s="1815"/>
      <c r="I3727" s="1815"/>
      <c r="J3727" s="1815"/>
      <c r="K3727" s="1816"/>
      <c r="L3727" s="583"/>
      <c r="M3727" s="583"/>
      <c r="N3727" s="549"/>
      <c r="O3727" s="549"/>
      <c r="P3727" s="549"/>
      <c r="Q3727" s="549"/>
      <c r="R3727" s="549"/>
      <c r="S3727" s="584"/>
    </row>
    <row r="3728" spans="1:19" ht="15.6">
      <c r="A3728" s="1814"/>
      <c r="B3728" s="1815"/>
      <c r="C3728" s="1815"/>
      <c r="D3728" s="1815"/>
      <c r="E3728" s="1815"/>
      <c r="F3728" s="1815"/>
      <c r="G3728" s="1815"/>
      <c r="H3728" s="1815"/>
      <c r="I3728" s="1815"/>
      <c r="J3728" s="1815"/>
      <c r="K3728" s="1816"/>
      <c r="L3728" s="583"/>
      <c r="M3728" s="583"/>
      <c r="N3728" s="549"/>
      <c r="O3728" s="549"/>
      <c r="P3728" s="549"/>
      <c r="Q3728" s="549"/>
      <c r="R3728" s="549"/>
      <c r="S3728" s="584"/>
    </row>
    <row r="3729" spans="1:19" ht="15.6">
      <c r="A3729" s="1814"/>
      <c r="B3729" s="1815"/>
      <c r="C3729" s="1815"/>
      <c r="D3729" s="1815"/>
      <c r="E3729" s="1815"/>
      <c r="F3729" s="1815"/>
      <c r="G3729" s="1815"/>
      <c r="H3729" s="1815"/>
      <c r="I3729" s="1815"/>
      <c r="J3729" s="1815"/>
      <c r="K3729" s="1816"/>
      <c r="L3729" s="583"/>
      <c r="M3729" s="583"/>
      <c r="N3729" s="549"/>
      <c r="O3729" s="549"/>
      <c r="P3729" s="549"/>
      <c r="Q3729" s="549"/>
      <c r="R3729" s="549"/>
      <c r="S3729" s="584"/>
    </row>
    <row r="3730" spans="1:19" ht="15.6">
      <c r="A3730" s="1814"/>
      <c r="B3730" s="1815"/>
      <c r="C3730" s="1815"/>
      <c r="D3730" s="1815"/>
      <c r="E3730" s="1815"/>
      <c r="F3730" s="1815"/>
      <c r="G3730" s="1815"/>
      <c r="H3730" s="1815"/>
      <c r="I3730" s="1815"/>
      <c r="J3730" s="1815"/>
      <c r="K3730" s="1816"/>
      <c r="L3730" s="583"/>
      <c r="M3730" s="583"/>
      <c r="N3730" s="549"/>
      <c r="O3730" s="549"/>
      <c r="P3730" s="549"/>
      <c r="Q3730" s="549"/>
      <c r="R3730" s="549"/>
      <c r="S3730" s="584"/>
    </row>
    <row r="3731" spans="1:19" ht="15.6">
      <c r="A3731" s="1814"/>
      <c r="B3731" s="1815"/>
      <c r="C3731" s="1815"/>
      <c r="D3731" s="1815"/>
      <c r="E3731" s="1815"/>
      <c r="F3731" s="1815"/>
      <c r="G3731" s="1815"/>
      <c r="H3731" s="1815"/>
      <c r="I3731" s="1815"/>
      <c r="J3731" s="1815"/>
      <c r="K3731" s="1816"/>
      <c r="L3731" s="583"/>
      <c r="M3731" s="583"/>
      <c r="N3731" s="549"/>
      <c r="O3731" s="549"/>
      <c r="P3731" s="549"/>
      <c r="Q3731" s="549"/>
      <c r="R3731" s="549"/>
      <c r="S3731" s="584"/>
    </row>
    <row r="3732" spans="1:19" ht="15.6">
      <c r="A3732" s="1814"/>
      <c r="B3732" s="1815"/>
      <c r="C3732" s="1815"/>
      <c r="D3732" s="1815"/>
      <c r="E3732" s="1815"/>
      <c r="F3732" s="1815"/>
      <c r="G3732" s="1815"/>
      <c r="H3732" s="1815"/>
      <c r="I3732" s="1815"/>
      <c r="J3732" s="1815"/>
      <c r="K3732" s="1816"/>
      <c r="L3732" s="583"/>
      <c r="M3732" s="583"/>
      <c r="N3732" s="549"/>
      <c r="O3732" s="549"/>
      <c r="P3732" s="549"/>
      <c r="Q3732" s="549"/>
      <c r="R3732" s="549"/>
      <c r="S3732" s="584"/>
    </row>
    <row r="3733" spans="1:19" ht="15.6">
      <c r="A3733" s="1814"/>
      <c r="B3733" s="1815"/>
      <c r="C3733" s="1815"/>
      <c r="D3733" s="1815"/>
      <c r="E3733" s="1815"/>
      <c r="F3733" s="1815"/>
      <c r="G3733" s="1815"/>
      <c r="H3733" s="1815"/>
      <c r="I3733" s="1815"/>
      <c r="J3733" s="1815"/>
      <c r="K3733" s="1816"/>
      <c r="L3733" s="583"/>
      <c r="M3733" s="583"/>
      <c r="N3733" s="549"/>
      <c r="O3733" s="549"/>
      <c r="P3733" s="549"/>
      <c r="Q3733" s="549"/>
      <c r="R3733" s="549"/>
      <c r="S3733" s="584"/>
    </row>
    <row r="3734" spans="1:19" ht="15.6">
      <c r="A3734" s="1814"/>
      <c r="B3734" s="1815"/>
      <c r="C3734" s="1815"/>
      <c r="D3734" s="1815"/>
      <c r="E3734" s="1815"/>
      <c r="F3734" s="1815"/>
      <c r="G3734" s="1815"/>
      <c r="H3734" s="1815"/>
      <c r="I3734" s="1815"/>
      <c r="J3734" s="1815"/>
      <c r="K3734" s="1816"/>
      <c r="L3734" s="583"/>
      <c r="M3734" s="583"/>
      <c r="N3734" s="549"/>
      <c r="O3734" s="549"/>
      <c r="P3734" s="549"/>
      <c r="Q3734" s="549"/>
      <c r="R3734" s="549"/>
      <c r="S3734" s="584"/>
    </row>
    <row r="3735" spans="1:19" ht="15.6">
      <c r="A3735" s="1814"/>
      <c r="B3735" s="1815"/>
      <c r="C3735" s="1815"/>
      <c r="D3735" s="1815"/>
      <c r="E3735" s="1815"/>
      <c r="F3735" s="1815"/>
      <c r="G3735" s="1815"/>
      <c r="H3735" s="1815"/>
      <c r="I3735" s="1815"/>
      <c r="J3735" s="1815"/>
      <c r="K3735" s="1816"/>
      <c r="L3735" s="583"/>
      <c r="M3735" s="583"/>
      <c r="N3735" s="549"/>
      <c r="O3735" s="549"/>
      <c r="P3735" s="549"/>
      <c r="Q3735" s="549"/>
      <c r="R3735" s="549"/>
      <c r="S3735" s="584"/>
    </row>
    <row r="3736" spans="1:19" ht="15.6">
      <c r="A3736" s="1814"/>
      <c r="B3736" s="1815"/>
      <c r="C3736" s="1815"/>
      <c r="D3736" s="1815"/>
      <c r="E3736" s="1815"/>
      <c r="F3736" s="1815"/>
      <c r="G3736" s="1815"/>
      <c r="H3736" s="1815"/>
      <c r="I3736" s="1815"/>
      <c r="J3736" s="1815"/>
      <c r="K3736" s="1816"/>
      <c r="L3736" s="583"/>
      <c r="M3736" s="583"/>
      <c r="N3736" s="549"/>
      <c r="O3736" s="549"/>
      <c r="P3736" s="549"/>
      <c r="Q3736" s="549"/>
      <c r="R3736" s="549"/>
      <c r="S3736" s="584"/>
    </row>
    <row r="3737" spans="1:19" ht="15.6">
      <c r="A3737" s="1831"/>
      <c r="B3737" s="1832"/>
      <c r="C3737" s="1832"/>
      <c r="D3737" s="1832"/>
      <c r="E3737" s="1832"/>
      <c r="F3737" s="1832"/>
      <c r="G3737" s="1832"/>
      <c r="H3737" s="1832"/>
      <c r="I3737" s="1832"/>
      <c r="J3737" s="1832"/>
      <c r="K3737" s="1833"/>
      <c r="L3737" s="1834" t="s">
        <v>1209</v>
      </c>
      <c r="M3737" s="1835"/>
      <c r="N3737" s="1835"/>
      <c r="O3737" s="1835"/>
      <c r="P3737" s="1835"/>
      <c r="Q3737" s="1835"/>
      <c r="R3737" s="1836"/>
      <c r="S3737" s="558">
        <f>SUM(S3724:S3733)</f>
        <v>47</v>
      </c>
    </row>
    <row r="3738" spans="1:19" ht="15" thickBot="1">
      <c r="A3738" s="1147"/>
      <c r="S3738" s="1148"/>
    </row>
    <row r="3739" spans="1:19" ht="21" customHeight="1" thickBot="1">
      <c r="A3739" s="1837"/>
      <c r="B3739" s="1838"/>
      <c r="C3739" s="1838"/>
      <c r="D3739" s="1775" t="s">
        <v>1281</v>
      </c>
      <c r="E3739" s="1776"/>
      <c r="F3739" s="1776"/>
      <c r="G3739" s="1776"/>
      <c r="H3739" s="1776"/>
      <c r="I3739" s="1776"/>
      <c r="J3739" s="1776"/>
      <c r="K3739" s="1776"/>
      <c r="L3739" s="1776"/>
      <c r="M3739" s="1776"/>
      <c r="N3739" s="1776"/>
      <c r="O3739" s="1776"/>
      <c r="P3739" s="1776"/>
      <c r="Q3739" s="1776"/>
      <c r="R3739" s="1776"/>
      <c r="S3739" s="1486"/>
    </row>
    <row r="3740" spans="1:19" ht="15.6">
      <c r="A3740" s="530"/>
      <c r="B3740" s="531"/>
      <c r="C3740" s="531"/>
      <c r="D3740" s="531"/>
      <c r="E3740" s="531"/>
      <c r="F3740" s="531"/>
      <c r="G3740" s="531"/>
      <c r="H3740" s="531"/>
      <c r="I3740" s="531"/>
      <c r="J3740" s="531"/>
      <c r="K3740" s="531"/>
      <c r="L3740" s="531"/>
      <c r="M3740" s="531"/>
      <c r="N3740" s="531"/>
      <c r="O3740" s="531"/>
      <c r="P3740" s="531"/>
      <c r="Q3740" s="531"/>
      <c r="R3740" s="531"/>
      <c r="S3740" s="532"/>
    </row>
    <row r="3741" spans="1:19" ht="15.6" customHeight="1">
      <c r="A3741" s="1839" t="s">
        <v>1204</v>
      </c>
      <c r="B3741" s="1840"/>
      <c r="C3741" s="1840"/>
      <c r="D3741" s="1841" t="s">
        <v>1228</v>
      </c>
      <c r="E3741" s="1842"/>
      <c r="F3741" s="1842"/>
      <c r="G3741" s="1842"/>
      <c r="H3741" s="1842"/>
      <c r="I3741" s="1842"/>
      <c r="J3741" s="1842"/>
      <c r="K3741" s="1842"/>
      <c r="L3741" s="1842"/>
      <c r="M3741" s="1842"/>
      <c r="N3741" s="1842"/>
      <c r="O3741" s="1842"/>
      <c r="P3741" s="1842"/>
      <c r="Q3741" s="1842"/>
      <c r="R3741" s="1843"/>
      <c r="S3741" s="534"/>
    </row>
    <row r="3742" spans="1:19" ht="15.6">
      <c r="A3742" s="535"/>
      <c r="B3742" s="533"/>
      <c r="C3742" s="536"/>
      <c r="D3742" s="1844"/>
      <c r="E3742" s="1845"/>
      <c r="F3742" s="1845"/>
      <c r="G3742" s="1845"/>
      <c r="H3742" s="1845"/>
      <c r="I3742" s="1845"/>
      <c r="J3742" s="1845"/>
      <c r="K3742" s="1845"/>
      <c r="L3742" s="1845"/>
      <c r="M3742" s="1845"/>
      <c r="N3742" s="1845"/>
      <c r="O3742" s="1845"/>
      <c r="P3742" s="1845"/>
      <c r="Q3742" s="1845"/>
      <c r="R3742" s="1846"/>
      <c r="S3742" s="534"/>
    </row>
    <row r="3743" spans="1:19" ht="15.6">
      <c r="A3743" s="1761" t="s">
        <v>1282</v>
      </c>
      <c r="B3743" s="1762"/>
      <c r="C3743" s="1762"/>
      <c r="D3743" s="1762"/>
      <c r="E3743" s="541"/>
      <c r="F3743" s="1763" t="s">
        <v>1283</v>
      </c>
      <c r="G3743" s="1763"/>
      <c r="H3743" s="1763"/>
      <c r="I3743" s="1763"/>
      <c r="J3743" s="1763"/>
      <c r="K3743" s="1763"/>
      <c r="L3743" s="540"/>
      <c r="M3743" s="1763" t="s">
        <v>1205</v>
      </c>
      <c r="N3743" s="1763"/>
      <c r="O3743" s="1763"/>
      <c r="P3743" s="540"/>
      <c r="Q3743" s="1764" t="s">
        <v>1284</v>
      </c>
      <c r="R3743" s="1765"/>
      <c r="S3743" s="1766"/>
    </row>
    <row r="3744" spans="1:19" ht="15.6">
      <c r="A3744" s="1767" t="s">
        <v>1151</v>
      </c>
      <c r="B3744" s="1768"/>
      <c r="C3744" s="1768"/>
      <c r="D3744" s="1768"/>
      <c r="E3744" s="541"/>
      <c r="F3744" s="1769" t="s">
        <v>1986</v>
      </c>
      <c r="G3744" s="1769"/>
      <c r="H3744" s="1769"/>
      <c r="I3744" s="1769"/>
      <c r="J3744" s="1769"/>
      <c r="K3744" s="1769"/>
      <c r="L3744" s="540"/>
      <c r="M3744" s="1770" t="s">
        <v>103</v>
      </c>
      <c r="N3744" s="1771"/>
      <c r="O3744" s="1772"/>
      <c r="P3744" s="539"/>
      <c r="Q3744" s="1828"/>
      <c r="R3744" s="1829"/>
      <c r="S3744" s="1830"/>
    </row>
    <row r="3745" spans="1:19" ht="15.6">
      <c r="A3745" s="1767"/>
      <c r="B3745" s="1768"/>
      <c r="C3745" s="1768"/>
      <c r="D3745" s="1768"/>
      <c r="E3745" s="541"/>
      <c r="F3745" s="1769"/>
      <c r="G3745" s="1769"/>
      <c r="H3745" s="1769"/>
      <c r="I3745" s="1769"/>
      <c r="J3745" s="1769"/>
      <c r="K3745" s="1769"/>
      <c r="L3745" s="539"/>
      <c r="M3745" s="539"/>
      <c r="N3745" s="542"/>
      <c r="O3745" s="542"/>
      <c r="P3745" s="542"/>
      <c r="Q3745" s="542"/>
      <c r="R3745" s="540"/>
      <c r="S3745" s="534"/>
    </row>
    <row r="3746" spans="1:19" ht="15.6">
      <c r="A3746" s="1820" t="s">
        <v>1285</v>
      </c>
      <c r="B3746" s="1821"/>
      <c r="C3746" s="1821"/>
      <c r="D3746" s="1821"/>
      <c r="E3746" s="1821"/>
      <c r="F3746" s="1821"/>
      <c r="G3746" s="1821"/>
      <c r="H3746" s="1821"/>
      <c r="I3746" s="1821"/>
      <c r="J3746" s="1821"/>
      <c r="K3746" s="1822"/>
      <c r="L3746" s="1823" t="s">
        <v>1739</v>
      </c>
      <c r="M3746" s="1825" t="s">
        <v>1225</v>
      </c>
      <c r="N3746" s="1826"/>
      <c r="O3746" s="1827"/>
      <c r="P3746" s="1823" t="s">
        <v>1286</v>
      </c>
      <c r="Q3746" s="1823" t="s">
        <v>1287</v>
      </c>
      <c r="R3746" s="1823" t="s">
        <v>1288</v>
      </c>
      <c r="S3746" s="1809" t="s">
        <v>1206</v>
      </c>
    </row>
    <row r="3747" spans="1:19" ht="15.6">
      <c r="A3747" s="1804"/>
      <c r="B3747" s="1805"/>
      <c r="C3747" s="1805"/>
      <c r="D3747" s="1805"/>
      <c r="E3747" s="1805"/>
      <c r="F3747" s="1805"/>
      <c r="G3747" s="1805"/>
      <c r="H3747" s="1805"/>
      <c r="I3747" s="1805"/>
      <c r="J3747" s="1805"/>
      <c r="K3747" s="1806"/>
      <c r="L3747" s="1824"/>
      <c r="M3747" s="546" t="s">
        <v>1289</v>
      </c>
      <c r="N3747" s="546" t="s">
        <v>1290</v>
      </c>
      <c r="O3747" s="546" t="s">
        <v>1291</v>
      </c>
      <c r="P3747" s="1824"/>
      <c r="Q3747" s="1824"/>
      <c r="R3747" s="1824"/>
      <c r="S3747" s="1810"/>
    </row>
    <row r="3748" spans="1:19" ht="15.6">
      <c r="A3748" s="1811" t="s">
        <v>1292</v>
      </c>
      <c r="B3748" s="1812"/>
      <c r="C3748" s="1812"/>
      <c r="D3748" s="1812"/>
      <c r="E3748" s="1812"/>
      <c r="F3748" s="1812"/>
      <c r="G3748" s="1812"/>
      <c r="H3748" s="1812"/>
      <c r="I3748" s="1812"/>
      <c r="J3748" s="1812"/>
      <c r="K3748" s="1813"/>
      <c r="L3748" s="583" t="s">
        <v>1752</v>
      </c>
      <c r="M3748" s="583"/>
      <c r="N3748" s="549"/>
      <c r="O3748" s="549">
        <v>53</v>
      </c>
      <c r="P3748" s="549"/>
      <c r="Q3748" s="549"/>
      <c r="R3748" s="549"/>
      <c r="S3748" s="584">
        <f>O3748</f>
        <v>53</v>
      </c>
    </row>
    <row r="3749" spans="1:19" ht="15.6">
      <c r="A3749" s="1814"/>
      <c r="B3749" s="1815"/>
      <c r="C3749" s="1815"/>
      <c r="D3749" s="1815"/>
      <c r="E3749" s="1815"/>
      <c r="F3749" s="1815"/>
      <c r="G3749" s="1815"/>
      <c r="H3749" s="1815"/>
      <c r="I3749" s="1815"/>
      <c r="J3749" s="1815"/>
      <c r="K3749" s="1816"/>
      <c r="L3749" s="583"/>
      <c r="M3749" s="583"/>
      <c r="N3749" s="549"/>
      <c r="O3749" s="549"/>
      <c r="P3749" s="549"/>
      <c r="Q3749" s="549"/>
      <c r="R3749" s="549"/>
      <c r="S3749" s="584"/>
    </row>
    <row r="3750" spans="1:19" ht="15.6">
      <c r="A3750" s="1814"/>
      <c r="B3750" s="1815"/>
      <c r="C3750" s="1815"/>
      <c r="D3750" s="1815"/>
      <c r="E3750" s="1815"/>
      <c r="F3750" s="1815"/>
      <c r="G3750" s="1815"/>
      <c r="H3750" s="1815"/>
      <c r="I3750" s="1815"/>
      <c r="J3750" s="1815"/>
      <c r="K3750" s="1816"/>
      <c r="L3750" s="583"/>
      <c r="M3750" s="583"/>
      <c r="N3750" s="549"/>
      <c r="O3750" s="549"/>
      <c r="P3750" s="549"/>
      <c r="Q3750" s="549"/>
      <c r="R3750" s="549"/>
      <c r="S3750" s="584"/>
    </row>
    <row r="3751" spans="1:19" ht="15.6">
      <c r="A3751" s="1814"/>
      <c r="B3751" s="1815"/>
      <c r="C3751" s="1815"/>
      <c r="D3751" s="1815"/>
      <c r="E3751" s="1815"/>
      <c r="F3751" s="1815"/>
      <c r="G3751" s="1815"/>
      <c r="H3751" s="1815"/>
      <c r="I3751" s="1815"/>
      <c r="J3751" s="1815"/>
      <c r="K3751" s="1816"/>
      <c r="L3751" s="583"/>
      <c r="M3751" s="583"/>
      <c r="N3751" s="549"/>
      <c r="O3751" s="549"/>
      <c r="P3751" s="549"/>
      <c r="Q3751" s="549"/>
      <c r="R3751" s="549"/>
      <c r="S3751" s="584"/>
    </row>
    <row r="3752" spans="1:19" ht="15.6">
      <c r="A3752" s="1814"/>
      <c r="B3752" s="1815"/>
      <c r="C3752" s="1815"/>
      <c r="D3752" s="1815"/>
      <c r="E3752" s="1815"/>
      <c r="F3752" s="1815"/>
      <c r="G3752" s="1815"/>
      <c r="H3752" s="1815"/>
      <c r="I3752" s="1815"/>
      <c r="J3752" s="1815"/>
      <c r="K3752" s="1816"/>
      <c r="L3752" s="583"/>
      <c r="M3752" s="583"/>
      <c r="N3752" s="549"/>
      <c r="O3752" s="549"/>
      <c r="P3752" s="549"/>
      <c r="Q3752" s="549"/>
      <c r="R3752" s="549"/>
      <c r="S3752" s="584"/>
    </row>
    <row r="3753" spans="1:19" ht="15.6">
      <c r="A3753" s="1814"/>
      <c r="B3753" s="1815"/>
      <c r="C3753" s="1815"/>
      <c r="D3753" s="1815"/>
      <c r="E3753" s="1815"/>
      <c r="F3753" s="1815"/>
      <c r="G3753" s="1815"/>
      <c r="H3753" s="1815"/>
      <c r="I3753" s="1815"/>
      <c r="J3753" s="1815"/>
      <c r="K3753" s="1816"/>
      <c r="L3753" s="583"/>
      <c r="M3753" s="583"/>
      <c r="N3753" s="549"/>
      <c r="O3753" s="549"/>
      <c r="P3753" s="549"/>
      <c r="Q3753" s="549"/>
      <c r="R3753" s="549"/>
      <c r="S3753" s="584"/>
    </row>
    <row r="3754" spans="1:19" ht="15.6">
      <c r="A3754" s="1814"/>
      <c r="B3754" s="1815"/>
      <c r="C3754" s="1815"/>
      <c r="D3754" s="1815"/>
      <c r="E3754" s="1815"/>
      <c r="F3754" s="1815"/>
      <c r="G3754" s="1815"/>
      <c r="H3754" s="1815"/>
      <c r="I3754" s="1815"/>
      <c r="J3754" s="1815"/>
      <c r="K3754" s="1816"/>
      <c r="L3754" s="583"/>
      <c r="M3754" s="583"/>
      <c r="N3754" s="549"/>
      <c r="O3754" s="549"/>
      <c r="P3754" s="549"/>
      <c r="Q3754" s="549"/>
      <c r="R3754" s="549"/>
      <c r="S3754" s="584"/>
    </row>
    <row r="3755" spans="1:19" ht="15.6">
      <c r="A3755" s="1814"/>
      <c r="B3755" s="1815"/>
      <c r="C3755" s="1815"/>
      <c r="D3755" s="1815"/>
      <c r="E3755" s="1815"/>
      <c r="F3755" s="1815"/>
      <c r="G3755" s="1815"/>
      <c r="H3755" s="1815"/>
      <c r="I3755" s="1815"/>
      <c r="J3755" s="1815"/>
      <c r="K3755" s="1816"/>
      <c r="L3755" s="583"/>
      <c r="M3755" s="583"/>
      <c r="N3755" s="549"/>
      <c r="O3755" s="549"/>
      <c r="P3755" s="549"/>
      <c r="Q3755" s="549"/>
      <c r="R3755" s="549"/>
      <c r="S3755" s="584"/>
    </row>
    <row r="3756" spans="1:19" ht="15.6">
      <c r="A3756" s="1814"/>
      <c r="B3756" s="1815"/>
      <c r="C3756" s="1815"/>
      <c r="D3756" s="1815"/>
      <c r="E3756" s="1815"/>
      <c r="F3756" s="1815"/>
      <c r="G3756" s="1815"/>
      <c r="H3756" s="1815"/>
      <c r="I3756" s="1815"/>
      <c r="J3756" s="1815"/>
      <c r="K3756" s="1816"/>
      <c r="L3756" s="583"/>
      <c r="M3756" s="583"/>
      <c r="N3756" s="549"/>
      <c r="O3756" s="549"/>
      <c r="P3756" s="549"/>
      <c r="Q3756" s="549"/>
      <c r="R3756" s="549"/>
      <c r="S3756" s="584"/>
    </row>
    <row r="3757" spans="1:19" ht="15.6">
      <c r="A3757" s="1814"/>
      <c r="B3757" s="1815"/>
      <c r="C3757" s="1815"/>
      <c r="D3757" s="1815"/>
      <c r="E3757" s="1815"/>
      <c r="F3757" s="1815"/>
      <c r="G3757" s="1815"/>
      <c r="H3757" s="1815"/>
      <c r="I3757" s="1815"/>
      <c r="J3757" s="1815"/>
      <c r="K3757" s="1816"/>
      <c r="L3757" s="583"/>
      <c r="M3757" s="583"/>
      <c r="N3757" s="549"/>
      <c r="O3757" s="549"/>
      <c r="P3757" s="549"/>
      <c r="Q3757" s="549"/>
      <c r="R3757" s="549"/>
      <c r="S3757" s="584"/>
    </row>
    <row r="3758" spans="1:19" ht="15.6">
      <c r="A3758" s="1814"/>
      <c r="B3758" s="1815"/>
      <c r="C3758" s="1815"/>
      <c r="D3758" s="1815"/>
      <c r="E3758" s="1815"/>
      <c r="F3758" s="1815"/>
      <c r="G3758" s="1815"/>
      <c r="H3758" s="1815"/>
      <c r="I3758" s="1815"/>
      <c r="J3758" s="1815"/>
      <c r="K3758" s="1816"/>
      <c r="L3758" s="583"/>
      <c r="M3758" s="583"/>
      <c r="N3758" s="549"/>
      <c r="O3758" s="549"/>
      <c r="P3758" s="549"/>
      <c r="Q3758" s="549"/>
      <c r="R3758" s="549"/>
      <c r="S3758" s="584"/>
    </row>
    <row r="3759" spans="1:19" ht="15.6">
      <c r="A3759" s="1814"/>
      <c r="B3759" s="1815"/>
      <c r="C3759" s="1815"/>
      <c r="D3759" s="1815"/>
      <c r="E3759" s="1815"/>
      <c r="F3759" s="1815"/>
      <c r="G3759" s="1815"/>
      <c r="H3759" s="1815"/>
      <c r="I3759" s="1815"/>
      <c r="J3759" s="1815"/>
      <c r="K3759" s="1816"/>
      <c r="L3759" s="583"/>
      <c r="M3759" s="583"/>
      <c r="N3759" s="549"/>
      <c r="O3759" s="549"/>
      <c r="P3759" s="549"/>
      <c r="Q3759" s="549"/>
      <c r="R3759" s="549"/>
      <c r="S3759" s="584"/>
    </row>
    <row r="3760" spans="1:19" ht="15.6">
      <c r="A3760" s="1814"/>
      <c r="B3760" s="1815"/>
      <c r="C3760" s="1815"/>
      <c r="D3760" s="1815"/>
      <c r="E3760" s="1815"/>
      <c r="F3760" s="1815"/>
      <c r="G3760" s="1815"/>
      <c r="H3760" s="1815"/>
      <c r="I3760" s="1815"/>
      <c r="J3760" s="1815"/>
      <c r="K3760" s="1816"/>
      <c r="L3760" s="583"/>
      <c r="M3760" s="583"/>
      <c r="N3760" s="549"/>
      <c r="O3760" s="549"/>
      <c r="P3760" s="549"/>
      <c r="Q3760" s="549"/>
      <c r="R3760" s="549"/>
      <c r="S3760" s="584"/>
    </row>
    <row r="3761" spans="1:19" ht="16.2" thickBot="1">
      <c r="A3761" s="1814"/>
      <c r="B3761" s="1815"/>
      <c r="C3761" s="1815"/>
      <c r="D3761" s="1815"/>
      <c r="E3761" s="1815"/>
      <c r="F3761" s="1815"/>
      <c r="G3761" s="1815"/>
      <c r="H3761" s="1815"/>
      <c r="I3761" s="1815"/>
      <c r="J3761" s="1815"/>
      <c r="K3761" s="1816"/>
      <c r="L3761" s="1817" t="s">
        <v>1209</v>
      </c>
      <c r="M3761" s="1818"/>
      <c r="N3761" s="1818"/>
      <c r="O3761" s="1818"/>
      <c r="P3761" s="1818"/>
      <c r="Q3761" s="1818"/>
      <c r="R3761" s="1819"/>
      <c r="S3761" s="1164">
        <f>SUM(S3748:S3757)</f>
        <v>53</v>
      </c>
    </row>
    <row r="3762" spans="1:19" ht="15.6">
      <c r="A3762" s="1169"/>
      <c r="B3762" s="1170"/>
      <c r="C3762" s="1170"/>
      <c r="D3762" s="1170"/>
      <c r="E3762" s="1170"/>
      <c r="F3762" s="1170"/>
      <c r="G3762" s="1170"/>
      <c r="H3762" s="1170"/>
      <c r="I3762" s="1170"/>
      <c r="J3762" s="1170"/>
      <c r="K3762" s="1170"/>
      <c r="L3762" s="1171"/>
      <c r="M3762" s="1171"/>
      <c r="N3762" s="1171"/>
      <c r="O3762" s="1171"/>
      <c r="P3762" s="1171"/>
      <c r="Q3762" s="1171"/>
      <c r="R3762" s="1171"/>
      <c r="S3762" s="1172"/>
    </row>
    <row r="3763" spans="1:19" ht="66.599999999999994" customHeight="1">
      <c r="A3763" s="753" t="s">
        <v>1306</v>
      </c>
      <c r="B3763" s="1757"/>
      <c r="C3763" s="1757"/>
      <c r="D3763" s="299"/>
      <c r="E3763" s="280"/>
      <c r="F3763" s="756"/>
      <c r="G3763" s="1758" t="s">
        <v>1306</v>
      </c>
      <c r="H3763" s="1758"/>
      <c r="I3763" s="299"/>
      <c r="J3763" s="299"/>
      <c r="K3763" s="552"/>
      <c r="L3763" s="587"/>
      <c r="M3763" s="587"/>
      <c r="N3763" s="587"/>
      <c r="O3763" s="587"/>
      <c r="P3763" s="587"/>
      <c r="Q3763" s="587"/>
      <c r="R3763" s="587"/>
      <c r="S3763" s="588"/>
    </row>
    <row r="3764" spans="1:19" ht="15.6">
      <c r="A3764" s="765" t="s">
        <v>1939</v>
      </c>
      <c r="B3764" s="755"/>
      <c r="C3764" s="755"/>
      <c r="D3764" s="238"/>
      <c r="E3764" s="238"/>
      <c r="F3764" s="238"/>
      <c r="G3764" s="1759" t="s">
        <v>1942</v>
      </c>
      <c r="H3764" s="1759"/>
      <c r="I3764" s="1759"/>
      <c r="J3764" s="1759"/>
      <c r="K3764" s="552"/>
      <c r="L3764" s="587"/>
      <c r="M3764" s="587"/>
      <c r="N3764" s="587"/>
      <c r="O3764" s="587"/>
      <c r="P3764" s="587"/>
      <c r="Q3764" s="587"/>
      <c r="R3764" s="587"/>
      <c r="S3764" s="588"/>
    </row>
    <row r="3765" spans="1:19" ht="15.6">
      <c r="A3765" s="765" t="s">
        <v>1940</v>
      </c>
      <c r="B3765" s="755"/>
      <c r="C3765" s="755"/>
      <c r="D3765" s="238"/>
      <c r="E3765" s="238"/>
      <c r="F3765" s="238"/>
      <c r="G3765" s="1759" t="s">
        <v>1943</v>
      </c>
      <c r="H3765" s="1759"/>
      <c r="I3765" s="1759"/>
      <c r="J3765" s="1759"/>
      <c r="K3765" s="552"/>
      <c r="L3765" s="587"/>
      <c r="M3765" s="587"/>
      <c r="N3765" s="587"/>
      <c r="O3765" s="587"/>
      <c r="P3765" s="587"/>
      <c r="Q3765" s="587"/>
      <c r="R3765" s="587"/>
      <c r="S3765" s="588"/>
    </row>
    <row r="3766" spans="1:19" ht="16.2" thickBot="1">
      <c r="A3766" s="766" t="s">
        <v>1941</v>
      </c>
      <c r="B3766" s="767"/>
      <c r="C3766" s="767"/>
      <c r="D3766" s="727"/>
      <c r="E3766" s="727"/>
      <c r="F3766" s="727"/>
      <c r="G3766" s="1760" t="s">
        <v>1944</v>
      </c>
      <c r="H3766" s="1760"/>
      <c r="I3766" s="1760"/>
      <c r="J3766" s="1760"/>
      <c r="K3766" s="1495"/>
      <c r="L3766" s="1499"/>
      <c r="M3766" s="1499"/>
      <c r="N3766" s="1499"/>
      <c r="O3766" s="1499"/>
      <c r="P3766" s="1499"/>
      <c r="Q3766" s="1499"/>
      <c r="R3766" s="1499"/>
      <c r="S3766" s="1500"/>
    </row>
    <row r="3767" spans="1:19" ht="21" customHeight="1" thickBot="1">
      <c r="A3767" s="1837"/>
      <c r="B3767" s="1838"/>
      <c r="C3767" s="1838"/>
      <c r="D3767" s="1775" t="s">
        <v>1281</v>
      </c>
      <c r="E3767" s="1776"/>
      <c r="F3767" s="1776"/>
      <c r="G3767" s="1776"/>
      <c r="H3767" s="1776"/>
      <c r="I3767" s="1776"/>
      <c r="J3767" s="1776"/>
      <c r="K3767" s="1776"/>
      <c r="L3767" s="1776"/>
      <c r="M3767" s="1776"/>
      <c r="N3767" s="1776"/>
      <c r="O3767" s="1776"/>
      <c r="P3767" s="1776"/>
      <c r="Q3767" s="1776"/>
      <c r="R3767" s="1776"/>
      <c r="S3767" s="1486"/>
    </row>
    <row r="3768" spans="1:19" ht="15.6">
      <c r="A3768" s="530"/>
      <c r="B3768" s="531"/>
      <c r="C3768" s="531"/>
      <c r="D3768" s="531"/>
      <c r="E3768" s="531"/>
      <c r="F3768" s="531"/>
      <c r="G3768" s="531"/>
      <c r="H3768" s="531"/>
      <c r="I3768" s="531"/>
      <c r="J3768" s="531"/>
      <c r="K3768" s="531"/>
      <c r="L3768" s="531"/>
      <c r="M3768" s="531"/>
      <c r="N3768" s="531"/>
      <c r="O3768" s="531"/>
      <c r="P3768" s="531"/>
      <c r="Q3768" s="531"/>
      <c r="R3768" s="531"/>
      <c r="S3768" s="532"/>
    </row>
    <row r="3769" spans="1:19" ht="15.6" customHeight="1">
      <c r="A3769" s="1839" t="s">
        <v>1204</v>
      </c>
      <c r="B3769" s="1840"/>
      <c r="C3769" s="1840"/>
      <c r="D3769" s="1841" t="s">
        <v>1228</v>
      </c>
      <c r="E3769" s="1842"/>
      <c r="F3769" s="1842"/>
      <c r="G3769" s="1842"/>
      <c r="H3769" s="1842"/>
      <c r="I3769" s="1842"/>
      <c r="J3769" s="1842"/>
      <c r="K3769" s="1842"/>
      <c r="L3769" s="1842"/>
      <c r="M3769" s="1842"/>
      <c r="N3769" s="1842"/>
      <c r="O3769" s="1842"/>
      <c r="P3769" s="1842"/>
      <c r="Q3769" s="1842"/>
      <c r="R3769" s="1843"/>
      <c r="S3769" s="534"/>
    </row>
    <row r="3770" spans="1:19" ht="15.6">
      <c r="A3770" s="535"/>
      <c r="B3770" s="533"/>
      <c r="C3770" s="536"/>
      <c r="D3770" s="1844"/>
      <c r="E3770" s="1845"/>
      <c r="F3770" s="1845"/>
      <c r="G3770" s="1845"/>
      <c r="H3770" s="1845"/>
      <c r="I3770" s="1845"/>
      <c r="J3770" s="1845"/>
      <c r="K3770" s="1845"/>
      <c r="L3770" s="1845"/>
      <c r="M3770" s="1845"/>
      <c r="N3770" s="1845"/>
      <c r="O3770" s="1845"/>
      <c r="P3770" s="1845"/>
      <c r="Q3770" s="1845"/>
      <c r="R3770" s="1846"/>
      <c r="S3770" s="534"/>
    </row>
    <row r="3771" spans="1:19" ht="15.6">
      <c r="A3771" s="1761" t="s">
        <v>1282</v>
      </c>
      <c r="B3771" s="1762"/>
      <c r="C3771" s="1762"/>
      <c r="D3771" s="1762"/>
      <c r="E3771" s="541"/>
      <c r="F3771" s="1763" t="s">
        <v>1283</v>
      </c>
      <c r="G3771" s="1763"/>
      <c r="H3771" s="1763"/>
      <c r="I3771" s="1763"/>
      <c r="J3771" s="1763"/>
      <c r="K3771" s="1763"/>
      <c r="L3771" s="540"/>
      <c r="M3771" s="1763" t="s">
        <v>1205</v>
      </c>
      <c r="N3771" s="1763"/>
      <c r="O3771" s="1763"/>
      <c r="P3771" s="540"/>
      <c r="Q3771" s="1764" t="s">
        <v>1284</v>
      </c>
      <c r="R3771" s="1765"/>
      <c r="S3771" s="1766"/>
    </row>
    <row r="3772" spans="1:19" ht="15.6">
      <c r="A3772" s="1767" t="s">
        <v>1152</v>
      </c>
      <c r="B3772" s="1768"/>
      <c r="C3772" s="1768"/>
      <c r="D3772" s="1768"/>
      <c r="E3772" s="541"/>
      <c r="F3772" s="1769" t="s">
        <v>1987</v>
      </c>
      <c r="G3772" s="1769"/>
      <c r="H3772" s="1769"/>
      <c r="I3772" s="1769"/>
      <c r="J3772" s="1769"/>
      <c r="K3772" s="1769"/>
      <c r="L3772" s="540"/>
      <c r="M3772" s="1770" t="s">
        <v>103</v>
      </c>
      <c r="N3772" s="1771"/>
      <c r="O3772" s="1772"/>
      <c r="P3772" s="539"/>
      <c r="Q3772" s="1828"/>
      <c r="R3772" s="1829"/>
      <c r="S3772" s="1830"/>
    </row>
    <row r="3773" spans="1:19" ht="15.6">
      <c r="A3773" s="1767"/>
      <c r="B3773" s="1768"/>
      <c r="C3773" s="1768"/>
      <c r="D3773" s="1768"/>
      <c r="E3773" s="541"/>
      <c r="F3773" s="1769"/>
      <c r="G3773" s="1769"/>
      <c r="H3773" s="1769"/>
      <c r="I3773" s="1769"/>
      <c r="J3773" s="1769"/>
      <c r="K3773" s="1769"/>
      <c r="L3773" s="539"/>
      <c r="M3773" s="539"/>
      <c r="N3773" s="542"/>
      <c r="O3773" s="542"/>
      <c r="P3773" s="542"/>
      <c r="Q3773" s="542"/>
      <c r="R3773" s="540"/>
      <c r="S3773" s="534"/>
    </row>
    <row r="3774" spans="1:19" ht="15.6">
      <c r="A3774" s="1820" t="s">
        <v>1285</v>
      </c>
      <c r="B3774" s="1821"/>
      <c r="C3774" s="1821"/>
      <c r="D3774" s="1821"/>
      <c r="E3774" s="1821"/>
      <c r="F3774" s="1821"/>
      <c r="G3774" s="1821"/>
      <c r="H3774" s="1821"/>
      <c r="I3774" s="1821"/>
      <c r="J3774" s="1821"/>
      <c r="K3774" s="1822"/>
      <c r="L3774" s="1823" t="s">
        <v>1739</v>
      </c>
      <c r="M3774" s="1825" t="s">
        <v>1225</v>
      </c>
      <c r="N3774" s="1826"/>
      <c r="O3774" s="1827"/>
      <c r="P3774" s="1823" t="s">
        <v>1286</v>
      </c>
      <c r="Q3774" s="1823" t="s">
        <v>1287</v>
      </c>
      <c r="R3774" s="1823" t="s">
        <v>1288</v>
      </c>
      <c r="S3774" s="1809" t="s">
        <v>1206</v>
      </c>
    </row>
    <row r="3775" spans="1:19" ht="15.6">
      <c r="A3775" s="1804"/>
      <c r="B3775" s="1805"/>
      <c r="C3775" s="1805"/>
      <c r="D3775" s="1805"/>
      <c r="E3775" s="1805"/>
      <c r="F3775" s="1805"/>
      <c r="G3775" s="1805"/>
      <c r="H3775" s="1805"/>
      <c r="I3775" s="1805"/>
      <c r="J3775" s="1805"/>
      <c r="K3775" s="1806"/>
      <c r="L3775" s="1824"/>
      <c r="M3775" s="546" t="s">
        <v>1289</v>
      </c>
      <c r="N3775" s="546" t="s">
        <v>1290</v>
      </c>
      <c r="O3775" s="546" t="s">
        <v>1291</v>
      </c>
      <c r="P3775" s="1824"/>
      <c r="Q3775" s="1824"/>
      <c r="R3775" s="1824"/>
      <c r="S3775" s="1810"/>
    </row>
    <row r="3776" spans="1:19" ht="15.6">
      <c r="A3776" s="1811" t="s">
        <v>1292</v>
      </c>
      <c r="B3776" s="1812"/>
      <c r="C3776" s="1812"/>
      <c r="D3776" s="1812"/>
      <c r="E3776" s="1812"/>
      <c r="F3776" s="1812"/>
      <c r="G3776" s="1812"/>
      <c r="H3776" s="1812"/>
      <c r="I3776" s="1812"/>
      <c r="J3776" s="1812"/>
      <c r="K3776" s="1813"/>
      <c r="L3776" s="583" t="s">
        <v>1753</v>
      </c>
      <c r="M3776" s="583"/>
      <c r="N3776" s="549"/>
      <c r="O3776" s="549">
        <v>53</v>
      </c>
      <c r="P3776" s="549"/>
      <c r="Q3776" s="549"/>
      <c r="R3776" s="549"/>
      <c r="S3776" s="584">
        <f>O3776</f>
        <v>53</v>
      </c>
    </row>
    <row r="3777" spans="1:19" ht="15.6">
      <c r="A3777" s="1814"/>
      <c r="B3777" s="1815"/>
      <c r="C3777" s="1815"/>
      <c r="D3777" s="1815"/>
      <c r="E3777" s="1815"/>
      <c r="F3777" s="1815"/>
      <c r="G3777" s="1815"/>
      <c r="H3777" s="1815"/>
      <c r="I3777" s="1815"/>
      <c r="J3777" s="1815"/>
      <c r="K3777" s="1816"/>
      <c r="L3777" s="583"/>
      <c r="M3777" s="583"/>
      <c r="N3777" s="549"/>
      <c r="O3777" s="549"/>
      <c r="P3777" s="549"/>
      <c r="Q3777" s="549"/>
      <c r="R3777" s="549"/>
      <c r="S3777" s="584"/>
    </row>
    <row r="3778" spans="1:19" ht="15.6">
      <c r="A3778" s="1814"/>
      <c r="B3778" s="1815"/>
      <c r="C3778" s="1815"/>
      <c r="D3778" s="1815"/>
      <c r="E3778" s="1815"/>
      <c r="F3778" s="1815"/>
      <c r="G3778" s="1815"/>
      <c r="H3778" s="1815"/>
      <c r="I3778" s="1815"/>
      <c r="J3778" s="1815"/>
      <c r="K3778" s="1816"/>
      <c r="L3778" s="583"/>
      <c r="M3778" s="583"/>
      <c r="N3778" s="549"/>
      <c r="O3778" s="549"/>
      <c r="P3778" s="549"/>
      <c r="Q3778" s="549"/>
      <c r="R3778" s="549"/>
      <c r="S3778" s="584"/>
    </row>
    <row r="3779" spans="1:19" ht="15.6">
      <c r="A3779" s="1814"/>
      <c r="B3779" s="1815"/>
      <c r="C3779" s="1815"/>
      <c r="D3779" s="1815"/>
      <c r="E3779" s="1815"/>
      <c r="F3779" s="1815"/>
      <c r="G3779" s="1815"/>
      <c r="H3779" s="1815"/>
      <c r="I3779" s="1815"/>
      <c r="J3779" s="1815"/>
      <c r="K3779" s="1816"/>
      <c r="L3779" s="583"/>
      <c r="M3779" s="583"/>
      <c r="N3779" s="549"/>
      <c r="O3779" s="549"/>
      <c r="P3779" s="549"/>
      <c r="Q3779" s="549"/>
      <c r="R3779" s="549"/>
      <c r="S3779" s="584"/>
    </row>
    <row r="3780" spans="1:19" ht="15.6">
      <c r="A3780" s="1814"/>
      <c r="B3780" s="1815"/>
      <c r="C3780" s="1815"/>
      <c r="D3780" s="1815"/>
      <c r="E3780" s="1815"/>
      <c r="F3780" s="1815"/>
      <c r="G3780" s="1815"/>
      <c r="H3780" s="1815"/>
      <c r="I3780" s="1815"/>
      <c r="J3780" s="1815"/>
      <c r="K3780" s="1816"/>
      <c r="L3780" s="583"/>
      <c r="M3780" s="583"/>
      <c r="N3780" s="549"/>
      <c r="O3780" s="549"/>
      <c r="P3780" s="549"/>
      <c r="Q3780" s="549"/>
      <c r="R3780" s="549"/>
      <c r="S3780" s="584"/>
    </row>
    <row r="3781" spans="1:19" ht="15.6">
      <c r="A3781" s="1814"/>
      <c r="B3781" s="1815"/>
      <c r="C3781" s="1815"/>
      <c r="D3781" s="1815"/>
      <c r="E3781" s="1815"/>
      <c r="F3781" s="1815"/>
      <c r="G3781" s="1815"/>
      <c r="H3781" s="1815"/>
      <c r="I3781" s="1815"/>
      <c r="J3781" s="1815"/>
      <c r="K3781" s="1816"/>
      <c r="L3781" s="583"/>
      <c r="M3781" s="583"/>
      <c r="N3781" s="549"/>
      <c r="O3781" s="549"/>
      <c r="P3781" s="549"/>
      <c r="Q3781" s="549"/>
      <c r="R3781" s="549"/>
      <c r="S3781" s="584"/>
    </row>
    <row r="3782" spans="1:19" ht="15.6">
      <c r="A3782" s="1814"/>
      <c r="B3782" s="1815"/>
      <c r="C3782" s="1815"/>
      <c r="D3782" s="1815"/>
      <c r="E3782" s="1815"/>
      <c r="F3782" s="1815"/>
      <c r="G3782" s="1815"/>
      <c r="H3782" s="1815"/>
      <c r="I3782" s="1815"/>
      <c r="J3782" s="1815"/>
      <c r="K3782" s="1816"/>
      <c r="L3782" s="583"/>
      <c r="M3782" s="583"/>
      <c r="N3782" s="549"/>
      <c r="O3782" s="549"/>
      <c r="P3782" s="549"/>
      <c r="Q3782" s="549"/>
      <c r="R3782" s="549"/>
      <c r="S3782" s="584"/>
    </row>
    <row r="3783" spans="1:19" ht="15.6">
      <c r="A3783" s="1814"/>
      <c r="B3783" s="1815"/>
      <c r="C3783" s="1815"/>
      <c r="D3783" s="1815"/>
      <c r="E3783" s="1815"/>
      <c r="F3783" s="1815"/>
      <c r="G3783" s="1815"/>
      <c r="H3783" s="1815"/>
      <c r="I3783" s="1815"/>
      <c r="J3783" s="1815"/>
      <c r="K3783" s="1816"/>
      <c r="L3783" s="583"/>
      <c r="M3783" s="583"/>
      <c r="N3783" s="549"/>
      <c r="O3783" s="549"/>
      <c r="P3783" s="549"/>
      <c r="Q3783" s="549"/>
      <c r="R3783" s="549"/>
      <c r="S3783" s="584"/>
    </row>
    <row r="3784" spans="1:19" ht="15.6">
      <c r="A3784" s="1814"/>
      <c r="B3784" s="1815"/>
      <c r="C3784" s="1815"/>
      <c r="D3784" s="1815"/>
      <c r="E3784" s="1815"/>
      <c r="F3784" s="1815"/>
      <c r="G3784" s="1815"/>
      <c r="H3784" s="1815"/>
      <c r="I3784" s="1815"/>
      <c r="J3784" s="1815"/>
      <c r="K3784" s="1816"/>
      <c r="L3784" s="583"/>
      <c r="M3784" s="583"/>
      <c r="N3784" s="549"/>
      <c r="O3784" s="549"/>
      <c r="P3784" s="549"/>
      <c r="Q3784" s="549"/>
      <c r="R3784" s="549"/>
      <c r="S3784" s="584"/>
    </row>
    <row r="3785" spans="1:19" ht="15.6">
      <c r="A3785" s="1814"/>
      <c r="B3785" s="1815"/>
      <c r="C3785" s="1815"/>
      <c r="D3785" s="1815"/>
      <c r="E3785" s="1815"/>
      <c r="F3785" s="1815"/>
      <c r="G3785" s="1815"/>
      <c r="H3785" s="1815"/>
      <c r="I3785" s="1815"/>
      <c r="J3785" s="1815"/>
      <c r="K3785" s="1816"/>
      <c r="L3785" s="583"/>
      <c r="M3785" s="583"/>
      <c r="N3785" s="549"/>
      <c r="O3785" s="549"/>
      <c r="P3785" s="549"/>
      <c r="Q3785" s="549"/>
      <c r="R3785" s="549"/>
      <c r="S3785" s="584"/>
    </row>
    <row r="3786" spans="1:19" ht="15.6">
      <c r="A3786" s="1814"/>
      <c r="B3786" s="1815"/>
      <c r="C3786" s="1815"/>
      <c r="D3786" s="1815"/>
      <c r="E3786" s="1815"/>
      <c r="F3786" s="1815"/>
      <c r="G3786" s="1815"/>
      <c r="H3786" s="1815"/>
      <c r="I3786" s="1815"/>
      <c r="J3786" s="1815"/>
      <c r="K3786" s="1816"/>
      <c r="L3786" s="583"/>
      <c r="M3786" s="583"/>
      <c r="N3786" s="549"/>
      <c r="O3786" s="549"/>
      <c r="P3786" s="549"/>
      <c r="Q3786" s="549"/>
      <c r="R3786" s="549"/>
      <c r="S3786" s="584"/>
    </row>
    <row r="3787" spans="1:19" ht="15.6">
      <c r="A3787" s="1814"/>
      <c r="B3787" s="1815"/>
      <c r="C3787" s="1815"/>
      <c r="D3787" s="1815"/>
      <c r="E3787" s="1815"/>
      <c r="F3787" s="1815"/>
      <c r="G3787" s="1815"/>
      <c r="H3787" s="1815"/>
      <c r="I3787" s="1815"/>
      <c r="J3787" s="1815"/>
      <c r="K3787" s="1816"/>
      <c r="L3787" s="583"/>
      <c r="M3787" s="583"/>
      <c r="N3787" s="549"/>
      <c r="O3787" s="549"/>
      <c r="P3787" s="549"/>
      <c r="Q3787" s="549"/>
      <c r="R3787" s="549"/>
      <c r="S3787" s="584"/>
    </row>
    <row r="3788" spans="1:19" ht="15.6">
      <c r="A3788" s="1814"/>
      <c r="B3788" s="1815"/>
      <c r="C3788" s="1815"/>
      <c r="D3788" s="1815"/>
      <c r="E3788" s="1815"/>
      <c r="F3788" s="1815"/>
      <c r="G3788" s="1815"/>
      <c r="H3788" s="1815"/>
      <c r="I3788" s="1815"/>
      <c r="J3788" s="1815"/>
      <c r="K3788" s="1816"/>
      <c r="L3788" s="583"/>
      <c r="M3788" s="583"/>
      <c r="N3788" s="549"/>
      <c r="O3788" s="549"/>
      <c r="P3788" s="549"/>
      <c r="Q3788" s="549"/>
      <c r="R3788" s="549"/>
      <c r="S3788" s="584"/>
    </row>
    <row r="3789" spans="1:19" ht="15.6">
      <c r="A3789" s="1831"/>
      <c r="B3789" s="1832"/>
      <c r="C3789" s="1832"/>
      <c r="D3789" s="1832"/>
      <c r="E3789" s="1832"/>
      <c r="F3789" s="1832"/>
      <c r="G3789" s="1832"/>
      <c r="H3789" s="1832"/>
      <c r="I3789" s="1832"/>
      <c r="J3789" s="1832"/>
      <c r="K3789" s="1833"/>
      <c r="L3789" s="1834" t="s">
        <v>1209</v>
      </c>
      <c r="M3789" s="1835"/>
      <c r="N3789" s="1835"/>
      <c r="O3789" s="1835"/>
      <c r="P3789" s="1835"/>
      <c r="Q3789" s="1835"/>
      <c r="R3789" s="1836"/>
      <c r="S3789" s="558">
        <f>SUM(S3776:S3785)</f>
        <v>53</v>
      </c>
    </row>
    <row r="3790" spans="1:19" ht="15" thickBot="1">
      <c r="A3790" s="1147"/>
      <c r="S3790" s="1148"/>
    </row>
    <row r="3791" spans="1:19" ht="21" customHeight="1" thickBot="1">
      <c r="A3791" s="1837"/>
      <c r="B3791" s="1838"/>
      <c r="C3791" s="1838"/>
      <c r="D3791" s="1775" t="s">
        <v>1281</v>
      </c>
      <c r="E3791" s="1776"/>
      <c r="F3791" s="1776"/>
      <c r="G3791" s="1776"/>
      <c r="H3791" s="1776"/>
      <c r="I3791" s="1776"/>
      <c r="J3791" s="1776"/>
      <c r="K3791" s="1776"/>
      <c r="L3791" s="1776"/>
      <c r="M3791" s="1776"/>
      <c r="N3791" s="1776"/>
      <c r="O3791" s="1776"/>
      <c r="P3791" s="1776"/>
      <c r="Q3791" s="1776"/>
      <c r="R3791" s="1776"/>
      <c r="S3791" s="1486"/>
    </row>
    <row r="3792" spans="1:19" ht="15.6">
      <c r="A3792" s="530"/>
      <c r="B3792" s="531"/>
      <c r="C3792" s="531"/>
      <c r="D3792" s="531"/>
      <c r="E3792" s="531"/>
      <c r="F3792" s="531"/>
      <c r="G3792" s="531"/>
      <c r="H3792" s="531"/>
      <c r="I3792" s="531"/>
      <c r="J3792" s="531"/>
      <c r="K3792" s="531"/>
      <c r="L3792" s="531"/>
      <c r="M3792" s="531"/>
      <c r="N3792" s="531"/>
      <c r="O3792" s="531"/>
      <c r="P3792" s="531"/>
      <c r="Q3792" s="531"/>
      <c r="R3792" s="531"/>
      <c r="S3792" s="532"/>
    </row>
    <row r="3793" spans="1:19" ht="15.6" customHeight="1">
      <c r="A3793" s="1839" t="s">
        <v>1204</v>
      </c>
      <c r="B3793" s="1840"/>
      <c r="C3793" s="1840"/>
      <c r="D3793" s="1841" t="s">
        <v>1228</v>
      </c>
      <c r="E3793" s="1842"/>
      <c r="F3793" s="1842"/>
      <c r="G3793" s="1842"/>
      <c r="H3793" s="1842"/>
      <c r="I3793" s="1842"/>
      <c r="J3793" s="1842"/>
      <c r="K3793" s="1842"/>
      <c r="L3793" s="1842"/>
      <c r="M3793" s="1842"/>
      <c r="N3793" s="1842"/>
      <c r="O3793" s="1842"/>
      <c r="P3793" s="1842"/>
      <c r="Q3793" s="1842"/>
      <c r="R3793" s="1843"/>
      <c r="S3793" s="534"/>
    </row>
    <row r="3794" spans="1:19" ht="15.6">
      <c r="A3794" s="535"/>
      <c r="B3794" s="533"/>
      <c r="C3794" s="536"/>
      <c r="D3794" s="1844"/>
      <c r="E3794" s="1845"/>
      <c r="F3794" s="1845"/>
      <c r="G3794" s="1845"/>
      <c r="H3794" s="1845"/>
      <c r="I3794" s="1845"/>
      <c r="J3794" s="1845"/>
      <c r="K3794" s="1845"/>
      <c r="L3794" s="1845"/>
      <c r="M3794" s="1845"/>
      <c r="N3794" s="1845"/>
      <c r="O3794" s="1845"/>
      <c r="P3794" s="1845"/>
      <c r="Q3794" s="1845"/>
      <c r="R3794" s="1846"/>
      <c r="S3794" s="534"/>
    </row>
    <row r="3795" spans="1:19" ht="15.6">
      <c r="A3795" s="1761" t="s">
        <v>1282</v>
      </c>
      <c r="B3795" s="1762"/>
      <c r="C3795" s="1762"/>
      <c r="D3795" s="1762"/>
      <c r="E3795" s="541"/>
      <c r="F3795" s="1763" t="s">
        <v>1283</v>
      </c>
      <c r="G3795" s="1763"/>
      <c r="H3795" s="1763"/>
      <c r="I3795" s="1763"/>
      <c r="J3795" s="1763"/>
      <c r="K3795" s="1763"/>
      <c r="L3795" s="540"/>
      <c r="M3795" s="1763" t="s">
        <v>1205</v>
      </c>
      <c r="N3795" s="1763"/>
      <c r="O3795" s="1763"/>
      <c r="P3795" s="540"/>
      <c r="Q3795" s="1764" t="s">
        <v>1284</v>
      </c>
      <c r="R3795" s="1765"/>
      <c r="S3795" s="1766"/>
    </row>
    <row r="3796" spans="1:19" ht="15.6">
      <c r="A3796" s="1767" t="s">
        <v>1153</v>
      </c>
      <c r="B3796" s="1768"/>
      <c r="C3796" s="1768"/>
      <c r="D3796" s="1768"/>
      <c r="E3796" s="541"/>
      <c r="F3796" s="1769" t="s">
        <v>1988</v>
      </c>
      <c r="G3796" s="1769"/>
      <c r="H3796" s="1769"/>
      <c r="I3796" s="1769"/>
      <c r="J3796" s="1769"/>
      <c r="K3796" s="1769"/>
      <c r="L3796" s="540"/>
      <c r="M3796" s="1770" t="s">
        <v>103</v>
      </c>
      <c r="N3796" s="1771"/>
      <c r="O3796" s="1772"/>
      <c r="P3796" s="539"/>
      <c r="Q3796" s="1828"/>
      <c r="R3796" s="1829"/>
      <c r="S3796" s="1830"/>
    </row>
    <row r="3797" spans="1:19" ht="15.6">
      <c r="A3797" s="1767"/>
      <c r="B3797" s="1768"/>
      <c r="C3797" s="1768"/>
      <c r="D3797" s="1768"/>
      <c r="E3797" s="541"/>
      <c r="F3797" s="1769"/>
      <c r="G3797" s="1769"/>
      <c r="H3797" s="1769"/>
      <c r="I3797" s="1769"/>
      <c r="J3797" s="1769"/>
      <c r="K3797" s="1769"/>
      <c r="L3797" s="539"/>
      <c r="M3797" s="539"/>
      <c r="N3797" s="542"/>
      <c r="O3797" s="542"/>
      <c r="P3797" s="542"/>
      <c r="Q3797" s="542"/>
      <c r="R3797" s="540"/>
      <c r="S3797" s="534"/>
    </row>
    <row r="3798" spans="1:19" ht="15.6">
      <c r="A3798" s="1820" t="s">
        <v>1285</v>
      </c>
      <c r="B3798" s="1821"/>
      <c r="C3798" s="1821"/>
      <c r="D3798" s="1821"/>
      <c r="E3798" s="1821"/>
      <c r="F3798" s="1821"/>
      <c r="G3798" s="1821"/>
      <c r="H3798" s="1821"/>
      <c r="I3798" s="1821"/>
      <c r="J3798" s="1821"/>
      <c r="K3798" s="1822"/>
      <c r="L3798" s="1823" t="s">
        <v>1739</v>
      </c>
      <c r="M3798" s="1825" t="s">
        <v>1225</v>
      </c>
      <c r="N3798" s="1826"/>
      <c r="O3798" s="1827"/>
      <c r="P3798" s="1823" t="s">
        <v>1286</v>
      </c>
      <c r="Q3798" s="1823" t="s">
        <v>1287</v>
      </c>
      <c r="R3798" s="1823" t="s">
        <v>1288</v>
      </c>
      <c r="S3798" s="1809" t="s">
        <v>1206</v>
      </c>
    </row>
    <row r="3799" spans="1:19" ht="15.6">
      <c r="A3799" s="1804"/>
      <c r="B3799" s="1805"/>
      <c r="C3799" s="1805"/>
      <c r="D3799" s="1805"/>
      <c r="E3799" s="1805"/>
      <c r="F3799" s="1805"/>
      <c r="G3799" s="1805"/>
      <c r="H3799" s="1805"/>
      <c r="I3799" s="1805"/>
      <c r="J3799" s="1805"/>
      <c r="K3799" s="1806"/>
      <c r="L3799" s="1824"/>
      <c r="M3799" s="546" t="s">
        <v>1289</v>
      </c>
      <c r="N3799" s="546" t="s">
        <v>1290</v>
      </c>
      <c r="O3799" s="546" t="s">
        <v>1291</v>
      </c>
      <c r="P3799" s="1824"/>
      <c r="Q3799" s="1824"/>
      <c r="R3799" s="1824"/>
      <c r="S3799" s="1810"/>
    </row>
    <row r="3800" spans="1:19" ht="15.6">
      <c r="A3800" s="1811" t="s">
        <v>1292</v>
      </c>
      <c r="B3800" s="1812"/>
      <c r="C3800" s="1812"/>
      <c r="D3800" s="1812"/>
      <c r="E3800" s="1812"/>
      <c r="F3800" s="1812"/>
      <c r="G3800" s="1812"/>
      <c r="H3800" s="1812"/>
      <c r="I3800" s="1812"/>
      <c r="J3800" s="1812"/>
      <c r="K3800" s="1813"/>
      <c r="L3800" s="583" t="s">
        <v>1754</v>
      </c>
      <c r="M3800" s="583"/>
      <c r="N3800" s="549"/>
      <c r="O3800" s="549">
        <v>78.7</v>
      </c>
      <c r="P3800" s="549"/>
      <c r="Q3800" s="549"/>
      <c r="R3800" s="549"/>
      <c r="S3800" s="584">
        <f>O3800</f>
        <v>78.7</v>
      </c>
    </row>
    <row r="3801" spans="1:19" ht="15.6">
      <c r="A3801" s="1814"/>
      <c r="B3801" s="1815"/>
      <c r="C3801" s="1815"/>
      <c r="D3801" s="1815"/>
      <c r="E3801" s="1815"/>
      <c r="F3801" s="1815"/>
      <c r="G3801" s="1815"/>
      <c r="H3801" s="1815"/>
      <c r="I3801" s="1815"/>
      <c r="J3801" s="1815"/>
      <c r="K3801" s="1816"/>
      <c r="L3801" s="583"/>
      <c r="M3801" s="583"/>
      <c r="N3801" s="549"/>
      <c r="O3801" s="549"/>
      <c r="P3801" s="549"/>
      <c r="Q3801" s="549"/>
      <c r="R3801" s="549"/>
      <c r="S3801" s="584"/>
    </row>
    <row r="3802" spans="1:19" ht="15.6">
      <c r="A3802" s="1814"/>
      <c r="B3802" s="1815"/>
      <c r="C3802" s="1815"/>
      <c r="D3802" s="1815"/>
      <c r="E3802" s="1815"/>
      <c r="F3802" s="1815"/>
      <c r="G3802" s="1815"/>
      <c r="H3802" s="1815"/>
      <c r="I3802" s="1815"/>
      <c r="J3802" s="1815"/>
      <c r="K3802" s="1816"/>
      <c r="L3802" s="583"/>
      <c r="M3802" s="583"/>
      <c r="N3802" s="549"/>
      <c r="O3802" s="549"/>
      <c r="P3802" s="549"/>
      <c r="Q3802" s="549"/>
      <c r="R3802" s="549"/>
      <c r="S3802" s="584"/>
    </row>
    <row r="3803" spans="1:19" ht="15.6">
      <c r="A3803" s="1814"/>
      <c r="B3803" s="1815"/>
      <c r="C3803" s="1815"/>
      <c r="D3803" s="1815"/>
      <c r="E3803" s="1815"/>
      <c r="F3803" s="1815"/>
      <c r="G3803" s="1815"/>
      <c r="H3803" s="1815"/>
      <c r="I3803" s="1815"/>
      <c r="J3803" s="1815"/>
      <c r="K3803" s="1816"/>
      <c r="L3803" s="583"/>
      <c r="M3803" s="583"/>
      <c r="N3803" s="549"/>
      <c r="O3803" s="549"/>
      <c r="P3803" s="549"/>
      <c r="Q3803" s="549"/>
      <c r="R3803" s="549"/>
      <c r="S3803" s="584"/>
    </row>
    <row r="3804" spans="1:19" ht="15.6">
      <c r="A3804" s="1814"/>
      <c r="B3804" s="1815"/>
      <c r="C3804" s="1815"/>
      <c r="D3804" s="1815"/>
      <c r="E3804" s="1815"/>
      <c r="F3804" s="1815"/>
      <c r="G3804" s="1815"/>
      <c r="H3804" s="1815"/>
      <c r="I3804" s="1815"/>
      <c r="J3804" s="1815"/>
      <c r="K3804" s="1816"/>
      <c r="L3804" s="583"/>
      <c r="M3804" s="583"/>
      <c r="N3804" s="549"/>
      <c r="O3804" s="549"/>
      <c r="P3804" s="549"/>
      <c r="Q3804" s="549"/>
      <c r="R3804" s="549"/>
      <c r="S3804" s="584"/>
    </row>
    <row r="3805" spans="1:19" ht="15.6">
      <c r="A3805" s="1814"/>
      <c r="B3805" s="1815"/>
      <c r="C3805" s="1815"/>
      <c r="D3805" s="1815"/>
      <c r="E3805" s="1815"/>
      <c r="F3805" s="1815"/>
      <c r="G3805" s="1815"/>
      <c r="H3805" s="1815"/>
      <c r="I3805" s="1815"/>
      <c r="J3805" s="1815"/>
      <c r="K3805" s="1816"/>
      <c r="L3805" s="583"/>
      <c r="M3805" s="583"/>
      <c r="N3805" s="549"/>
      <c r="O3805" s="549"/>
      <c r="P3805" s="549"/>
      <c r="Q3805" s="549"/>
      <c r="R3805" s="549"/>
      <c r="S3805" s="584"/>
    </row>
    <row r="3806" spans="1:19" ht="15.6">
      <c r="A3806" s="1814"/>
      <c r="B3806" s="1815"/>
      <c r="C3806" s="1815"/>
      <c r="D3806" s="1815"/>
      <c r="E3806" s="1815"/>
      <c r="F3806" s="1815"/>
      <c r="G3806" s="1815"/>
      <c r="H3806" s="1815"/>
      <c r="I3806" s="1815"/>
      <c r="J3806" s="1815"/>
      <c r="K3806" s="1816"/>
      <c r="L3806" s="583"/>
      <c r="M3806" s="583"/>
      <c r="N3806" s="549"/>
      <c r="O3806" s="549"/>
      <c r="P3806" s="549"/>
      <c r="Q3806" s="549"/>
      <c r="R3806" s="549"/>
      <c r="S3806" s="584"/>
    </row>
    <row r="3807" spans="1:19" ht="15.6">
      <c r="A3807" s="1814"/>
      <c r="B3807" s="1815"/>
      <c r="C3807" s="1815"/>
      <c r="D3807" s="1815"/>
      <c r="E3807" s="1815"/>
      <c r="F3807" s="1815"/>
      <c r="G3807" s="1815"/>
      <c r="H3807" s="1815"/>
      <c r="I3807" s="1815"/>
      <c r="J3807" s="1815"/>
      <c r="K3807" s="1816"/>
      <c r="L3807" s="583"/>
      <c r="M3807" s="583"/>
      <c r="N3807" s="549"/>
      <c r="O3807" s="549"/>
      <c r="P3807" s="549"/>
      <c r="Q3807" s="549"/>
      <c r="R3807" s="549"/>
      <c r="S3807" s="584"/>
    </row>
    <row r="3808" spans="1:19" ht="15.6">
      <c r="A3808" s="1814"/>
      <c r="B3808" s="1815"/>
      <c r="C3808" s="1815"/>
      <c r="D3808" s="1815"/>
      <c r="E3808" s="1815"/>
      <c r="F3808" s="1815"/>
      <c r="G3808" s="1815"/>
      <c r="H3808" s="1815"/>
      <c r="I3808" s="1815"/>
      <c r="J3808" s="1815"/>
      <c r="K3808" s="1816"/>
      <c r="L3808" s="583"/>
      <c r="M3808" s="583"/>
      <c r="N3808" s="549"/>
      <c r="O3808" s="549"/>
      <c r="P3808" s="549"/>
      <c r="Q3808" s="549"/>
      <c r="R3808" s="549"/>
      <c r="S3808" s="584"/>
    </row>
    <row r="3809" spans="1:19" ht="15.6">
      <c r="A3809" s="1814"/>
      <c r="B3809" s="1815"/>
      <c r="C3809" s="1815"/>
      <c r="D3809" s="1815"/>
      <c r="E3809" s="1815"/>
      <c r="F3809" s="1815"/>
      <c r="G3809" s="1815"/>
      <c r="H3809" s="1815"/>
      <c r="I3809" s="1815"/>
      <c r="J3809" s="1815"/>
      <c r="K3809" s="1816"/>
      <c r="L3809" s="583"/>
      <c r="M3809" s="583"/>
      <c r="N3809" s="549"/>
      <c r="O3809" s="549"/>
      <c r="P3809" s="549"/>
      <c r="Q3809" s="549"/>
      <c r="R3809" s="549"/>
      <c r="S3809" s="584"/>
    </row>
    <row r="3810" spans="1:19" ht="15.6">
      <c r="A3810" s="1814"/>
      <c r="B3810" s="1815"/>
      <c r="C3810" s="1815"/>
      <c r="D3810" s="1815"/>
      <c r="E3810" s="1815"/>
      <c r="F3810" s="1815"/>
      <c r="G3810" s="1815"/>
      <c r="H3810" s="1815"/>
      <c r="I3810" s="1815"/>
      <c r="J3810" s="1815"/>
      <c r="K3810" s="1816"/>
      <c r="L3810" s="583"/>
      <c r="M3810" s="583"/>
      <c r="N3810" s="549"/>
      <c r="O3810" s="549"/>
      <c r="P3810" s="549"/>
      <c r="Q3810" s="549"/>
      <c r="R3810" s="549"/>
      <c r="S3810" s="584"/>
    </row>
    <row r="3811" spans="1:19" ht="15.6">
      <c r="A3811" s="1814"/>
      <c r="B3811" s="1815"/>
      <c r="C3811" s="1815"/>
      <c r="D3811" s="1815"/>
      <c r="E3811" s="1815"/>
      <c r="F3811" s="1815"/>
      <c r="G3811" s="1815"/>
      <c r="H3811" s="1815"/>
      <c r="I3811" s="1815"/>
      <c r="J3811" s="1815"/>
      <c r="K3811" s="1816"/>
      <c r="L3811" s="583"/>
      <c r="M3811" s="583"/>
      <c r="N3811" s="549"/>
      <c r="O3811" s="549"/>
      <c r="P3811" s="549"/>
      <c r="Q3811" s="549"/>
      <c r="R3811" s="549"/>
      <c r="S3811" s="584"/>
    </row>
    <row r="3812" spans="1:19" ht="15.6">
      <c r="A3812" s="1814"/>
      <c r="B3812" s="1815"/>
      <c r="C3812" s="1815"/>
      <c r="D3812" s="1815"/>
      <c r="E3812" s="1815"/>
      <c r="F3812" s="1815"/>
      <c r="G3812" s="1815"/>
      <c r="H3812" s="1815"/>
      <c r="I3812" s="1815"/>
      <c r="J3812" s="1815"/>
      <c r="K3812" s="1816"/>
      <c r="L3812" s="583"/>
      <c r="M3812" s="583"/>
      <c r="N3812" s="549"/>
      <c r="O3812" s="549"/>
      <c r="P3812" s="549"/>
      <c r="Q3812" s="549"/>
      <c r="R3812" s="549"/>
      <c r="S3812" s="584"/>
    </row>
    <row r="3813" spans="1:19" ht="16.2" thickBot="1">
      <c r="A3813" s="1814"/>
      <c r="B3813" s="1815"/>
      <c r="C3813" s="1815"/>
      <c r="D3813" s="1815"/>
      <c r="E3813" s="1815"/>
      <c r="F3813" s="1815"/>
      <c r="G3813" s="1815"/>
      <c r="H3813" s="1815"/>
      <c r="I3813" s="1815"/>
      <c r="J3813" s="1815"/>
      <c r="K3813" s="1816"/>
      <c r="L3813" s="1817" t="s">
        <v>1209</v>
      </c>
      <c r="M3813" s="1818"/>
      <c r="N3813" s="1818"/>
      <c r="O3813" s="1818"/>
      <c r="P3813" s="1818"/>
      <c r="Q3813" s="1818"/>
      <c r="R3813" s="1819"/>
      <c r="S3813" s="1164">
        <f>SUM(S3800:S3809)</f>
        <v>78.7</v>
      </c>
    </row>
    <row r="3814" spans="1:19" ht="15.6">
      <c r="A3814" s="1169"/>
      <c r="B3814" s="1170"/>
      <c r="C3814" s="1170"/>
      <c r="D3814" s="1170"/>
      <c r="E3814" s="1170"/>
      <c r="F3814" s="1170"/>
      <c r="G3814" s="1170"/>
      <c r="H3814" s="1170"/>
      <c r="I3814" s="1170"/>
      <c r="J3814" s="1170"/>
      <c r="K3814" s="1170"/>
      <c r="L3814" s="1171"/>
      <c r="M3814" s="1171"/>
      <c r="N3814" s="1171"/>
      <c r="O3814" s="1171"/>
      <c r="P3814" s="1171"/>
      <c r="Q3814" s="1171"/>
      <c r="R3814" s="1171"/>
      <c r="S3814" s="1172"/>
    </row>
    <row r="3815" spans="1:19" ht="90" customHeight="1">
      <c r="A3815" s="753" t="s">
        <v>1306</v>
      </c>
      <c r="B3815" s="1757"/>
      <c r="C3815" s="1757"/>
      <c r="D3815" s="299"/>
      <c r="E3815" s="280"/>
      <c r="F3815" s="756"/>
      <c r="G3815" s="1758" t="s">
        <v>1306</v>
      </c>
      <c r="H3815" s="1758"/>
      <c r="I3815" s="299"/>
      <c r="J3815" s="299"/>
      <c r="K3815" s="552"/>
      <c r="L3815" s="587"/>
      <c r="M3815" s="587"/>
      <c r="N3815" s="587"/>
      <c r="O3815" s="587"/>
      <c r="P3815" s="587"/>
      <c r="Q3815" s="587"/>
      <c r="R3815" s="587"/>
      <c r="S3815" s="588"/>
    </row>
    <row r="3816" spans="1:19" ht="15.6">
      <c r="A3816" s="765" t="s">
        <v>1939</v>
      </c>
      <c r="B3816" s="755"/>
      <c r="C3816" s="755"/>
      <c r="D3816" s="238"/>
      <c r="E3816" s="238"/>
      <c r="F3816" s="238"/>
      <c r="G3816" s="1759" t="s">
        <v>1942</v>
      </c>
      <c r="H3816" s="1759"/>
      <c r="I3816" s="1759"/>
      <c r="J3816" s="1759"/>
      <c r="K3816" s="552"/>
      <c r="L3816" s="587"/>
      <c r="M3816" s="587"/>
      <c r="N3816" s="587"/>
      <c r="O3816" s="587"/>
      <c r="P3816" s="587"/>
      <c r="Q3816" s="587"/>
      <c r="R3816" s="587"/>
      <c r="S3816" s="588"/>
    </row>
    <row r="3817" spans="1:19" ht="15.6">
      <c r="A3817" s="765" t="s">
        <v>1940</v>
      </c>
      <c r="B3817" s="755"/>
      <c r="C3817" s="755"/>
      <c r="D3817" s="238"/>
      <c r="E3817" s="238"/>
      <c r="F3817" s="238"/>
      <c r="G3817" s="1759" t="s">
        <v>1943</v>
      </c>
      <c r="H3817" s="1759"/>
      <c r="I3817" s="1759"/>
      <c r="J3817" s="1759"/>
      <c r="K3817" s="552"/>
      <c r="L3817" s="587"/>
      <c r="M3817" s="587"/>
      <c r="N3817" s="587"/>
      <c r="O3817" s="587"/>
      <c r="P3817" s="587"/>
      <c r="Q3817" s="587"/>
      <c r="R3817" s="587"/>
      <c r="S3817" s="588"/>
    </row>
    <row r="3818" spans="1:19" ht="16.2" thickBot="1">
      <c r="A3818" s="766" t="s">
        <v>1941</v>
      </c>
      <c r="B3818" s="767"/>
      <c r="C3818" s="767"/>
      <c r="D3818" s="727"/>
      <c r="E3818" s="727"/>
      <c r="F3818" s="727"/>
      <c r="G3818" s="1760" t="s">
        <v>1944</v>
      </c>
      <c r="H3818" s="1760"/>
      <c r="I3818" s="1760"/>
      <c r="J3818" s="1760"/>
      <c r="K3818" s="1495"/>
      <c r="L3818" s="1499"/>
      <c r="M3818" s="1499"/>
      <c r="N3818" s="1499"/>
      <c r="O3818" s="1499"/>
      <c r="P3818" s="1499"/>
      <c r="Q3818" s="1499"/>
      <c r="R3818" s="1499"/>
      <c r="S3818" s="1500"/>
    </row>
    <row r="3819" spans="1:19" ht="21" customHeight="1" thickBot="1">
      <c r="A3819" s="1837"/>
      <c r="B3819" s="1838"/>
      <c r="C3819" s="1838"/>
      <c r="D3819" s="1775" t="s">
        <v>1281</v>
      </c>
      <c r="E3819" s="1776"/>
      <c r="F3819" s="1776"/>
      <c r="G3819" s="1776"/>
      <c r="H3819" s="1776"/>
      <c r="I3819" s="1776"/>
      <c r="J3819" s="1776"/>
      <c r="K3819" s="1776"/>
      <c r="L3819" s="1776"/>
      <c r="M3819" s="1776"/>
      <c r="N3819" s="1776"/>
      <c r="O3819" s="1776"/>
      <c r="P3819" s="1776"/>
      <c r="Q3819" s="1776"/>
      <c r="R3819" s="1776"/>
      <c r="S3819" s="1486"/>
    </row>
    <row r="3820" spans="1:19" ht="15.6">
      <c r="A3820" s="530"/>
      <c r="B3820" s="531"/>
      <c r="C3820" s="531"/>
      <c r="D3820" s="531"/>
      <c r="E3820" s="531"/>
      <c r="F3820" s="531"/>
      <c r="G3820" s="531"/>
      <c r="H3820" s="531"/>
      <c r="I3820" s="531"/>
      <c r="J3820" s="531"/>
      <c r="K3820" s="531"/>
      <c r="L3820" s="531"/>
      <c r="M3820" s="531"/>
      <c r="N3820" s="531"/>
      <c r="O3820" s="531"/>
      <c r="P3820" s="531"/>
      <c r="Q3820" s="531"/>
      <c r="R3820" s="531"/>
      <c r="S3820" s="532"/>
    </row>
    <row r="3821" spans="1:19" ht="15.6" customHeight="1">
      <c r="A3821" s="1839" t="s">
        <v>1204</v>
      </c>
      <c r="B3821" s="1840"/>
      <c r="C3821" s="1840"/>
      <c r="D3821" s="1841" t="s">
        <v>1228</v>
      </c>
      <c r="E3821" s="1842"/>
      <c r="F3821" s="1842"/>
      <c r="G3821" s="1842"/>
      <c r="H3821" s="1842"/>
      <c r="I3821" s="1842"/>
      <c r="J3821" s="1842"/>
      <c r="K3821" s="1842"/>
      <c r="L3821" s="1842"/>
      <c r="M3821" s="1842"/>
      <c r="N3821" s="1842"/>
      <c r="O3821" s="1842"/>
      <c r="P3821" s="1842"/>
      <c r="Q3821" s="1842"/>
      <c r="R3821" s="1843"/>
      <c r="S3821" s="534"/>
    </row>
    <row r="3822" spans="1:19" ht="15.6">
      <c r="A3822" s="535"/>
      <c r="B3822" s="533"/>
      <c r="C3822" s="536"/>
      <c r="D3822" s="1844"/>
      <c r="E3822" s="1845"/>
      <c r="F3822" s="1845"/>
      <c r="G3822" s="1845"/>
      <c r="H3822" s="1845"/>
      <c r="I3822" s="1845"/>
      <c r="J3822" s="1845"/>
      <c r="K3822" s="1845"/>
      <c r="L3822" s="1845"/>
      <c r="M3822" s="1845"/>
      <c r="N3822" s="1845"/>
      <c r="O3822" s="1845"/>
      <c r="P3822" s="1845"/>
      <c r="Q3822" s="1845"/>
      <c r="R3822" s="1846"/>
      <c r="S3822" s="534"/>
    </row>
    <row r="3823" spans="1:19" ht="15.6">
      <c r="A3823" s="1761" t="s">
        <v>1282</v>
      </c>
      <c r="B3823" s="1762"/>
      <c r="C3823" s="1762"/>
      <c r="D3823" s="1762"/>
      <c r="E3823" s="541"/>
      <c r="F3823" s="1763" t="s">
        <v>1283</v>
      </c>
      <c r="G3823" s="1763"/>
      <c r="H3823" s="1763"/>
      <c r="I3823" s="1763"/>
      <c r="J3823" s="1763"/>
      <c r="K3823" s="1763"/>
      <c r="L3823" s="540"/>
      <c r="M3823" s="1763" t="s">
        <v>1205</v>
      </c>
      <c r="N3823" s="1763"/>
      <c r="O3823" s="1763"/>
      <c r="P3823" s="540"/>
      <c r="Q3823" s="1764" t="s">
        <v>1284</v>
      </c>
      <c r="R3823" s="1765"/>
      <c r="S3823" s="1766"/>
    </row>
    <row r="3824" spans="1:19" ht="15.6">
      <c r="A3824" s="1767" t="s">
        <v>1154</v>
      </c>
      <c r="B3824" s="1768"/>
      <c r="C3824" s="1768"/>
      <c r="D3824" s="1768"/>
      <c r="E3824" s="541"/>
      <c r="F3824" s="1769" t="s">
        <v>1989</v>
      </c>
      <c r="G3824" s="1769"/>
      <c r="H3824" s="1769"/>
      <c r="I3824" s="1769"/>
      <c r="J3824" s="1769"/>
      <c r="K3824" s="1769"/>
      <c r="L3824" s="540"/>
      <c r="M3824" s="1770" t="s">
        <v>103</v>
      </c>
      <c r="N3824" s="1771"/>
      <c r="O3824" s="1772"/>
      <c r="P3824" s="539"/>
      <c r="Q3824" s="1828"/>
      <c r="R3824" s="1829"/>
      <c r="S3824" s="1830"/>
    </row>
    <row r="3825" spans="1:19" ht="15.6">
      <c r="A3825" s="1767"/>
      <c r="B3825" s="1768"/>
      <c r="C3825" s="1768"/>
      <c r="D3825" s="1768"/>
      <c r="E3825" s="541"/>
      <c r="F3825" s="1769"/>
      <c r="G3825" s="1769"/>
      <c r="H3825" s="1769"/>
      <c r="I3825" s="1769"/>
      <c r="J3825" s="1769"/>
      <c r="K3825" s="1769"/>
      <c r="L3825" s="539"/>
      <c r="M3825" s="539"/>
      <c r="N3825" s="542"/>
      <c r="O3825" s="542"/>
      <c r="P3825" s="542"/>
      <c r="Q3825" s="542"/>
      <c r="R3825" s="540"/>
      <c r="S3825" s="534"/>
    </row>
    <row r="3826" spans="1:19" ht="15.6">
      <c r="A3826" s="1820" t="s">
        <v>1285</v>
      </c>
      <c r="B3826" s="1821"/>
      <c r="C3826" s="1821"/>
      <c r="D3826" s="1821"/>
      <c r="E3826" s="1821"/>
      <c r="F3826" s="1821"/>
      <c r="G3826" s="1821"/>
      <c r="H3826" s="1821"/>
      <c r="I3826" s="1821"/>
      <c r="J3826" s="1821"/>
      <c r="K3826" s="1822"/>
      <c r="L3826" s="1823" t="s">
        <v>1739</v>
      </c>
      <c r="M3826" s="1825" t="s">
        <v>1225</v>
      </c>
      <c r="N3826" s="1826"/>
      <c r="O3826" s="1827"/>
      <c r="P3826" s="1823" t="s">
        <v>1286</v>
      </c>
      <c r="Q3826" s="1823" t="s">
        <v>1287</v>
      </c>
      <c r="R3826" s="1823" t="s">
        <v>1288</v>
      </c>
      <c r="S3826" s="1809" t="s">
        <v>1206</v>
      </c>
    </row>
    <row r="3827" spans="1:19" ht="15.6">
      <c r="A3827" s="1804"/>
      <c r="B3827" s="1805"/>
      <c r="C3827" s="1805"/>
      <c r="D3827" s="1805"/>
      <c r="E3827" s="1805"/>
      <c r="F3827" s="1805"/>
      <c r="G3827" s="1805"/>
      <c r="H3827" s="1805"/>
      <c r="I3827" s="1805"/>
      <c r="J3827" s="1805"/>
      <c r="K3827" s="1806"/>
      <c r="L3827" s="1824"/>
      <c r="M3827" s="546" t="s">
        <v>1289</v>
      </c>
      <c r="N3827" s="546" t="s">
        <v>1290</v>
      </c>
      <c r="O3827" s="546" t="s">
        <v>1291</v>
      </c>
      <c r="P3827" s="1824"/>
      <c r="Q3827" s="1824"/>
      <c r="R3827" s="1824"/>
      <c r="S3827" s="1810"/>
    </row>
    <row r="3828" spans="1:19" ht="15.6">
      <c r="A3828" s="1811" t="s">
        <v>1292</v>
      </c>
      <c r="B3828" s="1812"/>
      <c r="C3828" s="1812"/>
      <c r="D3828" s="1812"/>
      <c r="E3828" s="1812"/>
      <c r="F3828" s="1812"/>
      <c r="G3828" s="1812"/>
      <c r="H3828" s="1812"/>
      <c r="I3828" s="1812"/>
      <c r="J3828" s="1812"/>
      <c r="K3828" s="1813"/>
      <c r="L3828" s="583" t="s">
        <v>1755</v>
      </c>
      <c r="M3828" s="583"/>
      <c r="N3828" s="549"/>
      <c r="O3828" s="549">
        <v>59</v>
      </c>
      <c r="P3828" s="549"/>
      <c r="Q3828" s="549"/>
      <c r="R3828" s="549"/>
      <c r="S3828" s="584">
        <f>O3828</f>
        <v>59</v>
      </c>
    </row>
    <row r="3829" spans="1:19" ht="15.6">
      <c r="A3829" s="1814"/>
      <c r="B3829" s="1815"/>
      <c r="C3829" s="1815"/>
      <c r="D3829" s="1815"/>
      <c r="E3829" s="1815"/>
      <c r="F3829" s="1815"/>
      <c r="G3829" s="1815"/>
      <c r="H3829" s="1815"/>
      <c r="I3829" s="1815"/>
      <c r="J3829" s="1815"/>
      <c r="K3829" s="1816"/>
      <c r="L3829" s="583"/>
      <c r="M3829" s="583"/>
      <c r="N3829" s="549"/>
      <c r="O3829" s="549"/>
      <c r="P3829" s="549"/>
      <c r="Q3829" s="549"/>
      <c r="R3829" s="549"/>
      <c r="S3829" s="584"/>
    </row>
    <row r="3830" spans="1:19" ht="15.6">
      <c r="A3830" s="1814"/>
      <c r="B3830" s="1815"/>
      <c r="C3830" s="1815"/>
      <c r="D3830" s="1815"/>
      <c r="E3830" s="1815"/>
      <c r="F3830" s="1815"/>
      <c r="G3830" s="1815"/>
      <c r="H3830" s="1815"/>
      <c r="I3830" s="1815"/>
      <c r="J3830" s="1815"/>
      <c r="K3830" s="1816"/>
      <c r="L3830" s="583"/>
      <c r="M3830" s="583"/>
      <c r="N3830" s="549"/>
      <c r="O3830" s="549"/>
      <c r="P3830" s="549"/>
      <c r="Q3830" s="549"/>
      <c r="R3830" s="549"/>
      <c r="S3830" s="584"/>
    </row>
    <row r="3831" spans="1:19" ht="15.6">
      <c r="A3831" s="1814"/>
      <c r="B3831" s="1815"/>
      <c r="C3831" s="1815"/>
      <c r="D3831" s="1815"/>
      <c r="E3831" s="1815"/>
      <c r="F3831" s="1815"/>
      <c r="G3831" s="1815"/>
      <c r="H3831" s="1815"/>
      <c r="I3831" s="1815"/>
      <c r="J3831" s="1815"/>
      <c r="K3831" s="1816"/>
      <c r="L3831" s="583"/>
      <c r="M3831" s="583"/>
      <c r="N3831" s="549"/>
      <c r="O3831" s="549"/>
      <c r="P3831" s="549"/>
      <c r="Q3831" s="549"/>
      <c r="R3831" s="549"/>
      <c r="S3831" s="584"/>
    </row>
    <row r="3832" spans="1:19" ht="15.6">
      <c r="A3832" s="1814"/>
      <c r="B3832" s="1815"/>
      <c r="C3832" s="1815"/>
      <c r="D3832" s="1815"/>
      <c r="E3832" s="1815"/>
      <c r="F3832" s="1815"/>
      <c r="G3832" s="1815"/>
      <c r="H3832" s="1815"/>
      <c r="I3832" s="1815"/>
      <c r="J3832" s="1815"/>
      <c r="K3832" s="1816"/>
      <c r="L3832" s="583"/>
      <c r="M3832" s="583"/>
      <c r="N3832" s="549"/>
      <c r="O3832" s="549"/>
      <c r="P3832" s="549"/>
      <c r="Q3832" s="549"/>
      <c r="R3832" s="549"/>
      <c r="S3832" s="584"/>
    </row>
    <row r="3833" spans="1:19" ht="15.6">
      <c r="A3833" s="1814"/>
      <c r="B3833" s="1815"/>
      <c r="C3833" s="1815"/>
      <c r="D3833" s="1815"/>
      <c r="E3833" s="1815"/>
      <c r="F3833" s="1815"/>
      <c r="G3833" s="1815"/>
      <c r="H3833" s="1815"/>
      <c r="I3833" s="1815"/>
      <c r="J3833" s="1815"/>
      <c r="K3833" s="1816"/>
      <c r="L3833" s="583"/>
      <c r="M3833" s="583"/>
      <c r="N3833" s="549"/>
      <c r="O3833" s="549"/>
      <c r="P3833" s="549"/>
      <c r="Q3833" s="549"/>
      <c r="R3833" s="549"/>
      <c r="S3833" s="584"/>
    </row>
    <row r="3834" spans="1:19" ht="15.6">
      <c r="A3834" s="1814"/>
      <c r="B3834" s="1815"/>
      <c r="C3834" s="1815"/>
      <c r="D3834" s="1815"/>
      <c r="E3834" s="1815"/>
      <c r="F3834" s="1815"/>
      <c r="G3834" s="1815"/>
      <c r="H3834" s="1815"/>
      <c r="I3834" s="1815"/>
      <c r="J3834" s="1815"/>
      <c r="K3834" s="1816"/>
      <c r="L3834" s="583"/>
      <c r="M3834" s="583"/>
      <c r="N3834" s="549"/>
      <c r="O3834" s="549"/>
      <c r="P3834" s="549"/>
      <c r="Q3834" s="549"/>
      <c r="R3834" s="549"/>
      <c r="S3834" s="584"/>
    </row>
    <row r="3835" spans="1:19" ht="15.6">
      <c r="A3835" s="1814"/>
      <c r="B3835" s="1815"/>
      <c r="C3835" s="1815"/>
      <c r="D3835" s="1815"/>
      <c r="E3835" s="1815"/>
      <c r="F3835" s="1815"/>
      <c r="G3835" s="1815"/>
      <c r="H3835" s="1815"/>
      <c r="I3835" s="1815"/>
      <c r="J3835" s="1815"/>
      <c r="K3835" s="1816"/>
      <c r="L3835" s="583"/>
      <c r="M3835" s="583"/>
      <c r="N3835" s="549"/>
      <c r="O3835" s="549"/>
      <c r="P3835" s="549"/>
      <c r="Q3835" s="549"/>
      <c r="R3835" s="549"/>
      <c r="S3835" s="584"/>
    </row>
    <row r="3836" spans="1:19" ht="15.6">
      <c r="A3836" s="1814"/>
      <c r="B3836" s="1815"/>
      <c r="C3836" s="1815"/>
      <c r="D3836" s="1815"/>
      <c r="E3836" s="1815"/>
      <c r="F3836" s="1815"/>
      <c r="G3836" s="1815"/>
      <c r="H3836" s="1815"/>
      <c r="I3836" s="1815"/>
      <c r="J3836" s="1815"/>
      <c r="K3836" s="1816"/>
      <c r="L3836" s="583"/>
      <c r="M3836" s="583"/>
      <c r="N3836" s="549"/>
      <c r="O3836" s="549"/>
      <c r="P3836" s="549"/>
      <c r="Q3836" s="549"/>
      <c r="R3836" s="549"/>
      <c r="S3836" s="584"/>
    </row>
    <row r="3837" spans="1:19" ht="15.6">
      <c r="A3837" s="1814"/>
      <c r="B3837" s="1815"/>
      <c r="C3837" s="1815"/>
      <c r="D3837" s="1815"/>
      <c r="E3837" s="1815"/>
      <c r="F3837" s="1815"/>
      <c r="G3837" s="1815"/>
      <c r="H3837" s="1815"/>
      <c r="I3837" s="1815"/>
      <c r="J3837" s="1815"/>
      <c r="K3837" s="1816"/>
      <c r="L3837" s="583"/>
      <c r="M3837" s="583"/>
      <c r="N3837" s="549"/>
      <c r="O3837" s="549"/>
      <c r="P3837" s="549"/>
      <c r="Q3837" s="549"/>
      <c r="R3837" s="549"/>
      <c r="S3837" s="584"/>
    </row>
    <row r="3838" spans="1:19" ht="15.6">
      <c r="A3838" s="1814"/>
      <c r="B3838" s="1815"/>
      <c r="C3838" s="1815"/>
      <c r="D3838" s="1815"/>
      <c r="E3838" s="1815"/>
      <c r="F3838" s="1815"/>
      <c r="G3838" s="1815"/>
      <c r="H3838" s="1815"/>
      <c r="I3838" s="1815"/>
      <c r="J3838" s="1815"/>
      <c r="K3838" s="1816"/>
      <c r="L3838" s="583"/>
      <c r="M3838" s="583"/>
      <c r="N3838" s="549"/>
      <c r="O3838" s="549"/>
      <c r="P3838" s="549"/>
      <c r="Q3838" s="549"/>
      <c r="R3838" s="549"/>
      <c r="S3838" s="584"/>
    </row>
    <row r="3839" spans="1:19" ht="15.6">
      <c r="A3839" s="1814"/>
      <c r="B3839" s="1815"/>
      <c r="C3839" s="1815"/>
      <c r="D3839" s="1815"/>
      <c r="E3839" s="1815"/>
      <c r="F3839" s="1815"/>
      <c r="G3839" s="1815"/>
      <c r="H3839" s="1815"/>
      <c r="I3839" s="1815"/>
      <c r="J3839" s="1815"/>
      <c r="K3839" s="1816"/>
      <c r="L3839" s="583"/>
      <c r="M3839" s="583"/>
      <c r="N3839" s="549"/>
      <c r="O3839" s="549"/>
      <c r="P3839" s="549"/>
      <c r="Q3839" s="549"/>
      <c r="R3839" s="549"/>
      <c r="S3839" s="584"/>
    </row>
    <row r="3840" spans="1:19" ht="15.6">
      <c r="A3840" s="1814"/>
      <c r="B3840" s="1815"/>
      <c r="C3840" s="1815"/>
      <c r="D3840" s="1815"/>
      <c r="E3840" s="1815"/>
      <c r="F3840" s="1815"/>
      <c r="G3840" s="1815"/>
      <c r="H3840" s="1815"/>
      <c r="I3840" s="1815"/>
      <c r="J3840" s="1815"/>
      <c r="K3840" s="1816"/>
      <c r="L3840" s="583"/>
      <c r="M3840" s="583"/>
      <c r="N3840" s="549"/>
      <c r="O3840" s="549"/>
      <c r="P3840" s="549"/>
      <c r="Q3840" s="549"/>
      <c r="R3840" s="549"/>
      <c r="S3840" s="584"/>
    </row>
    <row r="3841" spans="1:19" ht="15.6">
      <c r="A3841" s="1831"/>
      <c r="B3841" s="1832"/>
      <c r="C3841" s="1832"/>
      <c r="D3841" s="1832"/>
      <c r="E3841" s="1832"/>
      <c r="F3841" s="1832"/>
      <c r="G3841" s="1832"/>
      <c r="H3841" s="1832"/>
      <c r="I3841" s="1832"/>
      <c r="J3841" s="1832"/>
      <c r="K3841" s="1833"/>
      <c r="L3841" s="1834" t="s">
        <v>1209</v>
      </c>
      <c r="M3841" s="1835"/>
      <c r="N3841" s="1835"/>
      <c r="O3841" s="1835"/>
      <c r="P3841" s="1835"/>
      <c r="Q3841" s="1835"/>
      <c r="R3841" s="1836"/>
      <c r="S3841" s="558">
        <f>SUM(S3828:S3837)</f>
        <v>59</v>
      </c>
    </row>
    <row r="3842" spans="1:19" ht="15" thickBot="1">
      <c r="A3842" s="1147"/>
      <c r="S3842" s="1148"/>
    </row>
    <row r="3843" spans="1:19" ht="21" customHeight="1" thickBot="1">
      <c r="A3843" s="1837"/>
      <c r="B3843" s="1838"/>
      <c r="C3843" s="1838"/>
      <c r="D3843" s="1775" t="s">
        <v>1281</v>
      </c>
      <c r="E3843" s="1776"/>
      <c r="F3843" s="1776"/>
      <c r="G3843" s="1776"/>
      <c r="H3843" s="1776"/>
      <c r="I3843" s="1776"/>
      <c r="J3843" s="1776"/>
      <c r="K3843" s="1776"/>
      <c r="L3843" s="1776"/>
      <c r="M3843" s="1776"/>
      <c r="N3843" s="1776"/>
      <c r="O3843" s="1776"/>
      <c r="P3843" s="1776"/>
      <c r="Q3843" s="1776"/>
      <c r="R3843" s="1776"/>
      <c r="S3843" s="1486"/>
    </row>
    <row r="3844" spans="1:19" ht="15.6">
      <c r="A3844" s="530"/>
      <c r="B3844" s="531"/>
      <c r="C3844" s="531"/>
      <c r="D3844" s="531"/>
      <c r="E3844" s="531"/>
      <c r="F3844" s="531"/>
      <c r="G3844" s="531"/>
      <c r="H3844" s="531"/>
      <c r="I3844" s="531"/>
      <c r="J3844" s="531"/>
      <c r="K3844" s="531"/>
      <c r="L3844" s="531"/>
      <c r="M3844" s="531"/>
      <c r="N3844" s="531"/>
      <c r="O3844" s="531"/>
      <c r="P3844" s="531"/>
      <c r="Q3844" s="531"/>
      <c r="R3844" s="531"/>
      <c r="S3844" s="532"/>
    </row>
    <row r="3845" spans="1:19" ht="15.6" customHeight="1">
      <c r="A3845" s="1839" t="s">
        <v>1204</v>
      </c>
      <c r="B3845" s="1840"/>
      <c r="C3845" s="1840"/>
      <c r="D3845" s="1850" t="s">
        <v>1228</v>
      </c>
      <c r="E3845" s="1851"/>
      <c r="F3845" s="1851"/>
      <c r="G3845" s="1851"/>
      <c r="H3845" s="1851"/>
      <c r="I3845" s="1851"/>
      <c r="J3845" s="1851"/>
      <c r="K3845" s="1851"/>
      <c r="L3845" s="1851"/>
      <c r="M3845" s="1851"/>
      <c r="N3845" s="1851"/>
      <c r="O3845" s="1851"/>
      <c r="P3845" s="1851"/>
      <c r="Q3845" s="1851"/>
      <c r="R3845" s="1852"/>
      <c r="S3845" s="534"/>
    </row>
    <row r="3846" spans="1:19" ht="15.6">
      <c r="A3846" s="535"/>
      <c r="B3846" s="533"/>
      <c r="C3846" s="536"/>
      <c r="D3846" s="1853"/>
      <c r="E3846" s="1854"/>
      <c r="F3846" s="1854"/>
      <c r="G3846" s="1854"/>
      <c r="H3846" s="1854"/>
      <c r="I3846" s="1854"/>
      <c r="J3846" s="1854"/>
      <c r="K3846" s="1854"/>
      <c r="L3846" s="1854"/>
      <c r="M3846" s="1854"/>
      <c r="N3846" s="1854"/>
      <c r="O3846" s="1854"/>
      <c r="P3846" s="1854"/>
      <c r="Q3846" s="1854"/>
      <c r="R3846" s="1855"/>
      <c r="S3846" s="534"/>
    </row>
    <row r="3847" spans="1:19" ht="15.6">
      <c r="A3847" s="1761" t="s">
        <v>1282</v>
      </c>
      <c r="B3847" s="1762"/>
      <c r="C3847" s="1762"/>
      <c r="D3847" s="1762"/>
      <c r="E3847" s="541"/>
      <c r="F3847" s="1763" t="s">
        <v>1283</v>
      </c>
      <c r="G3847" s="1763"/>
      <c r="H3847" s="1763"/>
      <c r="I3847" s="1763"/>
      <c r="J3847" s="1763"/>
      <c r="K3847" s="1763"/>
      <c r="L3847" s="540"/>
      <c r="M3847" s="1763" t="s">
        <v>1205</v>
      </c>
      <c r="N3847" s="1763"/>
      <c r="O3847" s="1763"/>
      <c r="P3847" s="540"/>
      <c r="Q3847" s="1764" t="s">
        <v>1284</v>
      </c>
      <c r="R3847" s="1765"/>
      <c r="S3847" s="1766"/>
    </row>
    <row r="3848" spans="1:19" ht="15.6">
      <c r="A3848" s="1767" t="s">
        <v>1156</v>
      </c>
      <c r="B3848" s="1768"/>
      <c r="C3848" s="1768"/>
      <c r="D3848" s="1768"/>
      <c r="E3848" s="541"/>
      <c r="F3848" s="1769" t="s">
        <v>1157</v>
      </c>
      <c r="G3848" s="1769"/>
      <c r="H3848" s="1769"/>
      <c r="I3848" s="1769"/>
      <c r="J3848" s="1769"/>
      <c r="K3848" s="1769"/>
      <c r="L3848" s="540"/>
      <c r="M3848" s="1770" t="s">
        <v>1058</v>
      </c>
      <c r="N3848" s="1771"/>
      <c r="O3848" s="1772"/>
      <c r="P3848" s="539"/>
      <c r="Q3848" s="1828"/>
      <c r="R3848" s="1829"/>
      <c r="S3848" s="1830"/>
    </row>
    <row r="3849" spans="1:19" ht="15.6">
      <c r="A3849" s="1767"/>
      <c r="B3849" s="1768"/>
      <c r="C3849" s="1768"/>
      <c r="D3849" s="1768"/>
      <c r="E3849" s="541"/>
      <c r="F3849" s="1769"/>
      <c r="G3849" s="1769"/>
      <c r="H3849" s="1769"/>
      <c r="I3849" s="1769"/>
      <c r="J3849" s="1769"/>
      <c r="K3849" s="1769"/>
      <c r="L3849" s="539"/>
      <c r="M3849" s="539"/>
      <c r="N3849" s="542"/>
      <c r="O3849" s="542"/>
      <c r="P3849" s="542"/>
      <c r="Q3849" s="542"/>
      <c r="R3849" s="540"/>
      <c r="S3849" s="534"/>
    </row>
    <row r="3850" spans="1:19" ht="15.6">
      <c r="A3850" s="1820" t="s">
        <v>1285</v>
      </c>
      <c r="B3850" s="1821"/>
      <c r="C3850" s="1821"/>
      <c r="D3850" s="1821"/>
      <c r="E3850" s="1821"/>
      <c r="F3850" s="1821"/>
      <c r="G3850" s="1821"/>
      <c r="H3850" s="1821"/>
      <c r="I3850" s="1821"/>
      <c r="J3850" s="1821"/>
      <c r="K3850" s="1822"/>
      <c r="L3850" s="1823" t="s">
        <v>1739</v>
      </c>
      <c r="M3850" s="1825" t="s">
        <v>1225</v>
      </c>
      <c r="N3850" s="1826"/>
      <c r="O3850" s="1827"/>
      <c r="P3850" s="1823" t="s">
        <v>1286</v>
      </c>
      <c r="Q3850" s="1823" t="s">
        <v>1287</v>
      </c>
      <c r="R3850" s="1823" t="s">
        <v>1288</v>
      </c>
      <c r="S3850" s="1809" t="s">
        <v>1206</v>
      </c>
    </row>
    <row r="3851" spans="1:19" ht="15.6">
      <c r="A3851" s="1804"/>
      <c r="B3851" s="1805"/>
      <c r="C3851" s="1805"/>
      <c r="D3851" s="1805"/>
      <c r="E3851" s="1805"/>
      <c r="F3851" s="1805"/>
      <c r="G3851" s="1805"/>
      <c r="H3851" s="1805"/>
      <c r="I3851" s="1805"/>
      <c r="J3851" s="1805"/>
      <c r="K3851" s="1806"/>
      <c r="L3851" s="1824"/>
      <c r="M3851" s="546" t="s">
        <v>1289</v>
      </c>
      <c r="N3851" s="546" t="s">
        <v>1290</v>
      </c>
      <c r="O3851" s="546" t="s">
        <v>1291</v>
      </c>
      <c r="P3851" s="1824"/>
      <c r="Q3851" s="1824"/>
      <c r="R3851" s="1824"/>
      <c r="S3851" s="1810"/>
    </row>
    <row r="3852" spans="1:19" ht="15.6">
      <c r="A3852" s="1811" t="s">
        <v>1292</v>
      </c>
      <c r="B3852" s="1812"/>
      <c r="C3852" s="1812"/>
      <c r="D3852" s="1812"/>
      <c r="E3852" s="1812"/>
      <c r="F3852" s="1812"/>
      <c r="G3852" s="1812"/>
      <c r="H3852" s="1812"/>
      <c r="I3852" s="1812"/>
      <c r="J3852" s="1812"/>
      <c r="K3852" s="1813"/>
      <c r="L3852" s="633" t="s">
        <v>1293</v>
      </c>
      <c r="M3852" s="583"/>
      <c r="N3852" s="549"/>
      <c r="O3852" s="549"/>
      <c r="P3852" s="549"/>
      <c r="Q3852" s="549">
        <v>48</v>
      </c>
      <c r="R3852" s="549"/>
      <c r="S3852" s="584">
        <f>Q3852</f>
        <v>48</v>
      </c>
    </row>
    <row r="3853" spans="1:19" ht="15.6">
      <c r="A3853" s="1814"/>
      <c r="B3853" s="1815"/>
      <c r="C3853" s="1815"/>
      <c r="D3853" s="1815"/>
      <c r="E3853" s="1815"/>
      <c r="F3853" s="1815"/>
      <c r="G3853" s="1815"/>
      <c r="H3853" s="1815"/>
      <c r="I3853" s="1815"/>
      <c r="J3853" s="1815"/>
      <c r="K3853" s="1816"/>
      <c r="L3853" s="633" t="s">
        <v>1648</v>
      </c>
      <c r="M3853" s="583"/>
      <c r="N3853" s="549"/>
      <c r="O3853" s="549"/>
      <c r="P3853" s="549"/>
      <c r="Q3853" s="549">
        <v>36</v>
      </c>
      <c r="R3853" s="549"/>
      <c r="S3853" s="584">
        <f t="shared" ref="S3853:S3867" si="96">Q3853</f>
        <v>36</v>
      </c>
    </row>
    <row r="3854" spans="1:19" ht="15.6">
      <c r="A3854" s="1814"/>
      <c r="B3854" s="1815"/>
      <c r="C3854" s="1815"/>
      <c r="D3854" s="1815"/>
      <c r="E3854" s="1815"/>
      <c r="F3854" s="1815"/>
      <c r="G3854" s="1815"/>
      <c r="H3854" s="1815"/>
      <c r="I3854" s="1815"/>
      <c r="J3854" s="1815"/>
      <c r="K3854" s="1816"/>
      <c r="L3854" s="633" t="s">
        <v>1756</v>
      </c>
      <c r="M3854" s="583"/>
      <c r="N3854" s="549"/>
      <c r="O3854" s="549"/>
      <c r="P3854" s="549"/>
      <c r="Q3854" s="549">
        <v>14</v>
      </c>
      <c r="R3854" s="549"/>
      <c r="S3854" s="584">
        <f t="shared" si="96"/>
        <v>14</v>
      </c>
    </row>
    <row r="3855" spans="1:19" ht="15.6">
      <c r="A3855" s="1814"/>
      <c r="B3855" s="1815"/>
      <c r="C3855" s="1815"/>
      <c r="D3855" s="1815"/>
      <c r="E3855" s="1815"/>
      <c r="F3855" s="1815"/>
      <c r="G3855" s="1815"/>
      <c r="H3855" s="1815"/>
      <c r="I3855" s="1815"/>
      <c r="J3855" s="1815"/>
      <c r="K3855" s="1816"/>
      <c r="L3855" s="633" t="s">
        <v>1643</v>
      </c>
      <c r="M3855" s="583"/>
      <c r="N3855" s="549"/>
      <c r="O3855" s="549"/>
      <c r="P3855" s="549"/>
      <c r="Q3855" s="549">
        <v>10</v>
      </c>
      <c r="R3855" s="549"/>
      <c r="S3855" s="584">
        <f t="shared" si="96"/>
        <v>10</v>
      </c>
    </row>
    <row r="3856" spans="1:19" ht="15.6">
      <c r="A3856" s="1814"/>
      <c r="B3856" s="1815"/>
      <c r="C3856" s="1815"/>
      <c r="D3856" s="1815"/>
      <c r="E3856" s="1815"/>
      <c r="F3856" s="1815"/>
      <c r="G3856" s="1815"/>
      <c r="H3856" s="1815"/>
      <c r="I3856" s="1815"/>
      <c r="J3856" s="1815"/>
      <c r="K3856" s="1816"/>
      <c r="L3856" s="633" t="s">
        <v>1757</v>
      </c>
      <c r="M3856" s="583"/>
      <c r="N3856" s="549"/>
      <c r="O3856" s="549"/>
      <c r="P3856" s="549"/>
      <c r="Q3856" s="549">
        <v>1</v>
      </c>
      <c r="R3856" s="549"/>
      <c r="S3856" s="584">
        <f t="shared" si="96"/>
        <v>1</v>
      </c>
    </row>
    <row r="3857" spans="1:19" ht="15.6">
      <c r="A3857" s="1814"/>
      <c r="B3857" s="1815"/>
      <c r="C3857" s="1815"/>
      <c r="D3857" s="1815"/>
      <c r="E3857" s="1815"/>
      <c r="F3857" s="1815"/>
      <c r="G3857" s="1815"/>
      <c r="H3857" s="1815"/>
      <c r="I3857" s="1815"/>
      <c r="J3857" s="1815"/>
      <c r="K3857" s="1816"/>
      <c r="L3857" s="633" t="s">
        <v>1758</v>
      </c>
      <c r="M3857" s="583"/>
      <c r="N3857" s="549"/>
      <c r="O3857" s="549"/>
      <c r="P3857" s="549"/>
      <c r="Q3857" s="549">
        <v>2</v>
      </c>
      <c r="R3857" s="549"/>
      <c r="S3857" s="584">
        <f t="shared" si="96"/>
        <v>2</v>
      </c>
    </row>
    <row r="3858" spans="1:19" ht="15.6">
      <c r="A3858" s="1814"/>
      <c r="B3858" s="1815"/>
      <c r="C3858" s="1815"/>
      <c r="D3858" s="1815"/>
      <c r="E3858" s="1815"/>
      <c r="F3858" s="1815"/>
      <c r="G3858" s="1815"/>
      <c r="H3858" s="1815"/>
      <c r="I3858" s="1815"/>
      <c r="J3858" s="1815"/>
      <c r="K3858" s="1816"/>
      <c r="L3858" s="633" t="s">
        <v>1674</v>
      </c>
      <c r="M3858" s="583"/>
      <c r="N3858" s="549"/>
      <c r="O3858" s="549"/>
      <c r="P3858" s="549"/>
      <c r="Q3858" s="549">
        <v>2</v>
      </c>
      <c r="R3858" s="549"/>
      <c r="S3858" s="584">
        <f t="shared" si="96"/>
        <v>2</v>
      </c>
    </row>
    <row r="3859" spans="1:19" ht="15.6">
      <c r="A3859" s="1814"/>
      <c r="B3859" s="1815"/>
      <c r="C3859" s="1815"/>
      <c r="D3859" s="1815"/>
      <c r="E3859" s="1815"/>
      <c r="F3859" s="1815"/>
      <c r="G3859" s="1815"/>
      <c r="H3859" s="1815"/>
      <c r="I3859" s="1815"/>
      <c r="J3859" s="1815"/>
      <c r="K3859" s="1816"/>
      <c r="L3859" s="633" t="s">
        <v>1759</v>
      </c>
      <c r="M3859" s="583"/>
      <c r="N3859" s="549"/>
      <c r="O3859" s="549"/>
      <c r="P3859" s="549"/>
      <c r="Q3859" s="549">
        <v>4</v>
      </c>
      <c r="R3859" s="549"/>
      <c r="S3859" s="584">
        <f t="shared" si="96"/>
        <v>4</v>
      </c>
    </row>
    <row r="3860" spans="1:19" ht="15.6">
      <c r="A3860" s="1814"/>
      <c r="B3860" s="1815"/>
      <c r="C3860" s="1815"/>
      <c r="D3860" s="1815"/>
      <c r="E3860" s="1815"/>
      <c r="F3860" s="1815"/>
      <c r="G3860" s="1815"/>
      <c r="H3860" s="1815"/>
      <c r="I3860" s="1815"/>
      <c r="J3860" s="1815"/>
      <c r="K3860" s="1816"/>
      <c r="L3860" s="633" t="s">
        <v>1644</v>
      </c>
      <c r="M3860" s="583"/>
      <c r="N3860" s="549"/>
      <c r="O3860" s="549"/>
      <c r="P3860" s="549"/>
      <c r="Q3860" s="549">
        <v>6</v>
      </c>
      <c r="R3860" s="549"/>
      <c r="S3860" s="584">
        <f t="shared" si="96"/>
        <v>6</v>
      </c>
    </row>
    <row r="3861" spans="1:19" ht="15.6">
      <c r="A3861" s="1814"/>
      <c r="B3861" s="1815"/>
      <c r="C3861" s="1815"/>
      <c r="D3861" s="1815"/>
      <c r="E3861" s="1815"/>
      <c r="F3861" s="1815"/>
      <c r="G3861" s="1815"/>
      <c r="H3861" s="1815"/>
      <c r="I3861" s="1815"/>
      <c r="J3861" s="1815"/>
      <c r="K3861" s="1816"/>
      <c r="L3861" s="633" t="s">
        <v>1634</v>
      </c>
      <c r="M3861" s="583"/>
      <c r="N3861" s="549"/>
      <c r="O3861" s="549"/>
      <c r="P3861" s="549"/>
      <c r="Q3861" s="549">
        <v>6</v>
      </c>
      <c r="R3861" s="549"/>
      <c r="S3861" s="584">
        <f t="shared" si="96"/>
        <v>6</v>
      </c>
    </row>
    <row r="3862" spans="1:19" ht="31.2">
      <c r="A3862" s="1814"/>
      <c r="B3862" s="1815"/>
      <c r="C3862" s="1815"/>
      <c r="D3862" s="1815"/>
      <c r="E3862" s="1815"/>
      <c r="F3862" s="1815"/>
      <c r="G3862" s="1815"/>
      <c r="H3862" s="1815"/>
      <c r="I3862" s="1815"/>
      <c r="J3862" s="1815"/>
      <c r="K3862" s="1816"/>
      <c r="L3862" s="633" t="s">
        <v>1626</v>
      </c>
      <c r="M3862" s="583"/>
      <c r="N3862" s="549"/>
      <c r="O3862" s="549"/>
      <c r="P3862" s="549"/>
      <c r="Q3862" s="549">
        <v>4</v>
      </c>
      <c r="R3862" s="549"/>
      <c r="S3862" s="584">
        <f t="shared" si="96"/>
        <v>4</v>
      </c>
    </row>
    <row r="3863" spans="1:19" ht="15.6">
      <c r="A3863" s="1814"/>
      <c r="B3863" s="1815"/>
      <c r="C3863" s="1815"/>
      <c r="D3863" s="1815"/>
      <c r="E3863" s="1815"/>
      <c r="F3863" s="1815"/>
      <c r="G3863" s="1815"/>
      <c r="H3863" s="1815"/>
      <c r="I3863" s="1815"/>
      <c r="J3863" s="1815"/>
      <c r="K3863" s="1816"/>
      <c r="L3863" s="583" t="s">
        <v>1649</v>
      </c>
      <c r="M3863" s="583"/>
      <c r="N3863" s="549"/>
      <c r="O3863" s="549"/>
      <c r="P3863" s="549"/>
      <c r="Q3863" s="549">
        <v>5</v>
      </c>
      <c r="R3863" s="549"/>
      <c r="S3863" s="584">
        <f t="shared" si="96"/>
        <v>5</v>
      </c>
    </row>
    <row r="3864" spans="1:19" ht="15.6">
      <c r="A3864" s="1814"/>
      <c r="B3864" s="1815"/>
      <c r="C3864" s="1815"/>
      <c r="D3864" s="1815"/>
      <c r="E3864" s="1815"/>
      <c r="F3864" s="1815"/>
      <c r="G3864" s="1815"/>
      <c r="H3864" s="1815"/>
      <c r="I3864" s="1815"/>
      <c r="J3864" s="1815"/>
      <c r="K3864" s="1816"/>
      <c r="L3864" s="633" t="s">
        <v>1760</v>
      </c>
      <c r="M3864" s="583"/>
      <c r="N3864" s="549"/>
      <c r="O3864" s="549"/>
      <c r="P3864" s="549"/>
      <c r="Q3864" s="549">
        <v>4</v>
      </c>
      <c r="R3864" s="549"/>
      <c r="S3864" s="584">
        <f t="shared" si="96"/>
        <v>4</v>
      </c>
    </row>
    <row r="3865" spans="1:19" ht="15.6">
      <c r="A3865" s="1814"/>
      <c r="B3865" s="1815"/>
      <c r="C3865" s="1815"/>
      <c r="D3865" s="1815"/>
      <c r="E3865" s="1815"/>
      <c r="F3865" s="1815"/>
      <c r="G3865" s="1815"/>
      <c r="H3865" s="1815"/>
      <c r="I3865" s="1815"/>
      <c r="J3865" s="1815"/>
      <c r="K3865" s="1816"/>
      <c r="L3865" s="633" t="s">
        <v>1761</v>
      </c>
      <c r="M3865" s="583"/>
      <c r="N3865" s="549"/>
      <c r="O3865" s="549"/>
      <c r="P3865" s="549"/>
      <c r="Q3865" s="549">
        <v>4</v>
      </c>
      <c r="R3865" s="549"/>
      <c r="S3865" s="584">
        <f t="shared" si="96"/>
        <v>4</v>
      </c>
    </row>
    <row r="3866" spans="1:19" ht="15.6">
      <c r="A3866" s="1814"/>
      <c r="B3866" s="1815"/>
      <c r="C3866" s="1815"/>
      <c r="D3866" s="1815"/>
      <c r="E3866" s="1815"/>
      <c r="F3866" s="1815"/>
      <c r="G3866" s="1815"/>
      <c r="H3866" s="1815"/>
      <c r="I3866" s="1815"/>
      <c r="J3866" s="1815"/>
      <c r="K3866" s="1816"/>
      <c r="L3866" s="633" t="s">
        <v>1762</v>
      </c>
      <c r="M3866" s="583"/>
      <c r="N3866" s="549"/>
      <c r="O3866" s="549"/>
      <c r="P3866" s="549"/>
      <c r="Q3866" s="549">
        <v>6</v>
      </c>
      <c r="R3866" s="549"/>
      <c r="S3866" s="584">
        <f t="shared" si="96"/>
        <v>6</v>
      </c>
    </row>
    <row r="3867" spans="1:19" ht="15.6">
      <c r="A3867" s="1814"/>
      <c r="B3867" s="1815"/>
      <c r="C3867" s="1815"/>
      <c r="D3867" s="1815"/>
      <c r="E3867" s="1815"/>
      <c r="F3867" s="1815"/>
      <c r="G3867" s="1815"/>
      <c r="H3867" s="1815"/>
      <c r="I3867" s="1815"/>
      <c r="J3867" s="1815"/>
      <c r="K3867" s="1816"/>
      <c r="L3867" s="633" t="s">
        <v>1651</v>
      </c>
      <c r="M3867" s="583"/>
      <c r="N3867" s="549"/>
      <c r="O3867" s="549"/>
      <c r="P3867" s="549"/>
      <c r="Q3867" s="549">
        <v>22</v>
      </c>
      <c r="R3867" s="549"/>
      <c r="S3867" s="584">
        <f t="shared" si="96"/>
        <v>22</v>
      </c>
    </row>
    <row r="3868" spans="1:19" ht="15.6">
      <c r="A3868" s="1814"/>
      <c r="B3868" s="1815"/>
      <c r="C3868" s="1815"/>
      <c r="D3868" s="1815"/>
      <c r="E3868" s="1815"/>
      <c r="F3868" s="1815"/>
      <c r="G3868" s="1815"/>
      <c r="H3868" s="1815"/>
      <c r="I3868" s="1815"/>
      <c r="J3868" s="1815"/>
      <c r="K3868" s="1816"/>
      <c r="L3868" s="583"/>
      <c r="M3868" s="583"/>
      <c r="N3868" s="549"/>
      <c r="O3868" s="549"/>
      <c r="P3868" s="549"/>
      <c r="Q3868" s="549"/>
      <c r="R3868" s="549"/>
      <c r="S3868" s="584"/>
    </row>
    <row r="3869" spans="1:19" ht="16.2" thickBot="1">
      <c r="A3869" s="1847"/>
      <c r="B3869" s="1848"/>
      <c r="C3869" s="1848"/>
      <c r="D3869" s="1848"/>
      <c r="E3869" s="1848"/>
      <c r="F3869" s="1848"/>
      <c r="G3869" s="1848"/>
      <c r="H3869" s="1848"/>
      <c r="I3869" s="1848"/>
      <c r="J3869" s="1848"/>
      <c r="K3869" s="1849"/>
      <c r="L3869" s="1817" t="s">
        <v>1209</v>
      </c>
      <c r="M3869" s="1818"/>
      <c r="N3869" s="1818"/>
      <c r="O3869" s="1818"/>
      <c r="P3869" s="1818"/>
      <c r="Q3869" s="1818"/>
      <c r="R3869" s="1819"/>
      <c r="S3869" s="1496">
        <f>SUM(S3852:S3868)</f>
        <v>174</v>
      </c>
    </row>
    <row r="3870" spans="1:19" ht="15.6">
      <c r="A3870" s="1169"/>
      <c r="B3870" s="1170"/>
      <c r="C3870" s="1170"/>
      <c r="D3870" s="1170"/>
      <c r="E3870" s="1170"/>
      <c r="F3870" s="1170"/>
      <c r="G3870" s="1170"/>
      <c r="H3870" s="1170"/>
      <c r="I3870" s="1170"/>
      <c r="J3870" s="1170"/>
      <c r="K3870" s="1170"/>
      <c r="L3870" s="1171"/>
      <c r="M3870" s="1171"/>
      <c r="N3870" s="1171"/>
      <c r="O3870" s="1171"/>
      <c r="P3870" s="1171"/>
      <c r="Q3870" s="1171"/>
      <c r="R3870" s="1171"/>
      <c r="S3870" s="1172"/>
    </row>
    <row r="3871" spans="1:19" ht="84.6" customHeight="1">
      <c r="A3871" s="753" t="s">
        <v>1306</v>
      </c>
      <c r="B3871" s="1757"/>
      <c r="C3871" s="1757"/>
      <c r="D3871" s="299"/>
      <c r="E3871" s="280"/>
      <c r="F3871" s="756"/>
      <c r="G3871" s="1758" t="s">
        <v>1306</v>
      </c>
      <c r="H3871" s="1758"/>
      <c r="I3871" s="299"/>
      <c r="J3871" s="299"/>
      <c r="K3871" s="552"/>
      <c r="L3871" s="587"/>
      <c r="M3871" s="587"/>
      <c r="N3871" s="587"/>
      <c r="O3871" s="587"/>
      <c r="P3871" s="587"/>
      <c r="Q3871" s="587"/>
      <c r="R3871" s="587"/>
      <c r="S3871" s="588"/>
    </row>
    <row r="3872" spans="1:19" ht="15.6">
      <c r="A3872" s="765" t="s">
        <v>1939</v>
      </c>
      <c r="B3872" s="755"/>
      <c r="C3872" s="755"/>
      <c r="D3872" s="238"/>
      <c r="E3872" s="238"/>
      <c r="F3872" s="238"/>
      <c r="G3872" s="1759" t="s">
        <v>1942</v>
      </c>
      <c r="H3872" s="1759"/>
      <c r="I3872" s="1759"/>
      <c r="J3872" s="1759"/>
      <c r="K3872" s="552"/>
      <c r="L3872" s="587"/>
      <c r="M3872" s="587"/>
      <c r="N3872" s="587"/>
      <c r="O3872" s="587"/>
      <c r="P3872" s="587"/>
      <c r="Q3872" s="587"/>
      <c r="R3872" s="587"/>
      <c r="S3872" s="588"/>
    </row>
    <row r="3873" spans="1:19" ht="15.6">
      <c r="A3873" s="765" t="s">
        <v>1940</v>
      </c>
      <c r="B3873" s="755"/>
      <c r="C3873" s="755"/>
      <c r="D3873" s="238"/>
      <c r="E3873" s="238"/>
      <c r="F3873" s="238"/>
      <c r="G3873" s="1759" t="s">
        <v>1943</v>
      </c>
      <c r="H3873" s="1759"/>
      <c r="I3873" s="1759"/>
      <c r="J3873" s="1759"/>
      <c r="K3873" s="552"/>
      <c r="L3873" s="587"/>
      <c r="M3873" s="587"/>
      <c r="N3873" s="587"/>
      <c r="O3873" s="587"/>
      <c r="P3873" s="587"/>
      <c r="Q3873" s="587"/>
      <c r="R3873" s="587"/>
      <c r="S3873" s="588"/>
    </row>
    <row r="3874" spans="1:19" ht="16.2" thickBot="1">
      <c r="A3874" s="765" t="s">
        <v>1941</v>
      </c>
      <c r="B3874" s="755"/>
      <c r="C3874" s="755"/>
      <c r="D3874" s="238"/>
      <c r="E3874" s="238"/>
      <c r="F3874" s="238"/>
      <c r="G3874" s="1759" t="s">
        <v>1944</v>
      </c>
      <c r="H3874" s="1759"/>
      <c r="I3874" s="1759"/>
      <c r="J3874" s="1759"/>
      <c r="K3874" s="552"/>
      <c r="L3874" s="587"/>
      <c r="M3874" s="587"/>
      <c r="N3874" s="587"/>
      <c r="O3874" s="587"/>
      <c r="P3874" s="587"/>
      <c r="Q3874" s="587"/>
      <c r="R3874" s="587"/>
      <c r="S3874" s="588"/>
    </row>
    <row r="3875" spans="1:19" ht="21" customHeight="1" thickBot="1">
      <c r="A3875" s="1837"/>
      <c r="B3875" s="1838"/>
      <c r="C3875" s="1838"/>
      <c r="D3875" s="1775" t="s">
        <v>1281</v>
      </c>
      <c r="E3875" s="1776"/>
      <c r="F3875" s="1776"/>
      <c r="G3875" s="1776"/>
      <c r="H3875" s="1776"/>
      <c r="I3875" s="1776"/>
      <c r="J3875" s="1776"/>
      <c r="K3875" s="1776"/>
      <c r="L3875" s="1776"/>
      <c r="M3875" s="1776"/>
      <c r="N3875" s="1776"/>
      <c r="O3875" s="1776"/>
      <c r="P3875" s="1776"/>
      <c r="Q3875" s="1776"/>
      <c r="R3875" s="1776"/>
      <c r="S3875" s="1486"/>
    </row>
    <row r="3876" spans="1:19" ht="15.6">
      <c r="A3876" s="530"/>
      <c r="B3876" s="531"/>
      <c r="C3876" s="531"/>
      <c r="D3876" s="531"/>
      <c r="E3876" s="531"/>
      <c r="F3876" s="531"/>
      <c r="G3876" s="531"/>
      <c r="H3876" s="531"/>
      <c r="I3876" s="531"/>
      <c r="J3876" s="531"/>
      <c r="K3876" s="531"/>
      <c r="L3876" s="531"/>
      <c r="M3876" s="531"/>
      <c r="N3876" s="531"/>
      <c r="O3876" s="531"/>
      <c r="P3876" s="531"/>
      <c r="Q3876" s="531"/>
      <c r="R3876" s="531"/>
      <c r="S3876" s="532"/>
    </row>
    <row r="3877" spans="1:19" ht="15.6" customHeight="1">
      <c r="A3877" s="1839" t="s">
        <v>1204</v>
      </c>
      <c r="B3877" s="1840"/>
      <c r="C3877" s="1840"/>
      <c r="D3877" s="1841" t="s">
        <v>1228</v>
      </c>
      <c r="E3877" s="1842"/>
      <c r="F3877" s="1842"/>
      <c r="G3877" s="1842"/>
      <c r="H3877" s="1842"/>
      <c r="I3877" s="1842"/>
      <c r="J3877" s="1842"/>
      <c r="K3877" s="1842"/>
      <c r="L3877" s="1842"/>
      <c r="M3877" s="1842"/>
      <c r="N3877" s="1842"/>
      <c r="O3877" s="1842"/>
      <c r="P3877" s="1842"/>
      <c r="Q3877" s="1842"/>
      <c r="R3877" s="1843"/>
      <c r="S3877" s="534"/>
    </row>
    <row r="3878" spans="1:19" ht="15.6">
      <c r="A3878" s="535"/>
      <c r="B3878" s="533"/>
      <c r="C3878" s="536"/>
      <c r="D3878" s="1844"/>
      <c r="E3878" s="1845"/>
      <c r="F3878" s="1845"/>
      <c r="G3878" s="1845"/>
      <c r="H3878" s="1845"/>
      <c r="I3878" s="1845"/>
      <c r="J3878" s="1845"/>
      <c r="K3878" s="1845"/>
      <c r="L3878" s="1845"/>
      <c r="M3878" s="1845"/>
      <c r="N3878" s="1845"/>
      <c r="O3878" s="1845"/>
      <c r="P3878" s="1845"/>
      <c r="Q3878" s="1845"/>
      <c r="R3878" s="1846"/>
      <c r="S3878" s="534"/>
    </row>
    <row r="3879" spans="1:19" ht="15.6">
      <c r="A3879" s="1761" t="s">
        <v>1282</v>
      </c>
      <c r="B3879" s="1762"/>
      <c r="C3879" s="1762"/>
      <c r="D3879" s="1762"/>
      <c r="E3879" s="541"/>
      <c r="F3879" s="1763" t="s">
        <v>1283</v>
      </c>
      <c r="G3879" s="1763"/>
      <c r="H3879" s="1763"/>
      <c r="I3879" s="1763"/>
      <c r="J3879" s="1763"/>
      <c r="K3879" s="1763"/>
      <c r="L3879" s="540"/>
      <c r="M3879" s="1763" t="s">
        <v>1205</v>
      </c>
      <c r="N3879" s="1763"/>
      <c r="O3879" s="1763"/>
      <c r="P3879" s="540"/>
      <c r="Q3879" s="1764" t="s">
        <v>1284</v>
      </c>
      <c r="R3879" s="1765"/>
      <c r="S3879" s="1766"/>
    </row>
    <row r="3880" spans="1:19" ht="15.6">
      <c r="A3880" s="1767" t="s">
        <v>1158</v>
      </c>
      <c r="B3880" s="1768"/>
      <c r="C3880" s="1768"/>
      <c r="D3880" s="1768"/>
      <c r="E3880" s="541"/>
      <c r="F3880" s="1769" t="s">
        <v>1159</v>
      </c>
      <c r="G3880" s="1769"/>
      <c r="H3880" s="1769"/>
      <c r="I3880" s="1769"/>
      <c r="J3880" s="1769"/>
      <c r="K3880" s="1769"/>
      <c r="L3880" s="540"/>
      <c r="M3880" s="1770" t="s">
        <v>1058</v>
      </c>
      <c r="N3880" s="1771"/>
      <c r="O3880" s="1772"/>
      <c r="P3880" s="539"/>
      <c r="Q3880" s="1828"/>
      <c r="R3880" s="1829"/>
      <c r="S3880" s="1830"/>
    </row>
    <row r="3881" spans="1:19" ht="15.6">
      <c r="A3881" s="1767"/>
      <c r="B3881" s="1768"/>
      <c r="C3881" s="1768"/>
      <c r="D3881" s="1768"/>
      <c r="E3881" s="541"/>
      <c r="F3881" s="1769"/>
      <c r="G3881" s="1769"/>
      <c r="H3881" s="1769"/>
      <c r="I3881" s="1769"/>
      <c r="J3881" s="1769"/>
      <c r="K3881" s="1769"/>
      <c r="L3881" s="539"/>
      <c r="M3881" s="539"/>
      <c r="N3881" s="542"/>
      <c r="O3881" s="542"/>
      <c r="P3881" s="542"/>
      <c r="Q3881" s="542"/>
      <c r="R3881" s="540"/>
      <c r="S3881" s="534"/>
    </row>
    <row r="3882" spans="1:19" ht="15.6">
      <c r="A3882" s="1820" t="s">
        <v>1285</v>
      </c>
      <c r="B3882" s="1821"/>
      <c r="C3882" s="1821"/>
      <c r="D3882" s="1821"/>
      <c r="E3882" s="1821"/>
      <c r="F3882" s="1821"/>
      <c r="G3882" s="1821"/>
      <c r="H3882" s="1821"/>
      <c r="I3882" s="1821"/>
      <c r="J3882" s="1821"/>
      <c r="K3882" s="1822"/>
      <c r="L3882" s="1823" t="s">
        <v>1739</v>
      </c>
      <c r="M3882" s="1825" t="s">
        <v>1225</v>
      </c>
      <c r="N3882" s="1826"/>
      <c r="O3882" s="1827"/>
      <c r="P3882" s="1823" t="s">
        <v>1286</v>
      </c>
      <c r="Q3882" s="1823" t="s">
        <v>1287</v>
      </c>
      <c r="R3882" s="1823" t="s">
        <v>1288</v>
      </c>
      <c r="S3882" s="1809" t="s">
        <v>1206</v>
      </c>
    </row>
    <row r="3883" spans="1:19" ht="15.6">
      <c r="A3883" s="1804"/>
      <c r="B3883" s="1805"/>
      <c r="C3883" s="1805"/>
      <c r="D3883" s="1805"/>
      <c r="E3883" s="1805"/>
      <c r="F3883" s="1805"/>
      <c r="G3883" s="1805"/>
      <c r="H3883" s="1805"/>
      <c r="I3883" s="1805"/>
      <c r="J3883" s="1805"/>
      <c r="K3883" s="1806"/>
      <c r="L3883" s="1824"/>
      <c r="M3883" s="546" t="s">
        <v>1289</v>
      </c>
      <c r="N3883" s="546" t="s">
        <v>1290</v>
      </c>
      <c r="O3883" s="546" t="s">
        <v>1291</v>
      </c>
      <c r="P3883" s="1824"/>
      <c r="Q3883" s="1824"/>
      <c r="R3883" s="1824"/>
      <c r="S3883" s="1810"/>
    </row>
    <row r="3884" spans="1:19" ht="15.6">
      <c r="A3884" s="1811" t="s">
        <v>1292</v>
      </c>
      <c r="B3884" s="1812"/>
      <c r="C3884" s="1812"/>
      <c r="D3884" s="1812"/>
      <c r="E3884" s="1812"/>
      <c r="F3884" s="1812"/>
      <c r="G3884" s="1812"/>
      <c r="H3884" s="1812"/>
      <c r="I3884" s="1812"/>
      <c r="J3884" s="1812"/>
      <c r="K3884" s="1813"/>
      <c r="L3884" s="633" t="s">
        <v>1763</v>
      </c>
      <c r="M3884" s="583"/>
      <c r="N3884" s="549"/>
      <c r="O3884" s="549"/>
      <c r="P3884" s="549"/>
      <c r="Q3884" s="549">
        <v>3</v>
      </c>
      <c r="R3884" s="549"/>
      <c r="S3884" s="584">
        <f>Q3884</f>
        <v>3</v>
      </c>
    </row>
    <row r="3885" spans="1:19" ht="15.6">
      <c r="A3885" s="1814"/>
      <c r="B3885" s="1815"/>
      <c r="C3885" s="1815"/>
      <c r="D3885" s="1815"/>
      <c r="E3885" s="1815"/>
      <c r="F3885" s="1815"/>
      <c r="G3885" s="1815"/>
      <c r="H3885" s="1815"/>
      <c r="I3885" s="1815"/>
      <c r="J3885" s="1815"/>
      <c r="K3885" s="1816"/>
      <c r="L3885" s="633" t="s">
        <v>1303</v>
      </c>
      <c r="M3885" s="583"/>
      <c r="N3885" s="549"/>
      <c r="O3885" s="549"/>
      <c r="P3885" s="549"/>
      <c r="Q3885" s="549">
        <v>2</v>
      </c>
      <c r="R3885" s="549"/>
      <c r="S3885" s="584">
        <f t="shared" ref="S3885:S3890" si="97">Q3885</f>
        <v>2</v>
      </c>
    </row>
    <row r="3886" spans="1:19" ht="31.2">
      <c r="A3886" s="1814"/>
      <c r="B3886" s="1815"/>
      <c r="C3886" s="1815"/>
      <c r="D3886" s="1815"/>
      <c r="E3886" s="1815"/>
      <c r="F3886" s="1815"/>
      <c r="G3886" s="1815"/>
      <c r="H3886" s="1815"/>
      <c r="I3886" s="1815"/>
      <c r="J3886" s="1815"/>
      <c r="K3886" s="1816"/>
      <c r="L3886" s="633" t="s">
        <v>1764</v>
      </c>
      <c r="M3886" s="583"/>
      <c r="N3886" s="549"/>
      <c r="O3886" s="549"/>
      <c r="P3886" s="549"/>
      <c r="Q3886" s="549">
        <v>6</v>
      </c>
      <c r="R3886" s="549"/>
      <c r="S3886" s="584">
        <f t="shared" si="97"/>
        <v>6</v>
      </c>
    </row>
    <row r="3887" spans="1:19" ht="15.6">
      <c r="A3887" s="1814"/>
      <c r="B3887" s="1815"/>
      <c r="C3887" s="1815"/>
      <c r="D3887" s="1815"/>
      <c r="E3887" s="1815"/>
      <c r="F3887" s="1815"/>
      <c r="G3887" s="1815"/>
      <c r="H3887" s="1815"/>
      <c r="I3887" s="1815"/>
      <c r="J3887" s="1815"/>
      <c r="K3887" s="1816"/>
      <c r="L3887" s="633" t="s">
        <v>1765</v>
      </c>
      <c r="M3887" s="583"/>
      <c r="N3887" s="549"/>
      <c r="O3887" s="549"/>
      <c r="P3887" s="549"/>
      <c r="Q3887" s="549">
        <v>2</v>
      </c>
      <c r="R3887" s="549"/>
      <c r="S3887" s="584">
        <f t="shared" si="97"/>
        <v>2</v>
      </c>
    </row>
    <row r="3888" spans="1:19" ht="15.6">
      <c r="A3888" s="1814"/>
      <c r="B3888" s="1815"/>
      <c r="C3888" s="1815"/>
      <c r="D3888" s="1815"/>
      <c r="E3888" s="1815"/>
      <c r="F3888" s="1815"/>
      <c r="G3888" s="1815"/>
      <c r="H3888" s="1815"/>
      <c r="I3888" s="1815"/>
      <c r="J3888" s="1815"/>
      <c r="K3888" s="1816"/>
      <c r="L3888" s="633" t="s">
        <v>1646</v>
      </c>
      <c r="M3888" s="583"/>
      <c r="N3888" s="549"/>
      <c r="O3888" s="549"/>
      <c r="P3888" s="549"/>
      <c r="Q3888" s="549">
        <v>2</v>
      </c>
      <c r="R3888" s="549"/>
      <c r="S3888" s="584">
        <f t="shared" si="97"/>
        <v>2</v>
      </c>
    </row>
    <row r="3889" spans="1:19" ht="15.6">
      <c r="A3889" s="1814"/>
      <c r="B3889" s="1815"/>
      <c r="C3889" s="1815"/>
      <c r="D3889" s="1815"/>
      <c r="E3889" s="1815"/>
      <c r="F3889" s="1815"/>
      <c r="G3889" s="1815"/>
      <c r="H3889" s="1815"/>
      <c r="I3889" s="1815"/>
      <c r="J3889" s="1815"/>
      <c r="K3889" s="1816"/>
      <c r="L3889" s="633" t="s">
        <v>1672</v>
      </c>
      <c r="M3889" s="583"/>
      <c r="N3889" s="549"/>
      <c r="O3889" s="549"/>
      <c r="P3889" s="549"/>
      <c r="Q3889" s="549">
        <v>2</v>
      </c>
      <c r="R3889" s="549"/>
      <c r="S3889" s="584">
        <f t="shared" si="97"/>
        <v>2</v>
      </c>
    </row>
    <row r="3890" spans="1:19" ht="15.6">
      <c r="A3890" s="1814"/>
      <c r="B3890" s="1815"/>
      <c r="C3890" s="1815"/>
      <c r="D3890" s="1815"/>
      <c r="E3890" s="1815"/>
      <c r="F3890" s="1815"/>
      <c r="G3890" s="1815"/>
      <c r="H3890" s="1815"/>
      <c r="I3890" s="1815"/>
      <c r="J3890" s="1815"/>
      <c r="K3890" s="1816"/>
      <c r="L3890" s="633" t="s">
        <v>1419</v>
      </c>
      <c r="M3890" s="583"/>
      <c r="N3890" s="549"/>
      <c r="O3890" s="549"/>
      <c r="P3890" s="549"/>
      <c r="Q3890" s="549">
        <v>22</v>
      </c>
      <c r="R3890" s="549"/>
      <c r="S3890" s="584">
        <f t="shared" si="97"/>
        <v>22</v>
      </c>
    </row>
    <row r="3891" spans="1:19" ht="15.6">
      <c r="A3891" s="1814"/>
      <c r="B3891" s="1815"/>
      <c r="C3891" s="1815"/>
      <c r="D3891" s="1815"/>
      <c r="E3891" s="1815"/>
      <c r="F3891" s="1815"/>
      <c r="G3891" s="1815"/>
      <c r="H3891" s="1815"/>
      <c r="I3891" s="1815"/>
      <c r="J3891" s="1815"/>
      <c r="K3891" s="1816"/>
      <c r="L3891" s="633"/>
      <c r="M3891" s="583"/>
      <c r="N3891" s="549"/>
      <c r="O3891" s="549"/>
      <c r="P3891" s="549"/>
      <c r="Q3891" s="549"/>
      <c r="R3891" s="549"/>
      <c r="S3891" s="584"/>
    </row>
    <row r="3892" spans="1:19" ht="15.6">
      <c r="A3892" s="1814"/>
      <c r="B3892" s="1815"/>
      <c r="C3892" s="1815"/>
      <c r="D3892" s="1815"/>
      <c r="E3892" s="1815"/>
      <c r="F3892" s="1815"/>
      <c r="G3892" s="1815"/>
      <c r="H3892" s="1815"/>
      <c r="I3892" s="1815"/>
      <c r="J3892" s="1815"/>
      <c r="K3892" s="1816"/>
      <c r="L3892" s="633"/>
      <c r="M3892" s="583"/>
      <c r="N3892" s="549"/>
      <c r="O3892" s="549"/>
      <c r="P3892" s="549"/>
      <c r="Q3892" s="549"/>
      <c r="R3892" s="549"/>
      <c r="S3892" s="584"/>
    </row>
    <row r="3893" spans="1:19" ht="15.6">
      <c r="A3893" s="1814"/>
      <c r="B3893" s="1815"/>
      <c r="C3893" s="1815"/>
      <c r="D3893" s="1815"/>
      <c r="E3893" s="1815"/>
      <c r="F3893" s="1815"/>
      <c r="G3893" s="1815"/>
      <c r="H3893" s="1815"/>
      <c r="I3893" s="1815"/>
      <c r="J3893" s="1815"/>
      <c r="K3893" s="1816"/>
      <c r="L3893" s="633"/>
      <c r="M3893" s="583"/>
      <c r="N3893" s="549"/>
      <c r="O3893" s="549"/>
      <c r="P3893" s="549"/>
      <c r="Q3893" s="549"/>
      <c r="R3893" s="549"/>
      <c r="S3893" s="584"/>
    </row>
    <row r="3894" spans="1:19" ht="15.6">
      <c r="A3894" s="1814"/>
      <c r="B3894" s="1815"/>
      <c r="C3894" s="1815"/>
      <c r="D3894" s="1815"/>
      <c r="E3894" s="1815"/>
      <c r="F3894" s="1815"/>
      <c r="G3894" s="1815"/>
      <c r="H3894" s="1815"/>
      <c r="I3894" s="1815"/>
      <c r="J3894" s="1815"/>
      <c r="K3894" s="1816"/>
      <c r="L3894" s="583"/>
      <c r="M3894" s="583"/>
      <c r="N3894" s="549"/>
      <c r="O3894" s="549"/>
      <c r="P3894" s="549"/>
      <c r="Q3894" s="549"/>
      <c r="R3894" s="549"/>
      <c r="S3894" s="584"/>
    </row>
    <row r="3895" spans="1:19" ht="15.6">
      <c r="A3895" s="1814"/>
      <c r="B3895" s="1815"/>
      <c r="C3895" s="1815"/>
      <c r="D3895" s="1815"/>
      <c r="E3895" s="1815"/>
      <c r="F3895" s="1815"/>
      <c r="G3895" s="1815"/>
      <c r="H3895" s="1815"/>
      <c r="I3895" s="1815"/>
      <c r="J3895" s="1815"/>
      <c r="K3895" s="1816"/>
      <c r="L3895" s="633"/>
      <c r="M3895" s="583"/>
      <c r="N3895" s="549"/>
      <c r="O3895" s="549"/>
      <c r="P3895" s="549"/>
      <c r="Q3895" s="549"/>
      <c r="R3895" s="549"/>
      <c r="S3895" s="584"/>
    </row>
    <row r="3896" spans="1:19" ht="15.6">
      <c r="A3896" s="1814"/>
      <c r="B3896" s="1815"/>
      <c r="C3896" s="1815"/>
      <c r="D3896" s="1815"/>
      <c r="E3896" s="1815"/>
      <c r="F3896" s="1815"/>
      <c r="G3896" s="1815"/>
      <c r="H3896" s="1815"/>
      <c r="I3896" s="1815"/>
      <c r="J3896" s="1815"/>
      <c r="K3896" s="1816"/>
      <c r="L3896" s="633"/>
      <c r="M3896" s="583"/>
      <c r="N3896" s="549"/>
      <c r="O3896" s="549"/>
      <c r="P3896" s="549"/>
      <c r="Q3896" s="549"/>
      <c r="R3896" s="549"/>
      <c r="S3896" s="584"/>
    </row>
    <row r="3897" spans="1:19" ht="15.6">
      <c r="A3897" s="1814"/>
      <c r="B3897" s="1815"/>
      <c r="C3897" s="1815"/>
      <c r="D3897" s="1815"/>
      <c r="E3897" s="1815"/>
      <c r="F3897" s="1815"/>
      <c r="G3897" s="1815"/>
      <c r="H3897" s="1815"/>
      <c r="I3897" s="1815"/>
      <c r="J3897" s="1815"/>
      <c r="K3897" s="1816"/>
      <c r="L3897" s="633"/>
      <c r="M3897" s="583"/>
      <c r="N3897" s="549"/>
      <c r="O3897" s="549"/>
      <c r="P3897" s="549"/>
      <c r="Q3897" s="549"/>
      <c r="R3897" s="549"/>
      <c r="S3897" s="584"/>
    </row>
    <row r="3898" spans="1:19" ht="15.6">
      <c r="A3898" s="1814"/>
      <c r="B3898" s="1815"/>
      <c r="C3898" s="1815"/>
      <c r="D3898" s="1815"/>
      <c r="E3898" s="1815"/>
      <c r="F3898" s="1815"/>
      <c r="G3898" s="1815"/>
      <c r="H3898" s="1815"/>
      <c r="I3898" s="1815"/>
      <c r="J3898" s="1815"/>
      <c r="K3898" s="1816"/>
      <c r="L3898" s="633"/>
      <c r="M3898" s="583"/>
      <c r="N3898" s="549"/>
      <c r="O3898" s="549"/>
      <c r="P3898" s="549"/>
      <c r="Q3898" s="549"/>
      <c r="R3898" s="549"/>
      <c r="S3898" s="584"/>
    </row>
    <row r="3899" spans="1:19" ht="15.6">
      <c r="A3899" s="1814"/>
      <c r="B3899" s="1815"/>
      <c r="C3899" s="1815"/>
      <c r="D3899" s="1815"/>
      <c r="E3899" s="1815"/>
      <c r="F3899" s="1815"/>
      <c r="G3899" s="1815"/>
      <c r="H3899" s="1815"/>
      <c r="I3899" s="1815"/>
      <c r="J3899" s="1815"/>
      <c r="K3899" s="1816"/>
      <c r="L3899" s="583"/>
      <c r="M3899" s="583"/>
      <c r="N3899" s="549"/>
      <c r="O3899" s="549"/>
      <c r="P3899" s="549"/>
      <c r="Q3899" s="549"/>
      <c r="R3899" s="549"/>
      <c r="S3899" s="584"/>
    </row>
    <row r="3900" spans="1:19" ht="15.6">
      <c r="A3900" s="1831"/>
      <c r="B3900" s="1832"/>
      <c r="C3900" s="1832"/>
      <c r="D3900" s="1832"/>
      <c r="E3900" s="1832"/>
      <c r="F3900" s="1832"/>
      <c r="G3900" s="1832"/>
      <c r="H3900" s="1832"/>
      <c r="I3900" s="1832"/>
      <c r="J3900" s="1832"/>
      <c r="K3900" s="1833"/>
      <c r="L3900" s="1834" t="s">
        <v>1209</v>
      </c>
      <c r="M3900" s="1835"/>
      <c r="N3900" s="1835"/>
      <c r="O3900" s="1835"/>
      <c r="P3900" s="1835"/>
      <c r="Q3900" s="1835"/>
      <c r="R3900" s="1836"/>
      <c r="S3900" s="558">
        <f>SUM(S3884:S3899)</f>
        <v>39</v>
      </c>
    </row>
    <row r="3901" spans="1:19" ht="15" thickBot="1">
      <c r="A3901" s="1147"/>
      <c r="S3901" s="1148"/>
    </row>
    <row r="3902" spans="1:19" ht="21" customHeight="1" thickBot="1">
      <c r="A3902" s="1837"/>
      <c r="B3902" s="1838"/>
      <c r="C3902" s="1838"/>
      <c r="D3902" s="1775" t="s">
        <v>1281</v>
      </c>
      <c r="E3902" s="1776"/>
      <c r="F3902" s="1776"/>
      <c r="G3902" s="1776"/>
      <c r="H3902" s="1776"/>
      <c r="I3902" s="1776"/>
      <c r="J3902" s="1776"/>
      <c r="K3902" s="1776"/>
      <c r="L3902" s="1776"/>
      <c r="M3902" s="1776"/>
      <c r="N3902" s="1776"/>
      <c r="O3902" s="1776"/>
      <c r="P3902" s="1776"/>
      <c r="Q3902" s="1776"/>
      <c r="R3902" s="1776"/>
      <c r="S3902" s="1486"/>
    </row>
    <row r="3903" spans="1:19" ht="15.6">
      <c r="A3903" s="530"/>
      <c r="B3903" s="531"/>
      <c r="C3903" s="531"/>
      <c r="D3903" s="531"/>
      <c r="E3903" s="531"/>
      <c r="F3903" s="531"/>
      <c r="G3903" s="531"/>
      <c r="H3903" s="531"/>
      <c r="I3903" s="531"/>
      <c r="J3903" s="531"/>
      <c r="K3903" s="531"/>
      <c r="L3903" s="531"/>
      <c r="M3903" s="531"/>
      <c r="N3903" s="531"/>
      <c r="O3903" s="531"/>
      <c r="P3903" s="531"/>
      <c r="Q3903" s="531"/>
      <c r="R3903" s="531"/>
      <c r="S3903" s="532"/>
    </row>
    <row r="3904" spans="1:19" ht="15.6" customHeight="1">
      <c r="A3904" s="1839" t="s">
        <v>1204</v>
      </c>
      <c r="B3904" s="1840"/>
      <c r="C3904" s="1840"/>
      <c r="D3904" s="1841" t="s">
        <v>1228</v>
      </c>
      <c r="E3904" s="1842"/>
      <c r="F3904" s="1842"/>
      <c r="G3904" s="1842"/>
      <c r="H3904" s="1842"/>
      <c r="I3904" s="1842"/>
      <c r="J3904" s="1842"/>
      <c r="K3904" s="1842"/>
      <c r="L3904" s="1842"/>
      <c r="M3904" s="1842"/>
      <c r="N3904" s="1842"/>
      <c r="O3904" s="1842"/>
      <c r="P3904" s="1842"/>
      <c r="Q3904" s="1842"/>
      <c r="R3904" s="1843"/>
      <c r="S3904" s="534"/>
    </row>
    <row r="3905" spans="1:19" ht="15.6">
      <c r="A3905" s="535"/>
      <c r="B3905" s="533"/>
      <c r="C3905" s="536"/>
      <c r="D3905" s="1844"/>
      <c r="E3905" s="1845"/>
      <c r="F3905" s="1845"/>
      <c r="G3905" s="1845"/>
      <c r="H3905" s="1845"/>
      <c r="I3905" s="1845"/>
      <c r="J3905" s="1845"/>
      <c r="K3905" s="1845"/>
      <c r="L3905" s="1845"/>
      <c r="M3905" s="1845"/>
      <c r="N3905" s="1845"/>
      <c r="O3905" s="1845"/>
      <c r="P3905" s="1845"/>
      <c r="Q3905" s="1845"/>
      <c r="R3905" s="1846"/>
      <c r="S3905" s="534"/>
    </row>
    <row r="3906" spans="1:19" ht="15.6">
      <c r="A3906" s="1761" t="s">
        <v>1282</v>
      </c>
      <c r="B3906" s="1762"/>
      <c r="C3906" s="1762"/>
      <c r="D3906" s="1762"/>
      <c r="E3906" s="541"/>
      <c r="F3906" s="1763" t="s">
        <v>1283</v>
      </c>
      <c r="G3906" s="1763"/>
      <c r="H3906" s="1763"/>
      <c r="I3906" s="1763"/>
      <c r="J3906" s="1763"/>
      <c r="K3906" s="1763"/>
      <c r="L3906" s="540"/>
      <c r="M3906" s="1763" t="s">
        <v>1205</v>
      </c>
      <c r="N3906" s="1763"/>
      <c r="O3906" s="1763"/>
      <c r="P3906" s="540"/>
      <c r="Q3906" s="1764" t="s">
        <v>1284</v>
      </c>
      <c r="R3906" s="1765"/>
      <c r="S3906" s="1766"/>
    </row>
    <row r="3907" spans="1:19" ht="15.6">
      <c r="A3907" s="1767" t="s">
        <v>1160</v>
      </c>
      <c r="B3907" s="1768"/>
      <c r="C3907" s="1768"/>
      <c r="D3907" s="1768"/>
      <c r="E3907" s="541"/>
      <c r="F3907" s="1769" t="s">
        <v>1161</v>
      </c>
      <c r="G3907" s="1769"/>
      <c r="H3907" s="1769"/>
      <c r="I3907" s="1769"/>
      <c r="J3907" s="1769"/>
      <c r="K3907" s="1769"/>
      <c r="L3907" s="540"/>
      <c r="M3907" s="1770" t="s">
        <v>1058</v>
      </c>
      <c r="N3907" s="1771"/>
      <c r="O3907" s="1772"/>
      <c r="P3907" s="539"/>
      <c r="Q3907" s="1828"/>
      <c r="R3907" s="1829"/>
      <c r="S3907" s="1830"/>
    </row>
    <row r="3908" spans="1:19" ht="15.6">
      <c r="A3908" s="1767"/>
      <c r="B3908" s="1768"/>
      <c r="C3908" s="1768"/>
      <c r="D3908" s="1768"/>
      <c r="E3908" s="541"/>
      <c r="F3908" s="1769"/>
      <c r="G3908" s="1769"/>
      <c r="H3908" s="1769"/>
      <c r="I3908" s="1769"/>
      <c r="J3908" s="1769"/>
      <c r="K3908" s="1769"/>
      <c r="L3908" s="539"/>
      <c r="M3908" s="539"/>
      <c r="N3908" s="542"/>
      <c r="O3908" s="542"/>
      <c r="P3908" s="542"/>
      <c r="Q3908" s="542"/>
      <c r="R3908" s="540"/>
      <c r="S3908" s="534"/>
    </row>
    <row r="3909" spans="1:19" ht="15.6">
      <c r="A3909" s="1820" t="s">
        <v>1285</v>
      </c>
      <c r="B3909" s="1821"/>
      <c r="C3909" s="1821"/>
      <c r="D3909" s="1821"/>
      <c r="E3909" s="1821"/>
      <c r="F3909" s="1821"/>
      <c r="G3909" s="1821"/>
      <c r="H3909" s="1821"/>
      <c r="I3909" s="1821"/>
      <c r="J3909" s="1821"/>
      <c r="K3909" s="1822"/>
      <c r="L3909" s="1823" t="s">
        <v>1739</v>
      </c>
      <c r="M3909" s="1825" t="s">
        <v>1225</v>
      </c>
      <c r="N3909" s="1826"/>
      <c r="O3909" s="1827"/>
      <c r="P3909" s="1823" t="s">
        <v>1286</v>
      </c>
      <c r="Q3909" s="1823" t="s">
        <v>1287</v>
      </c>
      <c r="R3909" s="1823" t="s">
        <v>1288</v>
      </c>
      <c r="S3909" s="1809" t="s">
        <v>1206</v>
      </c>
    </row>
    <row r="3910" spans="1:19" ht="15.6">
      <c r="A3910" s="1804"/>
      <c r="B3910" s="1805"/>
      <c r="C3910" s="1805"/>
      <c r="D3910" s="1805"/>
      <c r="E3910" s="1805"/>
      <c r="F3910" s="1805"/>
      <c r="G3910" s="1805"/>
      <c r="H3910" s="1805"/>
      <c r="I3910" s="1805"/>
      <c r="J3910" s="1805"/>
      <c r="K3910" s="1806"/>
      <c r="L3910" s="1824"/>
      <c r="M3910" s="546" t="s">
        <v>1289</v>
      </c>
      <c r="N3910" s="546" t="s">
        <v>1290</v>
      </c>
      <c r="O3910" s="546" t="s">
        <v>1291</v>
      </c>
      <c r="P3910" s="1824"/>
      <c r="Q3910" s="1824"/>
      <c r="R3910" s="1824"/>
      <c r="S3910" s="1810"/>
    </row>
    <row r="3911" spans="1:19" ht="15.6">
      <c r="A3911" s="1811" t="s">
        <v>1292</v>
      </c>
      <c r="B3911" s="1812"/>
      <c r="C3911" s="1812"/>
      <c r="D3911" s="1812"/>
      <c r="E3911" s="1812"/>
      <c r="F3911" s="1812"/>
      <c r="G3911" s="1812"/>
      <c r="H3911" s="1812"/>
      <c r="I3911" s="1812"/>
      <c r="J3911" s="1812"/>
      <c r="K3911" s="1813"/>
      <c r="L3911" s="633" t="s">
        <v>1641</v>
      </c>
      <c r="M3911" s="583"/>
      <c r="N3911" s="549"/>
      <c r="O3911" s="549"/>
      <c r="P3911" s="549"/>
      <c r="Q3911" s="549">
        <v>8</v>
      </c>
      <c r="R3911" s="549"/>
      <c r="S3911" s="584">
        <f>Q3911</f>
        <v>8</v>
      </c>
    </row>
    <row r="3912" spans="1:19" ht="15.6">
      <c r="A3912" s="1814"/>
      <c r="B3912" s="1815"/>
      <c r="C3912" s="1815"/>
      <c r="D3912" s="1815"/>
      <c r="E3912" s="1815"/>
      <c r="F3912" s="1815"/>
      <c r="G3912" s="1815"/>
      <c r="H3912" s="1815"/>
      <c r="I3912" s="1815"/>
      <c r="J3912" s="1815"/>
      <c r="K3912" s="1816"/>
      <c r="L3912" s="633"/>
      <c r="M3912" s="583"/>
      <c r="N3912" s="549"/>
      <c r="O3912" s="549"/>
      <c r="P3912" s="549"/>
      <c r="Q3912" s="549"/>
      <c r="R3912" s="549"/>
      <c r="S3912" s="584"/>
    </row>
    <row r="3913" spans="1:19" ht="15.6">
      <c r="A3913" s="1814"/>
      <c r="B3913" s="1815"/>
      <c r="C3913" s="1815"/>
      <c r="D3913" s="1815"/>
      <c r="E3913" s="1815"/>
      <c r="F3913" s="1815"/>
      <c r="G3913" s="1815"/>
      <c r="H3913" s="1815"/>
      <c r="I3913" s="1815"/>
      <c r="J3913" s="1815"/>
      <c r="K3913" s="1816"/>
      <c r="L3913" s="633"/>
      <c r="M3913" s="583"/>
      <c r="N3913" s="549"/>
      <c r="O3913" s="549"/>
      <c r="P3913" s="549"/>
      <c r="Q3913" s="549"/>
      <c r="R3913" s="549"/>
      <c r="S3913" s="584"/>
    </row>
    <row r="3914" spans="1:19" ht="15.6">
      <c r="A3914" s="1814"/>
      <c r="B3914" s="1815"/>
      <c r="C3914" s="1815"/>
      <c r="D3914" s="1815"/>
      <c r="E3914" s="1815"/>
      <c r="F3914" s="1815"/>
      <c r="G3914" s="1815"/>
      <c r="H3914" s="1815"/>
      <c r="I3914" s="1815"/>
      <c r="J3914" s="1815"/>
      <c r="K3914" s="1816"/>
      <c r="L3914" s="633"/>
      <c r="M3914" s="583"/>
      <c r="N3914" s="549"/>
      <c r="O3914" s="549"/>
      <c r="P3914" s="549"/>
      <c r="Q3914" s="549"/>
      <c r="R3914" s="549"/>
      <c r="S3914" s="584"/>
    </row>
    <row r="3915" spans="1:19" ht="15.6">
      <c r="A3915" s="1814"/>
      <c r="B3915" s="1815"/>
      <c r="C3915" s="1815"/>
      <c r="D3915" s="1815"/>
      <c r="E3915" s="1815"/>
      <c r="F3915" s="1815"/>
      <c r="G3915" s="1815"/>
      <c r="H3915" s="1815"/>
      <c r="I3915" s="1815"/>
      <c r="J3915" s="1815"/>
      <c r="K3915" s="1816"/>
      <c r="L3915" s="633"/>
      <c r="M3915" s="583"/>
      <c r="N3915" s="549"/>
      <c r="O3915" s="549"/>
      <c r="P3915" s="549"/>
      <c r="Q3915" s="549"/>
      <c r="R3915" s="549"/>
      <c r="S3915" s="584"/>
    </row>
    <row r="3916" spans="1:19" ht="15.6">
      <c r="A3916" s="1814"/>
      <c r="B3916" s="1815"/>
      <c r="C3916" s="1815"/>
      <c r="D3916" s="1815"/>
      <c r="E3916" s="1815"/>
      <c r="F3916" s="1815"/>
      <c r="G3916" s="1815"/>
      <c r="H3916" s="1815"/>
      <c r="I3916" s="1815"/>
      <c r="J3916" s="1815"/>
      <c r="K3916" s="1816"/>
      <c r="L3916" s="633"/>
      <c r="M3916" s="583"/>
      <c r="N3916" s="549"/>
      <c r="O3916" s="549"/>
      <c r="P3916" s="549"/>
      <c r="Q3916" s="549"/>
      <c r="R3916" s="549"/>
      <c r="S3916" s="584"/>
    </row>
    <row r="3917" spans="1:19" ht="15.6">
      <c r="A3917" s="1814"/>
      <c r="B3917" s="1815"/>
      <c r="C3917" s="1815"/>
      <c r="D3917" s="1815"/>
      <c r="E3917" s="1815"/>
      <c r="F3917" s="1815"/>
      <c r="G3917" s="1815"/>
      <c r="H3917" s="1815"/>
      <c r="I3917" s="1815"/>
      <c r="J3917" s="1815"/>
      <c r="K3917" s="1816"/>
      <c r="L3917" s="633"/>
      <c r="M3917" s="583"/>
      <c r="N3917" s="549"/>
      <c r="O3917" s="549"/>
      <c r="P3917" s="549"/>
      <c r="Q3917" s="549"/>
      <c r="R3917" s="549"/>
      <c r="S3917" s="584"/>
    </row>
    <row r="3918" spans="1:19" ht="15.6">
      <c r="A3918" s="1814"/>
      <c r="B3918" s="1815"/>
      <c r="C3918" s="1815"/>
      <c r="D3918" s="1815"/>
      <c r="E3918" s="1815"/>
      <c r="F3918" s="1815"/>
      <c r="G3918" s="1815"/>
      <c r="H3918" s="1815"/>
      <c r="I3918" s="1815"/>
      <c r="J3918" s="1815"/>
      <c r="K3918" s="1816"/>
      <c r="L3918" s="633"/>
      <c r="M3918" s="583"/>
      <c r="N3918" s="549"/>
      <c r="O3918" s="549"/>
      <c r="P3918" s="549"/>
      <c r="Q3918" s="549"/>
      <c r="R3918" s="549"/>
      <c r="S3918" s="584"/>
    </row>
    <row r="3919" spans="1:19" ht="15.6">
      <c r="A3919" s="1814"/>
      <c r="B3919" s="1815"/>
      <c r="C3919" s="1815"/>
      <c r="D3919" s="1815"/>
      <c r="E3919" s="1815"/>
      <c r="F3919" s="1815"/>
      <c r="G3919" s="1815"/>
      <c r="H3919" s="1815"/>
      <c r="I3919" s="1815"/>
      <c r="J3919" s="1815"/>
      <c r="K3919" s="1816"/>
      <c r="L3919" s="633"/>
      <c r="M3919" s="583"/>
      <c r="N3919" s="549"/>
      <c r="O3919" s="549"/>
      <c r="P3919" s="549"/>
      <c r="Q3919" s="549"/>
      <c r="R3919" s="549"/>
      <c r="S3919" s="584"/>
    </row>
    <row r="3920" spans="1:19" ht="15.6">
      <c r="A3920" s="1814"/>
      <c r="B3920" s="1815"/>
      <c r="C3920" s="1815"/>
      <c r="D3920" s="1815"/>
      <c r="E3920" s="1815"/>
      <c r="F3920" s="1815"/>
      <c r="G3920" s="1815"/>
      <c r="H3920" s="1815"/>
      <c r="I3920" s="1815"/>
      <c r="J3920" s="1815"/>
      <c r="K3920" s="1816"/>
      <c r="L3920" s="633"/>
      <c r="M3920" s="583"/>
      <c r="N3920" s="549"/>
      <c r="O3920" s="549"/>
      <c r="P3920" s="549"/>
      <c r="Q3920" s="549"/>
      <c r="R3920" s="549"/>
      <c r="S3920" s="584"/>
    </row>
    <row r="3921" spans="1:19" ht="15.6">
      <c r="A3921" s="1814"/>
      <c r="B3921" s="1815"/>
      <c r="C3921" s="1815"/>
      <c r="D3921" s="1815"/>
      <c r="E3921" s="1815"/>
      <c r="F3921" s="1815"/>
      <c r="G3921" s="1815"/>
      <c r="H3921" s="1815"/>
      <c r="I3921" s="1815"/>
      <c r="J3921" s="1815"/>
      <c r="K3921" s="1816"/>
      <c r="L3921" s="583"/>
      <c r="M3921" s="583"/>
      <c r="N3921" s="549"/>
      <c r="O3921" s="549"/>
      <c r="P3921" s="549"/>
      <c r="Q3921" s="549"/>
      <c r="R3921" s="549"/>
      <c r="S3921" s="584"/>
    </row>
    <row r="3922" spans="1:19" ht="15.6">
      <c r="A3922" s="1814"/>
      <c r="B3922" s="1815"/>
      <c r="C3922" s="1815"/>
      <c r="D3922" s="1815"/>
      <c r="E3922" s="1815"/>
      <c r="F3922" s="1815"/>
      <c r="G3922" s="1815"/>
      <c r="H3922" s="1815"/>
      <c r="I3922" s="1815"/>
      <c r="J3922" s="1815"/>
      <c r="K3922" s="1816"/>
      <c r="L3922" s="633"/>
      <c r="M3922" s="583"/>
      <c r="N3922" s="549"/>
      <c r="O3922" s="549"/>
      <c r="P3922" s="549"/>
      <c r="Q3922" s="549"/>
      <c r="R3922" s="549"/>
      <c r="S3922" s="584"/>
    </row>
    <row r="3923" spans="1:19" ht="15.6">
      <c r="A3923" s="1814"/>
      <c r="B3923" s="1815"/>
      <c r="C3923" s="1815"/>
      <c r="D3923" s="1815"/>
      <c r="E3923" s="1815"/>
      <c r="F3923" s="1815"/>
      <c r="G3923" s="1815"/>
      <c r="H3923" s="1815"/>
      <c r="I3923" s="1815"/>
      <c r="J3923" s="1815"/>
      <c r="K3923" s="1816"/>
      <c r="L3923" s="633"/>
      <c r="M3923" s="583"/>
      <c r="N3923" s="549"/>
      <c r="O3923" s="549"/>
      <c r="P3923" s="549"/>
      <c r="Q3923" s="549"/>
      <c r="R3923" s="549"/>
      <c r="S3923" s="584"/>
    </row>
    <row r="3924" spans="1:19" ht="15.6">
      <c r="A3924" s="1814"/>
      <c r="B3924" s="1815"/>
      <c r="C3924" s="1815"/>
      <c r="D3924" s="1815"/>
      <c r="E3924" s="1815"/>
      <c r="F3924" s="1815"/>
      <c r="G3924" s="1815"/>
      <c r="H3924" s="1815"/>
      <c r="I3924" s="1815"/>
      <c r="J3924" s="1815"/>
      <c r="K3924" s="1816"/>
      <c r="L3924" s="633"/>
      <c r="M3924" s="583"/>
      <c r="N3924" s="549"/>
      <c r="O3924" s="549"/>
      <c r="P3924" s="549"/>
      <c r="Q3924" s="549"/>
      <c r="R3924" s="549"/>
      <c r="S3924" s="584"/>
    </row>
    <row r="3925" spans="1:19" ht="15.6">
      <c r="A3925" s="1814"/>
      <c r="B3925" s="1815"/>
      <c r="C3925" s="1815"/>
      <c r="D3925" s="1815"/>
      <c r="E3925" s="1815"/>
      <c r="F3925" s="1815"/>
      <c r="G3925" s="1815"/>
      <c r="H3925" s="1815"/>
      <c r="I3925" s="1815"/>
      <c r="J3925" s="1815"/>
      <c r="K3925" s="1816"/>
      <c r="L3925" s="633"/>
      <c r="M3925" s="583"/>
      <c r="N3925" s="549"/>
      <c r="O3925" s="549"/>
      <c r="P3925" s="549"/>
      <c r="Q3925" s="549"/>
      <c r="R3925" s="549"/>
      <c r="S3925" s="584"/>
    </row>
    <row r="3926" spans="1:19" ht="15.6">
      <c r="A3926" s="1814"/>
      <c r="B3926" s="1815"/>
      <c r="C3926" s="1815"/>
      <c r="D3926" s="1815"/>
      <c r="E3926" s="1815"/>
      <c r="F3926" s="1815"/>
      <c r="G3926" s="1815"/>
      <c r="H3926" s="1815"/>
      <c r="I3926" s="1815"/>
      <c r="J3926" s="1815"/>
      <c r="K3926" s="1816"/>
      <c r="L3926" s="583"/>
      <c r="M3926" s="583"/>
      <c r="N3926" s="549"/>
      <c r="O3926" s="549"/>
      <c r="P3926" s="549"/>
      <c r="Q3926" s="549"/>
      <c r="R3926" s="549"/>
      <c r="S3926" s="584"/>
    </row>
    <row r="3927" spans="1:19" ht="16.2" thickBot="1">
      <c r="A3927" s="1814"/>
      <c r="B3927" s="1815"/>
      <c r="C3927" s="1815"/>
      <c r="D3927" s="1815"/>
      <c r="E3927" s="1815"/>
      <c r="F3927" s="1815"/>
      <c r="G3927" s="1815"/>
      <c r="H3927" s="1815"/>
      <c r="I3927" s="1815"/>
      <c r="J3927" s="1815"/>
      <c r="K3927" s="1816"/>
      <c r="L3927" s="1817" t="s">
        <v>1209</v>
      </c>
      <c r="M3927" s="1818"/>
      <c r="N3927" s="1818"/>
      <c r="O3927" s="1818"/>
      <c r="P3927" s="1818"/>
      <c r="Q3927" s="1818"/>
      <c r="R3927" s="1819"/>
      <c r="S3927" s="1164">
        <f>SUM(S3911:S3926)</f>
        <v>8</v>
      </c>
    </row>
    <row r="3928" spans="1:19" ht="15.6">
      <c r="A3928" s="1169"/>
      <c r="B3928" s="1170"/>
      <c r="C3928" s="1170"/>
      <c r="D3928" s="1170"/>
      <c r="E3928" s="1170"/>
      <c r="F3928" s="1170"/>
      <c r="G3928" s="1170"/>
      <c r="H3928" s="1170"/>
      <c r="I3928" s="1170"/>
      <c r="J3928" s="1170"/>
      <c r="K3928" s="1170"/>
      <c r="L3928" s="1171"/>
      <c r="M3928" s="1171"/>
      <c r="N3928" s="1171"/>
      <c r="O3928" s="1171"/>
      <c r="P3928" s="1171"/>
      <c r="Q3928" s="1171"/>
      <c r="R3928" s="1171"/>
      <c r="S3928" s="1172"/>
    </row>
    <row r="3929" spans="1:19" ht="88.8" customHeight="1">
      <c r="A3929" s="753" t="s">
        <v>1306</v>
      </c>
      <c r="B3929" s="1757"/>
      <c r="C3929" s="1757"/>
      <c r="D3929" s="299"/>
      <c r="E3929" s="280"/>
      <c r="F3929" s="756"/>
      <c r="G3929" s="1758" t="s">
        <v>1306</v>
      </c>
      <c r="H3929" s="1758"/>
      <c r="I3929" s="299"/>
      <c r="J3929" s="299"/>
      <c r="K3929" s="552"/>
      <c r="L3929" s="587"/>
      <c r="M3929" s="587"/>
      <c r="N3929" s="587"/>
      <c r="O3929" s="587"/>
      <c r="P3929" s="587"/>
      <c r="Q3929" s="587"/>
      <c r="R3929" s="587"/>
      <c r="S3929" s="588"/>
    </row>
    <row r="3930" spans="1:19" ht="15.6">
      <c r="A3930" s="765" t="s">
        <v>1939</v>
      </c>
      <c r="B3930" s="755"/>
      <c r="C3930" s="755"/>
      <c r="D3930" s="238"/>
      <c r="E3930" s="238"/>
      <c r="F3930" s="238"/>
      <c r="G3930" s="1759" t="s">
        <v>1942</v>
      </c>
      <c r="H3930" s="1759"/>
      <c r="I3930" s="1759"/>
      <c r="J3930" s="1759"/>
      <c r="K3930" s="552"/>
      <c r="L3930" s="587"/>
      <c r="M3930" s="587"/>
      <c r="N3930" s="587"/>
      <c r="O3930" s="587"/>
      <c r="P3930" s="587"/>
      <c r="Q3930" s="587"/>
      <c r="R3930" s="587"/>
      <c r="S3930" s="588"/>
    </row>
    <row r="3931" spans="1:19" ht="15.6">
      <c r="A3931" s="765" t="s">
        <v>1940</v>
      </c>
      <c r="B3931" s="755"/>
      <c r="C3931" s="755"/>
      <c r="D3931" s="238"/>
      <c r="E3931" s="238"/>
      <c r="F3931" s="238"/>
      <c r="G3931" s="1759" t="s">
        <v>1943</v>
      </c>
      <c r="H3931" s="1759"/>
      <c r="I3931" s="1759"/>
      <c r="J3931" s="1759"/>
      <c r="K3931" s="552"/>
      <c r="L3931" s="587"/>
      <c r="M3931" s="587"/>
      <c r="N3931" s="587"/>
      <c r="O3931" s="587"/>
      <c r="P3931" s="587"/>
      <c r="Q3931" s="587"/>
      <c r="R3931" s="587"/>
      <c r="S3931" s="588"/>
    </row>
    <row r="3932" spans="1:19" ht="16.2" thickBot="1">
      <c r="A3932" s="766" t="s">
        <v>1941</v>
      </c>
      <c r="B3932" s="767"/>
      <c r="C3932" s="767"/>
      <c r="D3932" s="727"/>
      <c r="E3932" s="727"/>
      <c r="F3932" s="727"/>
      <c r="G3932" s="1760" t="s">
        <v>1944</v>
      </c>
      <c r="H3932" s="1760"/>
      <c r="I3932" s="1760"/>
      <c r="J3932" s="1760"/>
      <c r="K3932" s="1495"/>
      <c r="L3932" s="1499"/>
      <c r="M3932" s="1499"/>
      <c r="N3932" s="1499"/>
      <c r="O3932" s="1499"/>
      <c r="P3932" s="1499"/>
      <c r="Q3932" s="1499"/>
      <c r="R3932" s="1499"/>
      <c r="S3932" s="1500"/>
    </row>
    <row r="3933" spans="1:19" ht="21" customHeight="1" thickBot="1">
      <c r="A3933" s="1837"/>
      <c r="B3933" s="1838"/>
      <c r="C3933" s="1838"/>
      <c r="D3933" s="1775" t="s">
        <v>1281</v>
      </c>
      <c r="E3933" s="1776"/>
      <c r="F3933" s="1776"/>
      <c r="G3933" s="1776"/>
      <c r="H3933" s="1776"/>
      <c r="I3933" s="1776"/>
      <c r="J3933" s="1776"/>
      <c r="K3933" s="1776"/>
      <c r="L3933" s="1776"/>
      <c r="M3933" s="1776"/>
      <c r="N3933" s="1776"/>
      <c r="O3933" s="1776"/>
      <c r="P3933" s="1776"/>
      <c r="Q3933" s="1776"/>
      <c r="R3933" s="1776"/>
      <c r="S3933" s="1486"/>
    </row>
    <row r="3934" spans="1:19" ht="15.6">
      <c r="A3934" s="530"/>
      <c r="B3934" s="531"/>
      <c r="C3934" s="531"/>
      <c r="D3934" s="531"/>
      <c r="E3934" s="531"/>
      <c r="F3934" s="531"/>
      <c r="G3934" s="531"/>
      <c r="H3934" s="531"/>
      <c r="I3934" s="531"/>
      <c r="J3934" s="531"/>
      <c r="K3934" s="531"/>
      <c r="L3934" s="531"/>
      <c r="M3934" s="531"/>
      <c r="N3934" s="531"/>
      <c r="O3934" s="531"/>
      <c r="P3934" s="531"/>
      <c r="Q3934" s="531"/>
      <c r="R3934" s="531"/>
      <c r="S3934" s="532"/>
    </row>
    <row r="3935" spans="1:19" ht="15.6" customHeight="1">
      <c r="A3935" s="1839" t="s">
        <v>1204</v>
      </c>
      <c r="B3935" s="1840"/>
      <c r="C3935" s="1840"/>
      <c r="D3935" s="1841" t="s">
        <v>1228</v>
      </c>
      <c r="E3935" s="1842"/>
      <c r="F3935" s="1842"/>
      <c r="G3935" s="1842"/>
      <c r="H3935" s="1842"/>
      <c r="I3935" s="1842"/>
      <c r="J3935" s="1842"/>
      <c r="K3935" s="1842"/>
      <c r="L3935" s="1842"/>
      <c r="M3935" s="1842"/>
      <c r="N3935" s="1842"/>
      <c r="O3935" s="1842"/>
      <c r="P3935" s="1842"/>
      <c r="Q3935" s="1842"/>
      <c r="R3935" s="1843"/>
      <c r="S3935" s="534"/>
    </row>
    <row r="3936" spans="1:19" ht="15.6">
      <c r="A3936" s="535"/>
      <c r="B3936" s="533"/>
      <c r="C3936" s="536"/>
      <c r="D3936" s="1844"/>
      <c r="E3936" s="1845"/>
      <c r="F3936" s="1845"/>
      <c r="G3936" s="1845"/>
      <c r="H3936" s="1845"/>
      <c r="I3936" s="1845"/>
      <c r="J3936" s="1845"/>
      <c r="K3936" s="1845"/>
      <c r="L3936" s="1845"/>
      <c r="M3936" s="1845"/>
      <c r="N3936" s="1845"/>
      <c r="O3936" s="1845"/>
      <c r="P3936" s="1845"/>
      <c r="Q3936" s="1845"/>
      <c r="R3936" s="1846"/>
      <c r="S3936" s="534"/>
    </row>
    <row r="3937" spans="1:19" ht="15.6">
      <c r="A3937" s="1761" t="s">
        <v>1282</v>
      </c>
      <c r="B3937" s="1762"/>
      <c r="C3937" s="1762"/>
      <c r="D3937" s="1762"/>
      <c r="E3937" s="541"/>
      <c r="F3937" s="1763" t="s">
        <v>1283</v>
      </c>
      <c r="G3937" s="1763"/>
      <c r="H3937" s="1763"/>
      <c r="I3937" s="1763"/>
      <c r="J3937" s="1763"/>
      <c r="K3937" s="1763"/>
      <c r="L3937" s="540"/>
      <c r="M3937" s="1763" t="s">
        <v>1205</v>
      </c>
      <c r="N3937" s="1763"/>
      <c r="O3937" s="1763"/>
      <c r="P3937" s="540"/>
      <c r="Q3937" s="1764" t="s">
        <v>1284</v>
      </c>
      <c r="R3937" s="1765"/>
      <c r="S3937" s="1766"/>
    </row>
    <row r="3938" spans="1:19" ht="15.6">
      <c r="A3938" s="1767" t="s">
        <v>1162</v>
      </c>
      <c r="B3938" s="1768"/>
      <c r="C3938" s="1768"/>
      <c r="D3938" s="1768"/>
      <c r="E3938" s="541"/>
      <c r="F3938" s="1769" t="s">
        <v>1163</v>
      </c>
      <c r="G3938" s="1769"/>
      <c r="H3938" s="1769"/>
      <c r="I3938" s="1769"/>
      <c r="J3938" s="1769"/>
      <c r="K3938" s="1769"/>
      <c r="L3938" s="540"/>
      <c r="M3938" s="1770" t="s">
        <v>1058</v>
      </c>
      <c r="N3938" s="1771"/>
      <c r="O3938" s="1772"/>
      <c r="P3938" s="539"/>
      <c r="Q3938" s="1828"/>
      <c r="R3938" s="1829"/>
      <c r="S3938" s="1830"/>
    </row>
    <row r="3939" spans="1:19" ht="15.6">
      <c r="A3939" s="1767"/>
      <c r="B3939" s="1768"/>
      <c r="C3939" s="1768"/>
      <c r="D3939" s="1768"/>
      <c r="E3939" s="541"/>
      <c r="F3939" s="1769"/>
      <c r="G3939" s="1769"/>
      <c r="H3939" s="1769"/>
      <c r="I3939" s="1769"/>
      <c r="J3939" s="1769"/>
      <c r="K3939" s="1769"/>
      <c r="L3939" s="539"/>
      <c r="M3939" s="539"/>
      <c r="N3939" s="542"/>
      <c r="O3939" s="542"/>
      <c r="P3939" s="542"/>
      <c r="Q3939" s="542"/>
      <c r="R3939" s="540"/>
      <c r="S3939" s="534"/>
    </row>
    <row r="3940" spans="1:19" ht="15.6">
      <c r="A3940" s="1820" t="s">
        <v>1285</v>
      </c>
      <c r="B3940" s="1821"/>
      <c r="C3940" s="1821"/>
      <c r="D3940" s="1821"/>
      <c r="E3940" s="1821"/>
      <c r="F3940" s="1821"/>
      <c r="G3940" s="1821"/>
      <c r="H3940" s="1821"/>
      <c r="I3940" s="1821"/>
      <c r="J3940" s="1821"/>
      <c r="K3940" s="1822"/>
      <c r="L3940" s="1823" t="s">
        <v>1739</v>
      </c>
      <c r="M3940" s="1825" t="s">
        <v>1225</v>
      </c>
      <c r="N3940" s="1826"/>
      <c r="O3940" s="1827"/>
      <c r="P3940" s="1823" t="s">
        <v>1286</v>
      </c>
      <c r="Q3940" s="1823" t="s">
        <v>1287</v>
      </c>
      <c r="R3940" s="1823" t="s">
        <v>1288</v>
      </c>
      <c r="S3940" s="1809" t="s">
        <v>1206</v>
      </c>
    </row>
    <row r="3941" spans="1:19" ht="15.6">
      <c r="A3941" s="1804"/>
      <c r="B3941" s="1805"/>
      <c r="C3941" s="1805"/>
      <c r="D3941" s="1805"/>
      <c r="E3941" s="1805"/>
      <c r="F3941" s="1805"/>
      <c r="G3941" s="1805"/>
      <c r="H3941" s="1805"/>
      <c r="I3941" s="1805"/>
      <c r="J3941" s="1805"/>
      <c r="K3941" s="1806"/>
      <c r="L3941" s="1824"/>
      <c r="M3941" s="546" t="s">
        <v>1289</v>
      </c>
      <c r="N3941" s="546" t="s">
        <v>1290</v>
      </c>
      <c r="O3941" s="546" t="s">
        <v>1291</v>
      </c>
      <c r="P3941" s="1824"/>
      <c r="Q3941" s="1824"/>
      <c r="R3941" s="1824"/>
      <c r="S3941" s="1810"/>
    </row>
    <row r="3942" spans="1:19" ht="15.6">
      <c r="A3942" s="1811" t="s">
        <v>1292</v>
      </c>
      <c r="B3942" s="1812"/>
      <c r="C3942" s="1812"/>
      <c r="D3942" s="1812"/>
      <c r="E3942" s="1812"/>
      <c r="F3942" s="1812"/>
      <c r="G3942" s="1812"/>
      <c r="H3942" s="1812"/>
      <c r="I3942" s="1812"/>
      <c r="J3942" s="1812"/>
      <c r="K3942" s="1813"/>
      <c r="L3942" s="633" t="s">
        <v>1643</v>
      </c>
      <c r="M3942" s="583"/>
      <c r="N3942" s="549"/>
      <c r="O3942" s="549"/>
      <c r="P3942" s="549"/>
      <c r="Q3942" s="549">
        <v>1</v>
      </c>
      <c r="R3942" s="549"/>
      <c r="S3942" s="584">
        <f>Q3942</f>
        <v>1</v>
      </c>
    </row>
    <row r="3943" spans="1:19" ht="15.6">
      <c r="A3943" s="1814"/>
      <c r="B3943" s="1815"/>
      <c r="C3943" s="1815"/>
      <c r="D3943" s="1815"/>
      <c r="E3943" s="1815"/>
      <c r="F3943" s="1815"/>
      <c r="G3943" s="1815"/>
      <c r="H3943" s="1815"/>
      <c r="I3943" s="1815"/>
      <c r="J3943" s="1815"/>
      <c r="K3943" s="1816"/>
      <c r="L3943" s="633" t="s">
        <v>1648</v>
      </c>
      <c r="M3943" s="583"/>
      <c r="N3943" s="549"/>
      <c r="O3943" s="549"/>
      <c r="P3943" s="549"/>
      <c r="Q3943" s="549">
        <v>1</v>
      </c>
      <c r="R3943" s="549"/>
      <c r="S3943" s="584">
        <f t="shared" ref="S3943:S3946" si="98">Q3943</f>
        <v>1</v>
      </c>
    </row>
    <row r="3944" spans="1:19" ht="15.6">
      <c r="A3944" s="1814"/>
      <c r="B3944" s="1815"/>
      <c r="C3944" s="1815"/>
      <c r="D3944" s="1815"/>
      <c r="E3944" s="1815"/>
      <c r="F3944" s="1815"/>
      <c r="G3944" s="1815"/>
      <c r="H3944" s="1815"/>
      <c r="I3944" s="1815"/>
      <c r="J3944" s="1815"/>
      <c r="K3944" s="1816"/>
      <c r="L3944" s="633" t="s">
        <v>1766</v>
      </c>
      <c r="M3944" s="583"/>
      <c r="N3944" s="549"/>
      <c r="O3944" s="549"/>
      <c r="P3944" s="549"/>
      <c r="Q3944" s="549">
        <v>2</v>
      </c>
      <c r="R3944" s="549"/>
      <c r="S3944" s="584">
        <f t="shared" si="98"/>
        <v>2</v>
      </c>
    </row>
    <row r="3945" spans="1:19" ht="15.6">
      <c r="A3945" s="1814"/>
      <c r="B3945" s="1815"/>
      <c r="C3945" s="1815"/>
      <c r="D3945" s="1815"/>
      <c r="E3945" s="1815"/>
      <c r="F3945" s="1815"/>
      <c r="G3945" s="1815"/>
      <c r="H3945" s="1815"/>
      <c r="I3945" s="1815"/>
      <c r="J3945" s="1815"/>
      <c r="K3945" s="1816"/>
      <c r="L3945" s="633" t="s">
        <v>1767</v>
      </c>
      <c r="M3945" s="583"/>
      <c r="N3945" s="549"/>
      <c r="O3945" s="549"/>
      <c r="P3945" s="549"/>
      <c r="Q3945" s="549">
        <v>2</v>
      </c>
      <c r="R3945" s="549"/>
      <c r="S3945" s="584">
        <f t="shared" si="98"/>
        <v>2</v>
      </c>
    </row>
    <row r="3946" spans="1:19" ht="15.6">
      <c r="A3946" s="1814"/>
      <c r="B3946" s="1815"/>
      <c r="C3946" s="1815"/>
      <c r="D3946" s="1815"/>
      <c r="E3946" s="1815"/>
      <c r="F3946" s="1815"/>
      <c r="G3946" s="1815"/>
      <c r="H3946" s="1815"/>
      <c r="I3946" s="1815"/>
      <c r="J3946" s="1815"/>
      <c r="K3946" s="1816"/>
      <c r="L3946" s="633" t="s">
        <v>1651</v>
      </c>
      <c r="M3946" s="583"/>
      <c r="N3946" s="549"/>
      <c r="O3946" s="549"/>
      <c r="P3946" s="549"/>
      <c r="Q3946" s="549">
        <v>1</v>
      </c>
      <c r="R3946" s="549"/>
      <c r="S3946" s="584">
        <f t="shared" si="98"/>
        <v>1</v>
      </c>
    </row>
    <row r="3947" spans="1:19" ht="15.6">
      <c r="A3947" s="1814"/>
      <c r="B3947" s="1815"/>
      <c r="C3947" s="1815"/>
      <c r="D3947" s="1815"/>
      <c r="E3947" s="1815"/>
      <c r="F3947" s="1815"/>
      <c r="G3947" s="1815"/>
      <c r="H3947" s="1815"/>
      <c r="I3947" s="1815"/>
      <c r="J3947" s="1815"/>
      <c r="K3947" s="1816"/>
      <c r="L3947" s="633"/>
      <c r="M3947" s="583"/>
      <c r="N3947" s="549"/>
      <c r="O3947" s="549"/>
      <c r="P3947" s="549"/>
      <c r="Q3947" s="549"/>
      <c r="R3947" s="549"/>
      <c r="S3947" s="584"/>
    </row>
    <row r="3948" spans="1:19" ht="15.6">
      <c r="A3948" s="1814"/>
      <c r="B3948" s="1815"/>
      <c r="C3948" s="1815"/>
      <c r="D3948" s="1815"/>
      <c r="E3948" s="1815"/>
      <c r="F3948" s="1815"/>
      <c r="G3948" s="1815"/>
      <c r="H3948" s="1815"/>
      <c r="I3948" s="1815"/>
      <c r="J3948" s="1815"/>
      <c r="K3948" s="1816"/>
      <c r="L3948" s="633"/>
      <c r="M3948" s="583"/>
      <c r="N3948" s="549"/>
      <c r="O3948" s="549"/>
      <c r="P3948" s="549"/>
      <c r="Q3948" s="549"/>
      <c r="R3948" s="549"/>
      <c r="S3948" s="584"/>
    </row>
    <row r="3949" spans="1:19" ht="15.6">
      <c r="A3949" s="1814"/>
      <c r="B3949" s="1815"/>
      <c r="C3949" s="1815"/>
      <c r="D3949" s="1815"/>
      <c r="E3949" s="1815"/>
      <c r="F3949" s="1815"/>
      <c r="G3949" s="1815"/>
      <c r="H3949" s="1815"/>
      <c r="I3949" s="1815"/>
      <c r="J3949" s="1815"/>
      <c r="K3949" s="1816"/>
      <c r="L3949" s="633"/>
      <c r="M3949" s="583"/>
      <c r="N3949" s="549"/>
      <c r="O3949" s="549"/>
      <c r="P3949" s="549"/>
      <c r="Q3949" s="549"/>
      <c r="R3949" s="549"/>
      <c r="S3949" s="584"/>
    </row>
    <row r="3950" spans="1:19" ht="15.6">
      <c r="A3950" s="1814"/>
      <c r="B3950" s="1815"/>
      <c r="C3950" s="1815"/>
      <c r="D3950" s="1815"/>
      <c r="E3950" s="1815"/>
      <c r="F3950" s="1815"/>
      <c r="G3950" s="1815"/>
      <c r="H3950" s="1815"/>
      <c r="I3950" s="1815"/>
      <c r="J3950" s="1815"/>
      <c r="K3950" s="1816"/>
      <c r="L3950" s="633"/>
      <c r="M3950" s="583"/>
      <c r="N3950" s="549"/>
      <c r="O3950" s="549"/>
      <c r="P3950" s="549"/>
      <c r="Q3950" s="549"/>
      <c r="R3950" s="549"/>
      <c r="S3950" s="584"/>
    </row>
    <row r="3951" spans="1:19" ht="15.6">
      <c r="A3951" s="1814"/>
      <c r="B3951" s="1815"/>
      <c r="C3951" s="1815"/>
      <c r="D3951" s="1815"/>
      <c r="E3951" s="1815"/>
      <c r="F3951" s="1815"/>
      <c r="G3951" s="1815"/>
      <c r="H3951" s="1815"/>
      <c r="I3951" s="1815"/>
      <c r="J3951" s="1815"/>
      <c r="K3951" s="1816"/>
      <c r="L3951" s="633"/>
      <c r="M3951" s="583"/>
      <c r="N3951" s="549"/>
      <c r="O3951" s="549"/>
      <c r="P3951" s="549"/>
      <c r="Q3951" s="549"/>
      <c r="R3951" s="549"/>
      <c r="S3951" s="584"/>
    </row>
    <row r="3952" spans="1:19" ht="15.6">
      <c r="A3952" s="1814"/>
      <c r="B3952" s="1815"/>
      <c r="C3952" s="1815"/>
      <c r="D3952" s="1815"/>
      <c r="E3952" s="1815"/>
      <c r="F3952" s="1815"/>
      <c r="G3952" s="1815"/>
      <c r="H3952" s="1815"/>
      <c r="I3952" s="1815"/>
      <c r="J3952" s="1815"/>
      <c r="K3952" s="1816"/>
      <c r="L3952" s="583"/>
      <c r="M3952" s="583"/>
      <c r="N3952" s="549"/>
      <c r="O3952" s="549"/>
      <c r="P3952" s="549"/>
      <c r="Q3952" s="549"/>
      <c r="R3952" s="549"/>
      <c r="S3952" s="584"/>
    </row>
    <row r="3953" spans="1:19" ht="15.6">
      <c r="A3953" s="1814"/>
      <c r="B3953" s="1815"/>
      <c r="C3953" s="1815"/>
      <c r="D3953" s="1815"/>
      <c r="E3953" s="1815"/>
      <c r="F3953" s="1815"/>
      <c r="G3953" s="1815"/>
      <c r="H3953" s="1815"/>
      <c r="I3953" s="1815"/>
      <c r="J3953" s="1815"/>
      <c r="K3953" s="1816"/>
      <c r="L3953" s="633"/>
      <c r="M3953" s="583"/>
      <c r="N3953" s="549"/>
      <c r="O3953" s="549"/>
      <c r="P3953" s="549"/>
      <c r="Q3953" s="549"/>
      <c r="R3953" s="549"/>
      <c r="S3953" s="584"/>
    </row>
    <row r="3954" spans="1:19" ht="15.6">
      <c r="A3954" s="1814"/>
      <c r="B3954" s="1815"/>
      <c r="C3954" s="1815"/>
      <c r="D3954" s="1815"/>
      <c r="E3954" s="1815"/>
      <c r="F3954" s="1815"/>
      <c r="G3954" s="1815"/>
      <c r="H3954" s="1815"/>
      <c r="I3954" s="1815"/>
      <c r="J3954" s="1815"/>
      <c r="K3954" s="1816"/>
      <c r="L3954" s="633"/>
      <c r="M3954" s="583"/>
      <c r="N3954" s="549"/>
      <c r="O3954" s="549"/>
      <c r="P3954" s="549"/>
      <c r="Q3954" s="549"/>
      <c r="R3954" s="549"/>
      <c r="S3954" s="584"/>
    </row>
    <row r="3955" spans="1:19" ht="15.6">
      <c r="A3955" s="1814"/>
      <c r="B3955" s="1815"/>
      <c r="C3955" s="1815"/>
      <c r="D3955" s="1815"/>
      <c r="E3955" s="1815"/>
      <c r="F3955" s="1815"/>
      <c r="G3955" s="1815"/>
      <c r="H3955" s="1815"/>
      <c r="I3955" s="1815"/>
      <c r="J3955" s="1815"/>
      <c r="K3955" s="1816"/>
      <c r="L3955" s="633"/>
      <c r="M3955" s="583"/>
      <c r="N3955" s="549"/>
      <c r="O3955" s="549"/>
      <c r="P3955" s="549"/>
      <c r="Q3955" s="549"/>
      <c r="R3955" s="549"/>
      <c r="S3955" s="584"/>
    </row>
    <row r="3956" spans="1:19" ht="15.6">
      <c r="A3956" s="1814"/>
      <c r="B3956" s="1815"/>
      <c r="C3956" s="1815"/>
      <c r="D3956" s="1815"/>
      <c r="E3956" s="1815"/>
      <c r="F3956" s="1815"/>
      <c r="G3956" s="1815"/>
      <c r="H3956" s="1815"/>
      <c r="I3956" s="1815"/>
      <c r="J3956" s="1815"/>
      <c r="K3956" s="1816"/>
      <c r="L3956" s="633"/>
      <c r="M3956" s="583"/>
      <c r="N3956" s="549"/>
      <c r="O3956" s="549"/>
      <c r="P3956" s="549"/>
      <c r="Q3956" s="549"/>
      <c r="R3956" s="549"/>
      <c r="S3956" s="584"/>
    </row>
    <row r="3957" spans="1:19" ht="15.6">
      <c r="A3957" s="1814"/>
      <c r="B3957" s="1815"/>
      <c r="C3957" s="1815"/>
      <c r="D3957" s="1815"/>
      <c r="E3957" s="1815"/>
      <c r="F3957" s="1815"/>
      <c r="G3957" s="1815"/>
      <c r="H3957" s="1815"/>
      <c r="I3957" s="1815"/>
      <c r="J3957" s="1815"/>
      <c r="K3957" s="1816"/>
      <c r="L3957" s="583"/>
      <c r="M3957" s="583"/>
      <c r="N3957" s="549"/>
      <c r="O3957" s="549"/>
      <c r="P3957" s="549"/>
      <c r="Q3957" s="549"/>
      <c r="R3957" s="549"/>
      <c r="S3957" s="584"/>
    </row>
    <row r="3958" spans="1:19" ht="15.6">
      <c r="A3958" s="1831"/>
      <c r="B3958" s="1832"/>
      <c r="C3958" s="1832"/>
      <c r="D3958" s="1832"/>
      <c r="E3958" s="1832"/>
      <c r="F3958" s="1832"/>
      <c r="G3958" s="1832"/>
      <c r="H3958" s="1832"/>
      <c r="I3958" s="1832"/>
      <c r="J3958" s="1832"/>
      <c r="K3958" s="1833"/>
      <c r="L3958" s="1834" t="s">
        <v>1209</v>
      </c>
      <c r="M3958" s="1835"/>
      <c r="N3958" s="1835"/>
      <c r="O3958" s="1835"/>
      <c r="P3958" s="1835"/>
      <c r="Q3958" s="1835"/>
      <c r="R3958" s="1836"/>
      <c r="S3958" s="558">
        <f>SUM(S3942:S3957)</f>
        <v>7</v>
      </c>
    </row>
    <row r="3959" spans="1:19" ht="15" thickBot="1">
      <c r="A3959" s="1147"/>
      <c r="S3959" s="1148"/>
    </row>
    <row r="3960" spans="1:19" ht="21" customHeight="1" thickBot="1">
      <c r="A3960" s="1837"/>
      <c r="B3960" s="1838"/>
      <c r="C3960" s="1838"/>
      <c r="D3960" s="1775" t="s">
        <v>1281</v>
      </c>
      <c r="E3960" s="1776"/>
      <c r="F3960" s="1776"/>
      <c r="G3960" s="1776"/>
      <c r="H3960" s="1776"/>
      <c r="I3960" s="1776"/>
      <c r="J3960" s="1776"/>
      <c r="K3960" s="1776"/>
      <c r="L3960" s="1776"/>
      <c r="M3960" s="1776"/>
      <c r="N3960" s="1776"/>
      <c r="O3960" s="1776"/>
      <c r="P3960" s="1776"/>
      <c r="Q3960" s="1776"/>
      <c r="R3960" s="1776"/>
      <c r="S3960" s="1486"/>
    </row>
    <row r="3961" spans="1:19" ht="15.6">
      <c r="A3961" s="530"/>
      <c r="B3961" s="531"/>
      <c r="C3961" s="531"/>
      <c r="D3961" s="531"/>
      <c r="E3961" s="531"/>
      <c r="F3961" s="531"/>
      <c r="G3961" s="531"/>
      <c r="H3961" s="531"/>
      <c r="I3961" s="531"/>
      <c r="J3961" s="531"/>
      <c r="K3961" s="531"/>
      <c r="L3961" s="531"/>
      <c r="M3961" s="531"/>
      <c r="N3961" s="531"/>
      <c r="O3961" s="531"/>
      <c r="P3961" s="531"/>
      <c r="Q3961" s="531"/>
      <c r="R3961" s="531"/>
      <c r="S3961" s="532"/>
    </row>
    <row r="3962" spans="1:19" ht="15.6" customHeight="1">
      <c r="A3962" s="1839" t="s">
        <v>1204</v>
      </c>
      <c r="B3962" s="1840"/>
      <c r="C3962" s="1840"/>
      <c r="D3962" s="1841" t="s">
        <v>1228</v>
      </c>
      <c r="E3962" s="1842"/>
      <c r="F3962" s="1842"/>
      <c r="G3962" s="1842"/>
      <c r="H3962" s="1842"/>
      <c r="I3962" s="1842"/>
      <c r="J3962" s="1842"/>
      <c r="K3962" s="1842"/>
      <c r="L3962" s="1842"/>
      <c r="M3962" s="1842"/>
      <c r="N3962" s="1842"/>
      <c r="O3962" s="1842"/>
      <c r="P3962" s="1842"/>
      <c r="Q3962" s="1842"/>
      <c r="R3962" s="1843"/>
      <c r="S3962" s="534"/>
    </row>
    <row r="3963" spans="1:19" ht="15.6">
      <c r="A3963" s="535"/>
      <c r="B3963" s="533"/>
      <c r="C3963" s="536"/>
      <c r="D3963" s="1844"/>
      <c r="E3963" s="1845"/>
      <c r="F3963" s="1845"/>
      <c r="G3963" s="1845"/>
      <c r="H3963" s="1845"/>
      <c r="I3963" s="1845"/>
      <c r="J3963" s="1845"/>
      <c r="K3963" s="1845"/>
      <c r="L3963" s="1845"/>
      <c r="M3963" s="1845"/>
      <c r="N3963" s="1845"/>
      <c r="O3963" s="1845"/>
      <c r="P3963" s="1845"/>
      <c r="Q3963" s="1845"/>
      <c r="R3963" s="1846"/>
      <c r="S3963" s="534"/>
    </row>
    <row r="3964" spans="1:19" ht="15.6">
      <c r="A3964" s="1761" t="s">
        <v>1282</v>
      </c>
      <c r="B3964" s="1762"/>
      <c r="C3964" s="1762"/>
      <c r="D3964" s="1762"/>
      <c r="E3964" s="541"/>
      <c r="F3964" s="1763" t="s">
        <v>1283</v>
      </c>
      <c r="G3964" s="1763"/>
      <c r="H3964" s="1763"/>
      <c r="I3964" s="1763"/>
      <c r="J3964" s="1763"/>
      <c r="K3964" s="1763"/>
      <c r="L3964" s="540"/>
      <c r="M3964" s="1763" t="s">
        <v>1205</v>
      </c>
      <c r="N3964" s="1763"/>
      <c r="O3964" s="1763"/>
      <c r="P3964" s="540"/>
      <c r="Q3964" s="1764" t="s">
        <v>1284</v>
      </c>
      <c r="R3964" s="1765"/>
      <c r="S3964" s="1766"/>
    </row>
    <row r="3965" spans="1:19" ht="15.6">
      <c r="A3965" s="1767" t="s">
        <v>1164</v>
      </c>
      <c r="B3965" s="1768"/>
      <c r="C3965" s="1768"/>
      <c r="D3965" s="1768"/>
      <c r="E3965" s="541"/>
      <c r="F3965" s="1769" t="s">
        <v>1165</v>
      </c>
      <c r="G3965" s="1769"/>
      <c r="H3965" s="1769"/>
      <c r="I3965" s="1769"/>
      <c r="J3965" s="1769"/>
      <c r="K3965" s="1769"/>
      <c r="L3965" s="540"/>
      <c r="M3965" s="1770" t="s">
        <v>1058</v>
      </c>
      <c r="N3965" s="1771"/>
      <c r="O3965" s="1772"/>
      <c r="P3965" s="539"/>
      <c r="Q3965" s="1828"/>
      <c r="R3965" s="1829"/>
      <c r="S3965" s="1830"/>
    </row>
    <row r="3966" spans="1:19" ht="15.6">
      <c r="A3966" s="1767"/>
      <c r="B3966" s="1768"/>
      <c r="C3966" s="1768"/>
      <c r="D3966" s="1768"/>
      <c r="E3966" s="541"/>
      <c r="F3966" s="1769"/>
      <c r="G3966" s="1769"/>
      <c r="H3966" s="1769"/>
      <c r="I3966" s="1769"/>
      <c r="J3966" s="1769"/>
      <c r="K3966" s="1769"/>
      <c r="L3966" s="539"/>
      <c r="M3966" s="539"/>
      <c r="N3966" s="542"/>
      <c r="O3966" s="542"/>
      <c r="P3966" s="542"/>
      <c r="Q3966" s="542"/>
      <c r="R3966" s="540"/>
      <c r="S3966" s="534"/>
    </row>
    <row r="3967" spans="1:19" ht="15.6">
      <c r="A3967" s="1820" t="s">
        <v>1285</v>
      </c>
      <c r="B3967" s="1821"/>
      <c r="C3967" s="1821"/>
      <c r="D3967" s="1821"/>
      <c r="E3967" s="1821"/>
      <c r="F3967" s="1821"/>
      <c r="G3967" s="1821"/>
      <c r="H3967" s="1821"/>
      <c r="I3967" s="1821"/>
      <c r="J3967" s="1821"/>
      <c r="K3967" s="1822"/>
      <c r="L3967" s="1823" t="s">
        <v>1739</v>
      </c>
      <c r="M3967" s="1825" t="s">
        <v>1225</v>
      </c>
      <c r="N3967" s="1826"/>
      <c r="O3967" s="1827"/>
      <c r="P3967" s="1823" t="s">
        <v>1286</v>
      </c>
      <c r="Q3967" s="1823" t="s">
        <v>1287</v>
      </c>
      <c r="R3967" s="1823" t="s">
        <v>1288</v>
      </c>
      <c r="S3967" s="1809" t="s">
        <v>1206</v>
      </c>
    </row>
    <row r="3968" spans="1:19" ht="15.6">
      <c r="A3968" s="1804"/>
      <c r="B3968" s="1805"/>
      <c r="C3968" s="1805"/>
      <c r="D3968" s="1805"/>
      <c r="E3968" s="1805"/>
      <c r="F3968" s="1805"/>
      <c r="G3968" s="1805"/>
      <c r="H3968" s="1805"/>
      <c r="I3968" s="1805"/>
      <c r="J3968" s="1805"/>
      <c r="K3968" s="1806"/>
      <c r="L3968" s="1824"/>
      <c r="M3968" s="546" t="s">
        <v>1289</v>
      </c>
      <c r="N3968" s="546" t="s">
        <v>1290</v>
      </c>
      <c r="O3968" s="546" t="s">
        <v>1291</v>
      </c>
      <c r="P3968" s="1824"/>
      <c r="Q3968" s="1824"/>
      <c r="R3968" s="1824"/>
      <c r="S3968" s="1810"/>
    </row>
    <row r="3969" spans="1:19" ht="15.6">
      <c r="A3969" s="1811" t="s">
        <v>1292</v>
      </c>
      <c r="B3969" s="1812"/>
      <c r="C3969" s="1812"/>
      <c r="D3969" s="1812"/>
      <c r="E3969" s="1812"/>
      <c r="F3969" s="1812"/>
      <c r="G3969" s="1812"/>
      <c r="H3969" s="1812"/>
      <c r="I3969" s="1812"/>
      <c r="J3969" s="1812"/>
      <c r="K3969" s="1813"/>
      <c r="L3969" s="633" t="s">
        <v>1740</v>
      </c>
      <c r="M3969" s="583"/>
      <c r="N3969" s="549"/>
      <c r="O3969" s="549"/>
      <c r="P3969" s="549"/>
      <c r="Q3969" s="549">
        <v>1</v>
      </c>
      <c r="R3969" s="549"/>
      <c r="S3969" s="584">
        <f>Q3969</f>
        <v>1</v>
      </c>
    </row>
    <row r="3970" spans="1:19" ht="15.6">
      <c r="A3970" s="1814"/>
      <c r="B3970" s="1815"/>
      <c r="C3970" s="1815"/>
      <c r="D3970" s="1815"/>
      <c r="E3970" s="1815"/>
      <c r="F3970" s="1815"/>
      <c r="G3970" s="1815"/>
      <c r="H3970" s="1815"/>
      <c r="I3970" s="1815"/>
      <c r="J3970" s="1815"/>
      <c r="K3970" s="1816"/>
      <c r="L3970" s="633"/>
      <c r="M3970" s="583"/>
      <c r="N3970" s="549"/>
      <c r="O3970" s="549"/>
      <c r="P3970" s="549"/>
      <c r="Q3970" s="549"/>
      <c r="R3970" s="549"/>
      <c r="S3970" s="584"/>
    </row>
    <row r="3971" spans="1:19" ht="15.6">
      <c r="A3971" s="1814"/>
      <c r="B3971" s="1815"/>
      <c r="C3971" s="1815"/>
      <c r="D3971" s="1815"/>
      <c r="E3971" s="1815"/>
      <c r="F3971" s="1815"/>
      <c r="G3971" s="1815"/>
      <c r="H3971" s="1815"/>
      <c r="I3971" s="1815"/>
      <c r="J3971" s="1815"/>
      <c r="K3971" s="1816"/>
      <c r="L3971" s="633"/>
      <c r="M3971" s="583"/>
      <c r="N3971" s="549"/>
      <c r="O3971" s="549"/>
      <c r="P3971" s="549"/>
      <c r="Q3971" s="549"/>
      <c r="R3971" s="549"/>
      <c r="S3971" s="584"/>
    </row>
    <row r="3972" spans="1:19" ht="15.6">
      <c r="A3972" s="1814"/>
      <c r="B3972" s="1815"/>
      <c r="C3972" s="1815"/>
      <c r="D3972" s="1815"/>
      <c r="E3972" s="1815"/>
      <c r="F3972" s="1815"/>
      <c r="G3972" s="1815"/>
      <c r="H3972" s="1815"/>
      <c r="I3972" s="1815"/>
      <c r="J3972" s="1815"/>
      <c r="K3972" s="1816"/>
      <c r="L3972" s="633"/>
      <c r="M3972" s="583"/>
      <c r="N3972" s="549"/>
      <c r="O3972" s="549"/>
      <c r="P3972" s="549"/>
      <c r="Q3972" s="549"/>
      <c r="R3972" s="549"/>
      <c r="S3972" s="584"/>
    </row>
    <row r="3973" spans="1:19" ht="15.6">
      <c r="A3973" s="1814"/>
      <c r="B3973" s="1815"/>
      <c r="C3973" s="1815"/>
      <c r="D3973" s="1815"/>
      <c r="E3973" s="1815"/>
      <c r="F3973" s="1815"/>
      <c r="G3973" s="1815"/>
      <c r="H3973" s="1815"/>
      <c r="I3973" s="1815"/>
      <c r="J3973" s="1815"/>
      <c r="K3973" s="1816"/>
      <c r="L3973" s="633"/>
      <c r="M3973" s="583"/>
      <c r="N3973" s="549"/>
      <c r="O3973" s="549"/>
      <c r="P3973" s="549"/>
      <c r="Q3973" s="549"/>
      <c r="R3973" s="549"/>
      <c r="S3973" s="584"/>
    </row>
    <row r="3974" spans="1:19" ht="15.6">
      <c r="A3974" s="1814"/>
      <c r="B3974" s="1815"/>
      <c r="C3974" s="1815"/>
      <c r="D3974" s="1815"/>
      <c r="E3974" s="1815"/>
      <c r="F3974" s="1815"/>
      <c r="G3974" s="1815"/>
      <c r="H3974" s="1815"/>
      <c r="I3974" s="1815"/>
      <c r="J3974" s="1815"/>
      <c r="K3974" s="1816"/>
      <c r="L3974" s="633"/>
      <c r="M3974" s="583"/>
      <c r="N3974" s="549"/>
      <c r="O3974" s="549"/>
      <c r="P3974" s="549"/>
      <c r="Q3974" s="549"/>
      <c r="R3974" s="549"/>
      <c r="S3974" s="584"/>
    </row>
    <row r="3975" spans="1:19" ht="15.6">
      <c r="A3975" s="1814"/>
      <c r="B3975" s="1815"/>
      <c r="C3975" s="1815"/>
      <c r="D3975" s="1815"/>
      <c r="E3975" s="1815"/>
      <c r="F3975" s="1815"/>
      <c r="G3975" s="1815"/>
      <c r="H3975" s="1815"/>
      <c r="I3975" s="1815"/>
      <c r="J3975" s="1815"/>
      <c r="K3975" s="1816"/>
      <c r="L3975" s="633"/>
      <c r="M3975" s="583"/>
      <c r="N3975" s="549"/>
      <c r="O3975" s="549"/>
      <c r="P3975" s="549"/>
      <c r="Q3975" s="549"/>
      <c r="R3975" s="549"/>
      <c r="S3975" s="584"/>
    </row>
    <row r="3976" spans="1:19" ht="15.6">
      <c r="A3976" s="1814"/>
      <c r="B3976" s="1815"/>
      <c r="C3976" s="1815"/>
      <c r="D3976" s="1815"/>
      <c r="E3976" s="1815"/>
      <c r="F3976" s="1815"/>
      <c r="G3976" s="1815"/>
      <c r="H3976" s="1815"/>
      <c r="I3976" s="1815"/>
      <c r="J3976" s="1815"/>
      <c r="K3976" s="1816"/>
      <c r="L3976" s="633"/>
      <c r="M3976" s="583"/>
      <c r="N3976" s="549"/>
      <c r="O3976" s="549"/>
      <c r="P3976" s="549"/>
      <c r="Q3976" s="549"/>
      <c r="R3976" s="549"/>
      <c r="S3976" s="584"/>
    </row>
    <row r="3977" spans="1:19" ht="15.6">
      <c r="A3977" s="1814"/>
      <c r="B3977" s="1815"/>
      <c r="C3977" s="1815"/>
      <c r="D3977" s="1815"/>
      <c r="E3977" s="1815"/>
      <c r="F3977" s="1815"/>
      <c r="G3977" s="1815"/>
      <c r="H3977" s="1815"/>
      <c r="I3977" s="1815"/>
      <c r="J3977" s="1815"/>
      <c r="K3977" s="1816"/>
      <c r="L3977" s="633"/>
      <c r="M3977" s="583"/>
      <c r="N3977" s="549"/>
      <c r="O3977" s="549"/>
      <c r="P3977" s="549"/>
      <c r="Q3977" s="549"/>
      <c r="R3977" s="549"/>
      <c r="S3977" s="584"/>
    </row>
    <row r="3978" spans="1:19" ht="15.6">
      <c r="A3978" s="1814"/>
      <c r="B3978" s="1815"/>
      <c r="C3978" s="1815"/>
      <c r="D3978" s="1815"/>
      <c r="E3978" s="1815"/>
      <c r="F3978" s="1815"/>
      <c r="G3978" s="1815"/>
      <c r="H3978" s="1815"/>
      <c r="I3978" s="1815"/>
      <c r="J3978" s="1815"/>
      <c r="K3978" s="1816"/>
      <c r="L3978" s="583"/>
      <c r="M3978" s="583"/>
      <c r="N3978" s="549"/>
      <c r="O3978" s="549"/>
      <c r="P3978" s="549"/>
      <c r="Q3978" s="549"/>
      <c r="R3978" s="549"/>
      <c r="S3978" s="584"/>
    </row>
    <row r="3979" spans="1:19" ht="15.6">
      <c r="A3979" s="1814"/>
      <c r="B3979" s="1815"/>
      <c r="C3979" s="1815"/>
      <c r="D3979" s="1815"/>
      <c r="E3979" s="1815"/>
      <c r="F3979" s="1815"/>
      <c r="G3979" s="1815"/>
      <c r="H3979" s="1815"/>
      <c r="I3979" s="1815"/>
      <c r="J3979" s="1815"/>
      <c r="K3979" s="1816"/>
      <c r="L3979" s="633"/>
      <c r="M3979" s="583"/>
      <c r="N3979" s="549"/>
      <c r="O3979" s="549"/>
      <c r="P3979" s="549"/>
      <c r="Q3979" s="549"/>
      <c r="R3979" s="549"/>
      <c r="S3979" s="584"/>
    </row>
    <row r="3980" spans="1:19" ht="15.6">
      <c r="A3980" s="1814"/>
      <c r="B3980" s="1815"/>
      <c r="C3980" s="1815"/>
      <c r="D3980" s="1815"/>
      <c r="E3980" s="1815"/>
      <c r="F3980" s="1815"/>
      <c r="G3980" s="1815"/>
      <c r="H3980" s="1815"/>
      <c r="I3980" s="1815"/>
      <c r="J3980" s="1815"/>
      <c r="K3980" s="1816"/>
      <c r="L3980" s="633"/>
      <c r="M3980" s="583"/>
      <c r="N3980" s="549"/>
      <c r="O3980" s="549"/>
      <c r="P3980" s="549"/>
      <c r="Q3980" s="549"/>
      <c r="R3980" s="549"/>
      <c r="S3980" s="584"/>
    </row>
    <row r="3981" spans="1:19" ht="15.6">
      <c r="A3981" s="1814"/>
      <c r="B3981" s="1815"/>
      <c r="C3981" s="1815"/>
      <c r="D3981" s="1815"/>
      <c r="E3981" s="1815"/>
      <c r="F3981" s="1815"/>
      <c r="G3981" s="1815"/>
      <c r="H3981" s="1815"/>
      <c r="I3981" s="1815"/>
      <c r="J3981" s="1815"/>
      <c r="K3981" s="1816"/>
      <c r="L3981" s="633"/>
      <c r="M3981" s="583"/>
      <c r="N3981" s="549"/>
      <c r="O3981" s="549"/>
      <c r="P3981" s="549"/>
      <c r="Q3981" s="549"/>
      <c r="R3981" s="549"/>
      <c r="S3981" s="584"/>
    </row>
    <row r="3982" spans="1:19" ht="15.6">
      <c r="A3982" s="1814"/>
      <c r="B3982" s="1815"/>
      <c r="C3982" s="1815"/>
      <c r="D3982" s="1815"/>
      <c r="E3982" s="1815"/>
      <c r="F3982" s="1815"/>
      <c r="G3982" s="1815"/>
      <c r="H3982" s="1815"/>
      <c r="I3982" s="1815"/>
      <c r="J3982" s="1815"/>
      <c r="K3982" s="1816"/>
      <c r="L3982" s="633"/>
      <c r="M3982" s="583"/>
      <c r="N3982" s="549"/>
      <c r="O3982" s="549"/>
      <c r="P3982" s="549"/>
      <c r="Q3982" s="549"/>
      <c r="R3982" s="549"/>
      <c r="S3982" s="584"/>
    </row>
    <row r="3983" spans="1:19" ht="15.6">
      <c r="A3983" s="1814"/>
      <c r="B3983" s="1815"/>
      <c r="C3983" s="1815"/>
      <c r="D3983" s="1815"/>
      <c r="E3983" s="1815"/>
      <c r="F3983" s="1815"/>
      <c r="G3983" s="1815"/>
      <c r="H3983" s="1815"/>
      <c r="I3983" s="1815"/>
      <c r="J3983" s="1815"/>
      <c r="K3983" s="1816"/>
      <c r="L3983" s="583"/>
      <c r="M3983" s="583"/>
      <c r="N3983" s="549"/>
      <c r="O3983" s="549"/>
      <c r="P3983" s="549"/>
      <c r="Q3983" s="549"/>
      <c r="R3983" s="549"/>
      <c r="S3983" s="584"/>
    </row>
    <row r="3984" spans="1:19" ht="16.2" thickBot="1">
      <c r="A3984" s="1847"/>
      <c r="B3984" s="1848"/>
      <c r="C3984" s="1848"/>
      <c r="D3984" s="1848"/>
      <c r="E3984" s="1848"/>
      <c r="F3984" s="1848"/>
      <c r="G3984" s="1848"/>
      <c r="H3984" s="1848"/>
      <c r="I3984" s="1848"/>
      <c r="J3984" s="1848"/>
      <c r="K3984" s="1849"/>
      <c r="L3984" s="1817" t="s">
        <v>1209</v>
      </c>
      <c r="M3984" s="1818"/>
      <c r="N3984" s="1818"/>
      <c r="O3984" s="1818"/>
      <c r="P3984" s="1818"/>
      <c r="Q3984" s="1818"/>
      <c r="R3984" s="1819"/>
      <c r="S3984" s="1496">
        <f>SUM(S3969:S3983)</f>
        <v>1</v>
      </c>
    </row>
    <row r="3985" spans="1:19" ht="15.6">
      <c r="A3985" s="1169"/>
      <c r="B3985" s="1170"/>
      <c r="C3985" s="1170"/>
      <c r="D3985" s="1170"/>
      <c r="E3985" s="1170"/>
      <c r="F3985" s="1170"/>
      <c r="G3985" s="1170"/>
      <c r="H3985" s="1170"/>
      <c r="I3985" s="1170"/>
      <c r="J3985" s="1170"/>
      <c r="K3985" s="1170"/>
      <c r="L3985" s="1171"/>
      <c r="M3985" s="1171"/>
      <c r="N3985" s="1171"/>
      <c r="O3985" s="1171"/>
      <c r="P3985" s="1171"/>
      <c r="Q3985" s="1171"/>
      <c r="R3985" s="1171"/>
      <c r="S3985" s="1172"/>
    </row>
    <row r="3986" spans="1:19" ht="69" customHeight="1">
      <c r="A3986" s="753" t="s">
        <v>1306</v>
      </c>
      <c r="B3986" s="1757"/>
      <c r="C3986" s="1757"/>
      <c r="D3986" s="299"/>
      <c r="E3986" s="280"/>
      <c r="F3986" s="756"/>
      <c r="G3986" s="1758" t="s">
        <v>1306</v>
      </c>
      <c r="H3986" s="1758"/>
      <c r="I3986" s="299"/>
      <c r="J3986" s="299"/>
      <c r="K3986" s="552"/>
      <c r="L3986" s="587"/>
      <c r="M3986" s="587"/>
      <c r="N3986" s="587"/>
      <c r="O3986" s="587"/>
      <c r="P3986" s="587"/>
      <c r="Q3986" s="587"/>
      <c r="R3986" s="587"/>
      <c r="S3986" s="588"/>
    </row>
    <row r="3987" spans="1:19" ht="15.6">
      <c r="A3987" s="765" t="s">
        <v>1939</v>
      </c>
      <c r="B3987" s="755"/>
      <c r="C3987" s="755"/>
      <c r="D3987" s="238"/>
      <c r="E3987" s="238"/>
      <c r="F3987" s="238"/>
      <c r="G3987" s="1759" t="s">
        <v>1942</v>
      </c>
      <c r="H3987" s="1759"/>
      <c r="I3987" s="1759"/>
      <c r="J3987" s="1759"/>
      <c r="K3987" s="552"/>
      <c r="L3987" s="587"/>
      <c r="M3987" s="587"/>
      <c r="N3987" s="587"/>
      <c r="O3987" s="587"/>
      <c r="P3987" s="587"/>
      <c r="Q3987" s="587"/>
      <c r="R3987" s="587"/>
      <c r="S3987" s="588"/>
    </row>
    <row r="3988" spans="1:19" ht="15.6">
      <c r="A3988" s="765" t="s">
        <v>1940</v>
      </c>
      <c r="B3988" s="755"/>
      <c r="C3988" s="755"/>
      <c r="D3988" s="238"/>
      <c r="E3988" s="238"/>
      <c r="F3988" s="238"/>
      <c r="G3988" s="1759" t="s">
        <v>1943</v>
      </c>
      <c r="H3988" s="1759"/>
      <c r="I3988" s="1759"/>
      <c r="J3988" s="1759"/>
      <c r="K3988" s="552"/>
      <c r="L3988" s="587"/>
      <c r="M3988" s="587"/>
      <c r="N3988" s="587"/>
      <c r="O3988" s="587"/>
      <c r="P3988" s="587"/>
      <c r="Q3988" s="587"/>
      <c r="R3988" s="587"/>
      <c r="S3988" s="588"/>
    </row>
    <row r="3989" spans="1:19" ht="16.2" thickBot="1">
      <c r="A3989" s="765" t="s">
        <v>1941</v>
      </c>
      <c r="B3989" s="755"/>
      <c r="C3989" s="755"/>
      <c r="D3989" s="238"/>
      <c r="E3989" s="238"/>
      <c r="F3989" s="238"/>
      <c r="G3989" s="1759" t="s">
        <v>1944</v>
      </c>
      <c r="H3989" s="1759"/>
      <c r="I3989" s="1759"/>
      <c r="J3989" s="1759"/>
      <c r="K3989" s="552"/>
      <c r="L3989" s="587"/>
      <c r="M3989" s="587"/>
      <c r="N3989" s="587"/>
      <c r="O3989" s="587"/>
      <c r="P3989" s="587"/>
      <c r="Q3989" s="587"/>
      <c r="R3989" s="587"/>
      <c r="S3989" s="588"/>
    </row>
    <row r="3990" spans="1:19" ht="21" customHeight="1" thickBot="1">
      <c r="A3990" s="1837"/>
      <c r="B3990" s="1838"/>
      <c r="C3990" s="1838"/>
      <c r="D3990" s="1775" t="s">
        <v>1281</v>
      </c>
      <c r="E3990" s="1776"/>
      <c r="F3990" s="1776"/>
      <c r="G3990" s="1776"/>
      <c r="H3990" s="1776"/>
      <c r="I3990" s="1776"/>
      <c r="J3990" s="1776"/>
      <c r="K3990" s="1776"/>
      <c r="L3990" s="1776"/>
      <c r="M3990" s="1776"/>
      <c r="N3990" s="1776"/>
      <c r="O3990" s="1776"/>
      <c r="P3990" s="1776"/>
      <c r="Q3990" s="1776"/>
      <c r="R3990" s="1776"/>
      <c r="S3990" s="1486"/>
    </row>
    <row r="3991" spans="1:19" ht="15.6">
      <c r="A3991" s="530"/>
      <c r="B3991" s="531"/>
      <c r="C3991" s="531"/>
      <c r="D3991" s="531"/>
      <c r="E3991" s="531"/>
      <c r="F3991" s="531"/>
      <c r="G3991" s="531"/>
      <c r="H3991" s="531"/>
      <c r="I3991" s="531"/>
      <c r="J3991" s="531"/>
      <c r="K3991" s="531"/>
      <c r="L3991" s="531"/>
      <c r="M3991" s="531"/>
      <c r="N3991" s="531"/>
      <c r="O3991" s="531"/>
      <c r="P3991" s="531"/>
      <c r="Q3991" s="531"/>
      <c r="R3991" s="531"/>
      <c r="S3991" s="532"/>
    </row>
    <row r="3992" spans="1:19" ht="15.6" customHeight="1">
      <c r="A3992" s="1839" t="s">
        <v>1204</v>
      </c>
      <c r="B3992" s="1840"/>
      <c r="C3992" s="1840"/>
      <c r="D3992" s="1841" t="s">
        <v>1228</v>
      </c>
      <c r="E3992" s="1842"/>
      <c r="F3992" s="1842"/>
      <c r="G3992" s="1842"/>
      <c r="H3992" s="1842"/>
      <c r="I3992" s="1842"/>
      <c r="J3992" s="1842"/>
      <c r="K3992" s="1842"/>
      <c r="L3992" s="1842"/>
      <c r="M3992" s="1842"/>
      <c r="N3992" s="1842"/>
      <c r="O3992" s="1842"/>
      <c r="P3992" s="1842"/>
      <c r="Q3992" s="1842"/>
      <c r="R3992" s="1843"/>
      <c r="S3992" s="534"/>
    </row>
    <row r="3993" spans="1:19" ht="15.6">
      <c r="A3993" s="535"/>
      <c r="B3993" s="533"/>
      <c r="C3993" s="536"/>
      <c r="D3993" s="1844"/>
      <c r="E3993" s="1845"/>
      <c r="F3993" s="1845"/>
      <c r="G3993" s="1845"/>
      <c r="H3993" s="1845"/>
      <c r="I3993" s="1845"/>
      <c r="J3993" s="1845"/>
      <c r="K3993" s="1845"/>
      <c r="L3993" s="1845"/>
      <c r="M3993" s="1845"/>
      <c r="N3993" s="1845"/>
      <c r="O3993" s="1845"/>
      <c r="P3993" s="1845"/>
      <c r="Q3993" s="1845"/>
      <c r="R3993" s="1846"/>
      <c r="S3993" s="534"/>
    </row>
    <row r="3994" spans="1:19" ht="15.6">
      <c r="A3994" s="1761" t="s">
        <v>1282</v>
      </c>
      <c r="B3994" s="1762"/>
      <c r="C3994" s="1762"/>
      <c r="D3994" s="1762"/>
      <c r="E3994" s="541"/>
      <c r="F3994" s="1763" t="s">
        <v>1283</v>
      </c>
      <c r="G3994" s="1763"/>
      <c r="H3994" s="1763"/>
      <c r="I3994" s="1763"/>
      <c r="J3994" s="1763"/>
      <c r="K3994" s="1763"/>
      <c r="L3994" s="540"/>
      <c r="M3994" s="1763" t="s">
        <v>1205</v>
      </c>
      <c r="N3994" s="1763"/>
      <c r="O3994" s="1763"/>
      <c r="P3994" s="540"/>
      <c r="Q3994" s="1764" t="s">
        <v>1284</v>
      </c>
      <c r="R3994" s="1765"/>
      <c r="S3994" s="1766"/>
    </row>
    <row r="3995" spans="1:19" ht="15.6">
      <c r="A3995" s="1767" t="s">
        <v>1167</v>
      </c>
      <c r="B3995" s="1768"/>
      <c r="C3995" s="1768"/>
      <c r="D3995" s="1768"/>
      <c r="E3995" s="541"/>
      <c r="F3995" s="1769" t="s">
        <v>1168</v>
      </c>
      <c r="G3995" s="1769"/>
      <c r="H3995" s="1769"/>
      <c r="I3995" s="1769"/>
      <c r="J3995" s="1769"/>
      <c r="K3995" s="1769"/>
      <c r="L3995" s="540"/>
      <c r="M3995" s="1770" t="s">
        <v>1058</v>
      </c>
      <c r="N3995" s="1771"/>
      <c r="O3995" s="1772"/>
      <c r="P3995" s="539"/>
      <c r="Q3995" s="1828"/>
      <c r="R3995" s="1829"/>
      <c r="S3995" s="1830"/>
    </row>
    <row r="3996" spans="1:19" ht="15.6">
      <c r="A3996" s="1767"/>
      <c r="B3996" s="1768"/>
      <c r="C3996" s="1768"/>
      <c r="D3996" s="1768"/>
      <c r="E3996" s="541"/>
      <c r="F3996" s="1769"/>
      <c r="G3996" s="1769"/>
      <c r="H3996" s="1769"/>
      <c r="I3996" s="1769"/>
      <c r="J3996" s="1769"/>
      <c r="K3996" s="1769"/>
      <c r="L3996" s="539"/>
      <c r="M3996" s="539"/>
      <c r="N3996" s="542"/>
      <c r="O3996" s="542"/>
      <c r="P3996" s="542"/>
      <c r="Q3996" s="542"/>
      <c r="R3996" s="540"/>
      <c r="S3996" s="534"/>
    </row>
    <row r="3997" spans="1:19" ht="15.6">
      <c r="A3997" s="1820" t="s">
        <v>1285</v>
      </c>
      <c r="B3997" s="1821"/>
      <c r="C3997" s="1821"/>
      <c r="D3997" s="1821"/>
      <c r="E3997" s="1821"/>
      <c r="F3997" s="1821"/>
      <c r="G3997" s="1821"/>
      <c r="H3997" s="1821"/>
      <c r="I3997" s="1821"/>
      <c r="J3997" s="1821"/>
      <c r="K3997" s="1822"/>
      <c r="L3997" s="1823" t="s">
        <v>1739</v>
      </c>
      <c r="M3997" s="1825" t="s">
        <v>1225</v>
      </c>
      <c r="N3997" s="1826"/>
      <c r="O3997" s="1827"/>
      <c r="P3997" s="1823" t="s">
        <v>1286</v>
      </c>
      <c r="Q3997" s="1823" t="s">
        <v>1287</v>
      </c>
      <c r="R3997" s="1823" t="s">
        <v>1288</v>
      </c>
      <c r="S3997" s="1809" t="s">
        <v>1206</v>
      </c>
    </row>
    <row r="3998" spans="1:19" ht="15.6">
      <c r="A3998" s="1804"/>
      <c r="B3998" s="1805"/>
      <c r="C3998" s="1805"/>
      <c r="D3998" s="1805"/>
      <c r="E3998" s="1805"/>
      <c r="F3998" s="1805"/>
      <c r="G3998" s="1805"/>
      <c r="H3998" s="1805"/>
      <c r="I3998" s="1805"/>
      <c r="J3998" s="1805"/>
      <c r="K3998" s="1806"/>
      <c r="L3998" s="1824"/>
      <c r="M3998" s="546" t="s">
        <v>1289</v>
      </c>
      <c r="N3998" s="546" t="s">
        <v>1290</v>
      </c>
      <c r="O3998" s="546" t="s">
        <v>1291</v>
      </c>
      <c r="P3998" s="1824"/>
      <c r="Q3998" s="1824"/>
      <c r="R3998" s="1824"/>
      <c r="S3998" s="1810"/>
    </row>
    <row r="3999" spans="1:19" ht="15.6">
      <c r="A3999" s="1811" t="s">
        <v>1292</v>
      </c>
      <c r="B3999" s="1812"/>
      <c r="C3999" s="1812"/>
      <c r="D3999" s="1812"/>
      <c r="E3999" s="1812"/>
      <c r="F3999" s="1812"/>
      <c r="G3999" s="1812"/>
      <c r="H3999" s="1812"/>
      <c r="I3999" s="1812"/>
      <c r="J3999" s="1812"/>
      <c r="K3999" s="1813"/>
      <c r="L3999" s="633" t="s">
        <v>1293</v>
      </c>
      <c r="M3999" s="583"/>
      <c r="N3999" s="549"/>
      <c r="O3999" s="549"/>
      <c r="P3999" s="549"/>
      <c r="Q3999" s="549">
        <v>11</v>
      </c>
      <c r="R3999" s="549"/>
      <c r="S3999" s="584">
        <f>Q3999</f>
        <v>11</v>
      </c>
    </row>
    <row r="4000" spans="1:19" ht="15.6">
      <c r="A4000" s="1814"/>
      <c r="B4000" s="1815"/>
      <c r="C4000" s="1815"/>
      <c r="D4000" s="1815"/>
      <c r="E4000" s="1815"/>
      <c r="F4000" s="1815"/>
      <c r="G4000" s="1815"/>
      <c r="H4000" s="1815"/>
      <c r="I4000" s="1815"/>
      <c r="J4000" s="1815"/>
      <c r="K4000" s="1816"/>
      <c r="L4000" s="633" t="s">
        <v>1648</v>
      </c>
      <c r="M4000" s="583"/>
      <c r="N4000" s="549"/>
      <c r="O4000" s="549"/>
      <c r="P4000" s="549"/>
      <c r="Q4000" s="549">
        <v>8</v>
      </c>
      <c r="R4000" s="549"/>
      <c r="S4000" s="584">
        <f t="shared" ref="S4000:S4011" si="99">Q4000</f>
        <v>8</v>
      </c>
    </row>
    <row r="4001" spans="1:19" ht="15.6">
      <c r="A4001" s="1814"/>
      <c r="B4001" s="1815"/>
      <c r="C4001" s="1815"/>
      <c r="D4001" s="1815"/>
      <c r="E4001" s="1815"/>
      <c r="F4001" s="1815"/>
      <c r="G4001" s="1815"/>
      <c r="H4001" s="1815"/>
      <c r="I4001" s="1815"/>
      <c r="J4001" s="1815"/>
      <c r="K4001" s="1816"/>
      <c r="L4001" s="633" t="s">
        <v>1756</v>
      </c>
      <c r="M4001" s="583"/>
      <c r="N4001" s="549"/>
      <c r="O4001" s="549"/>
      <c r="P4001" s="549"/>
      <c r="Q4001" s="549">
        <v>1</v>
      </c>
      <c r="R4001" s="549"/>
      <c r="S4001" s="584">
        <f t="shared" si="99"/>
        <v>1</v>
      </c>
    </row>
    <row r="4002" spans="1:19" ht="15.6">
      <c r="A4002" s="1814"/>
      <c r="B4002" s="1815"/>
      <c r="C4002" s="1815"/>
      <c r="D4002" s="1815"/>
      <c r="E4002" s="1815"/>
      <c r="F4002" s="1815"/>
      <c r="G4002" s="1815"/>
      <c r="H4002" s="1815"/>
      <c r="I4002" s="1815"/>
      <c r="J4002" s="1815"/>
      <c r="K4002" s="1816"/>
      <c r="L4002" s="633" t="s">
        <v>1643</v>
      </c>
      <c r="M4002" s="583"/>
      <c r="N4002" s="549"/>
      <c r="O4002" s="549"/>
      <c r="P4002" s="549"/>
      <c r="Q4002" s="549">
        <v>7</v>
      </c>
      <c r="R4002" s="549"/>
      <c r="S4002" s="584">
        <f t="shared" si="99"/>
        <v>7</v>
      </c>
    </row>
    <row r="4003" spans="1:19" ht="15.6">
      <c r="A4003" s="1814"/>
      <c r="B4003" s="1815"/>
      <c r="C4003" s="1815"/>
      <c r="D4003" s="1815"/>
      <c r="E4003" s="1815"/>
      <c r="F4003" s="1815"/>
      <c r="G4003" s="1815"/>
      <c r="H4003" s="1815"/>
      <c r="I4003" s="1815"/>
      <c r="J4003" s="1815"/>
      <c r="K4003" s="1816"/>
      <c r="L4003" s="633" t="s">
        <v>1757</v>
      </c>
      <c r="M4003" s="583"/>
      <c r="N4003" s="549"/>
      <c r="O4003" s="549"/>
      <c r="P4003" s="549"/>
      <c r="Q4003" s="549">
        <v>2</v>
      </c>
      <c r="R4003" s="549"/>
      <c r="S4003" s="584">
        <f t="shared" si="99"/>
        <v>2</v>
      </c>
    </row>
    <row r="4004" spans="1:19" ht="15.6">
      <c r="A4004" s="1814"/>
      <c r="B4004" s="1815"/>
      <c r="C4004" s="1815"/>
      <c r="D4004" s="1815"/>
      <c r="E4004" s="1815"/>
      <c r="F4004" s="1815"/>
      <c r="G4004" s="1815"/>
      <c r="H4004" s="1815"/>
      <c r="I4004" s="1815"/>
      <c r="J4004" s="1815"/>
      <c r="K4004" s="1816"/>
      <c r="L4004" s="633" t="s">
        <v>1758</v>
      </c>
      <c r="M4004" s="583"/>
      <c r="N4004" s="549"/>
      <c r="O4004" s="549"/>
      <c r="P4004" s="549"/>
      <c r="Q4004" s="549">
        <v>2</v>
      </c>
      <c r="R4004" s="549"/>
      <c r="S4004" s="584">
        <f t="shared" si="99"/>
        <v>2</v>
      </c>
    </row>
    <row r="4005" spans="1:19" ht="15.6">
      <c r="A4005" s="1814"/>
      <c r="B4005" s="1815"/>
      <c r="C4005" s="1815"/>
      <c r="D4005" s="1815"/>
      <c r="E4005" s="1815"/>
      <c r="F4005" s="1815"/>
      <c r="G4005" s="1815"/>
      <c r="H4005" s="1815"/>
      <c r="I4005" s="1815"/>
      <c r="J4005" s="1815"/>
      <c r="K4005" s="1816"/>
      <c r="L4005" s="633" t="s">
        <v>1674</v>
      </c>
      <c r="M4005" s="583"/>
      <c r="N4005" s="549"/>
      <c r="O4005" s="549"/>
      <c r="P4005" s="549"/>
      <c r="Q4005" s="549">
        <v>2</v>
      </c>
      <c r="R4005" s="549"/>
      <c r="S4005" s="584">
        <f t="shared" si="99"/>
        <v>2</v>
      </c>
    </row>
    <row r="4006" spans="1:19" ht="15.6">
      <c r="A4006" s="1814"/>
      <c r="B4006" s="1815"/>
      <c r="C4006" s="1815"/>
      <c r="D4006" s="1815"/>
      <c r="E4006" s="1815"/>
      <c r="F4006" s="1815"/>
      <c r="G4006" s="1815"/>
      <c r="H4006" s="1815"/>
      <c r="I4006" s="1815"/>
      <c r="J4006" s="1815"/>
      <c r="K4006" s="1816"/>
      <c r="L4006" s="633" t="s">
        <v>1759</v>
      </c>
      <c r="M4006" s="583"/>
      <c r="N4006" s="549"/>
      <c r="O4006" s="549"/>
      <c r="P4006" s="549"/>
      <c r="Q4006" s="549">
        <v>2</v>
      </c>
      <c r="R4006" s="549"/>
      <c r="S4006" s="584">
        <f t="shared" si="99"/>
        <v>2</v>
      </c>
    </row>
    <row r="4007" spans="1:19" ht="15.6">
      <c r="A4007" s="1814"/>
      <c r="B4007" s="1815"/>
      <c r="C4007" s="1815"/>
      <c r="D4007" s="1815"/>
      <c r="E4007" s="1815"/>
      <c r="F4007" s="1815"/>
      <c r="G4007" s="1815"/>
      <c r="H4007" s="1815"/>
      <c r="I4007" s="1815"/>
      <c r="J4007" s="1815"/>
      <c r="K4007" s="1816"/>
      <c r="L4007" s="633" t="s">
        <v>1675</v>
      </c>
      <c r="M4007" s="583"/>
      <c r="N4007" s="549"/>
      <c r="O4007" s="549"/>
      <c r="P4007" s="549"/>
      <c r="Q4007" s="549">
        <v>1</v>
      </c>
      <c r="R4007" s="549"/>
      <c r="S4007" s="584">
        <f t="shared" si="99"/>
        <v>1</v>
      </c>
    </row>
    <row r="4008" spans="1:19" ht="15.6">
      <c r="A4008" s="1814"/>
      <c r="B4008" s="1815"/>
      <c r="C4008" s="1815"/>
      <c r="D4008" s="1815"/>
      <c r="E4008" s="1815"/>
      <c r="F4008" s="1815"/>
      <c r="G4008" s="1815"/>
      <c r="H4008" s="1815"/>
      <c r="I4008" s="1815"/>
      <c r="J4008" s="1815"/>
      <c r="K4008" s="1816"/>
      <c r="L4008" s="633" t="s">
        <v>1760</v>
      </c>
      <c r="M4008" s="583"/>
      <c r="N4008" s="549"/>
      <c r="O4008" s="549"/>
      <c r="P4008" s="549"/>
      <c r="Q4008" s="549">
        <v>10</v>
      </c>
      <c r="R4008" s="549"/>
      <c r="S4008" s="584">
        <f t="shared" si="99"/>
        <v>10</v>
      </c>
    </row>
    <row r="4009" spans="1:19" ht="15.6">
      <c r="A4009" s="1814"/>
      <c r="B4009" s="1815"/>
      <c r="C4009" s="1815"/>
      <c r="D4009" s="1815"/>
      <c r="E4009" s="1815"/>
      <c r="F4009" s="1815"/>
      <c r="G4009" s="1815"/>
      <c r="H4009" s="1815"/>
      <c r="I4009" s="1815"/>
      <c r="J4009" s="1815"/>
      <c r="K4009" s="1816"/>
      <c r="L4009" s="633" t="s">
        <v>1761</v>
      </c>
      <c r="M4009" s="583"/>
      <c r="N4009" s="549"/>
      <c r="O4009" s="549"/>
      <c r="P4009" s="549"/>
      <c r="Q4009" s="549">
        <v>4</v>
      </c>
      <c r="R4009" s="549"/>
      <c r="S4009" s="584">
        <f t="shared" si="99"/>
        <v>4</v>
      </c>
    </row>
    <row r="4010" spans="1:19" ht="15.6">
      <c r="A4010" s="1814"/>
      <c r="B4010" s="1815"/>
      <c r="C4010" s="1815"/>
      <c r="D4010" s="1815"/>
      <c r="E4010" s="1815"/>
      <c r="F4010" s="1815"/>
      <c r="G4010" s="1815"/>
      <c r="H4010" s="1815"/>
      <c r="I4010" s="1815"/>
      <c r="J4010" s="1815"/>
      <c r="K4010" s="1816"/>
      <c r="L4010" s="633" t="s">
        <v>1303</v>
      </c>
      <c r="M4010" s="583"/>
      <c r="N4010" s="549"/>
      <c r="O4010" s="549"/>
      <c r="P4010" s="549"/>
      <c r="Q4010" s="549">
        <v>3</v>
      </c>
      <c r="R4010" s="549"/>
      <c r="S4010" s="584">
        <f t="shared" si="99"/>
        <v>3</v>
      </c>
    </row>
    <row r="4011" spans="1:19" ht="15.6">
      <c r="A4011" s="1814"/>
      <c r="B4011" s="1815"/>
      <c r="C4011" s="1815"/>
      <c r="D4011" s="1815"/>
      <c r="E4011" s="1815"/>
      <c r="F4011" s="1815"/>
      <c r="G4011" s="1815"/>
      <c r="H4011" s="1815"/>
      <c r="I4011" s="1815"/>
      <c r="J4011" s="1815"/>
      <c r="K4011" s="1816"/>
      <c r="L4011" s="633" t="s">
        <v>1651</v>
      </c>
      <c r="M4011" s="583"/>
      <c r="N4011" s="549"/>
      <c r="O4011" s="549"/>
      <c r="P4011" s="549"/>
      <c r="Q4011" s="549">
        <v>23</v>
      </c>
      <c r="R4011" s="549"/>
      <c r="S4011" s="584">
        <f t="shared" si="99"/>
        <v>23</v>
      </c>
    </row>
    <row r="4012" spans="1:19" ht="15.6">
      <c r="A4012" s="1831"/>
      <c r="B4012" s="1832"/>
      <c r="C4012" s="1832"/>
      <c r="D4012" s="1832"/>
      <c r="E4012" s="1832"/>
      <c r="F4012" s="1832"/>
      <c r="G4012" s="1832"/>
      <c r="H4012" s="1832"/>
      <c r="I4012" s="1832"/>
      <c r="J4012" s="1832"/>
      <c r="K4012" s="1833"/>
      <c r="L4012" s="1834" t="s">
        <v>1209</v>
      </c>
      <c r="M4012" s="1835"/>
      <c r="N4012" s="1835"/>
      <c r="O4012" s="1835"/>
      <c r="P4012" s="1835"/>
      <c r="Q4012" s="1835"/>
      <c r="R4012" s="1836"/>
      <c r="S4012" s="558">
        <f>SUM(S3999:S4011)</f>
        <v>76</v>
      </c>
    </row>
    <row r="4013" spans="1:19" ht="15" thickBot="1">
      <c r="A4013" s="1147"/>
      <c r="S4013" s="1148"/>
    </row>
    <row r="4014" spans="1:19" ht="21" customHeight="1" thickBot="1">
      <c r="A4014" s="1837"/>
      <c r="B4014" s="1838"/>
      <c r="C4014" s="1838"/>
      <c r="D4014" s="1775" t="s">
        <v>1281</v>
      </c>
      <c r="E4014" s="1776"/>
      <c r="F4014" s="1776"/>
      <c r="G4014" s="1776"/>
      <c r="H4014" s="1776"/>
      <c r="I4014" s="1776"/>
      <c r="J4014" s="1776"/>
      <c r="K4014" s="1776"/>
      <c r="L4014" s="1776"/>
      <c r="M4014" s="1776"/>
      <c r="N4014" s="1776"/>
      <c r="O4014" s="1776"/>
      <c r="P4014" s="1776"/>
      <c r="Q4014" s="1776"/>
      <c r="R4014" s="1776"/>
      <c r="S4014" s="1486"/>
    </row>
    <row r="4015" spans="1:19" ht="15.6">
      <c r="A4015" s="530"/>
      <c r="B4015" s="531"/>
      <c r="C4015" s="531"/>
      <c r="D4015" s="531"/>
      <c r="E4015" s="531"/>
      <c r="F4015" s="531"/>
      <c r="G4015" s="531"/>
      <c r="H4015" s="531"/>
      <c r="I4015" s="531"/>
      <c r="J4015" s="531"/>
      <c r="K4015" s="531"/>
      <c r="L4015" s="531"/>
      <c r="M4015" s="531"/>
      <c r="N4015" s="531"/>
      <c r="O4015" s="531"/>
      <c r="P4015" s="531"/>
      <c r="Q4015" s="531"/>
      <c r="R4015" s="531"/>
      <c r="S4015" s="532"/>
    </row>
    <row r="4016" spans="1:19" ht="15.6" customHeight="1">
      <c r="A4016" s="1839" t="s">
        <v>1204</v>
      </c>
      <c r="B4016" s="1840"/>
      <c r="C4016" s="1840"/>
      <c r="D4016" s="1841" t="s">
        <v>1228</v>
      </c>
      <c r="E4016" s="1842"/>
      <c r="F4016" s="1842"/>
      <c r="G4016" s="1842"/>
      <c r="H4016" s="1842"/>
      <c r="I4016" s="1842"/>
      <c r="J4016" s="1842"/>
      <c r="K4016" s="1842"/>
      <c r="L4016" s="1842"/>
      <c r="M4016" s="1842"/>
      <c r="N4016" s="1842"/>
      <c r="O4016" s="1842"/>
      <c r="P4016" s="1842"/>
      <c r="Q4016" s="1842"/>
      <c r="R4016" s="1843"/>
      <c r="S4016" s="534"/>
    </row>
    <row r="4017" spans="1:19" ht="15.6">
      <c r="A4017" s="535"/>
      <c r="B4017" s="533"/>
      <c r="C4017" s="536"/>
      <c r="D4017" s="1844"/>
      <c r="E4017" s="1845"/>
      <c r="F4017" s="1845"/>
      <c r="G4017" s="1845"/>
      <c r="H4017" s="1845"/>
      <c r="I4017" s="1845"/>
      <c r="J4017" s="1845"/>
      <c r="K4017" s="1845"/>
      <c r="L4017" s="1845"/>
      <c r="M4017" s="1845"/>
      <c r="N4017" s="1845"/>
      <c r="O4017" s="1845"/>
      <c r="P4017" s="1845"/>
      <c r="Q4017" s="1845"/>
      <c r="R4017" s="1846"/>
      <c r="S4017" s="534"/>
    </row>
    <row r="4018" spans="1:19" ht="15.6">
      <c r="A4018" s="1761" t="s">
        <v>1282</v>
      </c>
      <c r="B4018" s="1762"/>
      <c r="C4018" s="1762"/>
      <c r="D4018" s="1762"/>
      <c r="E4018" s="541"/>
      <c r="F4018" s="1763" t="s">
        <v>1283</v>
      </c>
      <c r="G4018" s="1763"/>
      <c r="H4018" s="1763"/>
      <c r="I4018" s="1763"/>
      <c r="J4018" s="1763"/>
      <c r="K4018" s="1763"/>
      <c r="L4018" s="540"/>
      <c r="M4018" s="1763" t="s">
        <v>1205</v>
      </c>
      <c r="N4018" s="1763"/>
      <c r="O4018" s="1763"/>
      <c r="P4018" s="540"/>
      <c r="Q4018" s="1764" t="s">
        <v>1284</v>
      </c>
      <c r="R4018" s="1765"/>
      <c r="S4018" s="1766"/>
    </row>
    <row r="4019" spans="1:19" ht="15.6">
      <c r="A4019" s="1767" t="s">
        <v>1169</v>
      </c>
      <c r="B4019" s="1768"/>
      <c r="C4019" s="1768"/>
      <c r="D4019" s="1768"/>
      <c r="E4019" s="541"/>
      <c r="F4019" s="1769" t="s">
        <v>1170</v>
      </c>
      <c r="G4019" s="1769"/>
      <c r="H4019" s="1769"/>
      <c r="I4019" s="1769"/>
      <c r="J4019" s="1769"/>
      <c r="K4019" s="1769"/>
      <c r="L4019" s="540"/>
      <c r="M4019" s="1770" t="s">
        <v>1058</v>
      </c>
      <c r="N4019" s="1771"/>
      <c r="O4019" s="1772"/>
      <c r="P4019" s="539"/>
      <c r="Q4019" s="1828"/>
      <c r="R4019" s="1829"/>
      <c r="S4019" s="1830"/>
    </row>
    <row r="4020" spans="1:19" ht="36.6" customHeight="1">
      <c r="A4020" s="1767"/>
      <c r="B4020" s="1768"/>
      <c r="C4020" s="1768"/>
      <c r="D4020" s="1768"/>
      <c r="E4020" s="541"/>
      <c r="F4020" s="1769"/>
      <c r="G4020" s="1769"/>
      <c r="H4020" s="1769"/>
      <c r="I4020" s="1769"/>
      <c r="J4020" s="1769"/>
      <c r="K4020" s="1769"/>
      <c r="L4020" s="539"/>
      <c r="M4020" s="539"/>
      <c r="N4020" s="542"/>
      <c r="O4020" s="542"/>
      <c r="P4020" s="542"/>
      <c r="Q4020" s="542"/>
      <c r="R4020" s="540"/>
      <c r="S4020" s="534"/>
    </row>
    <row r="4021" spans="1:19" ht="15.6">
      <c r="A4021" s="1820" t="s">
        <v>1285</v>
      </c>
      <c r="B4021" s="1821"/>
      <c r="C4021" s="1821"/>
      <c r="D4021" s="1821"/>
      <c r="E4021" s="1821"/>
      <c r="F4021" s="1821"/>
      <c r="G4021" s="1821"/>
      <c r="H4021" s="1821"/>
      <c r="I4021" s="1821"/>
      <c r="J4021" s="1821"/>
      <c r="K4021" s="1822"/>
      <c r="L4021" s="1823" t="s">
        <v>1739</v>
      </c>
      <c r="M4021" s="1825" t="s">
        <v>1225</v>
      </c>
      <c r="N4021" s="1826"/>
      <c r="O4021" s="1827"/>
      <c r="P4021" s="1823" t="s">
        <v>1286</v>
      </c>
      <c r="Q4021" s="1823" t="s">
        <v>1287</v>
      </c>
      <c r="R4021" s="1823" t="s">
        <v>1288</v>
      </c>
      <c r="S4021" s="1809" t="s">
        <v>1206</v>
      </c>
    </row>
    <row r="4022" spans="1:19" ht="15.6">
      <c r="A4022" s="1804"/>
      <c r="B4022" s="1805"/>
      <c r="C4022" s="1805"/>
      <c r="D4022" s="1805"/>
      <c r="E4022" s="1805"/>
      <c r="F4022" s="1805"/>
      <c r="G4022" s="1805"/>
      <c r="H4022" s="1805"/>
      <c r="I4022" s="1805"/>
      <c r="J4022" s="1805"/>
      <c r="K4022" s="1806"/>
      <c r="L4022" s="1824"/>
      <c r="M4022" s="546" t="s">
        <v>1289</v>
      </c>
      <c r="N4022" s="546" t="s">
        <v>1290</v>
      </c>
      <c r="O4022" s="546" t="s">
        <v>1291</v>
      </c>
      <c r="P4022" s="1824"/>
      <c r="Q4022" s="1824"/>
      <c r="R4022" s="1824"/>
      <c r="S4022" s="1810"/>
    </row>
    <row r="4023" spans="1:19" ht="15.6">
      <c r="A4023" s="1811" t="s">
        <v>1292</v>
      </c>
      <c r="B4023" s="1812"/>
      <c r="C4023" s="1812"/>
      <c r="D4023" s="1812"/>
      <c r="E4023" s="1812"/>
      <c r="F4023" s="1812"/>
      <c r="G4023" s="1812"/>
      <c r="H4023" s="1812"/>
      <c r="I4023" s="1812"/>
      <c r="J4023" s="1812"/>
      <c r="K4023" s="1813"/>
      <c r="L4023" s="633" t="s">
        <v>1646</v>
      </c>
      <c r="M4023" s="583"/>
      <c r="N4023" s="549"/>
      <c r="O4023" s="549"/>
      <c r="P4023" s="549"/>
      <c r="Q4023" s="549">
        <v>1</v>
      </c>
      <c r="R4023" s="549"/>
      <c r="S4023" s="584">
        <f>Q4023</f>
        <v>1</v>
      </c>
    </row>
    <row r="4024" spans="1:19" ht="15.6">
      <c r="A4024" s="1814"/>
      <c r="B4024" s="1815"/>
      <c r="C4024" s="1815"/>
      <c r="D4024" s="1815"/>
      <c r="E4024" s="1815"/>
      <c r="F4024" s="1815"/>
      <c r="G4024" s="1815"/>
      <c r="H4024" s="1815"/>
      <c r="I4024" s="1815"/>
      <c r="J4024" s="1815"/>
      <c r="K4024" s="1816"/>
      <c r="L4024" s="633" t="s">
        <v>1643</v>
      </c>
      <c r="M4024" s="583"/>
      <c r="N4024" s="549"/>
      <c r="O4024" s="549"/>
      <c r="P4024" s="549"/>
      <c r="Q4024" s="549">
        <v>5</v>
      </c>
      <c r="R4024" s="549"/>
      <c r="S4024" s="584">
        <f t="shared" ref="S4024:S4029" si="100">Q4024</f>
        <v>5</v>
      </c>
    </row>
    <row r="4025" spans="1:19" ht="31.2">
      <c r="A4025" s="1814"/>
      <c r="B4025" s="1815"/>
      <c r="C4025" s="1815"/>
      <c r="D4025" s="1815"/>
      <c r="E4025" s="1815"/>
      <c r="F4025" s="1815"/>
      <c r="G4025" s="1815"/>
      <c r="H4025" s="1815"/>
      <c r="I4025" s="1815"/>
      <c r="J4025" s="1815"/>
      <c r="K4025" s="1816"/>
      <c r="L4025" s="633" t="s">
        <v>1764</v>
      </c>
      <c r="M4025" s="583"/>
      <c r="N4025" s="549"/>
      <c r="O4025" s="549"/>
      <c r="P4025" s="549"/>
      <c r="Q4025" s="549">
        <v>3</v>
      </c>
      <c r="R4025" s="549"/>
      <c r="S4025" s="584">
        <f t="shared" si="100"/>
        <v>3</v>
      </c>
    </row>
    <row r="4026" spans="1:19" ht="15.6">
      <c r="A4026" s="1814"/>
      <c r="B4026" s="1815"/>
      <c r="C4026" s="1815"/>
      <c r="D4026" s="1815"/>
      <c r="E4026" s="1815"/>
      <c r="F4026" s="1815"/>
      <c r="G4026" s="1815"/>
      <c r="H4026" s="1815"/>
      <c r="I4026" s="1815"/>
      <c r="J4026" s="1815"/>
      <c r="K4026" s="1816"/>
      <c r="L4026" s="633" t="s">
        <v>1768</v>
      </c>
      <c r="M4026" s="583"/>
      <c r="N4026" s="549"/>
      <c r="O4026" s="549"/>
      <c r="P4026" s="549"/>
      <c r="Q4026" s="549">
        <v>1</v>
      </c>
      <c r="R4026" s="549"/>
      <c r="S4026" s="584">
        <f t="shared" si="100"/>
        <v>1</v>
      </c>
    </row>
    <row r="4027" spans="1:19" ht="15.6">
      <c r="A4027" s="1814"/>
      <c r="B4027" s="1815"/>
      <c r="C4027" s="1815"/>
      <c r="D4027" s="1815"/>
      <c r="E4027" s="1815"/>
      <c r="F4027" s="1815"/>
      <c r="G4027" s="1815"/>
      <c r="H4027" s="1815"/>
      <c r="I4027" s="1815"/>
      <c r="J4027" s="1815"/>
      <c r="K4027" s="1816"/>
      <c r="L4027" s="633" t="s">
        <v>1634</v>
      </c>
      <c r="M4027" s="583"/>
      <c r="N4027" s="549"/>
      <c r="O4027" s="549"/>
      <c r="P4027" s="549"/>
      <c r="Q4027" s="549">
        <v>2</v>
      </c>
      <c r="R4027" s="549"/>
      <c r="S4027" s="584">
        <f t="shared" si="100"/>
        <v>2</v>
      </c>
    </row>
    <row r="4028" spans="1:19" ht="31.2">
      <c r="A4028" s="1814"/>
      <c r="B4028" s="1815"/>
      <c r="C4028" s="1815"/>
      <c r="D4028" s="1815"/>
      <c r="E4028" s="1815"/>
      <c r="F4028" s="1815"/>
      <c r="G4028" s="1815"/>
      <c r="H4028" s="1815"/>
      <c r="I4028" s="1815"/>
      <c r="J4028" s="1815"/>
      <c r="K4028" s="1816"/>
      <c r="L4028" s="633" t="s">
        <v>1633</v>
      </c>
      <c r="M4028" s="583"/>
      <c r="N4028" s="549"/>
      <c r="O4028" s="549"/>
      <c r="P4028" s="549"/>
      <c r="Q4028" s="549">
        <v>2</v>
      </c>
      <c r="R4028" s="549"/>
      <c r="S4028" s="584">
        <f t="shared" si="100"/>
        <v>2</v>
      </c>
    </row>
    <row r="4029" spans="1:19" ht="15.6">
      <c r="A4029" s="1814"/>
      <c r="B4029" s="1815"/>
      <c r="C4029" s="1815"/>
      <c r="D4029" s="1815"/>
      <c r="E4029" s="1815"/>
      <c r="F4029" s="1815"/>
      <c r="G4029" s="1815"/>
      <c r="H4029" s="1815"/>
      <c r="I4029" s="1815"/>
      <c r="J4029" s="1815"/>
      <c r="K4029" s="1816"/>
      <c r="L4029" s="633" t="s">
        <v>1635</v>
      </c>
      <c r="M4029" s="583"/>
      <c r="N4029" s="549"/>
      <c r="O4029" s="549"/>
      <c r="P4029" s="549"/>
      <c r="Q4029" s="549">
        <v>1</v>
      </c>
      <c r="R4029" s="549"/>
      <c r="S4029" s="584">
        <f t="shared" si="100"/>
        <v>1</v>
      </c>
    </row>
    <row r="4030" spans="1:19" ht="15.6">
      <c r="A4030" s="1814"/>
      <c r="B4030" s="1815"/>
      <c r="C4030" s="1815"/>
      <c r="D4030" s="1815"/>
      <c r="E4030" s="1815"/>
      <c r="F4030" s="1815"/>
      <c r="G4030" s="1815"/>
      <c r="H4030" s="1815"/>
      <c r="I4030" s="1815"/>
      <c r="J4030" s="1815"/>
      <c r="K4030" s="1816"/>
      <c r="L4030" s="633"/>
      <c r="M4030" s="583"/>
      <c r="N4030" s="549"/>
      <c r="O4030" s="549"/>
      <c r="P4030" s="549"/>
      <c r="Q4030" s="549"/>
      <c r="R4030" s="549"/>
      <c r="S4030" s="584"/>
    </row>
    <row r="4031" spans="1:19" ht="15.6">
      <c r="A4031" s="1814"/>
      <c r="B4031" s="1815"/>
      <c r="C4031" s="1815"/>
      <c r="D4031" s="1815"/>
      <c r="E4031" s="1815"/>
      <c r="F4031" s="1815"/>
      <c r="G4031" s="1815"/>
      <c r="H4031" s="1815"/>
      <c r="I4031" s="1815"/>
      <c r="J4031" s="1815"/>
      <c r="K4031" s="1816"/>
      <c r="L4031" s="633"/>
      <c r="M4031" s="583"/>
      <c r="N4031" s="549"/>
      <c r="O4031" s="549"/>
      <c r="P4031" s="549"/>
      <c r="Q4031" s="549"/>
      <c r="R4031" s="549"/>
      <c r="S4031" s="584"/>
    </row>
    <row r="4032" spans="1:19" ht="15.6">
      <c r="A4032" s="1814"/>
      <c r="B4032" s="1815"/>
      <c r="C4032" s="1815"/>
      <c r="D4032" s="1815"/>
      <c r="E4032" s="1815"/>
      <c r="F4032" s="1815"/>
      <c r="G4032" s="1815"/>
      <c r="H4032" s="1815"/>
      <c r="I4032" s="1815"/>
      <c r="J4032" s="1815"/>
      <c r="K4032" s="1816"/>
      <c r="L4032" s="633"/>
      <c r="M4032" s="583"/>
      <c r="N4032" s="549"/>
      <c r="O4032" s="549"/>
      <c r="P4032" s="549"/>
      <c r="Q4032" s="549"/>
      <c r="R4032" s="549"/>
      <c r="S4032" s="584"/>
    </row>
    <row r="4033" spans="1:19" ht="15.6">
      <c r="A4033" s="1814"/>
      <c r="B4033" s="1815"/>
      <c r="C4033" s="1815"/>
      <c r="D4033" s="1815"/>
      <c r="E4033" s="1815"/>
      <c r="F4033" s="1815"/>
      <c r="G4033" s="1815"/>
      <c r="H4033" s="1815"/>
      <c r="I4033" s="1815"/>
      <c r="J4033" s="1815"/>
      <c r="K4033" s="1816"/>
      <c r="L4033" s="633"/>
      <c r="M4033" s="583"/>
      <c r="N4033" s="549"/>
      <c r="O4033" s="549"/>
      <c r="P4033" s="549"/>
      <c r="Q4033" s="549"/>
      <c r="R4033" s="549"/>
      <c r="S4033" s="584"/>
    </row>
    <row r="4034" spans="1:19" ht="15.6">
      <c r="A4034" s="1814"/>
      <c r="B4034" s="1815"/>
      <c r="C4034" s="1815"/>
      <c r="D4034" s="1815"/>
      <c r="E4034" s="1815"/>
      <c r="F4034" s="1815"/>
      <c r="G4034" s="1815"/>
      <c r="H4034" s="1815"/>
      <c r="I4034" s="1815"/>
      <c r="J4034" s="1815"/>
      <c r="K4034" s="1816"/>
      <c r="L4034" s="633"/>
      <c r="M4034" s="583"/>
      <c r="N4034" s="549"/>
      <c r="O4034" s="549"/>
      <c r="P4034" s="549"/>
      <c r="Q4034" s="549"/>
      <c r="R4034" s="549"/>
      <c r="S4034" s="584"/>
    </row>
    <row r="4035" spans="1:19" ht="15.6">
      <c r="A4035" s="1814"/>
      <c r="B4035" s="1815"/>
      <c r="C4035" s="1815"/>
      <c r="D4035" s="1815"/>
      <c r="E4035" s="1815"/>
      <c r="F4035" s="1815"/>
      <c r="G4035" s="1815"/>
      <c r="H4035" s="1815"/>
      <c r="I4035" s="1815"/>
      <c r="J4035" s="1815"/>
      <c r="K4035" s="1816"/>
      <c r="L4035" s="633"/>
      <c r="M4035" s="583"/>
      <c r="N4035" s="549"/>
      <c r="O4035" s="549"/>
      <c r="P4035" s="549"/>
      <c r="Q4035" s="549"/>
      <c r="R4035" s="549"/>
      <c r="S4035" s="584"/>
    </row>
    <row r="4036" spans="1:19" ht="15.6">
      <c r="A4036" s="1814"/>
      <c r="B4036" s="1815"/>
      <c r="C4036" s="1815"/>
      <c r="D4036" s="1815"/>
      <c r="E4036" s="1815"/>
      <c r="F4036" s="1815"/>
      <c r="G4036" s="1815"/>
      <c r="H4036" s="1815"/>
      <c r="I4036" s="1815"/>
      <c r="J4036" s="1815"/>
      <c r="K4036" s="1816"/>
      <c r="L4036" s="633"/>
      <c r="M4036" s="583"/>
      <c r="N4036" s="549"/>
      <c r="O4036" s="549"/>
      <c r="P4036" s="549"/>
      <c r="Q4036" s="549"/>
      <c r="R4036" s="549"/>
      <c r="S4036" s="584"/>
    </row>
    <row r="4037" spans="1:19" ht="15.6">
      <c r="A4037" s="1814"/>
      <c r="B4037" s="1815"/>
      <c r="C4037" s="1815"/>
      <c r="D4037" s="1815"/>
      <c r="E4037" s="1815"/>
      <c r="F4037" s="1815"/>
      <c r="G4037" s="1815"/>
      <c r="H4037" s="1815"/>
      <c r="I4037" s="1815"/>
      <c r="J4037" s="1815"/>
      <c r="K4037" s="1816"/>
      <c r="L4037" s="633"/>
      <c r="M4037" s="583"/>
      <c r="N4037" s="549"/>
      <c r="O4037" s="549"/>
      <c r="P4037" s="549"/>
      <c r="Q4037" s="549"/>
      <c r="R4037" s="549"/>
      <c r="S4037" s="584"/>
    </row>
    <row r="4038" spans="1:19" ht="15.6">
      <c r="A4038" s="1814"/>
      <c r="B4038" s="1815"/>
      <c r="C4038" s="1815"/>
      <c r="D4038" s="1815"/>
      <c r="E4038" s="1815"/>
      <c r="F4038" s="1815"/>
      <c r="G4038" s="1815"/>
      <c r="H4038" s="1815"/>
      <c r="I4038" s="1815"/>
      <c r="J4038" s="1815"/>
      <c r="K4038" s="1816"/>
      <c r="L4038" s="633"/>
      <c r="M4038" s="583"/>
      <c r="N4038" s="549"/>
      <c r="O4038" s="549"/>
      <c r="P4038" s="549"/>
      <c r="Q4038" s="549"/>
      <c r="R4038" s="549"/>
      <c r="S4038" s="584"/>
    </row>
    <row r="4039" spans="1:19" ht="16.2" thickBot="1">
      <c r="A4039" s="1814"/>
      <c r="B4039" s="1815"/>
      <c r="C4039" s="1815"/>
      <c r="D4039" s="1815"/>
      <c r="E4039" s="1815"/>
      <c r="F4039" s="1815"/>
      <c r="G4039" s="1815"/>
      <c r="H4039" s="1815"/>
      <c r="I4039" s="1815"/>
      <c r="J4039" s="1815"/>
      <c r="K4039" s="1816"/>
      <c r="L4039" s="1817" t="s">
        <v>1209</v>
      </c>
      <c r="M4039" s="1818"/>
      <c r="N4039" s="1818"/>
      <c r="O4039" s="1818"/>
      <c r="P4039" s="1818"/>
      <c r="Q4039" s="1818"/>
      <c r="R4039" s="1819"/>
      <c r="S4039" s="1164">
        <f>SUM(S4023:S4038)</f>
        <v>15</v>
      </c>
    </row>
    <row r="4040" spans="1:19" ht="15.6">
      <c r="A4040" s="1169"/>
      <c r="B4040" s="1170"/>
      <c r="C4040" s="1170"/>
      <c r="D4040" s="1170"/>
      <c r="E4040" s="1170"/>
      <c r="F4040" s="1170"/>
      <c r="G4040" s="1170"/>
      <c r="H4040" s="1170"/>
      <c r="I4040" s="1170"/>
      <c r="J4040" s="1170"/>
      <c r="K4040" s="1170"/>
      <c r="L4040" s="1171"/>
      <c r="M4040" s="1171"/>
      <c r="N4040" s="1171"/>
      <c r="O4040" s="1171"/>
      <c r="P4040" s="1171"/>
      <c r="Q4040" s="1171"/>
      <c r="R4040" s="1171"/>
      <c r="S4040" s="1172"/>
    </row>
    <row r="4041" spans="1:19" ht="99" customHeight="1">
      <c r="A4041" s="753" t="s">
        <v>1306</v>
      </c>
      <c r="B4041" s="1757"/>
      <c r="C4041" s="1757"/>
      <c r="D4041" s="299"/>
      <c r="E4041" s="280"/>
      <c r="F4041" s="756"/>
      <c r="G4041" s="1758" t="s">
        <v>1306</v>
      </c>
      <c r="H4041" s="1758"/>
      <c r="I4041" s="299"/>
      <c r="J4041" s="299"/>
      <c r="K4041" s="552"/>
      <c r="L4041" s="587"/>
      <c r="M4041" s="587"/>
      <c r="N4041" s="587"/>
      <c r="O4041" s="587"/>
      <c r="P4041" s="587"/>
      <c r="Q4041" s="587"/>
      <c r="R4041" s="587"/>
      <c r="S4041" s="588"/>
    </row>
    <row r="4042" spans="1:19" ht="15.6">
      <c r="A4042" s="765" t="s">
        <v>1939</v>
      </c>
      <c r="B4042" s="755"/>
      <c r="C4042" s="755"/>
      <c r="D4042" s="238"/>
      <c r="E4042" s="238"/>
      <c r="F4042" s="238"/>
      <c r="G4042" s="1759" t="s">
        <v>1942</v>
      </c>
      <c r="H4042" s="1759"/>
      <c r="I4042" s="1759"/>
      <c r="J4042" s="1759"/>
      <c r="K4042" s="552"/>
      <c r="L4042" s="587"/>
      <c r="M4042" s="587"/>
      <c r="N4042" s="587"/>
      <c r="O4042" s="587"/>
      <c r="P4042" s="587"/>
      <c r="Q4042" s="587"/>
      <c r="R4042" s="587"/>
      <c r="S4042" s="588"/>
    </row>
    <row r="4043" spans="1:19" ht="15.6">
      <c r="A4043" s="765" t="s">
        <v>1940</v>
      </c>
      <c r="B4043" s="755"/>
      <c r="C4043" s="755"/>
      <c r="D4043" s="238"/>
      <c r="E4043" s="238"/>
      <c r="F4043" s="238"/>
      <c r="G4043" s="1759" t="s">
        <v>1943</v>
      </c>
      <c r="H4043" s="1759"/>
      <c r="I4043" s="1759"/>
      <c r="J4043" s="1759"/>
      <c r="K4043" s="552"/>
      <c r="L4043" s="587"/>
      <c r="M4043" s="587"/>
      <c r="N4043" s="587"/>
      <c r="O4043" s="587"/>
      <c r="P4043" s="587"/>
      <c r="Q4043" s="587"/>
      <c r="R4043" s="587"/>
      <c r="S4043" s="588"/>
    </row>
    <row r="4044" spans="1:19" ht="16.2" thickBot="1">
      <c r="A4044" s="766" t="s">
        <v>1941</v>
      </c>
      <c r="B4044" s="767"/>
      <c r="C4044" s="767"/>
      <c r="D4044" s="727"/>
      <c r="E4044" s="727"/>
      <c r="F4044" s="727"/>
      <c r="G4044" s="1760" t="s">
        <v>1944</v>
      </c>
      <c r="H4044" s="1760"/>
      <c r="I4044" s="1760"/>
      <c r="J4044" s="1760"/>
      <c r="K4044" s="1495"/>
      <c r="L4044" s="1499"/>
      <c r="M4044" s="1499"/>
      <c r="N4044" s="1499"/>
      <c r="O4044" s="1499"/>
      <c r="P4044" s="1499"/>
      <c r="Q4044" s="1499"/>
      <c r="R4044" s="1499"/>
      <c r="S4044" s="1500"/>
    </row>
    <row r="4045" spans="1:19" ht="21" customHeight="1" thickBot="1">
      <c r="A4045" s="1837"/>
      <c r="B4045" s="1838"/>
      <c r="C4045" s="1838"/>
      <c r="D4045" s="1775" t="s">
        <v>1281</v>
      </c>
      <c r="E4045" s="1776"/>
      <c r="F4045" s="1776"/>
      <c r="G4045" s="1776"/>
      <c r="H4045" s="1776"/>
      <c r="I4045" s="1776"/>
      <c r="J4045" s="1776"/>
      <c r="K4045" s="1776"/>
      <c r="L4045" s="1776"/>
      <c r="M4045" s="1776"/>
      <c r="N4045" s="1776"/>
      <c r="O4045" s="1776"/>
      <c r="P4045" s="1776"/>
      <c r="Q4045" s="1776"/>
      <c r="R4045" s="1776"/>
      <c r="S4045" s="1486"/>
    </row>
    <row r="4046" spans="1:19" ht="15.6">
      <c r="A4046" s="530"/>
      <c r="B4046" s="531"/>
      <c r="C4046" s="531"/>
      <c r="D4046" s="531"/>
      <c r="E4046" s="531"/>
      <c r="F4046" s="531"/>
      <c r="G4046" s="531"/>
      <c r="H4046" s="531"/>
      <c r="I4046" s="531"/>
      <c r="J4046" s="531"/>
      <c r="K4046" s="531"/>
      <c r="L4046" s="531"/>
      <c r="M4046" s="531"/>
      <c r="N4046" s="531"/>
      <c r="O4046" s="531"/>
      <c r="P4046" s="531"/>
      <c r="Q4046" s="531"/>
      <c r="R4046" s="531"/>
      <c r="S4046" s="532"/>
    </row>
    <row r="4047" spans="1:19" ht="15.6" customHeight="1">
      <c r="A4047" s="1839" t="s">
        <v>1204</v>
      </c>
      <c r="B4047" s="1840"/>
      <c r="C4047" s="1840"/>
      <c r="D4047" s="1841" t="s">
        <v>1228</v>
      </c>
      <c r="E4047" s="1842"/>
      <c r="F4047" s="1842"/>
      <c r="G4047" s="1842"/>
      <c r="H4047" s="1842"/>
      <c r="I4047" s="1842"/>
      <c r="J4047" s="1842"/>
      <c r="K4047" s="1842"/>
      <c r="L4047" s="1842"/>
      <c r="M4047" s="1842"/>
      <c r="N4047" s="1842"/>
      <c r="O4047" s="1842"/>
      <c r="P4047" s="1842"/>
      <c r="Q4047" s="1842"/>
      <c r="R4047" s="1843"/>
      <c r="S4047" s="534"/>
    </row>
    <row r="4048" spans="1:19" ht="15.6">
      <c r="A4048" s="535"/>
      <c r="B4048" s="533"/>
      <c r="C4048" s="536"/>
      <c r="D4048" s="1844"/>
      <c r="E4048" s="1845"/>
      <c r="F4048" s="1845"/>
      <c r="G4048" s="1845"/>
      <c r="H4048" s="1845"/>
      <c r="I4048" s="1845"/>
      <c r="J4048" s="1845"/>
      <c r="K4048" s="1845"/>
      <c r="L4048" s="1845"/>
      <c r="M4048" s="1845"/>
      <c r="N4048" s="1845"/>
      <c r="O4048" s="1845"/>
      <c r="P4048" s="1845"/>
      <c r="Q4048" s="1845"/>
      <c r="R4048" s="1846"/>
      <c r="S4048" s="534"/>
    </row>
    <row r="4049" spans="1:19" ht="15.6">
      <c r="A4049" s="1761" t="s">
        <v>1282</v>
      </c>
      <c r="B4049" s="1762"/>
      <c r="C4049" s="1762"/>
      <c r="D4049" s="1762"/>
      <c r="E4049" s="541"/>
      <c r="F4049" s="1763" t="s">
        <v>1283</v>
      </c>
      <c r="G4049" s="1763"/>
      <c r="H4049" s="1763"/>
      <c r="I4049" s="1763"/>
      <c r="J4049" s="1763"/>
      <c r="K4049" s="1763"/>
      <c r="L4049" s="540"/>
      <c r="M4049" s="1763" t="s">
        <v>1205</v>
      </c>
      <c r="N4049" s="1763"/>
      <c r="O4049" s="1763"/>
      <c r="P4049" s="540"/>
      <c r="Q4049" s="1764" t="s">
        <v>1284</v>
      </c>
      <c r="R4049" s="1765"/>
      <c r="S4049" s="1766"/>
    </row>
    <row r="4050" spans="1:19" ht="15.6">
      <c r="A4050" s="1767" t="s">
        <v>1171</v>
      </c>
      <c r="B4050" s="1768"/>
      <c r="C4050" s="1768"/>
      <c r="D4050" s="1768"/>
      <c r="E4050" s="541"/>
      <c r="F4050" s="1769" t="s">
        <v>1172</v>
      </c>
      <c r="G4050" s="1769"/>
      <c r="H4050" s="1769"/>
      <c r="I4050" s="1769"/>
      <c r="J4050" s="1769"/>
      <c r="K4050" s="1769"/>
      <c r="L4050" s="540"/>
      <c r="M4050" s="1770" t="s">
        <v>1058</v>
      </c>
      <c r="N4050" s="1771"/>
      <c r="O4050" s="1772"/>
      <c r="P4050" s="539"/>
      <c r="Q4050" s="1828"/>
      <c r="R4050" s="1829"/>
      <c r="S4050" s="1830"/>
    </row>
    <row r="4051" spans="1:19" ht="15.6">
      <c r="A4051" s="1767"/>
      <c r="B4051" s="1768"/>
      <c r="C4051" s="1768"/>
      <c r="D4051" s="1768"/>
      <c r="E4051" s="541"/>
      <c r="F4051" s="1769"/>
      <c r="G4051" s="1769"/>
      <c r="H4051" s="1769"/>
      <c r="I4051" s="1769"/>
      <c r="J4051" s="1769"/>
      <c r="K4051" s="1769"/>
      <c r="L4051" s="539"/>
      <c r="M4051" s="539"/>
      <c r="N4051" s="542"/>
      <c r="O4051" s="542"/>
      <c r="P4051" s="542"/>
      <c r="Q4051" s="542"/>
      <c r="R4051" s="540"/>
      <c r="S4051" s="534"/>
    </row>
    <row r="4052" spans="1:19" ht="15.6">
      <c r="A4052" s="1820" t="s">
        <v>1285</v>
      </c>
      <c r="B4052" s="1821"/>
      <c r="C4052" s="1821"/>
      <c r="D4052" s="1821"/>
      <c r="E4052" s="1821"/>
      <c r="F4052" s="1821"/>
      <c r="G4052" s="1821"/>
      <c r="H4052" s="1821"/>
      <c r="I4052" s="1821"/>
      <c r="J4052" s="1821"/>
      <c r="K4052" s="1822"/>
      <c r="L4052" s="1823" t="s">
        <v>1739</v>
      </c>
      <c r="M4052" s="1825" t="s">
        <v>1225</v>
      </c>
      <c r="N4052" s="1826"/>
      <c r="O4052" s="1827"/>
      <c r="P4052" s="1823" t="s">
        <v>1286</v>
      </c>
      <c r="Q4052" s="1823" t="s">
        <v>1287</v>
      </c>
      <c r="R4052" s="1823" t="s">
        <v>1288</v>
      </c>
      <c r="S4052" s="1809" t="s">
        <v>1206</v>
      </c>
    </row>
    <row r="4053" spans="1:19" ht="15.6">
      <c r="A4053" s="1804"/>
      <c r="B4053" s="1805"/>
      <c r="C4053" s="1805"/>
      <c r="D4053" s="1805"/>
      <c r="E4053" s="1805"/>
      <c r="F4053" s="1805"/>
      <c r="G4053" s="1805"/>
      <c r="H4053" s="1805"/>
      <c r="I4053" s="1805"/>
      <c r="J4053" s="1805"/>
      <c r="K4053" s="1806"/>
      <c r="L4053" s="1824"/>
      <c r="M4053" s="546" t="s">
        <v>1289</v>
      </c>
      <c r="N4053" s="546" t="s">
        <v>1290</v>
      </c>
      <c r="O4053" s="546" t="s">
        <v>1291</v>
      </c>
      <c r="P4053" s="1824"/>
      <c r="Q4053" s="1824"/>
      <c r="R4053" s="1824"/>
      <c r="S4053" s="1810"/>
    </row>
    <row r="4054" spans="1:19" ht="15.6">
      <c r="A4054" s="1811" t="s">
        <v>1292</v>
      </c>
      <c r="B4054" s="1812"/>
      <c r="C4054" s="1812"/>
      <c r="D4054" s="1812"/>
      <c r="E4054" s="1812"/>
      <c r="F4054" s="1812"/>
      <c r="G4054" s="1812"/>
      <c r="H4054" s="1812"/>
      <c r="I4054" s="1812"/>
      <c r="J4054" s="1812"/>
      <c r="K4054" s="1813"/>
      <c r="L4054" s="633" t="s">
        <v>1643</v>
      </c>
      <c r="M4054" s="583"/>
      <c r="N4054" s="549"/>
      <c r="O4054" s="549"/>
      <c r="P4054" s="549"/>
      <c r="Q4054" s="549">
        <v>1</v>
      </c>
      <c r="R4054" s="549"/>
      <c r="S4054" s="584">
        <f>Q4054</f>
        <v>1</v>
      </c>
    </row>
    <row r="4055" spans="1:19" ht="15.6">
      <c r="A4055" s="1814"/>
      <c r="B4055" s="1815"/>
      <c r="C4055" s="1815"/>
      <c r="D4055" s="1815"/>
      <c r="E4055" s="1815"/>
      <c r="F4055" s="1815"/>
      <c r="G4055" s="1815"/>
      <c r="H4055" s="1815"/>
      <c r="I4055" s="1815"/>
      <c r="J4055" s="1815"/>
      <c r="K4055" s="1816"/>
      <c r="L4055" s="633" t="s">
        <v>1648</v>
      </c>
      <c r="M4055" s="583"/>
      <c r="N4055" s="549"/>
      <c r="O4055" s="549"/>
      <c r="P4055" s="549"/>
      <c r="Q4055" s="549">
        <v>1</v>
      </c>
      <c r="R4055" s="549"/>
      <c r="S4055" s="584">
        <f t="shared" ref="S4055:S4058" si="101">Q4055</f>
        <v>1</v>
      </c>
    </row>
    <row r="4056" spans="1:19" ht="15.6">
      <c r="A4056" s="1814"/>
      <c r="B4056" s="1815"/>
      <c r="C4056" s="1815"/>
      <c r="D4056" s="1815"/>
      <c r="E4056" s="1815"/>
      <c r="F4056" s="1815"/>
      <c r="G4056" s="1815"/>
      <c r="H4056" s="1815"/>
      <c r="I4056" s="1815"/>
      <c r="J4056" s="1815"/>
      <c r="K4056" s="1816"/>
      <c r="L4056" s="633" t="s">
        <v>1766</v>
      </c>
      <c r="M4056" s="583"/>
      <c r="N4056" s="549"/>
      <c r="O4056" s="549"/>
      <c r="P4056" s="549"/>
      <c r="Q4056" s="549">
        <v>2</v>
      </c>
      <c r="R4056" s="549"/>
      <c r="S4056" s="584">
        <f t="shared" si="101"/>
        <v>2</v>
      </c>
    </row>
    <row r="4057" spans="1:19" ht="15.6">
      <c r="A4057" s="1814"/>
      <c r="B4057" s="1815"/>
      <c r="C4057" s="1815"/>
      <c r="D4057" s="1815"/>
      <c r="E4057" s="1815"/>
      <c r="F4057" s="1815"/>
      <c r="G4057" s="1815"/>
      <c r="H4057" s="1815"/>
      <c r="I4057" s="1815"/>
      <c r="J4057" s="1815"/>
      <c r="K4057" s="1816"/>
      <c r="L4057" s="633" t="s">
        <v>1767</v>
      </c>
      <c r="M4057" s="583"/>
      <c r="N4057" s="549"/>
      <c r="O4057" s="549"/>
      <c r="P4057" s="549"/>
      <c r="Q4057" s="549">
        <v>2</v>
      </c>
      <c r="R4057" s="549"/>
      <c r="S4057" s="584">
        <f t="shared" si="101"/>
        <v>2</v>
      </c>
    </row>
    <row r="4058" spans="1:19" ht="15.6">
      <c r="A4058" s="1814"/>
      <c r="B4058" s="1815"/>
      <c r="C4058" s="1815"/>
      <c r="D4058" s="1815"/>
      <c r="E4058" s="1815"/>
      <c r="F4058" s="1815"/>
      <c r="G4058" s="1815"/>
      <c r="H4058" s="1815"/>
      <c r="I4058" s="1815"/>
      <c r="J4058" s="1815"/>
      <c r="K4058" s="1816"/>
      <c r="L4058" s="633" t="s">
        <v>1651</v>
      </c>
      <c r="M4058" s="583"/>
      <c r="N4058" s="549"/>
      <c r="O4058" s="549"/>
      <c r="P4058" s="549"/>
      <c r="Q4058" s="549">
        <v>1</v>
      </c>
      <c r="R4058" s="549"/>
      <c r="S4058" s="584">
        <f t="shared" si="101"/>
        <v>1</v>
      </c>
    </row>
    <row r="4059" spans="1:19" ht="15.6">
      <c r="A4059" s="1814"/>
      <c r="B4059" s="1815"/>
      <c r="C4059" s="1815"/>
      <c r="D4059" s="1815"/>
      <c r="E4059" s="1815"/>
      <c r="F4059" s="1815"/>
      <c r="G4059" s="1815"/>
      <c r="H4059" s="1815"/>
      <c r="I4059" s="1815"/>
      <c r="J4059" s="1815"/>
      <c r="K4059" s="1816"/>
      <c r="L4059" s="633"/>
      <c r="M4059" s="583"/>
      <c r="N4059" s="549"/>
      <c r="O4059" s="549"/>
      <c r="P4059" s="549"/>
      <c r="Q4059" s="549"/>
      <c r="R4059" s="549"/>
      <c r="S4059" s="584"/>
    </row>
    <row r="4060" spans="1:19" ht="15.6">
      <c r="A4060" s="1814"/>
      <c r="B4060" s="1815"/>
      <c r="C4060" s="1815"/>
      <c r="D4060" s="1815"/>
      <c r="E4060" s="1815"/>
      <c r="F4060" s="1815"/>
      <c r="G4060" s="1815"/>
      <c r="H4060" s="1815"/>
      <c r="I4060" s="1815"/>
      <c r="J4060" s="1815"/>
      <c r="K4060" s="1816"/>
      <c r="L4060" s="633"/>
      <c r="M4060" s="583"/>
      <c r="N4060" s="549"/>
      <c r="O4060" s="549"/>
      <c r="P4060" s="549"/>
      <c r="Q4060" s="549"/>
      <c r="R4060" s="549"/>
      <c r="S4060" s="584"/>
    </row>
    <row r="4061" spans="1:19" ht="15.6">
      <c r="A4061" s="1814"/>
      <c r="B4061" s="1815"/>
      <c r="C4061" s="1815"/>
      <c r="D4061" s="1815"/>
      <c r="E4061" s="1815"/>
      <c r="F4061" s="1815"/>
      <c r="G4061" s="1815"/>
      <c r="H4061" s="1815"/>
      <c r="I4061" s="1815"/>
      <c r="J4061" s="1815"/>
      <c r="K4061" s="1816"/>
      <c r="L4061" s="633"/>
      <c r="M4061" s="583"/>
      <c r="N4061" s="549"/>
      <c r="O4061" s="549"/>
      <c r="P4061" s="549"/>
      <c r="Q4061" s="549"/>
      <c r="R4061" s="549"/>
      <c r="S4061" s="584"/>
    </row>
    <row r="4062" spans="1:19" ht="15.6">
      <c r="A4062" s="1814"/>
      <c r="B4062" s="1815"/>
      <c r="C4062" s="1815"/>
      <c r="D4062" s="1815"/>
      <c r="E4062" s="1815"/>
      <c r="F4062" s="1815"/>
      <c r="G4062" s="1815"/>
      <c r="H4062" s="1815"/>
      <c r="I4062" s="1815"/>
      <c r="J4062" s="1815"/>
      <c r="K4062" s="1816"/>
      <c r="L4062" s="633"/>
      <c r="M4062" s="583"/>
      <c r="N4062" s="549"/>
      <c r="O4062" s="549"/>
      <c r="P4062" s="549"/>
      <c r="Q4062" s="549"/>
      <c r="R4062" s="549"/>
      <c r="S4062" s="584"/>
    </row>
    <row r="4063" spans="1:19" ht="15.6">
      <c r="A4063" s="1814"/>
      <c r="B4063" s="1815"/>
      <c r="C4063" s="1815"/>
      <c r="D4063" s="1815"/>
      <c r="E4063" s="1815"/>
      <c r="F4063" s="1815"/>
      <c r="G4063" s="1815"/>
      <c r="H4063" s="1815"/>
      <c r="I4063" s="1815"/>
      <c r="J4063" s="1815"/>
      <c r="K4063" s="1816"/>
      <c r="L4063" s="633"/>
      <c r="M4063" s="583"/>
      <c r="N4063" s="549"/>
      <c r="O4063" s="549"/>
      <c r="P4063" s="549"/>
      <c r="Q4063" s="549"/>
      <c r="R4063" s="549"/>
      <c r="S4063" s="584"/>
    </row>
    <row r="4064" spans="1:19" ht="15.6">
      <c r="A4064" s="1814"/>
      <c r="B4064" s="1815"/>
      <c r="C4064" s="1815"/>
      <c r="D4064" s="1815"/>
      <c r="E4064" s="1815"/>
      <c r="F4064" s="1815"/>
      <c r="G4064" s="1815"/>
      <c r="H4064" s="1815"/>
      <c r="I4064" s="1815"/>
      <c r="J4064" s="1815"/>
      <c r="K4064" s="1816"/>
      <c r="L4064" s="583"/>
      <c r="M4064" s="583"/>
      <c r="N4064" s="549"/>
      <c r="O4064" s="549"/>
      <c r="P4064" s="549"/>
      <c r="Q4064" s="549"/>
      <c r="R4064" s="549"/>
      <c r="S4064" s="584"/>
    </row>
    <row r="4065" spans="1:19" ht="15.6">
      <c r="A4065" s="1831"/>
      <c r="B4065" s="1832"/>
      <c r="C4065" s="1832"/>
      <c r="D4065" s="1832"/>
      <c r="E4065" s="1832"/>
      <c r="F4065" s="1832"/>
      <c r="G4065" s="1832"/>
      <c r="H4065" s="1832"/>
      <c r="I4065" s="1832"/>
      <c r="J4065" s="1832"/>
      <c r="K4065" s="1833"/>
      <c r="L4065" s="1834" t="s">
        <v>1209</v>
      </c>
      <c r="M4065" s="1835"/>
      <c r="N4065" s="1835"/>
      <c r="O4065" s="1835"/>
      <c r="P4065" s="1835"/>
      <c r="Q4065" s="1835"/>
      <c r="R4065" s="1836"/>
      <c r="S4065" s="558">
        <f>SUM(S4054:S4064)</f>
        <v>7</v>
      </c>
    </row>
    <row r="4066" spans="1:19" ht="23.4" customHeight="1" thickBot="1">
      <c r="A4066" s="1501"/>
      <c r="B4066" s="1257"/>
      <c r="C4066" s="1257"/>
      <c r="D4066" s="1257"/>
      <c r="E4066" s="1257"/>
      <c r="F4066" s="1257"/>
      <c r="G4066" s="1257"/>
      <c r="H4066" s="1257"/>
      <c r="I4066" s="1257"/>
      <c r="J4066" s="1257"/>
      <c r="K4066" s="1257"/>
      <c r="L4066" s="1257"/>
      <c r="M4066" s="1257"/>
      <c r="N4066" s="1257"/>
      <c r="O4066" s="1257"/>
      <c r="P4066" s="1257"/>
      <c r="Q4066" s="1257"/>
      <c r="R4066" s="1257"/>
      <c r="S4066" s="1502"/>
    </row>
    <row r="4067" spans="1:19" ht="21" customHeight="1" thickBot="1">
      <c r="A4067" s="1837"/>
      <c r="B4067" s="1838"/>
      <c r="C4067" s="1838"/>
      <c r="D4067" s="1775" t="s">
        <v>1281</v>
      </c>
      <c r="E4067" s="1776"/>
      <c r="F4067" s="1776"/>
      <c r="G4067" s="1776"/>
      <c r="H4067" s="1776"/>
      <c r="I4067" s="1776"/>
      <c r="J4067" s="1776"/>
      <c r="K4067" s="1776"/>
      <c r="L4067" s="1776"/>
      <c r="M4067" s="1776"/>
      <c r="N4067" s="1776"/>
      <c r="O4067" s="1776"/>
      <c r="P4067" s="1776"/>
      <c r="Q4067" s="1776"/>
      <c r="R4067" s="1776"/>
      <c r="S4067" s="1486"/>
    </row>
    <row r="4068" spans="1:19" ht="15.6">
      <c r="A4068" s="530"/>
      <c r="B4068" s="531"/>
      <c r="C4068" s="531"/>
      <c r="D4068" s="531"/>
      <c r="E4068" s="531"/>
      <c r="F4068" s="531"/>
      <c r="G4068" s="531"/>
      <c r="H4068" s="531"/>
      <c r="I4068" s="531"/>
      <c r="J4068" s="531"/>
      <c r="K4068" s="531"/>
      <c r="L4068" s="531"/>
      <c r="M4068" s="531"/>
      <c r="N4068" s="531"/>
      <c r="O4068" s="531"/>
      <c r="P4068" s="531"/>
      <c r="Q4068" s="531"/>
      <c r="R4068" s="531"/>
      <c r="S4068" s="532"/>
    </row>
    <row r="4069" spans="1:19" ht="15.6" customHeight="1">
      <c r="A4069" s="1839" t="s">
        <v>1204</v>
      </c>
      <c r="B4069" s="1840"/>
      <c r="C4069" s="1840"/>
      <c r="D4069" s="1841" t="s">
        <v>1228</v>
      </c>
      <c r="E4069" s="1842"/>
      <c r="F4069" s="1842"/>
      <c r="G4069" s="1842"/>
      <c r="H4069" s="1842"/>
      <c r="I4069" s="1842"/>
      <c r="J4069" s="1842"/>
      <c r="K4069" s="1842"/>
      <c r="L4069" s="1842"/>
      <c r="M4069" s="1842"/>
      <c r="N4069" s="1842"/>
      <c r="O4069" s="1842"/>
      <c r="P4069" s="1842"/>
      <c r="Q4069" s="1842"/>
      <c r="R4069" s="1843"/>
      <c r="S4069" s="534"/>
    </row>
    <row r="4070" spans="1:19" ht="15.6">
      <c r="A4070" s="535"/>
      <c r="B4070" s="533"/>
      <c r="C4070" s="536"/>
      <c r="D4070" s="1844"/>
      <c r="E4070" s="1845"/>
      <c r="F4070" s="1845"/>
      <c r="G4070" s="1845"/>
      <c r="H4070" s="1845"/>
      <c r="I4070" s="1845"/>
      <c r="J4070" s="1845"/>
      <c r="K4070" s="1845"/>
      <c r="L4070" s="1845"/>
      <c r="M4070" s="1845"/>
      <c r="N4070" s="1845"/>
      <c r="O4070" s="1845"/>
      <c r="P4070" s="1845"/>
      <c r="Q4070" s="1845"/>
      <c r="R4070" s="1846"/>
      <c r="S4070" s="534"/>
    </row>
    <row r="4071" spans="1:19" ht="15.6">
      <c r="A4071" s="1761" t="s">
        <v>1282</v>
      </c>
      <c r="B4071" s="1762"/>
      <c r="C4071" s="1762"/>
      <c r="D4071" s="1762"/>
      <c r="E4071" s="541"/>
      <c r="F4071" s="1763" t="s">
        <v>1283</v>
      </c>
      <c r="G4071" s="1763"/>
      <c r="H4071" s="1763"/>
      <c r="I4071" s="1763"/>
      <c r="J4071" s="1763"/>
      <c r="K4071" s="1763"/>
      <c r="L4071" s="540"/>
      <c r="M4071" s="1763" t="s">
        <v>1205</v>
      </c>
      <c r="N4071" s="1763"/>
      <c r="O4071" s="1763"/>
      <c r="P4071" s="540"/>
      <c r="Q4071" s="1764" t="s">
        <v>1284</v>
      </c>
      <c r="R4071" s="1765"/>
      <c r="S4071" s="1766"/>
    </row>
    <row r="4072" spans="1:19" ht="15.6">
      <c r="A4072" s="1767" t="s">
        <v>1173</v>
      </c>
      <c r="B4072" s="1768"/>
      <c r="C4072" s="1768"/>
      <c r="D4072" s="1768"/>
      <c r="E4072" s="541"/>
      <c r="F4072" s="1769" t="s">
        <v>1174</v>
      </c>
      <c r="G4072" s="1769"/>
      <c r="H4072" s="1769"/>
      <c r="I4072" s="1769"/>
      <c r="J4072" s="1769"/>
      <c r="K4072" s="1769"/>
      <c r="L4072" s="540"/>
      <c r="M4072" s="1770" t="s">
        <v>1058</v>
      </c>
      <c r="N4072" s="1771"/>
      <c r="O4072" s="1772"/>
      <c r="P4072" s="539"/>
      <c r="Q4072" s="1828"/>
      <c r="R4072" s="1829"/>
      <c r="S4072" s="1830"/>
    </row>
    <row r="4073" spans="1:19" ht="15.6">
      <c r="A4073" s="1767"/>
      <c r="B4073" s="1768"/>
      <c r="C4073" s="1768"/>
      <c r="D4073" s="1768"/>
      <c r="E4073" s="541"/>
      <c r="F4073" s="1769"/>
      <c r="G4073" s="1769"/>
      <c r="H4073" s="1769"/>
      <c r="I4073" s="1769"/>
      <c r="J4073" s="1769"/>
      <c r="K4073" s="1769"/>
      <c r="L4073" s="539"/>
      <c r="M4073" s="539"/>
      <c r="N4073" s="542"/>
      <c r="O4073" s="542"/>
      <c r="P4073" s="542"/>
      <c r="Q4073" s="542"/>
      <c r="R4073" s="540"/>
      <c r="S4073" s="534"/>
    </row>
    <row r="4074" spans="1:19" ht="15.6">
      <c r="A4074" s="1820" t="s">
        <v>1285</v>
      </c>
      <c r="B4074" s="1821"/>
      <c r="C4074" s="1821"/>
      <c r="D4074" s="1821"/>
      <c r="E4074" s="1821"/>
      <c r="F4074" s="1821"/>
      <c r="G4074" s="1821"/>
      <c r="H4074" s="1821"/>
      <c r="I4074" s="1821"/>
      <c r="J4074" s="1821"/>
      <c r="K4074" s="1822"/>
      <c r="L4074" s="1823" t="s">
        <v>1739</v>
      </c>
      <c r="M4074" s="1825" t="s">
        <v>1225</v>
      </c>
      <c r="N4074" s="1826"/>
      <c r="O4074" s="1827"/>
      <c r="P4074" s="1823" t="s">
        <v>1286</v>
      </c>
      <c r="Q4074" s="1823" t="s">
        <v>1287</v>
      </c>
      <c r="R4074" s="1823" t="s">
        <v>1288</v>
      </c>
      <c r="S4074" s="1809" t="s">
        <v>1206</v>
      </c>
    </row>
    <row r="4075" spans="1:19" ht="15.6">
      <c r="A4075" s="1804"/>
      <c r="B4075" s="1805"/>
      <c r="C4075" s="1805"/>
      <c r="D4075" s="1805"/>
      <c r="E4075" s="1805"/>
      <c r="F4075" s="1805"/>
      <c r="G4075" s="1805"/>
      <c r="H4075" s="1805"/>
      <c r="I4075" s="1805"/>
      <c r="J4075" s="1805"/>
      <c r="K4075" s="1806"/>
      <c r="L4075" s="1824"/>
      <c r="M4075" s="546" t="s">
        <v>1289</v>
      </c>
      <c r="N4075" s="546" t="s">
        <v>1290</v>
      </c>
      <c r="O4075" s="546" t="s">
        <v>1291</v>
      </c>
      <c r="P4075" s="1824"/>
      <c r="Q4075" s="1824"/>
      <c r="R4075" s="1824"/>
      <c r="S4075" s="1810"/>
    </row>
    <row r="4076" spans="1:19" ht="15.6">
      <c r="A4076" s="1811" t="s">
        <v>1292</v>
      </c>
      <c r="B4076" s="1812"/>
      <c r="C4076" s="1812"/>
      <c r="D4076" s="1812"/>
      <c r="E4076" s="1812"/>
      <c r="F4076" s="1812"/>
      <c r="G4076" s="1812"/>
      <c r="H4076" s="1812"/>
      <c r="I4076" s="1812"/>
      <c r="J4076" s="1812"/>
      <c r="K4076" s="1813"/>
      <c r="L4076" s="633" t="s">
        <v>1740</v>
      </c>
      <c r="M4076" s="583"/>
      <c r="N4076" s="549"/>
      <c r="O4076" s="549"/>
      <c r="P4076" s="549"/>
      <c r="Q4076" s="549">
        <v>206</v>
      </c>
      <c r="R4076" s="549"/>
      <c r="S4076" s="584">
        <f>Q4076</f>
        <v>206</v>
      </c>
    </row>
    <row r="4077" spans="1:19" ht="15.6">
      <c r="A4077" s="1814"/>
      <c r="B4077" s="1815"/>
      <c r="C4077" s="1815"/>
      <c r="D4077" s="1815"/>
      <c r="E4077" s="1815"/>
      <c r="F4077" s="1815"/>
      <c r="G4077" s="1815"/>
      <c r="H4077" s="1815"/>
      <c r="I4077" s="1815"/>
      <c r="J4077" s="1815"/>
      <c r="K4077" s="1816"/>
      <c r="L4077" s="633"/>
      <c r="M4077" s="583"/>
      <c r="N4077" s="549"/>
      <c r="O4077" s="549"/>
      <c r="P4077" s="549"/>
      <c r="Q4077" s="549"/>
      <c r="R4077" s="549"/>
      <c r="S4077" s="584"/>
    </row>
    <row r="4078" spans="1:19" ht="15.6">
      <c r="A4078" s="1814"/>
      <c r="B4078" s="1815"/>
      <c r="C4078" s="1815"/>
      <c r="D4078" s="1815"/>
      <c r="E4078" s="1815"/>
      <c r="F4078" s="1815"/>
      <c r="G4078" s="1815"/>
      <c r="H4078" s="1815"/>
      <c r="I4078" s="1815"/>
      <c r="J4078" s="1815"/>
      <c r="K4078" s="1816"/>
      <c r="L4078" s="633"/>
      <c r="M4078" s="583"/>
      <c r="N4078" s="549"/>
      <c r="O4078" s="549"/>
      <c r="P4078" s="549"/>
      <c r="Q4078" s="549"/>
      <c r="R4078" s="549"/>
      <c r="S4078" s="584"/>
    </row>
    <row r="4079" spans="1:19" ht="15.6">
      <c r="A4079" s="1814"/>
      <c r="B4079" s="1815"/>
      <c r="C4079" s="1815"/>
      <c r="D4079" s="1815"/>
      <c r="E4079" s="1815"/>
      <c r="F4079" s="1815"/>
      <c r="G4079" s="1815"/>
      <c r="H4079" s="1815"/>
      <c r="I4079" s="1815"/>
      <c r="J4079" s="1815"/>
      <c r="K4079" s="1816"/>
      <c r="L4079" s="633"/>
      <c r="M4079" s="583"/>
      <c r="N4079" s="549"/>
      <c r="O4079" s="549"/>
      <c r="P4079" s="549"/>
      <c r="Q4079" s="549"/>
      <c r="R4079" s="549"/>
      <c r="S4079" s="584"/>
    </row>
    <row r="4080" spans="1:19" ht="15.6">
      <c r="A4080" s="1814"/>
      <c r="B4080" s="1815"/>
      <c r="C4080" s="1815"/>
      <c r="D4080" s="1815"/>
      <c r="E4080" s="1815"/>
      <c r="F4080" s="1815"/>
      <c r="G4080" s="1815"/>
      <c r="H4080" s="1815"/>
      <c r="I4080" s="1815"/>
      <c r="J4080" s="1815"/>
      <c r="K4080" s="1816"/>
      <c r="L4080" s="633"/>
      <c r="M4080" s="583"/>
      <c r="N4080" s="549"/>
      <c r="O4080" s="549"/>
      <c r="P4080" s="549"/>
      <c r="Q4080" s="549"/>
      <c r="R4080" s="549"/>
      <c r="S4080" s="584"/>
    </row>
    <row r="4081" spans="1:19" ht="15.6">
      <c r="A4081" s="1814"/>
      <c r="B4081" s="1815"/>
      <c r="C4081" s="1815"/>
      <c r="D4081" s="1815"/>
      <c r="E4081" s="1815"/>
      <c r="F4081" s="1815"/>
      <c r="G4081" s="1815"/>
      <c r="H4081" s="1815"/>
      <c r="I4081" s="1815"/>
      <c r="J4081" s="1815"/>
      <c r="K4081" s="1816"/>
      <c r="L4081" s="633"/>
      <c r="M4081" s="583"/>
      <c r="N4081" s="549"/>
      <c r="O4081" s="549"/>
      <c r="P4081" s="549"/>
      <c r="Q4081" s="549"/>
      <c r="R4081" s="549"/>
      <c r="S4081" s="584"/>
    </row>
    <row r="4082" spans="1:19" ht="15.6">
      <c r="A4082" s="1814"/>
      <c r="B4082" s="1815"/>
      <c r="C4082" s="1815"/>
      <c r="D4082" s="1815"/>
      <c r="E4082" s="1815"/>
      <c r="F4082" s="1815"/>
      <c r="G4082" s="1815"/>
      <c r="H4082" s="1815"/>
      <c r="I4082" s="1815"/>
      <c r="J4082" s="1815"/>
      <c r="K4082" s="1816"/>
      <c r="L4082" s="633"/>
      <c r="M4082" s="583"/>
      <c r="N4082" s="549"/>
      <c r="O4082" s="549"/>
      <c r="P4082" s="549"/>
      <c r="Q4082" s="549"/>
      <c r="R4082" s="549"/>
      <c r="S4082" s="584"/>
    </row>
    <row r="4083" spans="1:19" ht="15.6">
      <c r="A4083" s="1814"/>
      <c r="B4083" s="1815"/>
      <c r="C4083" s="1815"/>
      <c r="D4083" s="1815"/>
      <c r="E4083" s="1815"/>
      <c r="F4083" s="1815"/>
      <c r="G4083" s="1815"/>
      <c r="H4083" s="1815"/>
      <c r="I4083" s="1815"/>
      <c r="J4083" s="1815"/>
      <c r="K4083" s="1816"/>
      <c r="L4083" s="633"/>
      <c r="M4083" s="583"/>
      <c r="N4083" s="549"/>
      <c r="O4083" s="549"/>
      <c r="P4083" s="549"/>
      <c r="Q4083" s="549"/>
      <c r="R4083" s="549"/>
      <c r="S4083" s="584"/>
    </row>
    <row r="4084" spans="1:19" ht="15.6">
      <c r="A4084" s="1814"/>
      <c r="B4084" s="1815"/>
      <c r="C4084" s="1815"/>
      <c r="D4084" s="1815"/>
      <c r="E4084" s="1815"/>
      <c r="F4084" s="1815"/>
      <c r="G4084" s="1815"/>
      <c r="H4084" s="1815"/>
      <c r="I4084" s="1815"/>
      <c r="J4084" s="1815"/>
      <c r="K4084" s="1816"/>
      <c r="L4084" s="633"/>
      <c r="M4084" s="583"/>
      <c r="N4084" s="549"/>
      <c r="O4084" s="549"/>
      <c r="P4084" s="549"/>
      <c r="Q4084" s="549"/>
      <c r="R4084" s="549"/>
      <c r="S4084" s="584"/>
    </row>
    <row r="4085" spans="1:19" ht="15.6">
      <c r="A4085" s="1814"/>
      <c r="B4085" s="1815"/>
      <c r="C4085" s="1815"/>
      <c r="D4085" s="1815"/>
      <c r="E4085" s="1815"/>
      <c r="F4085" s="1815"/>
      <c r="G4085" s="1815"/>
      <c r="H4085" s="1815"/>
      <c r="I4085" s="1815"/>
      <c r="J4085" s="1815"/>
      <c r="K4085" s="1816"/>
      <c r="L4085" s="583"/>
      <c r="M4085" s="583"/>
      <c r="N4085" s="549"/>
      <c r="O4085" s="549"/>
      <c r="P4085" s="549"/>
      <c r="Q4085" s="549"/>
      <c r="R4085" s="549"/>
      <c r="S4085" s="584"/>
    </row>
    <row r="4086" spans="1:19" ht="15.6">
      <c r="A4086" s="1814"/>
      <c r="B4086" s="1815"/>
      <c r="C4086" s="1815"/>
      <c r="D4086" s="1815"/>
      <c r="E4086" s="1815"/>
      <c r="F4086" s="1815"/>
      <c r="G4086" s="1815"/>
      <c r="H4086" s="1815"/>
      <c r="I4086" s="1815"/>
      <c r="J4086" s="1815"/>
      <c r="K4086" s="1816"/>
      <c r="L4086" s="633"/>
      <c r="M4086" s="583"/>
      <c r="N4086" s="549"/>
      <c r="O4086" s="549"/>
      <c r="P4086" s="549"/>
      <c r="Q4086" s="549"/>
      <c r="R4086" s="549"/>
      <c r="S4086" s="584"/>
    </row>
    <row r="4087" spans="1:19" ht="15.6">
      <c r="A4087" s="1814"/>
      <c r="B4087" s="1815"/>
      <c r="C4087" s="1815"/>
      <c r="D4087" s="1815"/>
      <c r="E4087" s="1815"/>
      <c r="F4087" s="1815"/>
      <c r="G4087" s="1815"/>
      <c r="H4087" s="1815"/>
      <c r="I4087" s="1815"/>
      <c r="J4087" s="1815"/>
      <c r="K4087" s="1816"/>
      <c r="L4087" s="633"/>
      <c r="M4087" s="583"/>
      <c r="N4087" s="549"/>
      <c r="O4087" s="549"/>
      <c r="P4087" s="549"/>
      <c r="Q4087" s="549"/>
      <c r="R4087" s="549"/>
      <c r="S4087" s="584"/>
    </row>
    <row r="4088" spans="1:19" ht="15.6">
      <c r="A4088" s="1814"/>
      <c r="B4088" s="1815"/>
      <c r="C4088" s="1815"/>
      <c r="D4088" s="1815"/>
      <c r="E4088" s="1815"/>
      <c r="F4088" s="1815"/>
      <c r="G4088" s="1815"/>
      <c r="H4088" s="1815"/>
      <c r="I4088" s="1815"/>
      <c r="J4088" s="1815"/>
      <c r="K4088" s="1816"/>
      <c r="L4088" s="633"/>
      <c r="M4088" s="583"/>
      <c r="N4088" s="549"/>
      <c r="O4088" s="549"/>
      <c r="P4088" s="549"/>
      <c r="Q4088" s="549"/>
      <c r="R4088" s="549"/>
      <c r="S4088" s="584"/>
    </row>
    <row r="4089" spans="1:19" ht="15.6">
      <c r="A4089" s="1814"/>
      <c r="B4089" s="1815"/>
      <c r="C4089" s="1815"/>
      <c r="D4089" s="1815"/>
      <c r="E4089" s="1815"/>
      <c r="F4089" s="1815"/>
      <c r="G4089" s="1815"/>
      <c r="H4089" s="1815"/>
      <c r="I4089" s="1815"/>
      <c r="J4089" s="1815"/>
      <c r="K4089" s="1816"/>
      <c r="L4089" s="633"/>
      <c r="M4089" s="583"/>
      <c r="N4089" s="549"/>
      <c r="O4089" s="549"/>
      <c r="P4089" s="549"/>
      <c r="Q4089" s="549"/>
      <c r="R4089" s="549"/>
      <c r="S4089" s="584"/>
    </row>
    <row r="4090" spans="1:19" ht="15.6">
      <c r="A4090" s="1814"/>
      <c r="B4090" s="1815"/>
      <c r="C4090" s="1815"/>
      <c r="D4090" s="1815"/>
      <c r="E4090" s="1815"/>
      <c r="F4090" s="1815"/>
      <c r="G4090" s="1815"/>
      <c r="H4090" s="1815"/>
      <c r="I4090" s="1815"/>
      <c r="J4090" s="1815"/>
      <c r="K4090" s="1816"/>
      <c r="L4090" s="583"/>
      <c r="M4090" s="583"/>
      <c r="N4090" s="549"/>
      <c r="O4090" s="549"/>
      <c r="P4090" s="549"/>
      <c r="Q4090" s="549"/>
      <c r="R4090" s="549"/>
      <c r="S4090" s="584"/>
    </row>
    <row r="4091" spans="1:19" ht="16.2" thickBot="1">
      <c r="A4091" s="1814"/>
      <c r="B4091" s="1815"/>
      <c r="C4091" s="1815"/>
      <c r="D4091" s="1815"/>
      <c r="E4091" s="1815"/>
      <c r="F4091" s="1815"/>
      <c r="G4091" s="1815"/>
      <c r="H4091" s="1815"/>
      <c r="I4091" s="1815"/>
      <c r="J4091" s="1815"/>
      <c r="K4091" s="1816"/>
      <c r="L4091" s="1817" t="s">
        <v>1209</v>
      </c>
      <c r="M4091" s="1818"/>
      <c r="N4091" s="1818"/>
      <c r="O4091" s="1818"/>
      <c r="P4091" s="1818"/>
      <c r="Q4091" s="1818"/>
      <c r="R4091" s="1819"/>
      <c r="S4091" s="1164">
        <f>SUM(S4076:S4090)</f>
        <v>206</v>
      </c>
    </row>
    <row r="4092" spans="1:19" ht="15.6">
      <c r="A4092" s="1169"/>
      <c r="B4092" s="1170"/>
      <c r="C4092" s="1170"/>
      <c r="D4092" s="1170"/>
      <c r="E4092" s="1170"/>
      <c r="F4092" s="1170"/>
      <c r="G4092" s="1170"/>
      <c r="H4092" s="1170"/>
      <c r="I4092" s="1170"/>
      <c r="J4092" s="1170"/>
      <c r="K4092" s="1170"/>
      <c r="L4092" s="1171"/>
      <c r="M4092" s="1171"/>
      <c r="N4092" s="1171"/>
      <c r="O4092" s="1171"/>
      <c r="P4092" s="1171"/>
      <c r="Q4092" s="1171"/>
      <c r="R4092" s="1171"/>
      <c r="S4092" s="1172"/>
    </row>
    <row r="4093" spans="1:19" ht="92.4" customHeight="1">
      <c r="A4093" s="753" t="s">
        <v>1306</v>
      </c>
      <c r="B4093" s="1757"/>
      <c r="C4093" s="1757"/>
      <c r="D4093" s="299"/>
      <c r="E4093" s="280"/>
      <c r="F4093" s="756"/>
      <c r="G4093" s="1758" t="s">
        <v>1306</v>
      </c>
      <c r="H4093" s="1758"/>
      <c r="I4093" s="299"/>
      <c r="J4093" s="299"/>
      <c r="K4093" s="552"/>
      <c r="L4093" s="587"/>
      <c r="M4093" s="587"/>
      <c r="N4093" s="587"/>
      <c r="O4093" s="587"/>
      <c r="P4093" s="587"/>
      <c r="Q4093" s="587"/>
      <c r="R4093" s="587"/>
      <c r="S4093" s="588"/>
    </row>
    <row r="4094" spans="1:19" ht="15.6">
      <c r="A4094" s="765" t="s">
        <v>1939</v>
      </c>
      <c r="B4094" s="755"/>
      <c r="C4094" s="755"/>
      <c r="D4094" s="238"/>
      <c r="E4094" s="238"/>
      <c r="F4094" s="238"/>
      <c r="G4094" s="1759" t="s">
        <v>1942</v>
      </c>
      <c r="H4094" s="1759"/>
      <c r="I4094" s="1759"/>
      <c r="J4094" s="1759"/>
      <c r="K4094" s="552"/>
      <c r="L4094" s="587"/>
      <c r="M4094" s="587"/>
      <c r="N4094" s="587"/>
      <c r="O4094" s="587"/>
      <c r="P4094" s="587"/>
      <c r="Q4094" s="587"/>
      <c r="R4094" s="587"/>
      <c r="S4094" s="588"/>
    </row>
    <row r="4095" spans="1:19" ht="15.6">
      <c r="A4095" s="765" t="s">
        <v>1940</v>
      </c>
      <c r="B4095" s="755"/>
      <c r="C4095" s="755"/>
      <c r="D4095" s="238"/>
      <c r="E4095" s="238"/>
      <c r="F4095" s="238"/>
      <c r="G4095" s="1759" t="s">
        <v>1943</v>
      </c>
      <c r="H4095" s="1759"/>
      <c r="I4095" s="1759"/>
      <c r="J4095" s="1759"/>
      <c r="K4095" s="552"/>
      <c r="L4095" s="587"/>
      <c r="M4095" s="587"/>
      <c r="N4095" s="587"/>
      <c r="O4095" s="587"/>
      <c r="P4095" s="587"/>
      <c r="Q4095" s="587"/>
      <c r="R4095" s="587"/>
      <c r="S4095" s="588"/>
    </row>
    <row r="4096" spans="1:19" ht="16.2" thickBot="1">
      <c r="A4096" s="765" t="s">
        <v>1941</v>
      </c>
      <c r="B4096" s="755"/>
      <c r="C4096" s="755"/>
      <c r="D4096" s="238"/>
      <c r="E4096" s="238"/>
      <c r="F4096" s="238"/>
      <c r="G4096" s="1759" t="s">
        <v>1944</v>
      </c>
      <c r="H4096" s="1759"/>
      <c r="I4096" s="1759"/>
      <c r="J4096" s="1759"/>
      <c r="K4096" s="552"/>
      <c r="L4096" s="587"/>
      <c r="M4096" s="587"/>
      <c r="N4096" s="587"/>
      <c r="O4096" s="587"/>
      <c r="P4096" s="587"/>
      <c r="Q4096" s="587"/>
      <c r="R4096" s="587"/>
      <c r="S4096" s="588"/>
    </row>
    <row r="4097" spans="1:19" ht="21" customHeight="1" thickBot="1">
      <c r="A4097" s="1837"/>
      <c r="B4097" s="1838"/>
      <c r="C4097" s="1838"/>
      <c r="D4097" s="1775" t="s">
        <v>1281</v>
      </c>
      <c r="E4097" s="1776"/>
      <c r="F4097" s="1776"/>
      <c r="G4097" s="1776"/>
      <c r="H4097" s="1776"/>
      <c r="I4097" s="1776"/>
      <c r="J4097" s="1776"/>
      <c r="K4097" s="1776"/>
      <c r="L4097" s="1776"/>
      <c r="M4097" s="1776"/>
      <c r="N4097" s="1776"/>
      <c r="O4097" s="1776"/>
      <c r="P4097" s="1776"/>
      <c r="Q4097" s="1776"/>
      <c r="R4097" s="1776"/>
      <c r="S4097" s="1486"/>
    </row>
    <row r="4098" spans="1:19" ht="15.6">
      <c r="A4098" s="530"/>
      <c r="B4098" s="531"/>
      <c r="C4098" s="531"/>
      <c r="D4098" s="531"/>
      <c r="E4098" s="531"/>
      <c r="F4098" s="531"/>
      <c r="G4098" s="531"/>
      <c r="H4098" s="531"/>
      <c r="I4098" s="531"/>
      <c r="J4098" s="531"/>
      <c r="K4098" s="531"/>
      <c r="L4098" s="531"/>
      <c r="M4098" s="531"/>
      <c r="N4098" s="531"/>
      <c r="O4098" s="531"/>
      <c r="P4098" s="531"/>
      <c r="Q4098" s="531"/>
      <c r="R4098" s="531"/>
      <c r="S4098" s="532"/>
    </row>
    <row r="4099" spans="1:19" ht="15.6" customHeight="1">
      <c r="A4099" s="1839" t="s">
        <v>1204</v>
      </c>
      <c r="B4099" s="1840"/>
      <c r="C4099" s="1840"/>
      <c r="D4099" s="1198" t="s">
        <v>1228</v>
      </c>
      <c r="E4099" s="1199"/>
      <c r="F4099" s="1199"/>
      <c r="G4099" s="1199"/>
      <c r="H4099" s="1199"/>
      <c r="I4099" s="1199"/>
      <c r="J4099" s="1199"/>
      <c r="K4099" s="1199"/>
      <c r="L4099" s="1199"/>
      <c r="M4099" s="1199"/>
      <c r="N4099" s="1199"/>
      <c r="O4099" s="1199"/>
      <c r="P4099" s="1199"/>
      <c r="Q4099" s="1199"/>
      <c r="R4099" s="1200"/>
      <c r="S4099" s="534"/>
    </row>
    <row r="4100" spans="1:19" ht="15.6">
      <c r="A4100" s="535"/>
      <c r="B4100" s="533"/>
      <c r="C4100" s="536"/>
      <c r="D4100" s="1201"/>
      <c r="E4100" s="1202"/>
      <c r="F4100" s="1202"/>
      <c r="G4100" s="1202"/>
      <c r="H4100" s="1202"/>
      <c r="I4100" s="1202"/>
      <c r="J4100" s="1202"/>
      <c r="K4100" s="1202"/>
      <c r="L4100" s="1202"/>
      <c r="M4100" s="1202"/>
      <c r="N4100" s="1202"/>
      <c r="O4100" s="1202"/>
      <c r="P4100" s="1202"/>
      <c r="Q4100" s="1202"/>
      <c r="R4100" s="1203"/>
      <c r="S4100" s="534"/>
    </row>
    <row r="4101" spans="1:19" ht="15.6">
      <c r="A4101" s="1761" t="s">
        <v>1282</v>
      </c>
      <c r="B4101" s="1762"/>
      <c r="C4101" s="1762"/>
      <c r="D4101" s="1762"/>
      <c r="E4101" s="541"/>
      <c r="F4101" s="1763" t="s">
        <v>1283</v>
      </c>
      <c r="G4101" s="1763"/>
      <c r="H4101" s="1763"/>
      <c r="I4101" s="1763"/>
      <c r="J4101" s="1763"/>
      <c r="K4101" s="1763"/>
      <c r="L4101" s="540"/>
      <c r="M4101" s="1763" t="s">
        <v>1205</v>
      </c>
      <c r="N4101" s="1763"/>
      <c r="O4101" s="1763"/>
      <c r="P4101" s="540"/>
      <c r="Q4101" s="1764" t="s">
        <v>1284</v>
      </c>
      <c r="R4101" s="1765"/>
      <c r="S4101" s="1766"/>
    </row>
    <row r="4102" spans="1:19" ht="15.6">
      <c r="A4102" s="1767" t="s">
        <v>1175</v>
      </c>
      <c r="B4102" s="1768"/>
      <c r="C4102" s="1768"/>
      <c r="D4102" s="1768"/>
      <c r="E4102" s="541"/>
      <c r="F4102" s="1769" t="s">
        <v>1176</v>
      </c>
      <c r="G4102" s="1769"/>
      <c r="H4102" s="1769"/>
      <c r="I4102" s="1769"/>
      <c r="J4102" s="1769"/>
      <c r="K4102" s="1769"/>
      <c r="L4102" s="540"/>
      <c r="M4102" s="1770" t="s">
        <v>1058</v>
      </c>
      <c r="N4102" s="1771"/>
      <c r="O4102" s="1772"/>
      <c r="P4102" s="539"/>
      <c r="Q4102" s="1828"/>
      <c r="R4102" s="1829"/>
      <c r="S4102" s="1830"/>
    </row>
    <row r="4103" spans="1:19" ht="15.6">
      <c r="A4103" s="1767"/>
      <c r="B4103" s="1768"/>
      <c r="C4103" s="1768"/>
      <c r="D4103" s="1768"/>
      <c r="E4103" s="541"/>
      <c r="F4103" s="1769"/>
      <c r="G4103" s="1769"/>
      <c r="H4103" s="1769"/>
      <c r="I4103" s="1769"/>
      <c r="J4103" s="1769"/>
      <c r="K4103" s="1769"/>
      <c r="L4103" s="539"/>
      <c r="M4103" s="539"/>
      <c r="N4103" s="542"/>
      <c r="O4103" s="542"/>
      <c r="P4103" s="542"/>
      <c r="Q4103" s="542"/>
      <c r="R4103" s="540"/>
      <c r="S4103" s="534"/>
    </row>
    <row r="4104" spans="1:19" ht="15.6">
      <c r="A4104" s="1820" t="s">
        <v>1285</v>
      </c>
      <c r="B4104" s="1821"/>
      <c r="C4104" s="1821"/>
      <c r="D4104" s="1821"/>
      <c r="E4104" s="1821"/>
      <c r="F4104" s="1821"/>
      <c r="G4104" s="1821"/>
      <c r="H4104" s="1821"/>
      <c r="I4104" s="1821"/>
      <c r="J4104" s="1821"/>
      <c r="K4104" s="1822"/>
      <c r="L4104" s="1823" t="s">
        <v>1739</v>
      </c>
      <c r="M4104" s="1825" t="s">
        <v>1225</v>
      </c>
      <c r="N4104" s="1826"/>
      <c r="O4104" s="1827"/>
      <c r="P4104" s="1823" t="s">
        <v>1286</v>
      </c>
      <c r="Q4104" s="1823" t="s">
        <v>1287</v>
      </c>
      <c r="R4104" s="1823" t="s">
        <v>1288</v>
      </c>
      <c r="S4104" s="1809" t="s">
        <v>1206</v>
      </c>
    </row>
    <row r="4105" spans="1:19" ht="15.6">
      <c r="A4105" s="1804"/>
      <c r="B4105" s="1805"/>
      <c r="C4105" s="1805"/>
      <c r="D4105" s="1805"/>
      <c r="E4105" s="1805"/>
      <c r="F4105" s="1805"/>
      <c r="G4105" s="1805"/>
      <c r="H4105" s="1805"/>
      <c r="I4105" s="1805"/>
      <c r="J4105" s="1805"/>
      <c r="K4105" s="1806"/>
      <c r="L4105" s="1824"/>
      <c r="M4105" s="546" t="s">
        <v>1289</v>
      </c>
      <c r="N4105" s="546" t="s">
        <v>1290</v>
      </c>
      <c r="O4105" s="546" t="s">
        <v>1291</v>
      </c>
      <c r="P4105" s="1824"/>
      <c r="Q4105" s="1824"/>
      <c r="R4105" s="1824"/>
      <c r="S4105" s="1810"/>
    </row>
    <row r="4106" spans="1:19" ht="15.6">
      <c r="A4106" s="1811" t="s">
        <v>1292</v>
      </c>
      <c r="B4106" s="1812"/>
      <c r="C4106" s="1812"/>
      <c r="D4106" s="1812"/>
      <c r="E4106" s="1812"/>
      <c r="F4106" s="1812"/>
      <c r="G4106" s="1812"/>
      <c r="H4106" s="1812"/>
      <c r="I4106" s="1812"/>
      <c r="J4106" s="1812"/>
      <c r="K4106" s="1813"/>
      <c r="L4106" s="633" t="s">
        <v>1293</v>
      </c>
      <c r="M4106" s="583"/>
      <c r="N4106" s="549"/>
      <c r="O4106" s="549"/>
      <c r="P4106" s="549"/>
      <c r="Q4106" s="549">
        <v>11</v>
      </c>
      <c r="R4106" s="549"/>
      <c r="S4106" s="584">
        <f>Q4106</f>
        <v>11</v>
      </c>
    </row>
    <row r="4107" spans="1:19" ht="15.6">
      <c r="A4107" s="1814"/>
      <c r="B4107" s="1815"/>
      <c r="C4107" s="1815"/>
      <c r="D4107" s="1815"/>
      <c r="E4107" s="1815"/>
      <c r="F4107" s="1815"/>
      <c r="G4107" s="1815"/>
      <c r="H4107" s="1815"/>
      <c r="I4107" s="1815"/>
      <c r="J4107" s="1815"/>
      <c r="K4107" s="1816"/>
      <c r="L4107" s="633" t="s">
        <v>1648</v>
      </c>
      <c r="M4107" s="583"/>
      <c r="N4107" s="549"/>
      <c r="O4107" s="549"/>
      <c r="P4107" s="549"/>
      <c r="Q4107" s="549">
        <v>8</v>
      </c>
      <c r="R4107" s="549"/>
      <c r="S4107" s="584">
        <f t="shared" ref="S4107:S4118" si="102">Q4107</f>
        <v>8</v>
      </c>
    </row>
    <row r="4108" spans="1:19" ht="15.6">
      <c r="A4108" s="1814"/>
      <c r="B4108" s="1815"/>
      <c r="C4108" s="1815"/>
      <c r="D4108" s="1815"/>
      <c r="E4108" s="1815"/>
      <c r="F4108" s="1815"/>
      <c r="G4108" s="1815"/>
      <c r="H4108" s="1815"/>
      <c r="I4108" s="1815"/>
      <c r="J4108" s="1815"/>
      <c r="K4108" s="1816"/>
      <c r="L4108" s="633" t="s">
        <v>1756</v>
      </c>
      <c r="M4108" s="583"/>
      <c r="N4108" s="549"/>
      <c r="O4108" s="549"/>
      <c r="P4108" s="549"/>
      <c r="Q4108" s="549">
        <v>1</v>
      </c>
      <c r="R4108" s="549"/>
      <c r="S4108" s="584">
        <f t="shared" si="102"/>
        <v>1</v>
      </c>
    </row>
    <row r="4109" spans="1:19" ht="15.6">
      <c r="A4109" s="1814"/>
      <c r="B4109" s="1815"/>
      <c r="C4109" s="1815"/>
      <c r="D4109" s="1815"/>
      <c r="E4109" s="1815"/>
      <c r="F4109" s="1815"/>
      <c r="G4109" s="1815"/>
      <c r="H4109" s="1815"/>
      <c r="I4109" s="1815"/>
      <c r="J4109" s="1815"/>
      <c r="K4109" s="1816"/>
      <c r="L4109" s="633" t="s">
        <v>1643</v>
      </c>
      <c r="M4109" s="583"/>
      <c r="N4109" s="549"/>
      <c r="O4109" s="549"/>
      <c r="P4109" s="549"/>
      <c r="Q4109" s="549">
        <v>7</v>
      </c>
      <c r="R4109" s="549"/>
      <c r="S4109" s="584">
        <f t="shared" si="102"/>
        <v>7</v>
      </c>
    </row>
    <row r="4110" spans="1:19" ht="15.6">
      <c r="A4110" s="1814"/>
      <c r="B4110" s="1815"/>
      <c r="C4110" s="1815"/>
      <c r="D4110" s="1815"/>
      <c r="E4110" s="1815"/>
      <c r="F4110" s="1815"/>
      <c r="G4110" s="1815"/>
      <c r="H4110" s="1815"/>
      <c r="I4110" s="1815"/>
      <c r="J4110" s="1815"/>
      <c r="K4110" s="1816"/>
      <c r="L4110" s="633" t="s">
        <v>1757</v>
      </c>
      <c r="M4110" s="583"/>
      <c r="N4110" s="549"/>
      <c r="O4110" s="549"/>
      <c r="P4110" s="549"/>
      <c r="Q4110" s="549">
        <v>2</v>
      </c>
      <c r="R4110" s="549"/>
      <c r="S4110" s="584">
        <f t="shared" si="102"/>
        <v>2</v>
      </c>
    </row>
    <row r="4111" spans="1:19" ht="15.6">
      <c r="A4111" s="1814"/>
      <c r="B4111" s="1815"/>
      <c r="C4111" s="1815"/>
      <c r="D4111" s="1815"/>
      <c r="E4111" s="1815"/>
      <c r="F4111" s="1815"/>
      <c r="G4111" s="1815"/>
      <c r="H4111" s="1815"/>
      <c r="I4111" s="1815"/>
      <c r="J4111" s="1815"/>
      <c r="K4111" s="1816"/>
      <c r="L4111" s="633" t="s">
        <v>1758</v>
      </c>
      <c r="M4111" s="583"/>
      <c r="N4111" s="549"/>
      <c r="O4111" s="549"/>
      <c r="P4111" s="549"/>
      <c r="Q4111" s="549">
        <v>2</v>
      </c>
      <c r="R4111" s="549"/>
      <c r="S4111" s="584">
        <f t="shared" si="102"/>
        <v>2</v>
      </c>
    </row>
    <row r="4112" spans="1:19" ht="15.6">
      <c r="A4112" s="1814"/>
      <c r="B4112" s="1815"/>
      <c r="C4112" s="1815"/>
      <c r="D4112" s="1815"/>
      <c r="E4112" s="1815"/>
      <c r="F4112" s="1815"/>
      <c r="G4112" s="1815"/>
      <c r="H4112" s="1815"/>
      <c r="I4112" s="1815"/>
      <c r="J4112" s="1815"/>
      <c r="K4112" s="1816"/>
      <c r="L4112" s="633" t="s">
        <v>1674</v>
      </c>
      <c r="M4112" s="583"/>
      <c r="N4112" s="549"/>
      <c r="O4112" s="549"/>
      <c r="P4112" s="549"/>
      <c r="Q4112" s="549">
        <v>2</v>
      </c>
      <c r="R4112" s="549"/>
      <c r="S4112" s="584">
        <f t="shared" si="102"/>
        <v>2</v>
      </c>
    </row>
    <row r="4113" spans="1:19" ht="15.6">
      <c r="A4113" s="1814"/>
      <c r="B4113" s="1815"/>
      <c r="C4113" s="1815"/>
      <c r="D4113" s="1815"/>
      <c r="E4113" s="1815"/>
      <c r="F4113" s="1815"/>
      <c r="G4113" s="1815"/>
      <c r="H4113" s="1815"/>
      <c r="I4113" s="1815"/>
      <c r="J4113" s="1815"/>
      <c r="K4113" s="1816"/>
      <c r="L4113" s="633" t="s">
        <v>1759</v>
      </c>
      <c r="M4113" s="583"/>
      <c r="N4113" s="549"/>
      <c r="O4113" s="549"/>
      <c r="P4113" s="549"/>
      <c r="Q4113" s="549">
        <v>2</v>
      </c>
      <c r="R4113" s="549"/>
      <c r="S4113" s="584">
        <f t="shared" si="102"/>
        <v>2</v>
      </c>
    </row>
    <row r="4114" spans="1:19" ht="15.6">
      <c r="A4114" s="1814"/>
      <c r="B4114" s="1815"/>
      <c r="C4114" s="1815"/>
      <c r="D4114" s="1815"/>
      <c r="E4114" s="1815"/>
      <c r="F4114" s="1815"/>
      <c r="G4114" s="1815"/>
      <c r="H4114" s="1815"/>
      <c r="I4114" s="1815"/>
      <c r="J4114" s="1815"/>
      <c r="K4114" s="1816"/>
      <c r="L4114" s="633" t="s">
        <v>1675</v>
      </c>
      <c r="M4114" s="583"/>
      <c r="N4114" s="549"/>
      <c r="O4114" s="549"/>
      <c r="P4114" s="549"/>
      <c r="Q4114" s="549">
        <v>1</v>
      </c>
      <c r="R4114" s="549"/>
      <c r="S4114" s="584">
        <f t="shared" si="102"/>
        <v>1</v>
      </c>
    </row>
    <row r="4115" spans="1:19" ht="15.6">
      <c r="A4115" s="1814"/>
      <c r="B4115" s="1815"/>
      <c r="C4115" s="1815"/>
      <c r="D4115" s="1815"/>
      <c r="E4115" s="1815"/>
      <c r="F4115" s="1815"/>
      <c r="G4115" s="1815"/>
      <c r="H4115" s="1815"/>
      <c r="I4115" s="1815"/>
      <c r="J4115" s="1815"/>
      <c r="K4115" s="1816"/>
      <c r="L4115" s="633" t="s">
        <v>1760</v>
      </c>
      <c r="M4115" s="583"/>
      <c r="N4115" s="549"/>
      <c r="O4115" s="549"/>
      <c r="P4115" s="549"/>
      <c r="Q4115" s="549">
        <v>10</v>
      </c>
      <c r="R4115" s="549"/>
      <c r="S4115" s="584">
        <f t="shared" si="102"/>
        <v>10</v>
      </c>
    </row>
    <row r="4116" spans="1:19" ht="15.6">
      <c r="A4116" s="1814"/>
      <c r="B4116" s="1815"/>
      <c r="C4116" s="1815"/>
      <c r="D4116" s="1815"/>
      <c r="E4116" s="1815"/>
      <c r="F4116" s="1815"/>
      <c r="G4116" s="1815"/>
      <c r="H4116" s="1815"/>
      <c r="I4116" s="1815"/>
      <c r="J4116" s="1815"/>
      <c r="K4116" s="1816"/>
      <c r="L4116" s="633" t="s">
        <v>1761</v>
      </c>
      <c r="M4116" s="583"/>
      <c r="N4116" s="549"/>
      <c r="O4116" s="549"/>
      <c r="P4116" s="549"/>
      <c r="Q4116" s="549">
        <v>4</v>
      </c>
      <c r="R4116" s="549"/>
      <c r="S4116" s="584">
        <f t="shared" si="102"/>
        <v>4</v>
      </c>
    </row>
    <row r="4117" spans="1:19" ht="15.6">
      <c r="A4117" s="1814"/>
      <c r="B4117" s="1815"/>
      <c r="C4117" s="1815"/>
      <c r="D4117" s="1815"/>
      <c r="E4117" s="1815"/>
      <c r="F4117" s="1815"/>
      <c r="G4117" s="1815"/>
      <c r="H4117" s="1815"/>
      <c r="I4117" s="1815"/>
      <c r="J4117" s="1815"/>
      <c r="K4117" s="1816"/>
      <c r="L4117" s="633" t="s">
        <v>1303</v>
      </c>
      <c r="M4117" s="583"/>
      <c r="N4117" s="549"/>
      <c r="O4117" s="549"/>
      <c r="P4117" s="549"/>
      <c r="Q4117" s="549">
        <v>3</v>
      </c>
      <c r="R4117" s="549"/>
      <c r="S4117" s="584">
        <f t="shared" si="102"/>
        <v>3</v>
      </c>
    </row>
    <row r="4118" spans="1:19" ht="15.6">
      <c r="A4118" s="1814"/>
      <c r="B4118" s="1815"/>
      <c r="C4118" s="1815"/>
      <c r="D4118" s="1815"/>
      <c r="E4118" s="1815"/>
      <c r="F4118" s="1815"/>
      <c r="G4118" s="1815"/>
      <c r="H4118" s="1815"/>
      <c r="I4118" s="1815"/>
      <c r="J4118" s="1815"/>
      <c r="K4118" s="1816"/>
      <c r="L4118" s="633" t="s">
        <v>1651</v>
      </c>
      <c r="M4118" s="583"/>
      <c r="N4118" s="549"/>
      <c r="O4118" s="549"/>
      <c r="P4118" s="549"/>
      <c r="Q4118" s="549">
        <v>23</v>
      </c>
      <c r="R4118" s="549"/>
      <c r="S4118" s="584">
        <f t="shared" si="102"/>
        <v>23</v>
      </c>
    </row>
    <row r="4119" spans="1:19" ht="15.6">
      <c r="A4119" s="1831"/>
      <c r="B4119" s="1832"/>
      <c r="C4119" s="1832"/>
      <c r="D4119" s="1832"/>
      <c r="E4119" s="1832"/>
      <c r="F4119" s="1832"/>
      <c r="G4119" s="1832"/>
      <c r="H4119" s="1832"/>
      <c r="I4119" s="1832"/>
      <c r="J4119" s="1832"/>
      <c r="K4119" s="1833"/>
      <c r="L4119" s="1834" t="s">
        <v>1209</v>
      </c>
      <c r="M4119" s="1835"/>
      <c r="N4119" s="1835"/>
      <c r="O4119" s="1835"/>
      <c r="P4119" s="1835"/>
      <c r="Q4119" s="1835"/>
      <c r="R4119" s="1836"/>
      <c r="S4119" s="558">
        <f>SUM(S4106:S4118)</f>
        <v>76</v>
      </c>
    </row>
    <row r="4120" spans="1:19" ht="15" thickBot="1">
      <c r="A4120" s="1147"/>
      <c r="S4120" s="1148"/>
    </row>
    <row r="4121" spans="1:19" ht="21" customHeight="1" thickBot="1">
      <c r="A4121" s="1837"/>
      <c r="B4121" s="1838"/>
      <c r="C4121" s="1838"/>
      <c r="D4121" s="1775" t="s">
        <v>1281</v>
      </c>
      <c r="E4121" s="1776"/>
      <c r="F4121" s="1776"/>
      <c r="G4121" s="1776"/>
      <c r="H4121" s="1776"/>
      <c r="I4121" s="1776"/>
      <c r="J4121" s="1776"/>
      <c r="K4121" s="1776"/>
      <c r="L4121" s="1776"/>
      <c r="M4121" s="1776"/>
      <c r="N4121" s="1776"/>
      <c r="O4121" s="1776"/>
      <c r="P4121" s="1776"/>
      <c r="Q4121" s="1776"/>
      <c r="R4121" s="1776"/>
      <c r="S4121" s="1486"/>
    </row>
    <row r="4122" spans="1:19" ht="15.6">
      <c r="A4122" s="530"/>
      <c r="B4122" s="531"/>
      <c r="C4122" s="531"/>
      <c r="D4122" s="531"/>
      <c r="E4122" s="531"/>
      <c r="F4122" s="531"/>
      <c r="G4122" s="531"/>
      <c r="H4122" s="531"/>
      <c r="I4122" s="531"/>
      <c r="J4122" s="531"/>
      <c r="K4122" s="531"/>
      <c r="L4122" s="531"/>
      <c r="M4122" s="531"/>
      <c r="N4122" s="531"/>
      <c r="O4122" s="531"/>
      <c r="P4122" s="531"/>
      <c r="Q4122" s="531"/>
      <c r="R4122" s="531"/>
      <c r="S4122" s="532"/>
    </row>
    <row r="4123" spans="1:19" ht="15.6" customHeight="1">
      <c r="A4123" s="1839" t="s">
        <v>1204</v>
      </c>
      <c r="B4123" s="1840"/>
      <c r="C4123" s="1840"/>
      <c r="D4123" s="1841" t="s">
        <v>1228</v>
      </c>
      <c r="E4123" s="1842"/>
      <c r="F4123" s="1842"/>
      <c r="G4123" s="1842"/>
      <c r="H4123" s="1842"/>
      <c r="I4123" s="1842"/>
      <c r="J4123" s="1842"/>
      <c r="K4123" s="1842"/>
      <c r="L4123" s="1842"/>
      <c r="M4123" s="1842"/>
      <c r="N4123" s="1842"/>
      <c r="O4123" s="1842"/>
      <c r="P4123" s="1842"/>
      <c r="Q4123" s="1842"/>
      <c r="R4123" s="1843"/>
      <c r="S4123" s="534"/>
    </row>
    <row r="4124" spans="1:19" ht="15.6">
      <c r="A4124" s="535"/>
      <c r="B4124" s="533"/>
      <c r="C4124" s="536"/>
      <c r="D4124" s="1844"/>
      <c r="E4124" s="1845"/>
      <c r="F4124" s="1845"/>
      <c r="G4124" s="1845"/>
      <c r="H4124" s="1845"/>
      <c r="I4124" s="1845"/>
      <c r="J4124" s="1845"/>
      <c r="K4124" s="1845"/>
      <c r="L4124" s="1845"/>
      <c r="M4124" s="1845"/>
      <c r="N4124" s="1845"/>
      <c r="O4124" s="1845"/>
      <c r="P4124" s="1845"/>
      <c r="Q4124" s="1845"/>
      <c r="R4124" s="1846"/>
      <c r="S4124" s="534"/>
    </row>
    <row r="4125" spans="1:19" ht="15.6">
      <c r="A4125" s="1761" t="s">
        <v>1282</v>
      </c>
      <c r="B4125" s="1762"/>
      <c r="C4125" s="1762"/>
      <c r="D4125" s="1762"/>
      <c r="E4125" s="541"/>
      <c r="F4125" s="1763" t="s">
        <v>1283</v>
      </c>
      <c r="G4125" s="1763"/>
      <c r="H4125" s="1763"/>
      <c r="I4125" s="1763"/>
      <c r="J4125" s="1763"/>
      <c r="K4125" s="1763"/>
      <c r="L4125" s="540"/>
      <c r="M4125" s="1763" t="s">
        <v>1205</v>
      </c>
      <c r="N4125" s="1763"/>
      <c r="O4125" s="1763"/>
      <c r="P4125" s="540"/>
      <c r="Q4125" s="1764" t="s">
        <v>1284</v>
      </c>
      <c r="R4125" s="1765"/>
      <c r="S4125" s="1766"/>
    </row>
    <row r="4126" spans="1:19" ht="15.6">
      <c r="A4126" s="1767" t="s">
        <v>1179</v>
      </c>
      <c r="B4126" s="1768"/>
      <c r="C4126" s="1768"/>
      <c r="D4126" s="1768"/>
      <c r="E4126" s="541"/>
      <c r="F4126" s="1769" t="s">
        <v>1180</v>
      </c>
      <c r="G4126" s="1769"/>
      <c r="H4126" s="1769"/>
      <c r="I4126" s="1769"/>
      <c r="J4126" s="1769"/>
      <c r="K4126" s="1769"/>
      <c r="L4126" s="540"/>
      <c r="M4126" s="1770" t="s">
        <v>9</v>
      </c>
      <c r="N4126" s="1771"/>
      <c r="O4126" s="1772"/>
      <c r="P4126" s="539"/>
      <c r="Q4126" s="1828"/>
      <c r="R4126" s="1829"/>
      <c r="S4126" s="1830"/>
    </row>
    <row r="4127" spans="1:19" ht="15.6">
      <c r="A4127" s="1767"/>
      <c r="B4127" s="1768"/>
      <c r="C4127" s="1768"/>
      <c r="D4127" s="1768"/>
      <c r="E4127" s="541"/>
      <c r="F4127" s="1769"/>
      <c r="G4127" s="1769"/>
      <c r="H4127" s="1769"/>
      <c r="I4127" s="1769"/>
      <c r="J4127" s="1769"/>
      <c r="K4127" s="1769"/>
      <c r="L4127" s="539"/>
      <c r="M4127" s="539"/>
      <c r="N4127" s="542"/>
      <c r="O4127" s="542"/>
      <c r="P4127" s="542"/>
      <c r="Q4127" s="542"/>
      <c r="R4127" s="540"/>
      <c r="S4127" s="534"/>
    </row>
    <row r="4128" spans="1:19" ht="15.6">
      <c r="A4128" s="1820" t="s">
        <v>1285</v>
      </c>
      <c r="B4128" s="1821"/>
      <c r="C4128" s="1821"/>
      <c r="D4128" s="1821"/>
      <c r="E4128" s="1821"/>
      <c r="F4128" s="1821"/>
      <c r="G4128" s="1821"/>
      <c r="H4128" s="1821"/>
      <c r="I4128" s="1821"/>
      <c r="J4128" s="1821"/>
      <c r="K4128" s="1822"/>
      <c r="L4128" s="1823" t="s">
        <v>1739</v>
      </c>
      <c r="M4128" s="1825" t="s">
        <v>1225</v>
      </c>
      <c r="N4128" s="1826"/>
      <c r="O4128" s="1827"/>
      <c r="P4128" s="1823" t="s">
        <v>1286</v>
      </c>
      <c r="Q4128" s="1823" t="s">
        <v>1287</v>
      </c>
      <c r="R4128" s="1823" t="s">
        <v>1288</v>
      </c>
      <c r="S4128" s="1809" t="s">
        <v>1206</v>
      </c>
    </row>
    <row r="4129" spans="1:19" ht="15.6">
      <c r="A4129" s="1804"/>
      <c r="B4129" s="1805"/>
      <c r="C4129" s="1805"/>
      <c r="D4129" s="1805"/>
      <c r="E4129" s="1805"/>
      <c r="F4129" s="1805"/>
      <c r="G4129" s="1805"/>
      <c r="H4129" s="1805"/>
      <c r="I4129" s="1805"/>
      <c r="J4129" s="1805"/>
      <c r="K4129" s="1806"/>
      <c r="L4129" s="1824"/>
      <c r="M4129" s="546" t="s">
        <v>1289</v>
      </c>
      <c r="N4129" s="546" t="s">
        <v>1290</v>
      </c>
      <c r="O4129" s="546" t="s">
        <v>1291</v>
      </c>
      <c r="P4129" s="1824"/>
      <c r="Q4129" s="1824"/>
      <c r="R4129" s="1824"/>
      <c r="S4129" s="1810"/>
    </row>
    <row r="4130" spans="1:19" ht="15.6">
      <c r="A4130" s="1811" t="s">
        <v>1292</v>
      </c>
      <c r="B4130" s="1812"/>
      <c r="C4130" s="1812"/>
      <c r="D4130" s="1812"/>
      <c r="E4130" s="1812"/>
      <c r="F4130" s="1812"/>
      <c r="G4130" s="1812"/>
      <c r="H4130" s="1812"/>
      <c r="I4130" s="1812"/>
      <c r="J4130" s="1812"/>
      <c r="K4130" s="1813"/>
      <c r="L4130" s="633" t="s">
        <v>1646</v>
      </c>
      <c r="M4130" s="583"/>
      <c r="N4130" s="549"/>
      <c r="O4130" s="549"/>
      <c r="P4130" s="549"/>
      <c r="Q4130" s="549">
        <v>1</v>
      </c>
      <c r="R4130" s="549"/>
      <c r="S4130" s="584">
        <f>Q4130</f>
        <v>1</v>
      </c>
    </row>
    <row r="4131" spans="1:19" ht="15.6">
      <c r="A4131" s="1814"/>
      <c r="B4131" s="1815"/>
      <c r="C4131" s="1815"/>
      <c r="D4131" s="1815"/>
      <c r="E4131" s="1815"/>
      <c r="F4131" s="1815"/>
      <c r="G4131" s="1815"/>
      <c r="H4131" s="1815"/>
      <c r="I4131" s="1815"/>
      <c r="J4131" s="1815"/>
      <c r="K4131" s="1816"/>
      <c r="L4131" s="633" t="s">
        <v>1643</v>
      </c>
      <c r="M4131" s="583"/>
      <c r="N4131" s="549"/>
      <c r="O4131" s="549"/>
      <c r="P4131" s="549"/>
      <c r="Q4131" s="549">
        <v>5</v>
      </c>
      <c r="R4131" s="549"/>
      <c r="S4131" s="584">
        <f t="shared" ref="S4131:S4136" si="103">Q4131</f>
        <v>5</v>
      </c>
    </row>
    <row r="4132" spans="1:19" ht="31.2">
      <c r="A4132" s="1814"/>
      <c r="B4132" s="1815"/>
      <c r="C4132" s="1815"/>
      <c r="D4132" s="1815"/>
      <c r="E4132" s="1815"/>
      <c r="F4132" s="1815"/>
      <c r="G4132" s="1815"/>
      <c r="H4132" s="1815"/>
      <c r="I4132" s="1815"/>
      <c r="J4132" s="1815"/>
      <c r="K4132" s="1816"/>
      <c r="L4132" s="633" t="s">
        <v>1764</v>
      </c>
      <c r="M4132" s="583"/>
      <c r="N4132" s="549"/>
      <c r="O4132" s="549"/>
      <c r="P4132" s="549"/>
      <c r="Q4132" s="549">
        <v>3</v>
      </c>
      <c r="R4132" s="549"/>
      <c r="S4132" s="584">
        <f t="shared" si="103"/>
        <v>3</v>
      </c>
    </row>
    <row r="4133" spans="1:19" ht="15.6">
      <c r="A4133" s="1814"/>
      <c r="B4133" s="1815"/>
      <c r="C4133" s="1815"/>
      <c r="D4133" s="1815"/>
      <c r="E4133" s="1815"/>
      <c r="F4133" s="1815"/>
      <c r="G4133" s="1815"/>
      <c r="H4133" s="1815"/>
      <c r="I4133" s="1815"/>
      <c r="J4133" s="1815"/>
      <c r="K4133" s="1816"/>
      <c r="L4133" s="633" t="s">
        <v>1768</v>
      </c>
      <c r="M4133" s="583"/>
      <c r="N4133" s="549"/>
      <c r="O4133" s="549"/>
      <c r="P4133" s="549"/>
      <c r="Q4133" s="549">
        <v>1</v>
      </c>
      <c r="R4133" s="549"/>
      <c r="S4133" s="584">
        <f t="shared" si="103"/>
        <v>1</v>
      </c>
    </row>
    <row r="4134" spans="1:19" ht="15.6">
      <c r="A4134" s="1814"/>
      <c r="B4134" s="1815"/>
      <c r="C4134" s="1815"/>
      <c r="D4134" s="1815"/>
      <c r="E4134" s="1815"/>
      <c r="F4134" s="1815"/>
      <c r="G4134" s="1815"/>
      <c r="H4134" s="1815"/>
      <c r="I4134" s="1815"/>
      <c r="J4134" s="1815"/>
      <c r="K4134" s="1816"/>
      <c r="L4134" s="633" t="s">
        <v>1634</v>
      </c>
      <c r="M4134" s="583"/>
      <c r="N4134" s="549"/>
      <c r="O4134" s="549"/>
      <c r="P4134" s="549"/>
      <c r="Q4134" s="549">
        <v>2</v>
      </c>
      <c r="R4134" s="549"/>
      <c r="S4134" s="584">
        <f t="shared" si="103"/>
        <v>2</v>
      </c>
    </row>
    <row r="4135" spans="1:19" ht="31.2">
      <c r="A4135" s="1814"/>
      <c r="B4135" s="1815"/>
      <c r="C4135" s="1815"/>
      <c r="D4135" s="1815"/>
      <c r="E4135" s="1815"/>
      <c r="F4135" s="1815"/>
      <c r="G4135" s="1815"/>
      <c r="H4135" s="1815"/>
      <c r="I4135" s="1815"/>
      <c r="J4135" s="1815"/>
      <c r="K4135" s="1816"/>
      <c r="L4135" s="633" t="s">
        <v>1633</v>
      </c>
      <c r="M4135" s="583"/>
      <c r="N4135" s="549"/>
      <c r="O4135" s="549"/>
      <c r="P4135" s="549"/>
      <c r="Q4135" s="549">
        <v>2</v>
      </c>
      <c r="R4135" s="549"/>
      <c r="S4135" s="584">
        <f t="shared" si="103"/>
        <v>2</v>
      </c>
    </row>
    <row r="4136" spans="1:19" ht="15.6">
      <c r="A4136" s="1814"/>
      <c r="B4136" s="1815"/>
      <c r="C4136" s="1815"/>
      <c r="D4136" s="1815"/>
      <c r="E4136" s="1815"/>
      <c r="F4136" s="1815"/>
      <c r="G4136" s="1815"/>
      <c r="H4136" s="1815"/>
      <c r="I4136" s="1815"/>
      <c r="J4136" s="1815"/>
      <c r="K4136" s="1816"/>
      <c r="L4136" s="633" t="s">
        <v>1635</v>
      </c>
      <c r="M4136" s="583"/>
      <c r="N4136" s="549"/>
      <c r="O4136" s="549"/>
      <c r="P4136" s="549"/>
      <c r="Q4136" s="549">
        <v>1</v>
      </c>
      <c r="R4136" s="549"/>
      <c r="S4136" s="584">
        <f t="shared" si="103"/>
        <v>1</v>
      </c>
    </row>
    <row r="4137" spans="1:19" ht="15.6">
      <c r="A4137" s="1814"/>
      <c r="B4137" s="1815"/>
      <c r="C4137" s="1815"/>
      <c r="D4137" s="1815"/>
      <c r="E4137" s="1815"/>
      <c r="F4137" s="1815"/>
      <c r="G4137" s="1815"/>
      <c r="H4137" s="1815"/>
      <c r="I4137" s="1815"/>
      <c r="J4137" s="1815"/>
      <c r="K4137" s="1816"/>
      <c r="L4137" s="633"/>
      <c r="M4137" s="583"/>
      <c r="N4137" s="549"/>
      <c r="O4137" s="549"/>
      <c r="P4137" s="549"/>
      <c r="Q4137" s="549"/>
      <c r="R4137" s="549"/>
      <c r="S4137" s="584"/>
    </row>
    <row r="4138" spans="1:19" ht="15.6">
      <c r="A4138" s="1814"/>
      <c r="B4138" s="1815"/>
      <c r="C4138" s="1815"/>
      <c r="D4138" s="1815"/>
      <c r="E4138" s="1815"/>
      <c r="F4138" s="1815"/>
      <c r="G4138" s="1815"/>
      <c r="H4138" s="1815"/>
      <c r="I4138" s="1815"/>
      <c r="J4138" s="1815"/>
      <c r="K4138" s="1816"/>
      <c r="L4138" s="633"/>
      <c r="M4138" s="583"/>
      <c r="N4138" s="549"/>
      <c r="O4138" s="549"/>
      <c r="P4138" s="549"/>
      <c r="Q4138" s="549"/>
      <c r="R4138" s="549"/>
      <c r="S4138" s="584"/>
    </row>
    <row r="4139" spans="1:19" ht="15.6">
      <c r="A4139" s="1814"/>
      <c r="B4139" s="1815"/>
      <c r="C4139" s="1815"/>
      <c r="D4139" s="1815"/>
      <c r="E4139" s="1815"/>
      <c r="F4139" s="1815"/>
      <c r="G4139" s="1815"/>
      <c r="H4139" s="1815"/>
      <c r="I4139" s="1815"/>
      <c r="J4139" s="1815"/>
      <c r="K4139" s="1816"/>
      <c r="L4139" s="633"/>
      <c r="M4139" s="583"/>
      <c r="N4139" s="549"/>
      <c r="O4139" s="549"/>
      <c r="P4139" s="549"/>
      <c r="Q4139" s="549"/>
      <c r="R4139" s="549"/>
      <c r="S4139" s="584"/>
    </row>
    <row r="4140" spans="1:19" ht="15.6">
      <c r="A4140" s="1814"/>
      <c r="B4140" s="1815"/>
      <c r="C4140" s="1815"/>
      <c r="D4140" s="1815"/>
      <c r="E4140" s="1815"/>
      <c r="F4140" s="1815"/>
      <c r="G4140" s="1815"/>
      <c r="H4140" s="1815"/>
      <c r="I4140" s="1815"/>
      <c r="J4140" s="1815"/>
      <c r="K4140" s="1816"/>
      <c r="L4140" s="633"/>
      <c r="M4140" s="583"/>
      <c r="N4140" s="549"/>
      <c r="O4140" s="549"/>
      <c r="P4140" s="549"/>
      <c r="Q4140" s="549"/>
      <c r="R4140" s="549"/>
      <c r="S4140" s="584"/>
    </row>
    <row r="4141" spans="1:19" ht="15.6">
      <c r="A4141" s="1814"/>
      <c r="B4141" s="1815"/>
      <c r="C4141" s="1815"/>
      <c r="D4141" s="1815"/>
      <c r="E4141" s="1815"/>
      <c r="F4141" s="1815"/>
      <c r="G4141" s="1815"/>
      <c r="H4141" s="1815"/>
      <c r="I4141" s="1815"/>
      <c r="J4141" s="1815"/>
      <c r="K4141" s="1816"/>
      <c r="L4141" s="633"/>
      <c r="M4141" s="583"/>
      <c r="N4141" s="549"/>
      <c r="O4141" s="549"/>
      <c r="P4141" s="549"/>
      <c r="Q4141" s="549"/>
      <c r="R4141" s="549"/>
      <c r="S4141" s="584"/>
    </row>
    <row r="4142" spans="1:19" ht="15.6">
      <c r="A4142" s="1814"/>
      <c r="B4142" s="1815"/>
      <c r="C4142" s="1815"/>
      <c r="D4142" s="1815"/>
      <c r="E4142" s="1815"/>
      <c r="F4142" s="1815"/>
      <c r="G4142" s="1815"/>
      <c r="H4142" s="1815"/>
      <c r="I4142" s="1815"/>
      <c r="J4142" s="1815"/>
      <c r="K4142" s="1816"/>
      <c r="L4142" s="633"/>
      <c r="M4142" s="583"/>
      <c r="N4142" s="549"/>
      <c r="O4142" s="549"/>
      <c r="P4142" s="549"/>
      <c r="Q4142" s="549"/>
      <c r="R4142" s="549"/>
      <c r="S4142" s="584"/>
    </row>
    <row r="4143" spans="1:19" ht="15.6">
      <c r="A4143" s="1814"/>
      <c r="B4143" s="1815"/>
      <c r="C4143" s="1815"/>
      <c r="D4143" s="1815"/>
      <c r="E4143" s="1815"/>
      <c r="F4143" s="1815"/>
      <c r="G4143" s="1815"/>
      <c r="H4143" s="1815"/>
      <c r="I4143" s="1815"/>
      <c r="J4143" s="1815"/>
      <c r="K4143" s="1816"/>
      <c r="L4143" s="633"/>
      <c r="M4143" s="583"/>
      <c r="N4143" s="549"/>
      <c r="O4143" s="549"/>
      <c r="P4143" s="549"/>
      <c r="Q4143" s="549"/>
      <c r="R4143" s="549"/>
      <c r="S4143" s="584"/>
    </row>
    <row r="4144" spans="1:19" ht="15.6">
      <c r="A4144" s="1814"/>
      <c r="B4144" s="1815"/>
      <c r="C4144" s="1815"/>
      <c r="D4144" s="1815"/>
      <c r="E4144" s="1815"/>
      <c r="F4144" s="1815"/>
      <c r="G4144" s="1815"/>
      <c r="H4144" s="1815"/>
      <c r="I4144" s="1815"/>
      <c r="J4144" s="1815"/>
      <c r="K4144" s="1816"/>
      <c r="L4144" s="633"/>
      <c r="M4144" s="583"/>
      <c r="N4144" s="549"/>
      <c r="O4144" s="549"/>
      <c r="P4144" s="549"/>
      <c r="Q4144" s="549"/>
      <c r="R4144" s="549"/>
      <c r="S4144" s="584"/>
    </row>
    <row r="4145" spans="1:19" ht="15.6">
      <c r="A4145" s="1814"/>
      <c r="B4145" s="1815"/>
      <c r="C4145" s="1815"/>
      <c r="D4145" s="1815"/>
      <c r="E4145" s="1815"/>
      <c r="F4145" s="1815"/>
      <c r="G4145" s="1815"/>
      <c r="H4145" s="1815"/>
      <c r="I4145" s="1815"/>
      <c r="J4145" s="1815"/>
      <c r="K4145" s="1816"/>
      <c r="L4145" s="633"/>
      <c r="M4145" s="583"/>
      <c r="N4145" s="549"/>
      <c r="O4145" s="549"/>
      <c r="P4145" s="549"/>
      <c r="Q4145" s="549"/>
      <c r="R4145" s="549"/>
      <c r="S4145" s="584"/>
    </row>
    <row r="4146" spans="1:19" ht="16.2" thickBot="1">
      <c r="A4146" s="1814"/>
      <c r="B4146" s="1815"/>
      <c r="C4146" s="1815"/>
      <c r="D4146" s="1815"/>
      <c r="E4146" s="1815"/>
      <c r="F4146" s="1815"/>
      <c r="G4146" s="1815"/>
      <c r="H4146" s="1815"/>
      <c r="I4146" s="1815"/>
      <c r="J4146" s="1815"/>
      <c r="K4146" s="1816"/>
      <c r="L4146" s="1817" t="s">
        <v>1209</v>
      </c>
      <c r="M4146" s="1818"/>
      <c r="N4146" s="1818"/>
      <c r="O4146" s="1818"/>
      <c r="P4146" s="1818"/>
      <c r="Q4146" s="1818"/>
      <c r="R4146" s="1819"/>
      <c r="S4146" s="1164">
        <f>SUM(S4130:S4145)</f>
        <v>15</v>
      </c>
    </row>
    <row r="4147" spans="1:19" ht="15.6">
      <c r="A4147" s="1169"/>
      <c r="B4147" s="1170"/>
      <c r="C4147" s="1170"/>
      <c r="D4147" s="1170"/>
      <c r="E4147" s="1170"/>
      <c r="F4147" s="1170"/>
      <c r="G4147" s="1170"/>
      <c r="H4147" s="1170"/>
      <c r="I4147" s="1170"/>
      <c r="J4147" s="1170"/>
      <c r="K4147" s="1170"/>
      <c r="L4147" s="1171"/>
      <c r="M4147" s="1171"/>
      <c r="N4147" s="1171"/>
      <c r="O4147" s="1171"/>
      <c r="P4147" s="1171"/>
      <c r="Q4147" s="1171"/>
      <c r="R4147" s="1171"/>
      <c r="S4147" s="1172"/>
    </row>
    <row r="4148" spans="1:19" ht="87" customHeight="1">
      <c r="A4148" s="753" t="s">
        <v>1306</v>
      </c>
      <c r="B4148" s="1757"/>
      <c r="C4148" s="1757"/>
      <c r="D4148" s="299"/>
      <c r="E4148" s="280"/>
      <c r="F4148" s="756"/>
      <c r="G4148" s="1758" t="s">
        <v>1306</v>
      </c>
      <c r="H4148" s="1758"/>
      <c r="I4148" s="299"/>
      <c r="J4148" s="299"/>
      <c r="K4148" s="552"/>
      <c r="L4148" s="587"/>
      <c r="M4148" s="587"/>
      <c r="N4148" s="587"/>
      <c r="O4148" s="587"/>
      <c r="P4148" s="587"/>
      <c r="Q4148" s="587"/>
      <c r="R4148" s="587"/>
      <c r="S4148" s="588"/>
    </row>
    <row r="4149" spans="1:19" ht="15.6">
      <c r="A4149" s="765" t="s">
        <v>1939</v>
      </c>
      <c r="B4149" s="755"/>
      <c r="C4149" s="755"/>
      <c r="D4149" s="238"/>
      <c r="E4149" s="238"/>
      <c r="F4149" s="238"/>
      <c r="G4149" s="1759" t="s">
        <v>1942</v>
      </c>
      <c r="H4149" s="1759"/>
      <c r="I4149" s="1759"/>
      <c r="J4149" s="1759"/>
      <c r="K4149" s="552"/>
      <c r="L4149" s="587"/>
      <c r="M4149" s="587"/>
      <c r="N4149" s="587"/>
      <c r="O4149" s="587"/>
      <c r="P4149" s="587"/>
      <c r="Q4149" s="587"/>
      <c r="R4149" s="587"/>
      <c r="S4149" s="588"/>
    </row>
    <row r="4150" spans="1:19" ht="15.6">
      <c r="A4150" s="765" t="s">
        <v>1940</v>
      </c>
      <c r="B4150" s="755"/>
      <c r="C4150" s="755"/>
      <c r="D4150" s="238"/>
      <c r="E4150" s="238"/>
      <c r="F4150" s="238"/>
      <c r="G4150" s="1759" t="s">
        <v>1943</v>
      </c>
      <c r="H4150" s="1759"/>
      <c r="I4150" s="1759"/>
      <c r="J4150" s="1759"/>
      <c r="K4150" s="552"/>
      <c r="L4150" s="587"/>
      <c r="M4150" s="587"/>
      <c r="N4150" s="587"/>
      <c r="O4150" s="587"/>
      <c r="P4150" s="587"/>
      <c r="Q4150" s="587"/>
      <c r="R4150" s="587"/>
      <c r="S4150" s="588"/>
    </row>
    <row r="4151" spans="1:19" ht="16.2" thickBot="1">
      <c r="A4151" s="766" t="s">
        <v>1941</v>
      </c>
      <c r="B4151" s="767"/>
      <c r="C4151" s="767"/>
      <c r="D4151" s="727"/>
      <c r="E4151" s="727"/>
      <c r="F4151" s="727"/>
      <c r="G4151" s="1760" t="s">
        <v>1944</v>
      </c>
      <c r="H4151" s="1760"/>
      <c r="I4151" s="1760"/>
      <c r="J4151" s="1760"/>
      <c r="K4151" s="1495"/>
      <c r="L4151" s="1499"/>
      <c r="M4151" s="1499"/>
      <c r="N4151" s="1499"/>
      <c r="O4151" s="1499"/>
      <c r="P4151" s="1499"/>
      <c r="Q4151" s="1499"/>
      <c r="R4151" s="1499"/>
      <c r="S4151" s="1500"/>
    </row>
    <row r="4152" spans="1:19" ht="21" customHeight="1" thickBot="1">
      <c r="A4152" s="1837"/>
      <c r="B4152" s="1838"/>
      <c r="C4152" s="1838"/>
      <c r="D4152" s="1775" t="s">
        <v>1281</v>
      </c>
      <c r="E4152" s="1776"/>
      <c r="F4152" s="1776"/>
      <c r="G4152" s="1776"/>
      <c r="H4152" s="1776"/>
      <c r="I4152" s="1776"/>
      <c r="J4152" s="1776"/>
      <c r="K4152" s="1776"/>
      <c r="L4152" s="1776"/>
      <c r="M4152" s="1776"/>
      <c r="N4152" s="1776"/>
      <c r="O4152" s="1776"/>
      <c r="P4152" s="1776"/>
      <c r="Q4152" s="1776"/>
      <c r="R4152" s="1776"/>
      <c r="S4152" s="1486"/>
    </row>
    <row r="4153" spans="1:19" ht="15.6">
      <c r="A4153" s="530"/>
      <c r="B4153" s="531"/>
      <c r="C4153" s="531"/>
      <c r="D4153" s="531"/>
      <c r="E4153" s="531"/>
      <c r="F4153" s="531"/>
      <c r="G4153" s="531"/>
      <c r="H4153" s="531"/>
      <c r="I4153" s="531"/>
      <c r="J4153" s="531"/>
      <c r="K4153" s="531"/>
      <c r="L4153" s="531"/>
      <c r="M4153" s="531"/>
      <c r="N4153" s="531"/>
      <c r="O4153" s="531"/>
      <c r="P4153" s="531"/>
      <c r="Q4153" s="531"/>
      <c r="R4153" s="531"/>
      <c r="S4153" s="532"/>
    </row>
    <row r="4154" spans="1:19" ht="15.6" customHeight="1">
      <c r="A4154" s="1839" t="s">
        <v>1204</v>
      </c>
      <c r="B4154" s="1840"/>
      <c r="C4154" s="1840"/>
      <c r="D4154" s="1841" t="s">
        <v>1228</v>
      </c>
      <c r="E4154" s="1842"/>
      <c r="F4154" s="1842"/>
      <c r="G4154" s="1842"/>
      <c r="H4154" s="1842"/>
      <c r="I4154" s="1842"/>
      <c r="J4154" s="1842"/>
      <c r="K4154" s="1842"/>
      <c r="L4154" s="1842"/>
      <c r="M4154" s="1842"/>
      <c r="N4154" s="1842"/>
      <c r="O4154" s="1842"/>
      <c r="P4154" s="1842"/>
      <c r="Q4154" s="1842"/>
      <c r="R4154" s="1843"/>
      <c r="S4154" s="534"/>
    </row>
    <row r="4155" spans="1:19" ht="15.6">
      <c r="A4155" s="535"/>
      <c r="B4155" s="533"/>
      <c r="C4155" s="536"/>
      <c r="D4155" s="1844"/>
      <c r="E4155" s="1845"/>
      <c r="F4155" s="1845"/>
      <c r="G4155" s="1845"/>
      <c r="H4155" s="1845"/>
      <c r="I4155" s="1845"/>
      <c r="J4155" s="1845"/>
      <c r="K4155" s="1845"/>
      <c r="L4155" s="1845"/>
      <c r="M4155" s="1845"/>
      <c r="N4155" s="1845"/>
      <c r="O4155" s="1845"/>
      <c r="P4155" s="1845"/>
      <c r="Q4155" s="1845"/>
      <c r="R4155" s="1846"/>
      <c r="S4155" s="534"/>
    </row>
    <row r="4156" spans="1:19" ht="15.6">
      <c r="A4156" s="1761" t="s">
        <v>1282</v>
      </c>
      <c r="B4156" s="1762"/>
      <c r="C4156" s="1762"/>
      <c r="D4156" s="1762"/>
      <c r="E4156" s="541"/>
      <c r="F4156" s="1763" t="s">
        <v>1283</v>
      </c>
      <c r="G4156" s="1763"/>
      <c r="H4156" s="1763"/>
      <c r="I4156" s="1763"/>
      <c r="J4156" s="1763"/>
      <c r="K4156" s="1763"/>
      <c r="L4156" s="540"/>
      <c r="M4156" s="1763" t="s">
        <v>1205</v>
      </c>
      <c r="N4156" s="1763"/>
      <c r="O4156" s="1763"/>
      <c r="P4156" s="540"/>
      <c r="Q4156" s="1764" t="s">
        <v>1284</v>
      </c>
      <c r="R4156" s="1765"/>
      <c r="S4156" s="1766"/>
    </row>
    <row r="4157" spans="1:19" ht="15.6">
      <c r="A4157" s="1767" t="s">
        <v>1181</v>
      </c>
      <c r="B4157" s="1768"/>
      <c r="C4157" s="1768"/>
      <c r="D4157" s="1768"/>
      <c r="E4157" s="541"/>
      <c r="F4157" s="1769" t="s">
        <v>1182</v>
      </c>
      <c r="G4157" s="1769"/>
      <c r="H4157" s="1769"/>
      <c r="I4157" s="1769"/>
      <c r="J4157" s="1769"/>
      <c r="K4157" s="1769"/>
      <c r="L4157" s="540"/>
      <c r="M4157" s="1770" t="s">
        <v>9</v>
      </c>
      <c r="N4157" s="1771"/>
      <c r="O4157" s="1772"/>
      <c r="P4157" s="539"/>
      <c r="Q4157" s="1828"/>
      <c r="R4157" s="1829"/>
      <c r="S4157" s="1830"/>
    </row>
    <row r="4158" spans="1:19" ht="15.6">
      <c r="A4158" s="1767"/>
      <c r="B4158" s="1768"/>
      <c r="C4158" s="1768"/>
      <c r="D4158" s="1768"/>
      <c r="E4158" s="541"/>
      <c r="F4158" s="1769"/>
      <c r="G4158" s="1769"/>
      <c r="H4158" s="1769"/>
      <c r="I4158" s="1769"/>
      <c r="J4158" s="1769"/>
      <c r="K4158" s="1769"/>
      <c r="L4158" s="539"/>
      <c r="M4158" s="539"/>
      <c r="N4158" s="542"/>
      <c r="O4158" s="542"/>
      <c r="P4158" s="542"/>
      <c r="Q4158" s="542"/>
      <c r="R4158" s="540"/>
      <c r="S4158" s="534"/>
    </row>
    <row r="4159" spans="1:19" ht="15.6">
      <c r="A4159" s="1820" t="s">
        <v>1285</v>
      </c>
      <c r="B4159" s="1821"/>
      <c r="C4159" s="1821"/>
      <c r="D4159" s="1821"/>
      <c r="E4159" s="1821"/>
      <c r="F4159" s="1821"/>
      <c r="G4159" s="1821"/>
      <c r="H4159" s="1821"/>
      <c r="I4159" s="1821"/>
      <c r="J4159" s="1821"/>
      <c r="K4159" s="1822"/>
      <c r="L4159" s="1823" t="s">
        <v>1739</v>
      </c>
      <c r="M4159" s="1825" t="s">
        <v>1225</v>
      </c>
      <c r="N4159" s="1826"/>
      <c r="O4159" s="1827"/>
      <c r="P4159" s="1823" t="s">
        <v>1286</v>
      </c>
      <c r="Q4159" s="1823" t="s">
        <v>1287</v>
      </c>
      <c r="R4159" s="1823" t="s">
        <v>1288</v>
      </c>
      <c r="S4159" s="1809" t="s">
        <v>1206</v>
      </c>
    </row>
    <row r="4160" spans="1:19" ht="15.6">
      <c r="A4160" s="1804"/>
      <c r="B4160" s="1805"/>
      <c r="C4160" s="1805"/>
      <c r="D4160" s="1805"/>
      <c r="E4160" s="1805"/>
      <c r="F4160" s="1805"/>
      <c r="G4160" s="1805"/>
      <c r="H4160" s="1805"/>
      <c r="I4160" s="1805"/>
      <c r="J4160" s="1805"/>
      <c r="K4160" s="1806"/>
      <c r="L4160" s="1824"/>
      <c r="M4160" s="546" t="s">
        <v>1289</v>
      </c>
      <c r="N4160" s="546" t="s">
        <v>1290</v>
      </c>
      <c r="O4160" s="546" t="s">
        <v>1291</v>
      </c>
      <c r="P4160" s="1824"/>
      <c r="Q4160" s="1824"/>
      <c r="R4160" s="1824"/>
      <c r="S4160" s="1810"/>
    </row>
    <row r="4161" spans="1:19" ht="15.6">
      <c r="A4161" s="1811" t="s">
        <v>1292</v>
      </c>
      <c r="B4161" s="1812"/>
      <c r="C4161" s="1812"/>
      <c r="D4161" s="1812"/>
      <c r="E4161" s="1812"/>
      <c r="F4161" s="1812"/>
      <c r="G4161" s="1812"/>
      <c r="H4161" s="1812"/>
      <c r="I4161" s="1812"/>
      <c r="J4161" s="1812"/>
      <c r="K4161" s="1813"/>
      <c r="L4161" s="633" t="s">
        <v>1293</v>
      </c>
      <c r="M4161" s="583"/>
      <c r="N4161" s="549"/>
      <c r="O4161" s="549"/>
      <c r="P4161" s="549"/>
      <c r="Q4161" s="549">
        <v>2</v>
      </c>
      <c r="R4161" s="549"/>
      <c r="S4161" s="584">
        <f>Q4161</f>
        <v>2</v>
      </c>
    </row>
    <row r="4162" spans="1:19" ht="15.6">
      <c r="A4162" s="1814"/>
      <c r="B4162" s="1815"/>
      <c r="C4162" s="1815"/>
      <c r="D4162" s="1815"/>
      <c r="E4162" s="1815"/>
      <c r="F4162" s="1815"/>
      <c r="G4162" s="1815"/>
      <c r="H4162" s="1815"/>
      <c r="I4162" s="1815"/>
      <c r="J4162" s="1815"/>
      <c r="K4162" s="1816"/>
      <c r="L4162" s="633" t="s">
        <v>1760</v>
      </c>
      <c r="M4162" s="583"/>
      <c r="N4162" s="549"/>
      <c r="O4162" s="549"/>
      <c r="P4162" s="549"/>
      <c r="Q4162" s="549">
        <v>2</v>
      </c>
      <c r="R4162" s="549"/>
      <c r="S4162" s="584">
        <f t="shared" ref="S4162:S4164" si="104">Q4162</f>
        <v>2</v>
      </c>
    </row>
    <row r="4163" spans="1:19" ht="15.6">
      <c r="A4163" s="1814"/>
      <c r="B4163" s="1815"/>
      <c r="C4163" s="1815"/>
      <c r="D4163" s="1815"/>
      <c r="E4163" s="1815"/>
      <c r="F4163" s="1815"/>
      <c r="G4163" s="1815"/>
      <c r="H4163" s="1815"/>
      <c r="I4163" s="1815"/>
      <c r="J4163" s="1815"/>
      <c r="K4163" s="1816"/>
      <c r="L4163" s="633" t="s">
        <v>1761</v>
      </c>
      <c r="M4163" s="583"/>
      <c r="N4163" s="549"/>
      <c r="O4163" s="549"/>
      <c r="P4163" s="549"/>
      <c r="Q4163" s="549">
        <v>1</v>
      </c>
      <c r="R4163" s="549"/>
      <c r="S4163" s="584">
        <f t="shared" si="104"/>
        <v>1</v>
      </c>
    </row>
    <row r="4164" spans="1:19" ht="15.6">
      <c r="A4164" s="1814"/>
      <c r="B4164" s="1815"/>
      <c r="C4164" s="1815"/>
      <c r="D4164" s="1815"/>
      <c r="E4164" s="1815"/>
      <c r="F4164" s="1815"/>
      <c r="G4164" s="1815"/>
      <c r="H4164" s="1815"/>
      <c r="I4164" s="1815"/>
      <c r="J4164" s="1815"/>
      <c r="K4164" s="1816"/>
      <c r="L4164" s="633" t="s">
        <v>1651</v>
      </c>
      <c r="M4164" s="583"/>
      <c r="N4164" s="549"/>
      <c r="O4164" s="549"/>
      <c r="P4164" s="549"/>
      <c r="Q4164" s="549">
        <v>4</v>
      </c>
      <c r="R4164" s="549"/>
      <c r="S4164" s="584">
        <f t="shared" si="104"/>
        <v>4</v>
      </c>
    </row>
    <row r="4165" spans="1:19" ht="15.6">
      <c r="A4165" s="1814"/>
      <c r="B4165" s="1815"/>
      <c r="C4165" s="1815"/>
      <c r="D4165" s="1815"/>
      <c r="E4165" s="1815"/>
      <c r="F4165" s="1815"/>
      <c r="G4165" s="1815"/>
      <c r="H4165" s="1815"/>
      <c r="I4165" s="1815"/>
      <c r="J4165" s="1815"/>
      <c r="K4165" s="1816"/>
      <c r="L4165" s="633"/>
      <c r="M4165" s="583"/>
      <c r="N4165" s="549"/>
      <c r="O4165" s="549"/>
      <c r="P4165" s="549"/>
      <c r="Q4165" s="549"/>
      <c r="R4165" s="549"/>
      <c r="S4165" s="584"/>
    </row>
    <row r="4166" spans="1:19" ht="15.6">
      <c r="A4166" s="1814"/>
      <c r="B4166" s="1815"/>
      <c r="C4166" s="1815"/>
      <c r="D4166" s="1815"/>
      <c r="E4166" s="1815"/>
      <c r="F4166" s="1815"/>
      <c r="G4166" s="1815"/>
      <c r="H4166" s="1815"/>
      <c r="I4166" s="1815"/>
      <c r="J4166" s="1815"/>
      <c r="K4166" s="1816"/>
      <c r="L4166" s="633"/>
      <c r="M4166" s="583"/>
      <c r="N4166" s="549"/>
      <c r="O4166" s="549"/>
      <c r="P4166" s="549"/>
      <c r="Q4166" s="549"/>
      <c r="R4166" s="549"/>
      <c r="S4166" s="584"/>
    </row>
    <row r="4167" spans="1:19" ht="15.6">
      <c r="A4167" s="1814"/>
      <c r="B4167" s="1815"/>
      <c r="C4167" s="1815"/>
      <c r="D4167" s="1815"/>
      <c r="E4167" s="1815"/>
      <c r="F4167" s="1815"/>
      <c r="G4167" s="1815"/>
      <c r="H4167" s="1815"/>
      <c r="I4167" s="1815"/>
      <c r="J4167" s="1815"/>
      <c r="K4167" s="1816"/>
      <c r="L4167" s="633"/>
      <c r="M4167" s="583"/>
      <c r="N4167" s="549"/>
      <c r="O4167" s="549"/>
      <c r="P4167" s="549"/>
      <c r="Q4167" s="549"/>
      <c r="R4167" s="549"/>
      <c r="S4167" s="584"/>
    </row>
    <row r="4168" spans="1:19" ht="15.6">
      <c r="A4168" s="1814"/>
      <c r="B4168" s="1815"/>
      <c r="C4168" s="1815"/>
      <c r="D4168" s="1815"/>
      <c r="E4168" s="1815"/>
      <c r="F4168" s="1815"/>
      <c r="G4168" s="1815"/>
      <c r="H4168" s="1815"/>
      <c r="I4168" s="1815"/>
      <c r="J4168" s="1815"/>
      <c r="K4168" s="1816"/>
      <c r="L4168" s="633"/>
      <c r="M4168" s="583"/>
      <c r="N4168" s="549"/>
      <c r="O4168" s="549"/>
      <c r="P4168" s="549"/>
      <c r="Q4168" s="549"/>
      <c r="R4168" s="549"/>
      <c r="S4168" s="584"/>
    </row>
    <row r="4169" spans="1:19" ht="15.6">
      <c r="A4169" s="1814"/>
      <c r="B4169" s="1815"/>
      <c r="C4169" s="1815"/>
      <c r="D4169" s="1815"/>
      <c r="E4169" s="1815"/>
      <c r="F4169" s="1815"/>
      <c r="G4169" s="1815"/>
      <c r="H4169" s="1815"/>
      <c r="I4169" s="1815"/>
      <c r="J4169" s="1815"/>
      <c r="K4169" s="1816"/>
      <c r="L4169" s="633"/>
      <c r="M4169" s="583"/>
      <c r="N4169" s="549"/>
      <c r="O4169" s="549"/>
      <c r="P4169" s="549"/>
      <c r="Q4169" s="549"/>
      <c r="R4169" s="549"/>
      <c r="S4169" s="584"/>
    </row>
    <row r="4170" spans="1:19" ht="15.6">
      <c r="A4170" s="1814"/>
      <c r="B4170" s="1815"/>
      <c r="C4170" s="1815"/>
      <c r="D4170" s="1815"/>
      <c r="E4170" s="1815"/>
      <c r="F4170" s="1815"/>
      <c r="G4170" s="1815"/>
      <c r="H4170" s="1815"/>
      <c r="I4170" s="1815"/>
      <c r="J4170" s="1815"/>
      <c r="K4170" s="1816"/>
      <c r="L4170" s="633"/>
      <c r="M4170" s="583"/>
      <c r="N4170" s="549"/>
      <c r="O4170" s="549"/>
      <c r="P4170" s="549"/>
      <c r="Q4170" s="549"/>
      <c r="R4170" s="549"/>
      <c r="S4170" s="584"/>
    </row>
    <row r="4171" spans="1:19" ht="15.6">
      <c r="A4171" s="1831"/>
      <c r="B4171" s="1832"/>
      <c r="C4171" s="1832"/>
      <c r="D4171" s="1832"/>
      <c r="E4171" s="1832"/>
      <c r="F4171" s="1832"/>
      <c r="G4171" s="1832"/>
      <c r="H4171" s="1832"/>
      <c r="I4171" s="1832"/>
      <c r="J4171" s="1832"/>
      <c r="K4171" s="1833"/>
      <c r="L4171" s="1834" t="s">
        <v>1209</v>
      </c>
      <c r="M4171" s="1835"/>
      <c r="N4171" s="1835"/>
      <c r="O4171" s="1835"/>
      <c r="P4171" s="1835"/>
      <c r="Q4171" s="1835"/>
      <c r="R4171" s="1836"/>
      <c r="S4171" s="558">
        <f>SUM(S4161:S4170)</f>
        <v>9</v>
      </c>
    </row>
    <row r="4172" spans="1:19" ht="15" thickBot="1">
      <c r="A4172" s="1147"/>
      <c r="S4172" s="1148"/>
    </row>
    <row r="4173" spans="1:19" ht="21" customHeight="1" thickBot="1">
      <c r="A4173" s="1775" t="s">
        <v>1281</v>
      </c>
      <c r="B4173" s="1776"/>
      <c r="C4173" s="1776"/>
      <c r="D4173" s="1776"/>
      <c r="E4173" s="1776"/>
      <c r="F4173" s="1776"/>
      <c r="G4173" s="1776"/>
      <c r="H4173" s="1776"/>
      <c r="I4173" s="1776"/>
      <c r="J4173" s="1776"/>
      <c r="K4173" s="1776"/>
      <c r="L4173" s="1776"/>
      <c r="M4173" s="1776"/>
      <c r="N4173" s="1776"/>
      <c r="O4173" s="1776"/>
      <c r="P4173" s="1776"/>
      <c r="Q4173" s="1776"/>
      <c r="R4173" s="1776"/>
      <c r="S4173" s="1777"/>
    </row>
    <row r="4174" spans="1:19" ht="15.6">
      <c r="A4174" s="530"/>
      <c r="B4174" s="531"/>
      <c r="C4174" s="531"/>
      <c r="D4174" s="531"/>
      <c r="E4174" s="531"/>
      <c r="F4174" s="531"/>
      <c r="G4174" s="531"/>
      <c r="H4174" s="531"/>
      <c r="I4174" s="531"/>
      <c r="J4174" s="531"/>
      <c r="K4174" s="531"/>
      <c r="L4174" s="531"/>
      <c r="M4174" s="531"/>
      <c r="N4174" s="531"/>
      <c r="O4174" s="531"/>
      <c r="P4174" s="531"/>
      <c r="Q4174" s="531"/>
      <c r="R4174" s="531"/>
      <c r="S4174" s="532"/>
    </row>
    <row r="4175" spans="1:19" ht="15.6" customHeight="1">
      <c r="A4175" s="1839" t="s">
        <v>1204</v>
      </c>
      <c r="B4175" s="1840"/>
      <c r="C4175" s="1840"/>
      <c r="D4175" s="1841" t="s">
        <v>1228</v>
      </c>
      <c r="E4175" s="1842"/>
      <c r="F4175" s="1842"/>
      <c r="G4175" s="1842"/>
      <c r="H4175" s="1842"/>
      <c r="I4175" s="1842"/>
      <c r="J4175" s="1842"/>
      <c r="K4175" s="1842"/>
      <c r="L4175" s="1842"/>
      <c r="M4175" s="1842"/>
      <c r="N4175" s="1842"/>
      <c r="O4175" s="1842"/>
      <c r="P4175" s="1842"/>
      <c r="Q4175" s="1842"/>
      <c r="R4175" s="1843"/>
      <c r="S4175" s="534"/>
    </row>
    <row r="4176" spans="1:19" ht="15.6">
      <c r="A4176" s="535"/>
      <c r="B4176" s="533"/>
      <c r="C4176" s="536"/>
      <c r="D4176" s="1844"/>
      <c r="E4176" s="1845"/>
      <c r="F4176" s="1845"/>
      <c r="G4176" s="1845"/>
      <c r="H4176" s="1845"/>
      <c r="I4176" s="1845"/>
      <c r="J4176" s="1845"/>
      <c r="K4176" s="1845"/>
      <c r="L4176" s="1845"/>
      <c r="M4176" s="1845"/>
      <c r="N4176" s="1845"/>
      <c r="O4176" s="1845"/>
      <c r="P4176" s="1845"/>
      <c r="Q4176" s="1845"/>
      <c r="R4176" s="1846"/>
      <c r="S4176" s="534"/>
    </row>
    <row r="4177" spans="1:19" ht="15.6">
      <c r="A4177" s="1761" t="s">
        <v>1282</v>
      </c>
      <c r="B4177" s="1762"/>
      <c r="C4177" s="1762"/>
      <c r="D4177" s="1762"/>
      <c r="E4177" s="541"/>
      <c r="F4177" s="1763" t="s">
        <v>1283</v>
      </c>
      <c r="G4177" s="1763"/>
      <c r="H4177" s="1763"/>
      <c r="I4177" s="1763"/>
      <c r="J4177" s="1763"/>
      <c r="K4177" s="1763"/>
      <c r="L4177" s="540"/>
      <c r="M4177" s="1763" t="s">
        <v>1205</v>
      </c>
      <c r="N4177" s="1763"/>
      <c r="O4177" s="1763"/>
      <c r="P4177" s="540"/>
      <c r="Q4177" s="1764" t="s">
        <v>1284</v>
      </c>
      <c r="R4177" s="1765"/>
      <c r="S4177" s="1766"/>
    </row>
    <row r="4178" spans="1:19" ht="15.6">
      <c r="A4178" s="1767" t="s">
        <v>1183</v>
      </c>
      <c r="B4178" s="1768"/>
      <c r="C4178" s="1768"/>
      <c r="D4178" s="1768"/>
      <c r="E4178" s="541"/>
      <c r="F4178" s="1769" t="s">
        <v>1184</v>
      </c>
      <c r="G4178" s="1769"/>
      <c r="H4178" s="1769"/>
      <c r="I4178" s="1769"/>
      <c r="J4178" s="1769"/>
      <c r="K4178" s="1769"/>
      <c r="L4178" s="540"/>
      <c r="M4178" s="1770" t="s">
        <v>9</v>
      </c>
      <c r="N4178" s="1771"/>
      <c r="O4178" s="1772"/>
      <c r="P4178" s="539"/>
      <c r="Q4178" s="1828"/>
      <c r="R4178" s="1829"/>
      <c r="S4178" s="1830"/>
    </row>
    <row r="4179" spans="1:19" ht="15.6">
      <c r="A4179" s="1767"/>
      <c r="B4179" s="1768"/>
      <c r="C4179" s="1768"/>
      <c r="D4179" s="1768"/>
      <c r="E4179" s="541"/>
      <c r="F4179" s="1769"/>
      <c r="G4179" s="1769"/>
      <c r="H4179" s="1769"/>
      <c r="I4179" s="1769"/>
      <c r="J4179" s="1769"/>
      <c r="K4179" s="1769"/>
      <c r="L4179" s="539"/>
      <c r="M4179" s="539"/>
      <c r="N4179" s="542"/>
      <c r="O4179" s="542"/>
      <c r="P4179" s="542"/>
      <c r="Q4179" s="542"/>
      <c r="R4179" s="540"/>
      <c r="S4179" s="534"/>
    </row>
    <row r="4180" spans="1:19" ht="15.6">
      <c r="A4180" s="1820" t="s">
        <v>1285</v>
      </c>
      <c r="B4180" s="1821"/>
      <c r="C4180" s="1821"/>
      <c r="D4180" s="1821"/>
      <c r="E4180" s="1821"/>
      <c r="F4180" s="1821"/>
      <c r="G4180" s="1821"/>
      <c r="H4180" s="1821"/>
      <c r="I4180" s="1821"/>
      <c r="J4180" s="1821"/>
      <c r="K4180" s="1822"/>
      <c r="L4180" s="1823" t="s">
        <v>1739</v>
      </c>
      <c r="M4180" s="1825" t="s">
        <v>1225</v>
      </c>
      <c r="N4180" s="1826"/>
      <c r="O4180" s="1827"/>
      <c r="P4180" s="1823" t="s">
        <v>1286</v>
      </c>
      <c r="Q4180" s="1823" t="s">
        <v>1287</v>
      </c>
      <c r="R4180" s="1823" t="s">
        <v>1288</v>
      </c>
      <c r="S4180" s="1809" t="s">
        <v>1206</v>
      </c>
    </row>
    <row r="4181" spans="1:19" ht="15.6">
      <c r="A4181" s="1804"/>
      <c r="B4181" s="1805"/>
      <c r="C4181" s="1805"/>
      <c r="D4181" s="1805"/>
      <c r="E4181" s="1805"/>
      <c r="F4181" s="1805"/>
      <c r="G4181" s="1805"/>
      <c r="H4181" s="1805"/>
      <c r="I4181" s="1805"/>
      <c r="J4181" s="1805"/>
      <c r="K4181" s="1806"/>
      <c r="L4181" s="1824"/>
      <c r="M4181" s="546" t="s">
        <v>1289</v>
      </c>
      <c r="N4181" s="546" t="s">
        <v>1290</v>
      </c>
      <c r="O4181" s="546" t="s">
        <v>1291</v>
      </c>
      <c r="P4181" s="1824"/>
      <c r="Q4181" s="1824"/>
      <c r="R4181" s="1824"/>
      <c r="S4181" s="1810"/>
    </row>
    <row r="4182" spans="1:19" ht="15.6">
      <c r="A4182" s="1811" t="s">
        <v>1292</v>
      </c>
      <c r="B4182" s="1812"/>
      <c r="C4182" s="1812"/>
      <c r="D4182" s="1812"/>
      <c r="E4182" s="1812"/>
      <c r="F4182" s="1812"/>
      <c r="G4182" s="1812"/>
      <c r="H4182" s="1812"/>
      <c r="I4182" s="1812"/>
      <c r="J4182" s="1812"/>
      <c r="K4182" s="1813"/>
      <c r="L4182" s="633" t="s">
        <v>1643</v>
      </c>
      <c r="M4182" s="583"/>
      <c r="N4182" s="549"/>
      <c r="O4182" s="549"/>
      <c r="P4182" s="549"/>
      <c r="Q4182" s="549">
        <v>1</v>
      </c>
      <c r="R4182" s="549"/>
      <c r="S4182" s="584">
        <f>Q4182</f>
        <v>1</v>
      </c>
    </row>
    <row r="4183" spans="1:19" ht="15.6">
      <c r="A4183" s="1814"/>
      <c r="B4183" s="1815"/>
      <c r="C4183" s="1815"/>
      <c r="D4183" s="1815"/>
      <c r="E4183" s="1815"/>
      <c r="F4183" s="1815"/>
      <c r="G4183" s="1815"/>
      <c r="H4183" s="1815"/>
      <c r="I4183" s="1815"/>
      <c r="J4183" s="1815"/>
      <c r="K4183" s="1816"/>
      <c r="L4183" s="633" t="s">
        <v>1648</v>
      </c>
      <c r="M4183" s="583"/>
      <c r="N4183" s="549"/>
      <c r="O4183" s="549"/>
      <c r="P4183" s="549"/>
      <c r="Q4183" s="549">
        <v>1</v>
      </c>
      <c r="R4183" s="549"/>
      <c r="S4183" s="584">
        <f t="shared" ref="S4183:S4209" si="105">Q4183</f>
        <v>1</v>
      </c>
    </row>
    <row r="4184" spans="1:19" ht="15.6">
      <c r="A4184" s="1814"/>
      <c r="B4184" s="1815"/>
      <c r="C4184" s="1815"/>
      <c r="D4184" s="1815"/>
      <c r="E4184" s="1815"/>
      <c r="F4184" s="1815"/>
      <c r="G4184" s="1815"/>
      <c r="H4184" s="1815"/>
      <c r="I4184" s="1815"/>
      <c r="J4184" s="1815"/>
      <c r="K4184" s="1816"/>
      <c r="L4184" s="633" t="s">
        <v>1766</v>
      </c>
      <c r="M4184" s="583"/>
      <c r="N4184" s="549"/>
      <c r="O4184" s="549"/>
      <c r="P4184" s="549"/>
      <c r="Q4184" s="549">
        <v>2</v>
      </c>
      <c r="R4184" s="549"/>
      <c r="S4184" s="584">
        <f t="shared" si="105"/>
        <v>2</v>
      </c>
    </row>
    <row r="4185" spans="1:19" ht="15.6">
      <c r="A4185" s="1814"/>
      <c r="B4185" s="1815"/>
      <c r="C4185" s="1815"/>
      <c r="D4185" s="1815"/>
      <c r="E4185" s="1815"/>
      <c r="F4185" s="1815"/>
      <c r="G4185" s="1815"/>
      <c r="H4185" s="1815"/>
      <c r="I4185" s="1815"/>
      <c r="J4185" s="1815"/>
      <c r="K4185" s="1816"/>
      <c r="L4185" s="633" t="s">
        <v>1767</v>
      </c>
      <c r="M4185" s="583"/>
      <c r="N4185" s="549"/>
      <c r="O4185" s="549"/>
      <c r="P4185" s="549"/>
      <c r="Q4185" s="549">
        <v>2</v>
      </c>
      <c r="R4185" s="549"/>
      <c r="S4185" s="584">
        <f t="shared" si="105"/>
        <v>2</v>
      </c>
    </row>
    <row r="4186" spans="1:19" ht="15.6">
      <c r="A4186" s="1814"/>
      <c r="B4186" s="1815"/>
      <c r="C4186" s="1815"/>
      <c r="D4186" s="1815"/>
      <c r="E4186" s="1815"/>
      <c r="F4186" s="1815"/>
      <c r="G4186" s="1815"/>
      <c r="H4186" s="1815"/>
      <c r="I4186" s="1815"/>
      <c r="J4186" s="1815"/>
      <c r="K4186" s="1816"/>
      <c r="L4186" s="633" t="s">
        <v>1651</v>
      </c>
      <c r="M4186" s="583"/>
      <c r="N4186" s="549"/>
      <c r="O4186" s="549"/>
      <c r="P4186" s="549"/>
      <c r="Q4186" s="549">
        <v>1</v>
      </c>
      <c r="R4186" s="549"/>
      <c r="S4186" s="584">
        <f t="shared" si="105"/>
        <v>1</v>
      </c>
    </row>
    <row r="4187" spans="1:19" ht="15.6">
      <c r="A4187" s="1814"/>
      <c r="B4187" s="1815"/>
      <c r="C4187" s="1815"/>
      <c r="D4187" s="1815"/>
      <c r="E4187" s="1815"/>
      <c r="F4187" s="1815"/>
      <c r="G4187" s="1815"/>
      <c r="H4187" s="1815"/>
      <c r="I4187" s="1815"/>
      <c r="J4187" s="1815"/>
      <c r="K4187" s="1816"/>
      <c r="L4187" s="633" t="s">
        <v>1641</v>
      </c>
      <c r="M4187" s="583"/>
      <c r="N4187" s="549"/>
      <c r="O4187" s="549"/>
      <c r="P4187" s="549"/>
      <c r="Q4187" s="549">
        <v>8</v>
      </c>
      <c r="R4187" s="549"/>
      <c r="S4187" s="584">
        <f t="shared" si="105"/>
        <v>8</v>
      </c>
    </row>
    <row r="4188" spans="1:19" ht="15.6">
      <c r="A4188" s="1814"/>
      <c r="B4188" s="1815"/>
      <c r="C4188" s="1815"/>
      <c r="D4188" s="1815"/>
      <c r="E4188" s="1815"/>
      <c r="F4188" s="1815"/>
      <c r="G4188" s="1815"/>
      <c r="H4188" s="1815"/>
      <c r="I4188" s="1815"/>
      <c r="J4188" s="1815"/>
      <c r="K4188" s="1816"/>
      <c r="L4188" s="633" t="s">
        <v>1763</v>
      </c>
      <c r="M4188" s="583"/>
      <c r="N4188" s="549"/>
      <c r="O4188" s="549"/>
      <c r="P4188" s="549"/>
      <c r="Q4188" s="549">
        <v>3</v>
      </c>
      <c r="R4188" s="549"/>
      <c r="S4188" s="584">
        <f t="shared" si="105"/>
        <v>3</v>
      </c>
    </row>
    <row r="4189" spans="1:19" ht="15.6">
      <c r="A4189" s="1814"/>
      <c r="B4189" s="1815"/>
      <c r="C4189" s="1815"/>
      <c r="D4189" s="1815"/>
      <c r="E4189" s="1815"/>
      <c r="F4189" s="1815"/>
      <c r="G4189" s="1815"/>
      <c r="H4189" s="1815"/>
      <c r="I4189" s="1815"/>
      <c r="J4189" s="1815"/>
      <c r="K4189" s="1816"/>
      <c r="L4189" s="633" t="s">
        <v>1303</v>
      </c>
      <c r="M4189" s="583"/>
      <c r="N4189" s="549"/>
      <c r="O4189" s="549"/>
      <c r="P4189" s="549"/>
      <c r="Q4189" s="549">
        <v>2</v>
      </c>
      <c r="R4189" s="549"/>
      <c r="S4189" s="584">
        <f t="shared" si="105"/>
        <v>2</v>
      </c>
    </row>
    <row r="4190" spans="1:19" ht="31.2">
      <c r="A4190" s="1814"/>
      <c r="B4190" s="1815"/>
      <c r="C4190" s="1815"/>
      <c r="D4190" s="1815"/>
      <c r="E4190" s="1815"/>
      <c r="F4190" s="1815"/>
      <c r="G4190" s="1815"/>
      <c r="H4190" s="1815"/>
      <c r="I4190" s="1815"/>
      <c r="J4190" s="1815"/>
      <c r="K4190" s="1816"/>
      <c r="L4190" s="633" t="s">
        <v>1764</v>
      </c>
      <c r="M4190" s="583"/>
      <c r="N4190" s="549"/>
      <c r="O4190" s="549"/>
      <c r="P4190" s="549"/>
      <c r="Q4190" s="549">
        <v>6</v>
      </c>
      <c r="R4190" s="549"/>
      <c r="S4190" s="584">
        <f t="shared" si="105"/>
        <v>6</v>
      </c>
    </row>
    <row r="4191" spans="1:19" ht="15.6">
      <c r="A4191" s="1814"/>
      <c r="B4191" s="1815"/>
      <c r="C4191" s="1815"/>
      <c r="D4191" s="1815"/>
      <c r="E4191" s="1815"/>
      <c r="F4191" s="1815"/>
      <c r="G4191" s="1815"/>
      <c r="H4191" s="1815"/>
      <c r="I4191" s="1815"/>
      <c r="J4191" s="1815"/>
      <c r="K4191" s="1816"/>
      <c r="L4191" s="633" t="s">
        <v>1765</v>
      </c>
      <c r="M4191" s="583"/>
      <c r="N4191" s="549"/>
      <c r="O4191" s="549"/>
      <c r="P4191" s="549"/>
      <c r="Q4191" s="549">
        <v>2</v>
      </c>
      <c r="R4191" s="549"/>
      <c r="S4191" s="584">
        <f t="shared" si="105"/>
        <v>2</v>
      </c>
    </row>
    <row r="4192" spans="1:19" ht="15.6">
      <c r="A4192" s="1814"/>
      <c r="B4192" s="1815"/>
      <c r="C4192" s="1815"/>
      <c r="D4192" s="1815"/>
      <c r="E4192" s="1815"/>
      <c r="F4192" s="1815"/>
      <c r="G4192" s="1815"/>
      <c r="H4192" s="1815"/>
      <c r="I4192" s="1815"/>
      <c r="J4192" s="1815"/>
      <c r="K4192" s="1816"/>
      <c r="L4192" s="633" t="s">
        <v>1646</v>
      </c>
      <c r="M4192" s="583"/>
      <c r="N4192" s="549"/>
      <c r="O4192" s="549"/>
      <c r="P4192" s="549"/>
      <c r="Q4192" s="549">
        <v>2</v>
      </c>
      <c r="R4192" s="549"/>
      <c r="S4192" s="584">
        <f t="shared" si="105"/>
        <v>2</v>
      </c>
    </row>
    <row r="4193" spans="1:19" ht="15.6">
      <c r="A4193" s="1814"/>
      <c r="B4193" s="1815"/>
      <c r="C4193" s="1815"/>
      <c r="D4193" s="1815"/>
      <c r="E4193" s="1815"/>
      <c r="F4193" s="1815"/>
      <c r="G4193" s="1815"/>
      <c r="H4193" s="1815"/>
      <c r="I4193" s="1815"/>
      <c r="J4193" s="1815"/>
      <c r="K4193" s="1816"/>
      <c r="L4193" s="633" t="s">
        <v>1672</v>
      </c>
      <c r="M4193" s="583"/>
      <c r="N4193" s="549"/>
      <c r="O4193" s="549"/>
      <c r="P4193" s="549"/>
      <c r="Q4193" s="549">
        <v>2</v>
      </c>
      <c r="R4193" s="549"/>
      <c r="S4193" s="584">
        <f t="shared" si="105"/>
        <v>2</v>
      </c>
    </row>
    <row r="4194" spans="1:19" ht="15.6">
      <c r="A4194" s="1814"/>
      <c r="B4194" s="1815"/>
      <c r="C4194" s="1815"/>
      <c r="D4194" s="1815"/>
      <c r="E4194" s="1815"/>
      <c r="F4194" s="1815"/>
      <c r="G4194" s="1815"/>
      <c r="H4194" s="1815"/>
      <c r="I4194" s="1815"/>
      <c r="J4194" s="1815"/>
      <c r="K4194" s="1816"/>
      <c r="L4194" s="633" t="s">
        <v>1293</v>
      </c>
      <c r="M4194" s="583"/>
      <c r="N4194" s="549"/>
      <c r="O4194" s="549"/>
      <c r="P4194" s="549"/>
      <c r="Q4194" s="549">
        <v>48</v>
      </c>
      <c r="R4194" s="549"/>
      <c r="S4194" s="584">
        <f t="shared" si="105"/>
        <v>48</v>
      </c>
    </row>
    <row r="4195" spans="1:19" ht="15.6">
      <c r="A4195" s="1814"/>
      <c r="B4195" s="1815"/>
      <c r="C4195" s="1815"/>
      <c r="D4195" s="1815"/>
      <c r="E4195" s="1815"/>
      <c r="F4195" s="1815"/>
      <c r="G4195" s="1815"/>
      <c r="H4195" s="1815"/>
      <c r="I4195" s="1815"/>
      <c r="J4195" s="1815"/>
      <c r="K4195" s="1816"/>
      <c r="L4195" s="633" t="s">
        <v>1648</v>
      </c>
      <c r="M4195" s="583"/>
      <c r="N4195" s="549"/>
      <c r="O4195" s="549"/>
      <c r="P4195" s="549"/>
      <c r="Q4195" s="549">
        <v>36</v>
      </c>
      <c r="R4195" s="549"/>
      <c r="S4195" s="584">
        <f t="shared" si="105"/>
        <v>36</v>
      </c>
    </row>
    <row r="4196" spans="1:19" ht="15.6">
      <c r="A4196" s="1814"/>
      <c r="B4196" s="1815"/>
      <c r="C4196" s="1815"/>
      <c r="D4196" s="1815"/>
      <c r="E4196" s="1815"/>
      <c r="F4196" s="1815"/>
      <c r="G4196" s="1815"/>
      <c r="H4196" s="1815"/>
      <c r="I4196" s="1815"/>
      <c r="J4196" s="1815"/>
      <c r="K4196" s="1816"/>
      <c r="L4196" s="633" t="s">
        <v>1756</v>
      </c>
      <c r="M4196" s="583"/>
      <c r="N4196" s="549"/>
      <c r="O4196" s="549"/>
      <c r="P4196" s="549"/>
      <c r="Q4196" s="549">
        <v>14</v>
      </c>
      <c r="R4196" s="549"/>
      <c r="S4196" s="584">
        <f t="shared" si="105"/>
        <v>14</v>
      </c>
    </row>
    <row r="4197" spans="1:19" ht="15.6">
      <c r="A4197" s="1814"/>
      <c r="B4197" s="1815"/>
      <c r="C4197" s="1815"/>
      <c r="D4197" s="1815"/>
      <c r="E4197" s="1815"/>
      <c r="F4197" s="1815"/>
      <c r="G4197" s="1815"/>
      <c r="H4197" s="1815"/>
      <c r="I4197" s="1815"/>
      <c r="J4197" s="1815"/>
      <c r="K4197" s="1816"/>
      <c r="L4197" s="633" t="s">
        <v>1643</v>
      </c>
      <c r="M4197" s="583"/>
      <c r="N4197" s="549"/>
      <c r="O4197" s="549"/>
      <c r="P4197" s="549"/>
      <c r="Q4197" s="549">
        <v>10</v>
      </c>
      <c r="R4197" s="549"/>
      <c r="S4197" s="584">
        <f t="shared" si="105"/>
        <v>10</v>
      </c>
    </row>
    <row r="4198" spans="1:19" ht="15.6">
      <c r="A4198" s="1814"/>
      <c r="B4198" s="1815"/>
      <c r="C4198" s="1815"/>
      <c r="D4198" s="1815"/>
      <c r="E4198" s="1815"/>
      <c r="F4198" s="1815"/>
      <c r="G4198" s="1815"/>
      <c r="H4198" s="1815"/>
      <c r="I4198" s="1815"/>
      <c r="J4198" s="1815"/>
      <c r="K4198" s="1816"/>
      <c r="L4198" s="633" t="s">
        <v>1757</v>
      </c>
      <c r="M4198" s="583"/>
      <c r="N4198" s="549"/>
      <c r="O4198" s="549"/>
      <c r="P4198" s="549"/>
      <c r="Q4198" s="549">
        <v>1</v>
      </c>
      <c r="R4198" s="549"/>
      <c r="S4198" s="584">
        <f t="shared" si="105"/>
        <v>1</v>
      </c>
    </row>
    <row r="4199" spans="1:19" ht="15.6">
      <c r="A4199" s="1814"/>
      <c r="B4199" s="1815"/>
      <c r="C4199" s="1815"/>
      <c r="D4199" s="1815"/>
      <c r="E4199" s="1815"/>
      <c r="F4199" s="1815"/>
      <c r="G4199" s="1815"/>
      <c r="H4199" s="1815"/>
      <c r="I4199" s="1815"/>
      <c r="J4199" s="1815"/>
      <c r="K4199" s="1816"/>
      <c r="L4199" s="633" t="s">
        <v>1758</v>
      </c>
      <c r="M4199" s="583"/>
      <c r="N4199" s="549"/>
      <c r="O4199" s="549"/>
      <c r="P4199" s="549"/>
      <c r="Q4199" s="549">
        <v>2</v>
      </c>
      <c r="R4199" s="549"/>
      <c r="S4199" s="584">
        <f t="shared" si="105"/>
        <v>2</v>
      </c>
    </row>
    <row r="4200" spans="1:19" ht="15.6">
      <c r="A4200" s="1814"/>
      <c r="B4200" s="1815"/>
      <c r="C4200" s="1815"/>
      <c r="D4200" s="1815"/>
      <c r="E4200" s="1815"/>
      <c r="F4200" s="1815"/>
      <c r="G4200" s="1815"/>
      <c r="H4200" s="1815"/>
      <c r="I4200" s="1815"/>
      <c r="J4200" s="1815"/>
      <c r="K4200" s="1816"/>
      <c r="L4200" s="633" t="s">
        <v>1674</v>
      </c>
      <c r="M4200" s="583"/>
      <c r="N4200" s="549"/>
      <c r="O4200" s="549"/>
      <c r="P4200" s="549"/>
      <c r="Q4200" s="549">
        <v>2</v>
      </c>
      <c r="R4200" s="549"/>
      <c r="S4200" s="584">
        <f t="shared" si="105"/>
        <v>2</v>
      </c>
    </row>
    <row r="4201" spans="1:19" ht="15.6">
      <c r="A4201" s="1814"/>
      <c r="B4201" s="1815"/>
      <c r="C4201" s="1815"/>
      <c r="D4201" s="1815"/>
      <c r="E4201" s="1815"/>
      <c r="F4201" s="1815"/>
      <c r="G4201" s="1815"/>
      <c r="H4201" s="1815"/>
      <c r="I4201" s="1815"/>
      <c r="J4201" s="1815"/>
      <c r="K4201" s="1816"/>
      <c r="L4201" s="633" t="s">
        <v>1759</v>
      </c>
      <c r="M4201" s="583"/>
      <c r="N4201" s="549"/>
      <c r="O4201" s="549"/>
      <c r="P4201" s="549"/>
      <c r="Q4201" s="549">
        <v>4</v>
      </c>
      <c r="R4201" s="549"/>
      <c r="S4201" s="584">
        <f t="shared" si="105"/>
        <v>4</v>
      </c>
    </row>
    <row r="4202" spans="1:19" ht="15.6">
      <c r="A4202" s="1814"/>
      <c r="B4202" s="1815"/>
      <c r="C4202" s="1815"/>
      <c r="D4202" s="1815"/>
      <c r="E4202" s="1815"/>
      <c r="F4202" s="1815"/>
      <c r="G4202" s="1815"/>
      <c r="H4202" s="1815"/>
      <c r="I4202" s="1815"/>
      <c r="J4202" s="1815"/>
      <c r="K4202" s="1816"/>
      <c r="L4202" s="633" t="s">
        <v>1644</v>
      </c>
      <c r="M4202" s="583"/>
      <c r="N4202" s="549"/>
      <c r="O4202" s="549"/>
      <c r="P4202" s="549"/>
      <c r="Q4202" s="549">
        <v>6</v>
      </c>
      <c r="R4202" s="549"/>
      <c r="S4202" s="584">
        <f t="shared" si="105"/>
        <v>6</v>
      </c>
    </row>
    <row r="4203" spans="1:19" ht="15.6">
      <c r="A4203" s="1814"/>
      <c r="B4203" s="1815"/>
      <c r="C4203" s="1815"/>
      <c r="D4203" s="1815"/>
      <c r="E4203" s="1815"/>
      <c r="F4203" s="1815"/>
      <c r="G4203" s="1815"/>
      <c r="H4203" s="1815"/>
      <c r="I4203" s="1815"/>
      <c r="J4203" s="1815"/>
      <c r="K4203" s="1816"/>
      <c r="L4203" s="633" t="s">
        <v>1634</v>
      </c>
      <c r="M4203" s="583"/>
      <c r="N4203" s="549"/>
      <c r="O4203" s="549"/>
      <c r="P4203" s="549"/>
      <c r="Q4203" s="549">
        <v>6</v>
      </c>
      <c r="R4203" s="549"/>
      <c r="S4203" s="584">
        <f t="shared" si="105"/>
        <v>6</v>
      </c>
    </row>
    <row r="4204" spans="1:19" ht="31.2">
      <c r="A4204" s="1814"/>
      <c r="B4204" s="1815"/>
      <c r="C4204" s="1815"/>
      <c r="D4204" s="1815"/>
      <c r="E4204" s="1815"/>
      <c r="F4204" s="1815"/>
      <c r="G4204" s="1815"/>
      <c r="H4204" s="1815"/>
      <c r="I4204" s="1815"/>
      <c r="J4204" s="1815"/>
      <c r="K4204" s="1816"/>
      <c r="L4204" s="633" t="s">
        <v>1626</v>
      </c>
      <c r="M4204" s="583"/>
      <c r="N4204" s="549"/>
      <c r="O4204" s="549"/>
      <c r="P4204" s="549"/>
      <c r="Q4204" s="549">
        <v>4</v>
      </c>
      <c r="R4204" s="549"/>
      <c r="S4204" s="584">
        <f t="shared" si="105"/>
        <v>4</v>
      </c>
    </row>
    <row r="4205" spans="1:19" ht="15.6">
      <c r="A4205" s="1814"/>
      <c r="B4205" s="1815"/>
      <c r="C4205" s="1815"/>
      <c r="D4205" s="1815"/>
      <c r="E4205" s="1815"/>
      <c r="F4205" s="1815"/>
      <c r="G4205" s="1815"/>
      <c r="H4205" s="1815"/>
      <c r="I4205" s="1815"/>
      <c r="J4205" s="1815"/>
      <c r="K4205" s="1816"/>
      <c r="L4205" s="583" t="s">
        <v>1649</v>
      </c>
      <c r="M4205" s="583"/>
      <c r="N4205" s="549"/>
      <c r="O4205" s="549"/>
      <c r="P4205" s="549"/>
      <c r="Q4205" s="549">
        <v>5</v>
      </c>
      <c r="R4205" s="549"/>
      <c r="S4205" s="584">
        <f t="shared" si="105"/>
        <v>5</v>
      </c>
    </row>
    <row r="4206" spans="1:19" ht="15.6">
      <c r="A4206" s="1814"/>
      <c r="B4206" s="1815"/>
      <c r="C4206" s="1815"/>
      <c r="D4206" s="1815"/>
      <c r="E4206" s="1815"/>
      <c r="F4206" s="1815"/>
      <c r="G4206" s="1815"/>
      <c r="H4206" s="1815"/>
      <c r="I4206" s="1815"/>
      <c r="J4206" s="1815"/>
      <c r="K4206" s="1816"/>
      <c r="L4206" s="633" t="s">
        <v>1760</v>
      </c>
      <c r="M4206" s="583"/>
      <c r="N4206" s="549"/>
      <c r="O4206" s="549"/>
      <c r="P4206" s="549"/>
      <c r="Q4206" s="549">
        <v>4</v>
      </c>
      <c r="R4206" s="549"/>
      <c r="S4206" s="584">
        <f t="shared" si="105"/>
        <v>4</v>
      </c>
    </row>
    <row r="4207" spans="1:19" ht="15.6">
      <c r="A4207" s="1814"/>
      <c r="B4207" s="1815"/>
      <c r="C4207" s="1815"/>
      <c r="D4207" s="1815"/>
      <c r="E4207" s="1815"/>
      <c r="F4207" s="1815"/>
      <c r="G4207" s="1815"/>
      <c r="H4207" s="1815"/>
      <c r="I4207" s="1815"/>
      <c r="J4207" s="1815"/>
      <c r="K4207" s="1816"/>
      <c r="L4207" s="633" t="s">
        <v>1761</v>
      </c>
      <c r="M4207" s="583"/>
      <c r="N4207" s="549"/>
      <c r="O4207" s="549"/>
      <c r="P4207" s="549"/>
      <c r="Q4207" s="549">
        <v>4</v>
      </c>
      <c r="R4207" s="549"/>
      <c r="S4207" s="584">
        <f t="shared" si="105"/>
        <v>4</v>
      </c>
    </row>
    <row r="4208" spans="1:19" ht="15.6">
      <c r="A4208" s="1814"/>
      <c r="B4208" s="1815"/>
      <c r="C4208" s="1815"/>
      <c r="D4208" s="1815"/>
      <c r="E4208" s="1815"/>
      <c r="F4208" s="1815"/>
      <c r="G4208" s="1815"/>
      <c r="H4208" s="1815"/>
      <c r="I4208" s="1815"/>
      <c r="J4208" s="1815"/>
      <c r="K4208" s="1816"/>
      <c r="L4208" s="633" t="s">
        <v>1762</v>
      </c>
      <c r="M4208" s="583"/>
      <c r="N4208" s="549"/>
      <c r="O4208" s="549"/>
      <c r="P4208" s="549"/>
      <c r="Q4208" s="549">
        <v>6</v>
      </c>
      <c r="R4208" s="549"/>
      <c r="S4208" s="584">
        <f t="shared" si="105"/>
        <v>6</v>
      </c>
    </row>
    <row r="4209" spans="1:19" ht="15.6">
      <c r="A4209" s="1814"/>
      <c r="B4209" s="1815"/>
      <c r="C4209" s="1815"/>
      <c r="D4209" s="1815"/>
      <c r="E4209" s="1815"/>
      <c r="F4209" s="1815"/>
      <c r="G4209" s="1815"/>
      <c r="H4209" s="1815"/>
      <c r="I4209" s="1815"/>
      <c r="J4209" s="1815"/>
      <c r="K4209" s="1816"/>
      <c r="L4209" s="633" t="s">
        <v>1651</v>
      </c>
      <c r="M4209" s="583"/>
      <c r="N4209" s="549"/>
      <c r="O4209" s="549"/>
      <c r="P4209" s="549"/>
      <c r="Q4209" s="549">
        <v>22</v>
      </c>
      <c r="R4209" s="549"/>
      <c r="S4209" s="584">
        <f t="shared" si="105"/>
        <v>22</v>
      </c>
    </row>
    <row r="4210" spans="1:19" ht="16.2" thickBot="1">
      <c r="A4210" s="1814"/>
      <c r="B4210" s="1815"/>
      <c r="C4210" s="1815"/>
      <c r="D4210" s="1815"/>
      <c r="E4210" s="1815"/>
      <c r="F4210" s="1815"/>
      <c r="G4210" s="1815"/>
      <c r="H4210" s="1815"/>
      <c r="I4210" s="1815"/>
      <c r="J4210" s="1815"/>
      <c r="K4210" s="1816"/>
      <c r="L4210" s="1817" t="s">
        <v>1209</v>
      </c>
      <c r="M4210" s="1818"/>
      <c r="N4210" s="1818"/>
      <c r="O4210" s="1818"/>
      <c r="P4210" s="1818"/>
      <c r="Q4210" s="1818"/>
      <c r="R4210" s="1819"/>
      <c r="S4210" s="1164">
        <f>SUM(S4182:S4209)</f>
        <v>206</v>
      </c>
    </row>
    <row r="4211" spans="1:19" ht="15.6">
      <c r="A4211" s="1169"/>
      <c r="B4211" s="1170"/>
      <c r="C4211" s="1170"/>
      <c r="D4211" s="1170"/>
      <c r="E4211" s="1170"/>
      <c r="F4211" s="1170"/>
      <c r="G4211" s="1170"/>
      <c r="H4211" s="1170"/>
      <c r="I4211" s="1170"/>
      <c r="J4211" s="1170"/>
      <c r="K4211" s="1170"/>
      <c r="L4211" s="1171"/>
      <c r="M4211" s="1171"/>
      <c r="N4211" s="1171"/>
      <c r="O4211" s="1171"/>
      <c r="P4211" s="1171"/>
      <c r="Q4211" s="1171"/>
      <c r="R4211" s="1171"/>
      <c r="S4211" s="1172"/>
    </row>
    <row r="4212" spans="1:19" ht="74.400000000000006" customHeight="1">
      <c r="A4212" s="753" t="s">
        <v>1306</v>
      </c>
      <c r="B4212" s="1757"/>
      <c r="C4212" s="1757"/>
      <c r="D4212" s="299"/>
      <c r="E4212" s="280"/>
      <c r="F4212" s="756"/>
      <c r="G4212" s="1758" t="s">
        <v>1306</v>
      </c>
      <c r="H4212" s="1758"/>
      <c r="I4212" s="299"/>
      <c r="J4212" s="299"/>
      <c r="K4212" s="552"/>
      <c r="L4212" s="587"/>
      <c r="M4212" s="587"/>
      <c r="N4212" s="587"/>
      <c r="O4212" s="587"/>
      <c r="P4212" s="587"/>
      <c r="Q4212" s="587"/>
      <c r="R4212" s="587"/>
      <c r="S4212" s="588"/>
    </row>
    <row r="4213" spans="1:19" ht="15.6">
      <c r="A4213" s="765" t="s">
        <v>1939</v>
      </c>
      <c r="B4213" s="755"/>
      <c r="C4213" s="755"/>
      <c r="D4213" s="238"/>
      <c r="E4213" s="238"/>
      <c r="F4213" s="238"/>
      <c r="G4213" s="1759" t="s">
        <v>1942</v>
      </c>
      <c r="H4213" s="1759"/>
      <c r="I4213" s="1759"/>
      <c r="J4213" s="1759"/>
      <c r="K4213" s="552"/>
      <c r="L4213" s="587"/>
      <c r="M4213" s="587"/>
      <c r="N4213" s="587"/>
      <c r="O4213" s="587"/>
      <c r="P4213" s="587"/>
      <c r="Q4213" s="587"/>
      <c r="R4213" s="587"/>
      <c r="S4213" s="588"/>
    </row>
    <row r="4214" spans="1:19" ht="15.6">
      <c r="A4214" s="765" t="s">
        <v>1940</v>
      </c>
      <c r="B4214" s="755"/>
      <c r="C4214" s="755"/>
      <c r="D4214" s="238"/>
      <c r="E4214" s="238"/>
      <c r="F4214" s="238"/>
      <c r="G4214" s="1759" t="s">
        <v>1943</v>
      </c>
      <c r="H4214" s="1759"/>
      <c r="I4214" s="1759"/>
      <c r="J4214" s="1759"/>
      <c r="K4214" s="552"/>
      <c r="L4214" s="587"/>
      <c r="M4214" s="587"/>
      <c r="N4214" s="587"/>
      <c r="O4214" s="587"/>
      <c r="P4214" s="587"/>
      <c r="Q4214" s="587"/>
      <c r="R4214" s="587"/>
      <c r="S4214" s="588"/>
    </row>
    <row r="4215" spans="1:19" ht="16.2" thickBot="1">
      <c r="A4215" s="766" t="s">
        <v>1941</v>
      </c>
      <c r="B4215" s="767"/>
      <c r="C4215" s="767"/>
      <c r="D4215" s="727"/>
      <c r="E4215" s="727"/>
      <c r="F4215" s="727"/>
      <c r="G4215" s="1760" t="s">
        <v>1944</v>
      </c>
      <c r="H4215" s="1760"/>
      <c r="I4215" s="1760"/>
      <c r="J4215" s="1760"/>
      <c r="K4215" s="1495"/>
      <c r="L4215" s="1499"/>
      <c r="M4215" s="1499"/>
      <c r="N4215" s="1499"/>
      <c r="O4215" s="1499"/>
      <c r="P4215" s="1499"/>
      <c r="Q4215" s="1499"/>
      <c r="R4215" s="1499"/>
      <c r="S4215" s="1500"/>
    </row>
    <row r="4216" spans="1:19" ht="21" customHeight="1" thickBot="1">
      <c r="A4216" s="1775" t="s">
        <v>1281</v>
      </c>
      <c r="B4216" s="1776"/>
      <c r="C4216" s="1776"/>
      <c r="D4216" s="1776"/>
      <c r="E4216" s="1776"/>
      <c r="F4216" s="1776"/>
      <c r="G4216" s="1776"/>
      <c r="H4216" s="1776"/>
      <c r="I4216" s="1776"/>
      <c r="J4216" s="1776"/>
      <c r="K4216" s="1776"/>
      <c r="L4216" s="1776"/>
      <c r="M4216" s="1776"/>
      <c r="N4216" s="1776"/>
      <c r="O4216" s="1776"/>
      <c r="P4216" s="1776"/>
      <c r="Q4216" s="1776"/>
      <c r="R4216" s="1776"/>
      <c r="S4216" s="1777"/>
    </row>
    <row r="4217" spans="1:19" ht="15.6">
      <c r="A4217" s="530"/>
      <c r="B4217" s="531"/>
      <c r="C4217" s="531"/>
      <c r="D4217" s="531"/>
      <c r="E4217" s="531"/>
      <c r="F4217" s="531"/>
      <c r="G4217" s="531"/>
      <c r="H4217" s="531"/>
      <c r="I4217" s="531"/>
      <c r="J4217" s="531"/>
      <c r="K4217" s="531"/>
      <c r="L4217" s="531"/>
      <c r="M4217" s="531"/>
      <c r="N4217" s="531"/>
      <c r="O4217" s="531"/>
      <c r="P4217" s="531"/>
      <c r="Q4217" s="531"/>
      <c r="R4217" s="531"/>
      <c r="S4217" s="532"/>
    </row>
    <row r="4218" spans="1:19" ht="15.6" customHeight="1">
      <c r="A4218" s="1839" t="s">
        <v>1204</v>
      </c>
      <c r="B4218" s="1840"/>
      <c r="C4218" s="1840"/>
      <c r="D4218" s="1850" t="s">
        <v>1228</v>
      </c>
      <c r="E4218" s="1851"/>
      <c r="F4218" s="1851"/>
      <c r="G4218" s="1851"/>
      <c r="H4218" s="1851"/>
      <c r="I4218" s="1851"/>
      <c r="J4218" s="1851"/>
      <c r="K4218" s="1851"/>
      <c r="L4218" s="1851"/>
      <c r="M4218" s="1851"/>
      <c r="N4218" s="1851"/>
      <c r="O4218" s="1851"/>
      <c r="P4218" s="1851"/>
      <c r="Q4218" s="1851"/>
      <c r="R4218" s="1852"/>
      <c r="S4218" s="534"/>
    </row>
    <row r="4219" spans="1:19" ht="15.6">
      <c r="A4219" s="535"/>
      <c r="B4219" s="533"/>
      <c r="C4219" s="536"/>
      <c r="D4219" s="1853"/>
      <c r="E4219" s="1854"/>
      <c r="F4219" s="1854"/>
      <c r="G4219" s="1854"/>
      <c r="H4219" s="1854"/>
      <c r="I4219" s="1854"/>
      <c r="J4219" s="1854"/>
      <c r="K4219" s="1854"/>
      <c r="L4219" s="1854"/>
      <c r="M4219" s="1854"/>
      <c r="N4219" s="1854"/>
      <c r="O4219" s="1854"/>
      <c r="P4219" s="1854"/>
      <c r="Q4219" s="1854"/>
      <c r="R4219" s="1855"/>
      <c r="S4219" s="534"/>
    </row>
    <row r="4220" spans="1:19" ht="15.6">
      <c r="A4220" s="1761" t="s">
        <v>1282</v>
      </c>
      <c r="B4220" s="1762"/>
      <c r="C4220" s="1762"/>
      <c r="D4220" s="1762"/>
      <c r="E4220" s="541"/>
      <c r="F4220" s="1763" t="s">
        <v>1283</v>
      </c>
      <c r="G4220" s="1763"/>
      <c r="H4220" s="1763"/>
      <c r="I4220" s="1763"/>
      <c r="J4220" s="1763"/>
      <c r="K4220" s="1763"/>
      <c r="L4220" s="540"/>
      <c r="M4220" s="1763" t="s">
        <v>1205</v>
      </c>
      <c r="N4220" s="1763"/>
      <c r="O4220" s="1763"/>
      <c r="P4220" s="540"/>
      <c r="Q4220" s="1764" t="s">
        <v>1284</v>
      </c>
      <c r="R4220" s="1765"/>
      <c r="S4220" s="1766"/>
    </row>
    <row r="4221" spans="1:19" ht="15.6">
      <c r="A4221" s="1767" t="s">
        <v>1185</v>
      </c>
      <c r="B4221" s="1768"/>
      <c r="C4221" s="1768"/>
      <c r="D4221" s="1768"/>
      <c r="E4221" s="541"/>
      <c r="F4221" s="1769" t="s">
        <v>1186</v>
      </c>
      <c r="G4221" s="1769"/>
      <c r="H4221" s="1769"/>
      <c r="I4221" s="1769"/>
      <c r="J4221" s="1769"/>
      <c r="K4221" s="1769"/>
      <c r="L4221" s="540"/>
      <c r="M4221" s="1770" t="s">
        <v>9</v>
      </c>
      <c r="N4221" s="1771"/>
      <c r="O4221" s="1772"/>
      <c r="P4221" s="539"/>
      <c r="Q4221" s="1828"/>
      <c r="R4221" s="1829"/>
      <c r="S4221" s="1830"/>
    </row>
    <row r="4222" spans="1:19" ht="15.6">
      <c r="A4222" s="1767"/>
      <c r="B4222" s="1768"/>
      <c r="C4222" s="1768"/>
      <c r="D4222" s="1768"/>
      <c r="E4222" s="541"/>
      <c r="F4222" s="1769"/>
      <c r="G4222" s="1769"/>
      <c r="H4222" s="1769"/>
      <c r="I4222" s="1769"/>
      <c r="J4222" s="1769"/>
      <c r="K4222" s="1769"/>
      <c r="L4222" s="539"/>
      <c r="M4222" s="539"/>
      <c r="N4222" s="542"/>
      <c r="O4222" s="542"/>
      <c r="P4222" s="542"/>
      <c r="Q4222" s="542"/>
      <c r="R4222" s="540"/>
      <c r="S4222" s="534"/>
    </row>
    <row r="4223" spans="1:19" ht="15.6">
      <c r="A4223" s="1820" t="s">
        <v>1285</v>
      </c>
      <c r="B4223" s="1821"/>
      <c r="C4223" s="1821"/>
      <c r="D4223" s="1821"/>
      <c r="E4223" s="1821"/>
      <c r="F4223" s="1821"/>
      <c r="G4223" s="1821"/>
      <c r="H4223" s="1821"/>
      <c r="I4223" s="1821"/>
      <c r="J4223" s="1821"/>
      <c r="K4223" s="1822"/>
      <c r="L4223" s="1823" t="s">
        <v>1739</v>
      </c>
      <c r="M4223" s="1825" t="s">
        <v>1225</v>
      </c>
      <c r="N4223" s="1826"/>
      <c r="O4223" s="1827"/>
      <c r="P4223" s="1823" t="s">
        <v>1286</v>
      </c>
      <c r="Q4223" s="1823" t="s">
        <v>1287</v>
      </c>
      <c r="R4223" s="1823" t="s">
        <v>1288</v>
      </c>
      <c r="S4223" s="1809" t="s">
        <v>1206</v>
      </c>
    </row>
    <row r="4224" spans="1:19" ht="15.6">
      <c r="A4224" s="1804"/>
      <c r="B4224" s="1805"/>
      <c r="C4224" s="1805"/>
      <c r="D4224" s="1805"/>
      <c r="E4224" s="1805"/>
      <c r="F4224" s="1805"/>
      <c r="G4224" s="1805"/>
      <c r="H4224" s="1805"/>
      <c r="I4224" s="1805"/>
      <c r="J4224" s="1805"/>
      <c r="K4224" s="1806"/>
      <c r="L4224" s="1824"/>
      <c r="M4224" s="546" t="s">
        <v>1289</v>
      </c>
      <c r="N4224" s="546" t="s">
        <v>1290</v>
      </c>
      <c r="O4224" s="546" t="s">
        <v>1291</v>
      </c>
      <c r="P4224" s="1824"/>
      <c r="Q4224" s="1824"/>
      <c r="R4224" s="1824"/>
      <c r="S4224" s="1810"/>
    </row>
    <row r="4225" spans="1:19" ht="15.6">
      <c r="A4225" s="1811" t="s">
        <v>1292</v>
      </c>
      <c r="B4225" s="1812"/>
      <c r="C4225" s="1812"/>
      <c r="D4225" s="1812"/>
      <c r="E4225" s="1812"/>
      <c r="F4225" s="1812"/>
      <c r="G4225" s="1812"/>
      <c r="H4225" s="1812"/>
      <c r="I4225" s="1812"/>
      <c r="J4225" s="1812"/>
      <c r="K4225" s="1813"/>
      <c r="L4225" s="633" t="s">
        <v>1651</v>
      </c>
      <c r="M4225" s="583"/>
      <c r="N4225" s="549"/>
      <c r="O4225" s="549"/>
      <c r="P4225" s="549"/>
      <c r="Q4225" s="549">
        <v>5</v>
      </c>
      <c r="R4225" s="549"/>
      <c r="S4225" s="584">
        <f>Q4225</f>
        <v>5</v>
      </c>
    </row>
    <row r="4226" spans="1:19" ht="15.6">
      <c r="A4226" s="1814"/>
      <c r="B4226" s="1815"/>
      <c r="C4226" s="1815"/>
      <c r="D4226" s="1815"/>
      <c r="E4226" s="1815"/>
      <c r="F4226" s="1815"/>
      <c r="G4226" s="1815"/>
      <c r="H4226" s="1815"/>
      <c r="I4226" s="1815"/>
      <c r="J4226" s="1815"/>
      <c r="K4226" s="1816"/>
      <c r="L4226" s="633" t="s">
        <v>1648</v>
      </c>
      <c r="M4226" s="583"/>
      <c r="N4226" s="549"/>
      <c r="O4226" s="549"/>
      <c r="P4226" s="549"/>
      <c r="Q4226" s="549">
        <v>9</v>
      </c>
      <c r="R4226" s="549"/>
      <c r="S4226" s="584">
        <f t="shared" ref="S4226:S4229" si="106">Q4226</f>
        <v>9</v>
      </c>
    </row>
    <row r="4227" spans="1:19" ht="15.6">
      <c r="A4227" s="1814"/>
      <c r="B4227" s="1815"/>
      <c r="C4227" s="1815"/>
      <c r="D4227" s="1815"/>
      <c r="E4227" s="1815"/>
      <c r="F4227" s="1815"/>
      <c r="G4227" s="1815"/>
      <c r="H4227" s="1815"/>
      <c r="I4227" s="1815"/>
      <c r="J4227" s="1815"/>
      <c r="K4227" s="1816"/>
      <c r="L4227" s="633" t="s">
        <v>1766</v>
      </c>
      <c r="M4227" s="583"/>
      <c r="N4227" s="549"/>
      <c r="O4227" s="549"/>
      <c r="P4227" s="549"/>
      <c r="Q4227" s="549">
        <v>9</v>
      </c>
      <c r="R4227" s="549"/>
      <c r="S4227" s="584">
        <f t="shared" si="106"/>
        <v>9</v>
      </c>
    </row>
    <row r="4228" spans="1:19" ht="15.6">
      <c r="A4228" s="1814"/>
      <c r="B4228" s="1815"/>
      <c r="C4228" s="1815"/>
      <c r="D4228" s="1815"/>
      <c r="E4228" s="1815"/>
      <c r="F4228" s="1815"/>
      <c r="G4228" s="1815"/>
      <c r="H4228" s="1815"/>
      <c r="I4228" s="1815"/>
      <c r="J4228" s="1815"/>
      <c r="K4228" s="1816"/>
      <c r="L4228" s="633" t="s">
        <v>1760</v>
      </c>
      <c r="M4228" s="583"/>
      <c r="N4228" s="549"/>
      <c r="O4228" s="549"/>
      <c r="P4228" s="549"/>
      <c r="Q4228" s="549">
        <v>2</v>
      </c>
      <c r="R4228" s="549"/>
      <c r="S4228" s="584">
        <f t="shared" si="106"/>
        <v>2</v>
      </c>
    </row>
    <row r="4229" spans="1:19" ht="15.6">
      <c r="A4229" s="1814"/>
      <c r="B4229" s="1815"/>
      <c r="C4229" s="1815"/>
      <c r="D4229" s="1815"/>
      <c r="E4229" s="1815"/>
      <c r="F4229" s="1815"/>
      <c r="G4229" s="1815"/>
      <c r="H4229" s="1815"/>
      <c r="I4229" s="1815"/>
      <c r="J4229" s="1815"/>
      <c r="K4229" s="1816"/>
      <c r="L4229" s="633" t="s">
        <v>1761</v>
      </c>
      <c r="M4229" s="583"/>
      <c r="N4229" s="549"/>
      <c r="O4229" s="549"/>
      <c r="P4229" s="549"/>
      <c r="Q4229" s="549">
        <v>1</v>
      </c>
      <c r="R4229" s="549"/>
      <c r="S4229" s="584">
        <f t="shared" si="106"/>
        <v>1</v>
      </c>
    </row>
    <row r="4230" spans="1:19" ht="15.6">
      <c r="A4230" s="1814"/>
      <c r="B4230" s="1815"/>
      <c r="C4230" s="1815"/>
      <c r="D4230" s="1815"/>
      <c r="E4230" s="1815"/>
      <c r="F4230" s="1815"/>
      <c r="G4230" s="1815"/>
      <c r="H4230" s="1815"/>
      <c r="I4230" s="1815"/>
      <c r="J4230" s="1815"/>
      <c r="K4230" s="1816"/>
      <c r="L4230" s="633"/>
      <c r="M4230" s="583"/>
      <c r="N4230" s="549"/>
      <c r="O4230" s="549"/>
      <c r="P4230" s="549"/>
      <c r="Q4230" s="549"/>
      <c r="R4230" s="549"/>
      <c r="S4230" s="584"/>
    </row>
    <row r="4231" spans="1:19" ht="15.6">
      <c r="A4231" s="1814"/>
      <c r="B4231" s="1815"/>
      <c r="C4231" s="1815"/>
      <c r="D4231" s="1815"/>
      <c r="E4231" s="1815"/>
      <c r="F4231" s="1815"/>
      <c r="G4231" s="1815"/>
      <c r="H4231" s="1815"/>
      <c r="I4231" s="1815"/>
      <c r="J4231" s="1815"/>
      <c r="K4231" s="1816"/>
      <c r="L4231" s="633"/>
      <c r="M4231" s="583"/>
      <c r="N4231" s="549"/>
      <c r="O4231" s="549"/>
      <c r="P4231" s="549"/>
      <c r="Q4231" s="549"/>
      <c r="R4231" s="549"/>
      <c r="S4231" s="584"/>
    </row>
    <row r="4232" spans="1:19" ht="15.6">
      <c r="A4232" s="1814"/>
      <c r="B4232" s="1815"/>
      <c r="C4232" s="1815"/>
      <c r="D4232" s="1815"/>
      <c r="E4232" s="1815"/>
      <c r="F4232" s="1815"/>
      <c r="G4232" s="1815"/>
      <c r="H4232" s="1815"/>
      <c r="I4232" s="1815"/>
      <c r="J4232" s="1815"/>
      <c r="K4232" s="1816"/>
      <c r="L4232" s="633"/>
      <c r="M4232" s="583"/>
      <c r="N4232" s="549"/>
      <c r="O4232" s="549"/>
      <c r="P4232" s="549"/>
      <c r="Q4232" s="549"/>
      <c r="R4232" s="549"/>
      <c r="S4232" s="584"/>
    </row>
    <row r="4233" spans="1:19" ht="15.6">
      <c r="A4233" s="1814"/>
      <c r="B4233" s="1815"/>
      <c r="C4233" s="1815"/>
      <c r="D4233" s="1815"/>
      <c r="E4233" s="1815"/>
      <c r="F4233" s="1815"/>
      <c r="G4233" s="1815"/>
      <c r="H4233" s="1815"/>
      <c r="I4233" s="1815"/>
      <c r="J4233" s="1815"/>
      <c r="K4233" s="1816"/>
      <c r="L4233" s="633"/>
      <c r="M4233" s="583"/>
      <c r="N4233" s="549"/>
      <c r="O4233" s="549"/>
      <c r="P4233" s="549"/>
      <c r="Q4233" s="549"/>
      <c r="R4233" s="549"/>
      <c r="S4233" s="584"/>
    </row>
    <row r="4234" spans="1:19" ht="15.6">
      <c r="A4234" s="1814"/>
      <c r="B4234" s="1815"/>
      <c r="C4234" s="1815"/>
      <c r="D4234" s="1815"/>
      <c r="E4234" s="1815"/>
      <c r="F4234" s="1815"/>
      <c r="G4234" s="1815"/>
      <c r="H4234" s="1815"/>
      <c r="I4234" s="1815"/>
      <c r="J4234" s="1815"/>
      <c r="K4234" s="1816"/>
      <c r="L4234" s="633"/>
      <c r="M4234" s="583"/>
      <c r="N4234" s="549"/>
      <c r="O4234" s="549"/>
      <c r="P4234" s="549"/>
      <c r="Q4234" s="549"/>
      <c r="R4234" s="549"/>
      <c r="S4234" s="584"/>
    </row>
    <row r="4235" spans="1:19" ht="15.6">
      <c r="A4235" s="1831"/>
      <c r="B4235" s="1832"/>
      <c r="C4235" s="1832"/>
      <c r="D4235" s="1832"/>
      <c r="E4235" s="1832"/>
      <c r="F4235" s="1832"/>
      <c r="G4235" s="1832"/>
      <c r="H4235" s="1832"/>
      <c r="I4235" s="1832"/>
      <c r="J4235" s="1832"/>
      <c r="K4235" s="1833"/>
      <c r="L4235" s="1834" t="s">
        <v>1209</v>
      </c>
      <c r="M4235" s="1835"/>
      <c r="N4235" s="1835"/>
      <c r="O4235" s="1835"/>
      <c r="P4235" s="1835"/>
      <c r="Q4235" s="1835"/>
      <c r="R4235" s="1836"/>
      <c r="S4235" s="558">
        <f>SUM(S4225:S4234)</f>
        <v>26</v>
      </c>
    </row>
    <row r="4236" spans="1:19" ht="15" thickBot="1">
      <c r="A4236" s="1147"/>
      <c r="S4236" s="1148"/>
    </row>
    <row r="4237" spans="1:19" ht="21" customHeight="1" thickBot="1">
      <c r="A4237" s="1775" t="s">
        <v>1281</v>
      </c>
      <c r="B4237" s="1776"/>
      <c r="C4237" s="1776"/>
      <c r="D4237" s="1776"/>
      <c r="E4237" s="1776"/>
      <c r="F4237" s="1776"/>
      <c r="G4237" s="1776"/>
      <c r="H4237" s="1776"/>
      <c r="I4237" s="1776"/>
      <c r="J4237" s="1776"/>
      <c r="K4237" s="1776"/>
      <c r="L4237" s="1776"/>
      <c r="M4237" s="1776"/>
      <c r="N4237" s="1776"/>
      <c r="O4237" s="1776"/>
      <c r="P4237" s="1776"/>
      <c r="Q4237" s="1776"/>
      <c r="R4237" s="1776"/>
      <c r="S4237" s="1777"/>
    </row>
    <row r="4238" spans="1:19" ht="15.6">
      <c r="A4238" s="530"/>
      <c r="B4238" s="531"/>
      <c r="C4238" s="531"/>
      <c r="D4238" s="531"/>
      <c r="E4238" s="531"/>
      <c r="F4238" s="531"/>
      <c r="G4238" s="531"/>
      <c r="H4238" s="531"/>
      <c r="I4238" s="531"/>
      <c r="J4238" s="531"/>
      <c r="K4238" s="531"/>
      <c r="L4238" s="531"/>
      <c r="M4238" s="531"/>
      <c r="N4238" s="531"/>
      <c r="O4238" s="531"/>
      <c r="P4238" s="531"/>
      <c r="Q4238" s="531"/>
      <c r="R4238" s="531"/>
      <c r="S4238" s="532"/>
    </row>
    <row r="4239" spans="1:19" ht="15.6" customHeight="1">
      <c r="A4239" s="1839" t="s">
        <v>1204</v>
      </c>
      <c r="B4239" s="1840"/>
      <c r="C4239" s="1840"/>
      <c r="D4239" s="1841" t="s">
        <v>1228</v>
      </c>
      <c r="E4239" s="1842"/>
      <c r="F4239" s="1842"/>
      <c r="G4239" s="1842"/>
      <c r="H4239" s="1842"/>
      <c r="I4239" s="1842"/>
      <c r="J4239" s="1842"/>
      <c r="K4239" s="1842"/>
      <c r="L4239" s="1842"/>
      <c r="M4239" s="1842"/>
      <c r="N4239" s="1842"/>
      <c r="O4239" s="1842"/>
      <c r="P4239" s="1842"/>
      <c r="Q4239" s="1842"/>
      <c r="R4239" s="1843"/>
      <c r="S4239" s="534"/>
    </row>
    <row r="4240" spans="1:19" ht="15.6">
      <c r="A4240" s="535"/>
      <c r="B4240" s="533"/>
      <c r="C4240" s="536"/>
      <c r="D4240" s="1844"/>
      <c r="E4240" s="1845"/>
      <c r="F4240" s="1845"/>
      <c r="G4240" s="1845"/>
      <c r="H4240" s="1845"/>
      <c r="I4240" s="1845"/>
      <c r="J4240" s="1845"/>
      <c r="K4240" s="1845"/>
      <c r="L4240" s="1845"/>
      <c r="M4240" s="1845"/>
      <c r="N4240" s="1845"/>
      <c r="O4240" s="1845"/>
      <c r="P4240" s="1845"/>
      <c r="Q4240" s="1845"/>
      <c r="R4240" s="1846"/>
      <c r="S4240" s="534"/>
    </row>
    <row r="4241" spans="1:19" ht="15.6">
      <c r="A4241" s="1761" t="s">
        <v>1282</v>
      </c>
      <c r="B4241" s="1762"/>
      <c r="C4241" s="1762"/>
      <c r="D4241" s="1762"/>
      <c r="E4241" s="541"/>
      <c r="F4241" s="1763" t="s">
        <v>1283</v>
      </c>
      <c r="G4241" s="1763"/>
      <c r="H4241" s="1763"/>
      <c r="I4241" s="1763"/>
      <c r="J4241" s="1763"/>
      <c r="K4241" s="1763"/>
      <c r="L4241" s="540"/>
      <c r="M4241" s="1763" t="s">
        <v>1205</v>
      </c>
      <c r="N4241" s="1763"/>
      <c r="O4241" s="1763"/>
      <c r="P4241" s="540"/>
      <c r="Q4241" s="1764" t="s">
        <v>1284</v>
      </c>
      <c r="R4241" s="1765"/>
      <c r="S4241" s="1766"/>
    </row>
    <row r="4242" spans="1:19" ht="15.6">
      <c r="A4242" s="1767" t="s">
        <v>1187</v>
      </c>
      <c r="B4242" s="1768"/>
      <c r="C4242" s="1768"/>
      <c r="D4242" s="1768"/>
      <c r="E4242" s="541"/>
      <c r="F4242" s="1769" t="s">
        <v>1188</v>
      </c>
      <c r="G4242" s="1769"/>
      <c r="H4242" s="1769"/>
      <c r="I4242" s="1769"/>
      <c r="J4242" s="1769"/>
      <c r="K4242" s="1769"/>
      <c r="L4242" s="540"/>
      <c r="M4242" s="1770" t="s">
        <v>9</v>
      </c>
      <c r="N4242" s="1771"/>
      <c r="O4242" s="1772"/>
      <c r="P4242" s="539"/>
      <c r="Q4242" s="1828"/>
      <c r="R4242" s="1829"/>
      <c r="S4242" s="1830"/>
    </row>
    <row r="4243" spans="1:19" ht="15.6">
      <c r="A4243" s="1767"/>
      <c r="B4243" s="1768"/>
      <c r="C4243" s="1768"/>
      <c r="D4243" s="1768"/>
      <c r="E4243" s="541"/>
      <c r="F4243" s="1769"/>
      <c r="G4243" s="1769"/>
      <c r="H4243" s="1769"/>
      <c r="I4243" s="1769"/>
      <c r="J4243" s="1769"/>
      <c r="K4243" s="1769"/>
      <c r="L4243" s="539"/>
      <c r="M4243" s="539"/>
      <c r="N4243" s="542"/>
      <c r="O4243" s="542"/>
      <c r="P4243" s="542"/>
      <c r="Q4243" s="542"/>
      <c r="R4243" s="540"/>
      <c r="S4243" s="534"/>
    </row>
    <row r="4244" spans="1:19" ht="15.6">
      <c r="A4244" s="1820" t="s">
        <v>1285</v>
      </c>
      <c r="B4244" s="1821"/>
      <c r="C4244" s="1821"/>
      <c r="D4244" s="1821"/>
      <c r="E4244" s="1821"/>
      <c r="F4244" s="1821"/>
      <c r="G4244" s="1821"/>
      <c r="H4244" s="1821"/>
      <c r="I4244" s="1821"/>
      <c r="J4244" s="1821"/>
      <c r="K4244" s="1822"/>
      <c r="L4244" s="1823" t="s">
        <v>1739</v>
      </c>
      <c r="M4244" s="1825" t="s">
        <v>1225</v>
      </c>
      <c r="N4244" s="1826"/>
      <c r="O4244" s="1827"/>
      <c r="P4244" s="1823" t="s">
        <v>1286</v>
      </c>
      <c r="Q4244" s="1823" t="s">
        <v>1287</v>
      </c>
      <c r="R4244" s="1823" t="s">
        <v>1288</v>
      </c>
      <c r="S4244" s="1809" t="s">
        <v>1206</v>
      </c>
    </row>
    <row r="4245" spans="1:19" ht="15.6">
      <c r="A4245" s="1804"/>
      <c r="B4245" s="1805"/>
      <c r="C4245" s="1805"/>
      <c r="D4245" s="1805"/>
      <c r="E4245" s="1805"/>
      <c r="F4245" s="1805"/>
      <c r="G4245" s="1805"/>
      <c r="H4245" s="1805"/>
      <c r="I4245" s="1805"/>
      <c r="J4245" s="1805"/>
      <c r="K4245" s="1806"/>
      <c r="L4245" s="1824"/>
      <c r="M4245" s="546" t="s">
        <v>1289</v>
      </c>
      <c r="N4245" s="546" t="s">
        <v>1290</v>
      </c>
      <c r="O4245" s="546" t="s">
        <v>1291</v>
      </c>
      <c r="P4245" s="1824"/>
      <c r="Q4245" s="1824"/>
      <c r="R4245" s="1824"/>
      <c r="S4245" s="1810"/>
    </row>
    <row r="4246" spans="1:19" ht="15.6">
      <c r="A4246" s="1811" t="s">
        <v>1292</v>
      </c>
      <c r="B4246" s="1812"/>
      <c r="C4246" s="1812"/>
      <c r="D4246" s="1812"/>
      <c r="E4246" s="1812"/>
      <c r="F4246" s="1812"/>
      <c r="G4246" s="1812"/>
      <c r="H4246" s="1812"/>
      <c r="I4246" s="1812"/>
      <c r="J4246" s="1812"/>
      <c r="K4246" s="1813"/>
      <c r="L4246" s="583" t="s">
        <v>1769</v>
      </c>
      <c r="M4246" s="583"/>
      <c r="N4246" s="549"/>
      <c r="O4246" s="549"/>
      <c r="P4246" s="549"/>
      <c r="Q4246" s="549">
        <v>39</v>
      </c>
      <c r="R4246" s="549"/>
      <c r="S4246" s="584">
        <f>Q4246</f>
        <v>39</v>
      </c>
    </row>
    <row r="4247" spans="1:19" ht="15.6">
      <c r="A4247" s="1814"/>
      <c r="B4247" s="1815"/>
      <c r="C4247" s="1815"/>
      <c r="D4247" s="1815"/>
      <c r="E4247" s="1815"/>
      <c r="F4247" s="1815"/>
      <c r="G4247" s="1815"/>
      <c r="H4247" s="1815"/>
      <c r="I4247" s="1815"/>
      <c r="J4247" s="1815"/>
      <c r="K4247" s="1816"/>
      <c r="L4247" s="583"/>
      <c r="M4247" s="583"/>
      <c r="N4247" s="549"/>
      <c r="O4247" s="549"/>
      <c r="P4247" s="549"/>
      <c r="Q4247" s="549"/>
      <c r="R4247" s="549"/>
      <c r="S4247" s="584"/>
    </row>
    <row r="4248" spans="1:19" ht="15.6">
      <c r="A4248" s="1814"/>
      <c r="B4248" s="1815"/>
      <c r="C4248" s="1815"/>
      <c r="D4248" s="1815"/>
      <c r="E4248" s="1815"/>
      <c r="F4248" s="1815"/>
      <c r="G4248" s="1815"/>
      <c r="H4248" s="1815"/>
      <c r="I4248" s="1815"/>
      <c r="J4248" s="1815"/>
      <c r="K4248" s="1816"/>
      <c r="L4248" s="583"/>
      <c r="M4248" s="583"/>
      <c r="N4248" s="549"/>
      <c r="O4248" s="549"/>
      <c r="P4248" s="549"/>
      <c r="Q4248" s="549"/>
      <c r="R4248" s="549"/>
      <c r="S4248" s="584"/>
    </row>
    <row r="4249" spans="1:19" ht="15.6">
      <c r="A4249" s="1814"/>
      <c r="B4249" s="1815"/>
      <c r="C4249" s="1815"/>
      <c r="D4249" s="1815"/>
      <c r="E4249" s="1815"/>
      <c r="F4249" s="1815"/>
      <c r="G4249" s="1815"/>
      <c r="H4249" s="1815"/>
      <c r="I4249" s="1815"/>
      <c r="J4249" s="1815"/>
      <c r="K4249" s="1816"/>
      <c r="L4249" s="583"/>
      <c r="M4249" s="583"/>
      <c r="N4249" s="549"/>
      <c r="O4249" s="549"/>
      <c r="P4249" s="549"/>
      <c r="Q4249" s="549"/>
      <c r="R4249" s="549"/>
      <c r="S4249" s="584"/>
    </row>
    <row r="4250" spans="1:19" ht="15.6">
      <c r="A4250" s="1814"/>
      <c r="B4250" s="1815"/>
      <c r="C4250" s="1815"/>
      <c r="D4250" s="1815"/>
      <c r="E4250" s="1815"/>
      <c r="F4250" s="1815"/>
      <c r="G4250" s="1815"/>
      <c r="H4250" s="1815"/>
      <c r="I4250" s="1815"/>
      <c r="J4250" s="1815"/>
      <c r="K4250" s="1816"/>
      <c r="L4250" s="583"/>
      <c r="M4250" s="583"/>
      <c r="N4250" s="549"/>
      <c r="O4250" s="549"/>
      <c r="P4250" s="549"/>
      <c r="Q4250" s="549"/>
      <c r="R4250" s="549"/>
      <c r="S4250" s="584"/>
    </row>
    <row r="4251" spans="1:19" ht="15.6">
      <c r="A4251" s="1814"/>
      <c r="B4251" s="1815"/>
      <c r="C4251" s="1815"/>
      <c r="D4251" s="1815"/>
      <c r="E4251" s="1815"/>
      <c r="F4251" s="1815"/>
      <c r="G4251" s="1815"/>
      <c r="H4251" s="1815"/>
      <c r="I4251" s="1815"/>
      <c r="J4251" s="1815"/>
      <c r="K4251" s="1816"/>
      <c r="L4251" s="583"/>
      <c r="M4251" s="583"/>
      <c r="N4251" s="549"/>
      <c r="O4251" s="549"/>
      <c r="P4251" s="549"/>
      <c r="Q4251" s="549"/>
      <c r="R4251" s="549"/>
      <c r="S4251" s="584"/>
    </row>
    <row r="4252" spans="1:19" ht="15.6">
      <c r="A4252" s="1814"/>
      <c r="B4252" s="1815"/>
      <c r="C4252" s="1815"/>
      <c r="D4252" s="1815"/>
      <c r="E4252" s="1815"/>
      <c r="F4252" s="1815"/>
      <c r="G4252" s="1815"/>
      <c r="H4252" s="1815"/>
      <c r="I4252" s="1815"/>
      <c r="J4252" s="1815"/>
      <c r="K4252" s="1816"/>
      <c r="L4252" s="583"/>
      <c r="M4252" s="583"/>
      <c r="N4252" s="549"/>
      <c r="O4252" s="549"/>
      <c r="P4252" s="549"/>
      <c r="Q4252" s="549"/>
      <c r="R4252" s="549"/>
      <c r="S4252" s="584"/>
    </row>
    <row r="4253" spans="1:19" ht="15.6">
      <c r="A4253" s="1814"/>
      <c r="B4253" s="1815"/>
      <c r="C4253" s="1815"/>
      <c r="D4253" s="1815"/>
      <c r="E4253" s="1815"/>
      <c r="F4253" s="1815"/>
      <c r="G4253" s="1815"/>
      <c r="H4253" s="1815"/>
      <c r="I4253" s="1815"/>
      <c r="J4253" s="1815"/>
      <c r="K4253" s="1816"/>
      <c r="L4253" s="583"/>
      <c r="M4253" s="583"/>
      <c r="N4253" s="549"/>
      <c r="O4253" s="549"/>
      <c r="P4253" s="549"/>
      <c r="Q4253" s="549"/>
      <c r="R4253" s="549"/>
      <c r="S4253" s="584"/>
    </row>
    <row r="4254" spans="1:19" ht="15.6">
      <c r="A4254" s="1814"/>
      <c r="B4254" s="1815"/>
      <c r="C4254" s="1815"/>
      <c r="D4254" s="1815"/>
      <c r="E4254" s="1815"/>
      <c r="F4254" s="1815"/>
      <c r="G4254" s="1815"/>
      <c r="H4254" s="1815"/>
      <c r="I4254" s="1815"/>
      <c r="J4254" s="1815"/>
      <c r="K4254" s="1816"/>
      <c r="L4254" s="583"/>
      <c r="M4254" s="583"/>
      <c r="N4254" s="549"/>
      <c r="O4254" s="549"/>
      <c r="P4254" s="549"/>
      <c r="Q4254" s="549"/>
      <c r="R4254" s="549"/>
      <c r="S4254" s="584"/>
    </row>
    <row r="4255" spans="1:19" ht="15.6">
      <c r="A4255" s="1814"/>
      <c r="B4255" s="1815"/>
      <c r="C4255" s="1815"/>
      <c r="D4255" s="1815"/>
      <c r="E4255" s="1815"/>
      <c r="F4255" s="1815"/>
      <c r="G4255" s="1815"/>
      <c r="H4255" s="1815"/>
      <c r="I4255" s="1815"/>
      <c r="J4255" s="1815"/>
      <c r="K4255" s="1816"/>
      <c r="L4255" s="583"/>
      <c r="M4255" s="583"/>
      <c r="N4255" s="549"/>
      <c r="O4255" s="549"/>
      <c r="P4255" s="549"/>
      <c r="Q4255" s="549"/>
      <c r="R4255" s="549"/>
      <c r="S4255" s="584"/>
    </row>
    <row r="4256" spans="1:19" ht="15.6">
      <c r="A4256" s="1814"/>
      <c r="B4256" s="1815"/>
      <c r="C4256" s="1815"/>
      <c r="D4256" s="1815"/>
      <c r="E4256" s="1815"/>
      <c r="F4256" s="1815"/>
      <c r="G4256" s="1815"/>
      <c r="H4256" s="1815"/>
      <c r="I4256" s="1815"/>
      <c r="J4256" s="1815"/>
      <c r="K4256" s="1816"/>
      <c r="L4256" s="583"/>
      <c r="M4256" s="583"/>
      <c r="N4256" s="549"/>
      <c r="O4256" s="549"/>
      <c r="P4256" s="549"/>
      <c r="Q4256" s="549"/>
      <c r="R4256" s="549"/>
      <c r="S4256" s="584"/>
    </row>
    <row r="4257" spans="1:19" ht="15.6">
      <c r="A4257" s="1814"/>
      <c r="B4257" s="1815"/>
      <c r="C4257" s="1815"/>
      <c r="D4257" s="1815"/>
      <c r="E4257" s="1815"/>
      <c r="F4257" s="1815"/>
      <c r="G4257" s="1815"/>
      <c r="H4257" s="1815"/>
      <c r="I4257" s="1815"/>
      <c r="J4257" s="1815"/>
      <c r="K4257" s="1816"/>
      <c r="L4257" s="583"/>
      <c r="M4257" s="583"/>
      <c r="N4257" s="549"/>
      <c r="O4257" s="549"/>
      <c r="P4257" s="549"/>
      <c r="Q4257" s="549"/>
      <c r="R4257" s="549"/>
      <c r="S4257" s="584"/>
    </row>
    <row r="4258" spans="1:19" ht="15.6">
      <c r="A4258" s="1814"/>
      <c r="B4258" s="1815"/>
      <c r="C4258" s="1815"/>
      <c r="D4258" s="1815"/>
      <c r="E4258" s="1815"/>
      <c r="F4258" s="1815"/>
      <c r="G4258" s="1815"/>
      <c r="H4258" s="1815"/>
      <c r="I4258" s="1815"/>
      <c r="J4258" s="1815"/>
      <c r="K4258" s="1816"/>
      <c r="L4258" s="583"/>
      <c r="M4258" s="583"/>
      <c r="N4258" s="549"/>
      <c r="O4258" s="549"/>
      <c r="P4258" s="549"/>
      <c r="Q4258" s="549"/>
      <c r="R4258" s="549"/>
      <c r="S4258" s="584"/>
    </row>
    <row r="4259" spans="1:19" ht="16.2" thickBot="1">
      <c r="A4259" s="1814"/>
      <c r="B4259" s="1815"/>
      <c r="C4259" s="1815"/>
      <c r="D4259" s="1815"/>
      <c r="E4259" s="1815"/>
      <c r="F4259" s="1815"/>
      <c r="G4259" s="1815"/>
      <c r="H4259" s="1815"/>
      <c r="I4259" s="1815"/>
      <c r="J4259" s="1815"/>
      <c r="K4259" s="1816"/>
      <c r="L4259" s="1817" t="s">
        <v>1209</v>
      </c>
      <c r="M4259" s="1818"/>
      <c r="N4259" s="1818"/>
      <c r="O4259" s="1818"/>
      <c r="P4259" s="1818"/>
      <c r="Q4259" s="1818"/>
      <c r="R4259" s="1819"/>
      <c r="S4259" s="1164">
        <f>SUM(S4246:S4255)</f>
        <v>39</v>
      </c>
    </row>
    <row r="4260" spans="1:19" ht="15.6">
      <c r="A4260" s="1169"/>
      <c r="B4260" s="1170"/>
      <c r="C4260" s="1170"/>
      <c r="D4260" s="1170"/>
      <c r="E4260" s="1170"/>
      <c r="F4260" s="1170"/>
      <c r="G4260" s="1170"/>
      <c r="H4260" s="1170"/>
      <c r="I4260" s="1170"/>
      <c r="J4260" s="1170"/>
      <c r="K4260" s="1170"/>
      <c r="L4260" s="1171"/>
      <c r="M4260" s="1171"/>
      <c r="N4260" s="1171"/>
      <c r="O4260" s="1171"/>
      <c r="P4260" s="1171"/>
      <c r="Q4260" s="1171"/>
      <c r="R4260" s="1171"/>
      <c r="S4260" s="1172"/>
    </row>
    <row r="4261" spans="1:19" ht="102" customHeight="1">
      <c r="A4261" s="753" t="s">
        <v>1306</v>
      </c>
      <c r="B4261" s="1757"/>
      <c r="C4261" s="1757"/>
      <c r="D4261" s="299"/>
      <c r="E4261" s="280"/>
      <c r="F4261" s="756"/>
      <c r="G4261" s="1758" t="s">
        <v>1306</v>
      </c>
      <c r="H4261" s="1758"/>
      <c r="I4261" s="299"/>
      <c r="J4261" s="299"/>
      <c r="K4261" s="552"/>
      <c r="L4261" s="587"/>
      <c r="M4261" s="587"/>
      <c r="N4261" s="587"/>
      <c r="O4261" s="587"/>
      <c r="P4261" s="587"/>
      <c r="Q4261" s="587"/>
      <c r="R4261" s="587"/>
      <c r="S4261" s="588"/>
    </row>
    <row r="4262" spans="1:19" ht="15.6">
      <c r="A4262" s="765" t="s">
        <v>1939</v>
      </c>
      <c r="B4262" s="755"/>
      <c r="C4262" s="755"/>
      <c r="D4262" s="238"/>
      <c r="E4262" s="238"/>
      <c r="F4262" s="238"/>
      <c r="G4262" s="1759" t="s">
        <v>1942</v>
      </c>
      <c r="H4262" s="1759"/>
      <c r="I4262" s="1759"/>
      <c r="J4262" s="1759"/>
      <c r="K4262" s="552"/>
      <c r="L4262" s="587"/>
      <c r="M4262" s="587"/>
      <c r="N4262" s="587"/>
      <c r="O4262" s="587"/>
      <c r="P4262" s="587"/>
      <c r="Q4262" s="587"/>
      <c r="R4262" s="587"/>
      <c r="S4262" s="588"/>
    </row>
    <row r="4263" spans="1:19" ht="15.6">
      <c r="A4263" s="765" t="s">
        <v>1940</v>
      </c>
      <c r="B4263" s="755"/>
      <c r="C4263" s="755"/>
      <c r="D4263" s="238"/>
      <c r="E4263" s="238"/>
      <c r="F4263" s="238"/>
      <c r="G4263" s="1759" t="s">
        <v>1943</v>
      </c>
      <c r="H4263" s="1759"/>
      <c r="I4263" s="1759"/>
      <c r="J4263" s="1759"/>
      <c r="K4263" s="552"/>
      <c r="L4263" s="587"/>
      <c r="M4263" s="587"/>
      <c r="N4263" s="587"/>
      <c r="O4263" s="587"/>
      <c r="P4263" s="587"/>
      <c r="Q4263" s="587"/>
      <c r="R4263" s="587"/>
      <c r="S4263" s="588"/>
    </row>
    <row r="4264" spans="1:19" ht="16.2" thickBot="1">
      <c r="A4264" s="765" t="s">
        <v>1941</v>
      </c>
      <c r="B4264" s="755"/>
      <c r="C4264" s="755"/>
      <c r="D4264" s="238"/>
      <c r="E4264" s="238"/>
      <c r="F4264" s="238"/>
      <c r="G4264" s="1759" t="s">
        <v>1944</v>
      </c>
      <c r="H4264" s="1759"/>
      <c r="I4264" s="1759"/>
      <c r="J4264" s="1759"/>
      <c r="K4264" s="552"/>
      <c r="L4264" s="587"/>
      <c r="M4264" s="587"/>
      <c r="N4264" s="587"/>
      <c r="O4264" s="587"/>
      <c r="P4264" s="587"/>
      <c r="Q4264" s="587"/>
      <c r="R4264" s="587"/>
      <c r="S4264" s="588"/>
    </row>
    <row r="4265" spans="1:19" ht="21" customHeight="1" thickBot="1">
      <c r="A4265" s="1775" t="s">
        <v>1281</v>
      </c>
      <c r="B4265" s="1776"/>
      <c r="C4265" s="1776"/>
      <c r="D4265" s="1776"/>
      <c r="E4265" s="1776"/>
      <c r="F4265" s="1776"/>
      <c r="G4265" s="1776"/>
      <c r="H4265" s="1776"/>
      <c r="I4265" s="1776"/>
      <c r="J4265" s="1776"/>
      <c r="K4265" s="1776"/>
      <c r="L4265" s="1776"/>
      <c r="M4265" s="1776"/>
      <c r="N4265" s="1776"/>
      <c r="O4265" s="1776"/>
      <c r="P4265" s="1776"/>
      <c r="Q4265" s="1776"/>
      <c r="R4265" s="1776"/>
      <c r="S4265" s="1777"/>
    </row>
    <row r="4266" spans="1:19" ht="15.6">
      <c r="A4266" s="530"/>
      <c r="B4266" s="531"/>
      <c r="C4266" s="531"/>
      <c r="D4266" s="531"/>
      <c r="E4266" s="531"/>
      <c r="F4266" s="531"/>
      <c r="G4266" s="531"/>
      <c r="H4266" s="531"/>
      <c r="I4266" s="531"/>
      <c r="J4266" s="531"/>
      <c r="K4266" s="531"/>
      <c r="L4266" s="531"/>
      <c r="M4266" s="531"/>
      <c r="N4266" s="531"/>
      <c r="O4266" s="531"/>
      <c r="P4266" s="531"/>
      <c r="Q4266" s="531"/>
      <c r="R4266" s="531"/>
      <c r="S4266" s="532"/>
    </row>
    <row r="4267" spans="1:19" ht="15.6" customHeight="1">
      <c r="A4267" s="1839" t="s">
        <v>1204</v>
      </c>
      <c r="B4267" s="1840"/>
      <c r="C4267" s="1840"/>
      <c r="D4267" s="1841" t="s">
        <v>1228</v>
      </c>
      <c r="E4267" s="1842"/>
      <c r="F4267" s="1842"/>
      <c r="G4267" s="1842"/>
      <c r="H4267" s="1842"/>
      <c r="I4267" s="1842"/>
      <c r="J4267" s="1842"/>
      <c r="K4267" s="1842"/>
      <c r="L4267" s="1842"/>
      <c r="M4267" s="1842"/>
      <c r="N4267" s="1842"/>
      <c r="O4267" s="1842"/>
      <c r="P4267" s="1842"/>
      <c r="Q4267" s="1842"/>
      <c r="R4267" s="1843"/>
      <c r="S4267" s="534"/>
    </row>
    <row r="4268" spans="1:19" ht="15.6">
      <c r="A4268" s="535"/>
      <c r="B4268" s="533"/>
      <c r="C4268" s="536"/>
      <c r="D4268" s="1844"/>
      <c r="E4268" s="1845"/>
      <c r="F4268" s="1845"/>
      <c r="G4268" s="1845"/>
      <c r="H4268" s="1845"/>
      <c r="I4268" s="1845"/>
      <c r="J4268" s="1845"/>
      <c r="K4268" s="1845"/>
      <c r="L4268" s="1845"/>
      <c r="M4268" s="1845"/>
      <c r="N4268" s="1845"/>
      <c r="O4268" s="1845"/>
      <c r="P4268" s="1845"/>
      <c r="Q4268" s="1845"/>
      <c r="R4268" s="1846"/>
      <c r="S4268" s="534"/>
    </row>
    <row r="4269" spans="1:19" ht="15.6">
      <c r="A4269" s="1761" t="s">
        <v>1282</v>
      </c>
      <c r="B4269" s="1762"/>
      <c r="C4269" s="1762"/>
      <c r="D4269" s="1762"/>
      <c r="E4269" s="541"/>
      <c r="F4269" s="1763" t="s">
        <v>1283</v>
      </c>
      <c r="G4269" s="1763"/>
      <c r="H4269" s="1763"/>
      <c r="I4269" s="1763"/>
      <c r="J4269" s="1763"/>
      <c r="K4269" s="1763"/>
      <c r="L4269" s="540"/>
      <c r="M4269" s="1763" t="s">
        <v>1205</v>
      </c>
      <c r="N4269" s="1763"/>
      <c r="O4269" s="1763"/>
      <c r="P4269" s="540"/>
      <c r="Q4269" s="1764" t="s">
        <v>1284</v>
      </c>
      <c r="R4269" s="1765"/>
      <c r="S4269" s="1766"/>
    </row>
    <row r="4270" spans="1:19" ht="15.6">
      <c r="A4270" s="1767" t="s">
        <v>1190</v>
      </c>
      <c r="B4270" s="1768"/>
      <c r="C4270" s="1768"/>
      <c r="D4270" s="1768"/>
      <c r="E4270" s="541"/>
      <c r="F4270" s="1769" t="s">
        <v>1946</v>
      </c>
      <c r="G4270" s="1769"/>
      <c r="H4270" s="1769"/>
      <c r="I4270" s="1769"/>
      <c r="J4270" s="1769"/>
      <c r="K4270" s="1769"/>
      <c r="L4270" s="540"/>
      <c r="M4270" s="1770" t="s">
        <v>9</v>
      </c>
      <c r="N4270" s="1771"/>
      <c r="O4270" s="1772"/>
      <c r="P4270" s="539"/>
      <c r="Q4270" s="1828"/>
      <c r="R4270" s="1829"/>
      <c r="S4270" s="1830"/>
    </row>
    <row r="4271" spans="1:19" ht="15.6">
      <c r="A4271" s="1767"/>
      <c r="B4271" s="1768"/>
      <c r="C4271" s="1768"/>
      <c r="D4271" s="1768"/>
      <c r="E4271" s="541"/>
      <c r="F4271" s="1769"/>
      <c r="G4271" s="1769"/>
      <c r="H4271" s="1769"/>
      <c r="I4271" s="1769"/>
      <c r="J4271" s="1769"/>
      <c r="K4271" s="1769"/>
      <c r="L4271" s="539"/>
      <c r="M4271" s="539"/>
      <c r="N4271" s="542"/>
      <c r="O4271" s="542"/>
      <c r="P4271" s="542"/>
      <c r="Q4271" s="542"/>
      <c r="R4271" s="540"/>
      <c r="S4271" s="534"/>
    </row>
    <row r="4272" spans="1:19" ht="15.6">
      <c r="A4272" s="1820" t="s">
        <v>1285</v>
      </c>
      <c r="B4272" s="1821"/>
      <c r="C4272" s="1821"/>
      <c r="D4272" s="1821"/>
      <c r="E4272" s="1821"/>
      <c r="F4272" s="1821"/>
      <c r="G4272" s="1821"/>
      <c r="H4272" s="1821"/>
      <c r="I4272" s="1821"/>
      <c r="J4272" s="1821"/>
      <c r="K4272" s="1822"/>
      <c r="L4272" s="1823" t="s">
        <v>1739</v>
      </c>
      <c r="M4272" s="1825" t="s">
        <v>1225</v>
      </c>
      <c r="N4272" s="1826"/>
      <c r="O4272" s="1827"/>
      <c r="P4272" s="1823" t="s">
        <v>1286</v>
      </c>
      <c r="Q4272" s="1823" t="s">
        <v>1287</v>
      </c>
      <c r="R4272" s="1823" t="s">
        <v>1288</v>
      </c>
      <c r="S4272" s="1809" t="s">
        <v>1206</v>
      </c>
    </row>
    <row r="4273" spans="1:19" ht="15.6">
      <c r="A4273" s="1804"/>
      <c r="B4273" s="1805"/>
      <c r="C4273" s="1805"/>
      <c r="D4273" s="1805"/>
      <c r="E4273" s="1805"/>
      <c r="F4273" s="1805"/>
      <c r="G4273" s="1805"/>
      <c r="H4273" s="1805"/>
      <c r="I4273" s="1805"/>
      <c r="J4273" s="1805"/>
      <c r="K4273" s="1806"/>
      <c r="L4273" s="1824"/>
      <c r="M4273" s="546" t="s">
        <v>1289</v>
      </c>
      <c r="N4273" s="546" t="s">
        <v>1290</v>
      </c>
      <c r="O4273" s="546" t="s">
        <v>1291</v>
      </c>
      <c r="P4273" s="1824"/>
      <c r="Q4273" s="1824"/>
      <c r="R4273" s="1824"/>
      <c r="S4273" s="1810"/>
    </row>
    <row r="4274" spans="1:19" ht="15.6">
      <c r="A4274" s="1811" t="s">
        <v>1292</v>
      </c>
      <c r="B4274" s="1812"/>
      <c r="C4274" s="1812"/>
      <c r="D4274" s="1812"/>
      <c r="E4274" s="1812"/>
      <c r="F4274" s="1812"/>
      <c r="G4274" s="1812"/>
      <c r="H4274" s="1812"/>
      <c r="I4274" s="1812"/>
      <c r="J4274" s="1812"/>
      <c r="K4274" s="1813"/>
      <c r="L4274" s="583" t="s">
        <v>1673</v>
      </c>
      <c r="M4274" s="583"/>
      <c r="N4274" s="549"/>
      <c r="O4274" s="549"/>
      <c r="P4274" s="549"/>
      <c r="Q4274" s="549">
        <v>1</v>
      </c>
      <c r="R4274" s="549"/>
      <c r="S4274" s="584">
        <f>Q4274</f>
        <v>1</v>
      </c>
    </row>
    <row r="4275" spans="1:19" ht="15.6">
      <c r="A4275" s="1814"/>
      <c r="B4275" s="1815"/>
      <c r="C4275" s="1815"/>
      <c r="D4275" s="1815"/>
      <c r="E4275" s="1815"/>
      <c r="F4275" s="1815"/>
      <c r="G4275" s="1815"/>
      <c r="H4275" s="1815"/>
      <c r="I4275" s="1815"/>
      <c r="J4275" s="1815"/>
      <c r="K4275" s="1816"/>
      <c r="L4275" s="583"/>
      <c r="M4275" s="583"/>
      <c r="N4275" s="549"/>
      <c r="O4275" s="549"/>
      <c r="P4275" s="549"/>
      <c r="Q4275" s="549"/>
      <c r="R4275" s="549"/>
      <c r="S4275" s="584"/>
    </row>
    <row r="4276" spans="1:19" ht="15.6">
      <c r="A4276" s="1814"/>
      <c r="B4276" s="1815"/>
      <c r="C4276" s="1815"/>
      <c r="D4276" s="1815"/>
      <c r="E4276" s="1815"/>
      <c r="F4276" s="1815"/>
      <c r="G4276" s="1815"/>
      <c r="H4276" s="1815"/>
      <c r="I4276" s="1815"/>
      <c r="J4276" s="1815"/>
      <c r="K4276" s="1816"/>
      <c r="L4276" s="583"/>
      <c r="M4276" s="583"/>
      <c r="N4276" s="549"/>
      <c r="O4276" s="549"/>
      <c r="P4276" s="549"/>
      <c r="Q4276" s="549"/>
      <c r="R4276" s="549"/>
      <c r="S4276" s="584"/>
    </row>
    <row r="4277" spans="1:19" ht="15.6">
      <c r="A4277" s="1814"/>
      <c r="B4277" s="1815"/>
      <c r="C4277" s="1815"/>
      <c r="D4277" s="1815"/>
      <c r="E4277" s="1815"/>
      <c r="F4277" s="1815"/>
      <c r="G4277" s="1815"/>
      <c r="H4277" s="1815"/>
      <c r="I4277" s="1815"/>
      <c r="J4277" s="1815"/>
      <c r="K4277" s="1816"/>
      <c r="L4277" s="583"/>
      <c r="M4277" s="583"/>
      <c r="N4277" s="549"/>
      <c r="O4277" s="549"/>
      <c r="P4277" s="549"/>
      <c r="Q4277" s="549"/>
      <c r="R4277" s="549"/>
      <c r="S4277" s="584"/>
    </row>
    <row r="4278" spans="1:19" ht="15.6">
      <c r="A4278" s="1814"/>
      <c r="B4278" s="1815"/>
      <c r="C4278" s="1815"/>
      <c r="D4278" s="1815"/>
      <c r="E4278" s="1815"/>
      <c r="F4278" s="1815"/>
      <c r="G4278" s="1815"/>
      <c r="H4278" s="1815"/>
      <c r="I4278" s="1815"/>
      <c r="J4278" s="1815"/>
      <c r="K4278" s="1816"/>
      <c r="L4278" s="583"/>
      <c r="M4278" s="583"/>
      <c r="N4278" s="549"/>
      <c r="O4278" s="549"/>
      <c r="P4278" s="549"/>
      <c r="Q4278" s="549"/>
      <c r="R4278" s="549"/>
      <c r="S4278" s="584"/>
    </row>
    <row r="4279" spans="1:19" ht="15.6">
      <c r="A4279" s="1814"/>
      <c r="B4279" s="1815"/>
      <c r="C4279" s="1815"/>
      <c r="D4279" s="1815"/>
      <c r="E4279" s="1815"/>
      <c r="F4279" s="1815"/>
      <c r="G4279" s="1815"/>
      <c r="H4279" s="1815"/>
      <c r="I4279" s="1815"/>
      <c r="J4279" s="1815"/>
      <c r="K4279" s="1816"/>
      <c r="L4279" s="583"/>
      <c r="M4279" s="583"/>
      <c r="N4279" s="549"/>
      <c r="O4279" s="549"/>
      <c r="P4279" s="549"/>
      <c r="Q4279" s="549"/>
      <c r="R4279" s="549"/>
      <c r="S4279" s="584"/>
    </row>
    <row r="4280" spans="1:19" ht="15.6">
      <c r="A4280" s="1814"/>
      <c r="B4280" s="1815"/>
      <c r="C4280" s="1815"/>
      <c r="D4280" s="1815"/>
      <c r="E4280" s="1815"/>
      <c r="F4280" s="1815"/>
      <c r="G4280" s="1815"/>
      <c r="H4280" s="1815"/>
      <c r="I4280" s="1815"/>
      <c r="J4280" s="1815"/>
      <c r="K4280" s="1816"/>
      <c r="L4280" s="583"/>
      <c r="M4280" s="583"/>
      <c r="N4280" s="549"/>
      <c r="O4280" s="549"/>
      <c r="P4280" s="549"/>
      <c r="Q4280" s="549"/>
      <c r="R4280" s="549"/>
      <c r="S4280" s="584"/>
    </row>
    <row r="4281" spans="1:19" ht="15.6">
      <c r="A4281" s="1814"/>
      <c r="B4281" s="1815"/>
      <c r="C4281" s="1815"/>
      <c r="D4281" s="1815"/>
      <c r="E4281" s="1815"/>
      <c r="F4281" s="1815"/>
      <c r="G4281" s="1815"/>
      <c r="H4281" s="1815"/>
      <c r="I4281" s="1815"/>
      <c r="J4281" s="1815"/>
      <c r="K4281" s="1816"/>
      <c r="L4281" s="583"/>
      <c r="M4281" s="583"/>
      <c r="N4281" s="549"/>
      <c r="O4281" s="549"/>
      <c r="P4281" s="549"/>
      <c r="Q4281" s="549"/>
      <c r="R4281" s="549"/>
      <c r="S4281" s="584"/>
    </row>
    <row r="4282" spans="1:19" ht="15.6">
      <c r="A4282" s="1814"/>
      <c r="B4282" s="1815"/>
      <c r="C4282" s="1815"/>
      <c r="D4282" s="1815"/>
      <c r="E4282" s="1815"/>
      <c r="F4282" s="1815"/>
      <c r="G4282" s="1815"/>
      <c r="H4282" s="1815"/>
      <c r="I4282" s="1815"/>
      <c r="J4282" s="1815"/>
      <c r="K4282" s="1816"/>
      <c r="L4282" s="583"/>
      <c r="M4282" s="583"/>
      <c r="N4282" s="549"/>
      <c r="O4282" s="549"/>
      <c r="P4282" s="549"/>
      <c r="Q4282" s="549"/>
      <c r="R4282" s="549"/>
      <c r="S4282" s="584"/>
    </row>
    <row r="4283" spans="1:19" ht="15.6">
      <c r="A4283" s="1814"/>
      <c r="B4283" s="1815"/>
      <c r="C4283" s="1815"/>
      <c r="D4283" s="1815"/>
      <c r="E4283" s="1815"/>
      <c r="F4283" s="1815"/>
      <c r="G4283" s="1815"/>
      <c r="H4283" s="1815"/>
      <c r="I4283" s="1815"/>
      <c r="J4283" s="1815"/>
      <c r="K4283" s="1816"/>
      <c r="L4283" s="583"/>
      <c r="M4283" s="583"/>
      <c r="N4283" s="549"/>
      <c r="O4283" s="549"/>
      <c r="P4283" s="549"/>
      <c r="Q4283" s="549"/>
      <c r="R4283" s="549"/>
      <c r="S4283" s="584"/>
    </row>
    <row r="4284" spans="1:19" ht="15.6">
      <c r="A4284" s="1814"/>
      <c r="B4284" s="1815"/>
      <c r="C4284" s="1815"/>
      <c r="D4284" s="1815"/>
      <c r="E4284" s="1815"/>
      <c r="F4284" s="1815"/>
      <c r="G4284" s="1815"/>
      <c r="H4284" s="1815"/>
      <c r="I4284" s="1815"/>
      <c r="J4284" s="1815"/>
      <c r="K4284" s="1816"/>
      <c r="L4284" s="583"/>
      <c r="M4284" s="583"/>
      <c r="N4284" s="549"/>
      <c r="O4284" s="549"/>
      <c r="P4284" s="549"/>
      <c r="Q4284" s="549"/>
      <c r="R4284" s="549"/>
      <c r="S4284" s="584"/>
    </row>
    <row r="4285" spans="1:19" ht="15.6">
      <c r="A4285" s="1814"/>
      <c r="B4285" s="1815"/>
      <c r="C4285" s="1815"/>
      <c r="D4285" s="1815"/>
      <c r="E4285" s="1815"/>
      <c r="F4285" s="1815"/>
      <c r="G4285" s="1815"/>
      <c r="H4285" s="1815"/>
      <c r="I4285" s="1815"/>
      <c r="J4285" s="1815"/>
      <c r="K4285" s="1816"/>
      <c r="L4285" s="583"/>
      <c r="M4285" s="583"/>
      <c r="N4285" s="549"/>
      <c r="O4285" s="549"/>
      <c r="P4285" s="549"/>
      <c r="Q4285" s="549"/>
      <c r="R4285" s="549"/>
      <c r="S4285" s="584"/>
    </row>
    <row r="4286" spans="1:19" ht="15.6">
      <c r="A4286" s="1814"/>
      <c r="B4286" s="1815"/>
      <c r="C4286" s="1815"/>
      <c r="D4286" s="1815"/>
      <c r="E4286" s="1815"/>
      <c r="F4286" s="1815"/>
      <c r="G4286" s="1815"/>
      <c r="H4286" s="1815"/>
      <c r="I4286" s="1815"/>
      <c r="J4286" s="1815"/>
      <c r="K4286" s="1816"/>
      <c r="L4286" s="583"/>
      <c r="M4286" s="583"/>
      <c r="N4286" s="549"/>
      <c r="O4286" s="549"/>
      <c r="P4286" s="549"/>
      <c r="Q4286" s="549"/>
      <c r="R4286" s="549"/>
      <c r="S4286" s="584"/>
    </row>
    <row r="4287" spans="1:19" ht="15.6">
      <c r="A4287" s="1831"/>
      <c r="B4287" s="1832"/>
      <c r="C4287" s="1832"/>
      <c r="D4287" s="1832"/>
      <c r="E4287" s="1832"/>
      <c r="F4287" s="1832"/>
      <c r="G4287" s="1832"/>
      <c r="H4287" s="1832"/>
      <c r="I4287" s="1832"/>
      <c r="J4287" s="1832"/>
      <c r="K4287" s="1833"/>
      <c r="L4287" s="1834" t="s">
        <v>1209</v>
      </c>
      <c r="M4287" s="1835"/>
      <c r="N4287" s="1835"/>
      <c r="O4287" s="1835"/>
      <c r="P4287" s="1835"/>
      <c r="Q4287" s="1835"/>
      <c r="R4287" s="1836"/>
      <c r="S4287" s="558">
        <f>SUM(S4274:S4283)</f>
        <v>1</v>
      </c>
    </row>
    <row r="4288" spans="1:19" ht="15" thickBot="1">
      <c r="A4288" s="1147"/>
      <c r="S4288" s="1148"/>
    </row>
    <row r="4289" spans="1:19" ht="21" customHeight="1" thickBot="1">
      <c r="A4289" s="1775" t="s">
        <v>1281</v>
      </c>
      <c r="B4289" s="1776"/>
      <c r="C4289" s="1776"/>
      <c r="D4289" s="1776"/>
      <c r="E4289" s="1776"/>
      <c r="F4289" s="1776"/>
      <c r="G4289" s="1776"/>
      <c r="H4289" s="1776"/>
      <c r="I4289" s="1776"/>
      <c r="J4289" s="1776"/>
      <c r="K4289" s="1776"/>
      <c r="L4289" s="1776"/>
      <c r="M4289" s="1776"/>
      <c r="N4289" s="1776"/>
      <c r="O4289" s="1776"/>
      <c r="P4289" s="1776"/>
      <c r="Q4289" s="1776"/>
      <c r="R4289" s="1776"/>
      <c r="S4289" s="1777"/>
    </row>
    <row r="4290" spans="1:19" ht="15.6">
      <c r="A4290" s="530"/>
      <c r="B4290" s="531"/>
      <c r="C4290" s="531"/>
      <c r="D4290" s="531"/>
      <c r="E4290" s="531"/>
      <c r="F4290" s="531"/>
      <c r="G4290" s="531"/>
      <c r="H4290" s="531"/>
      <c r="I4290" s="531"/>
      <c r="J4290" s="531"/>
      <c r="K4290" s="531"/>
      <c r="L4290" s="531"/>
      <c r="M4290" s="531"/>
      <c r="N4290" s="531"/>
      <c r="O4290" s="531"/>
      <c r="P4290" s="531"/>
      <c r="Q4290" s="531"/>
      <c r="R4290" s="531"/>
      <c r="S4290" s="532"/>
    </row>
    <row r="4291" spans="1:19" ht="15.6" customHeight="1">
      <c r="A4291" s="1839" t="s">
        <v>1204</v>
      </c>
      <c r="B4291" s="1840"/>
      <c r="C4291" s="1840"/>
      <c r="D4291" s="1841" t="s">
        <v>1228</v>
      </c>
      <c r="E4291" s="1842"/>
      <c r="F4291" s="1842"/>
      <c r="G4291" s="1842"/>
      <c r="H4291" s="1842"/>
      <c r="I4291" s="1842"/>
      <c r="J4291" s="1842"/>
      <c r="K4291" s="1842"/>
      <c r="L4291" s="1842"/>
      <c r="M4291" s="1842"/>
      <c r="N4291" s="1842"/>
      <c r="O4291" s="1842"/>
      <c r="P4291" s="1842"/>
      <c r="Q4291" s="1842"/>
      <c r="R4291" s="1843"/>
      <c r="S4291" s="534"/>
    </row>
    <row r="4292" spans="1:19" ht="15.6">
      <c r="A4292" s="535"/>
      <c r="B4292" s="533"/>
      <c r="C4292" s="536"/>
      <c r="D4292" s="1844"/>
      <c r="E4292" s="1845"/>
      <c r="F4292" s="1845"/>
      <c r="G4292" s="1845"/>
      <c r="H4292" s="1845"/>
      <c r="I4292" s="1845"/>
      <c r="J4292" s="1845"/>
      <c r="K4292" s="1845"/>
      <c r="L4292" s="1845"/>
      <c r="M4292" s="1845"/>
      <c r="N4292" s="1845"/>
      <c r="O4292" s="1845"/>
      <c r="P4292" s="1845"/>
      <c r="Q4292" s="1845"/>
      <c r="R4292" s="1846"/>
      <c r="S4292" s="534"/>
    </row>
    <row r="4293" spans="1:19" ht="15.6">
      <c r="A4293" s="1761" t="s">
        <v>1282</v>
      </c>
      <c r="B4293" s="1762"/>
      <c r="C4293" s="1762"/>
      <c r="D4293" s="1762"/>
      <c r="E4293" s="541"/>
      <c r="F4293" s="1763" t="s">
        <v>1283</v>
      </c>
      <c r="G4293" s="1763"/>
      <c r="H4293" s="1763"/>
      <c r="I4293" s="1763"/>
      <c r="J4293" s="1763"/>
      <c r="K4293" s="1763"/>
      <c r="L4293" s="540"/>
      <c r="M4293" s="1763" t="s">
        <v>1205</v>
      </c>
      <c r="N4293" s="1763"/>
      <c r="O4293" s="1763"/>
      <c r="P4293" s="540"/>
      <c r="Q4293" s="1764" t="s">
        <v>1284</v>
      </c>
      <c r="R4293" s="1765"/>
      <c r="S4293" s="1766"/>
    </row>
    <row r="4294" spans="1:19" ht="15.6">
      <c r="A4294" s="1767" t="s">
        <v>1191</v>
      </c>
      <c r="B4294" s="1768"/>
      <c r="C4294" s="1768"/>
      <c r="D4294" s="1768"/>
      <c r="E4294" s="541"/>
      <c r="F4294" s="1769" t="s">
        <v>1192</v>
      </c>
      <c r="G4294" s="1769"/>
      <c r="H4294" s="1769"/>
      <c r="I4294" s="1769"/>
      <c r="J4294" s="1769"/>
      <c r="K4294" s="1769"/>
      <c r="L4294" s="540"/>
      <c r="M4294" s="1770" t="s">
        <v>1139</v>
      </c>
      <c r="N4294" s="1771"/>
      <c r="O4294" s="1772"/>
      <c r="P4294" s="539"/>
      <c r="Q4294" s="1828"/>
      <c r="R4294" s="1829"/>
      <c r="S4294" s="1830"/>
    </row>
    <row r="4295" spans="1:19" ht="15.6">
      <c r="A4295" s="1767"/>
      <c r="B4295" s="1768"/>
      <c r="C4295" s="1768"/>
      <c r="D4295" s="1768"/>
      <c r="E4295" s="541"/>
      <c r="F4295" s="1769"/>
      <c r="G4295" s="1769"/>
      <c r="H4295" s="1769"/>
      <c r="I4295" s="1769"/>
      <c r="J4295" s="1769"/>
      <c r="K4295" s="1769"/>
      <c r="L4295" s="539"/>
      <c r="M4295" s="539"/>
      <c r="N4295" s="542"/>
      <c r="O4295" s="542"/>
      <c r="P4295" s="542"/>
      <c r="Q4295" s="542"/>
      <c r="R4295" s="540"/>
      <c r="S4295" s="534"/>
    </row>
    <row r="4296" spans="1:19" ht="15.6">
      <c r="A4296" s="1820" t="s">
        <v>1285</v>
      </c>
      <c r="B4296" s="1821"/>
      <c r="C4296" s="1821"/>
      <c r="D4296" s="1821"/>
      <c r="E4296" s="1821"/>
      <c r="F4296" s="1821"/>
      <c r="G4296" s="1821"/>
      <c r="H4296" s="1821"/>
      <c r="I4296" s="1821"/>
      <c r="J4296" s="1821"/>
      <c r="K4296" s="1822"/>
      <c r="L4296" s="1823" t="s">
        <v>1739</v>
      </c>
      <c r="M4296" s="1825" t="s">
        <v>1225</v>
      </c>
      <c r="N4296" s="1826"/>
      <c r="O4296" s="1827"/>
      <c r="P4296" s="1823" t="s">
        <v>1286</v>
      </c>
      <c r="Q4296" s="1823" t="s">
        <v>1287</v>
      </c>
      <c r="R4296" s="1823" t="s">
        <v>1288</v>
      </c>
      <c r="S4296" s="1809" t="s">
        <v>1206</v>
      </c>
    </row>
    <row r="4297" spans="1:19" ht="15.6">
      <c r="A4297" s="1804"/>
      <c r="B4297" s="1805"/>
      <c r="C4297" s="1805"/>
      <c r="D4297" s="1805"/>
      <c r="E4297" s="1805"/>
      <c r="F4297" s="1805"/>
      <c r="G4297" s="1805"/>
      <c r="H4297" s="1805"/>
      <c r="I4297" s="1805"/>
      <c r="J4297" s="1805"/>
      <c r="K4297" s="1806"/>
      <c r="L4297" s="1824"/>
      <c r="M4297" s="546" t="s">
        <v>1289</v>
      </c>
      <c r="N4297" s="546" t="s">
        <v>1290</v>
      </c>
      <c r="O4297" s="546" t="s">
        <v>1291</v>
      </c>
      <c r="P4297" s="1824"/>
      <c r="Q4297" s="1824"/>
      <c r="R4297" s="1824"/>
      <c r="S4297" s="1810"/>
    </row>
    <row r="4298" spans="1:19" ht="31.2">
      <c r="A4298" s="1811" t="s">
        <v>1292</v>
      </c>
      <c r="B4298" s="1812"/>
      <c r="C4298" s="1812"/>
      <c r="D4298" s="1812"/>
      <c r="E4298" s="1812"/>
      <c r="F4298" s="1812"/>
      <c r="G4298" s="1812"/>
      <c r="H4298" s="1812"/>
      <c r="I4298" s="1812"/>
      <c r="J4298" s="1812"/>
      <c r="K4298" s="1813"/>
      <c r="L4298" s="583" t="s">
        <v>1770</v>
      </c>
      <c r="M4298" s="583"/>
      <c r="N4298" s="549"/>
      <c r="O4298" s="549"/>
      <c r="P4298" s="549"/>
      <c r="Q4298" s="549">
        <v>10</v>
      </c>
      <c r="R4298" s="549"/>
      <c r="S4298" s="584">
        <f>Q4298</f>
        <v>10</v>
      </c>
    </row>
    <row r="4299" spans="1:19" ht="15.6">
      <c r="A4299" s="1814"/>
      <c r="B4299" s="1815"/>
      <c r="C4299" s="1815"/>
      <c r="D4299" s="1815"/>
      <c r="E4299" s="1815"/>
      <c r="F4299" s="1815"/>
      <c r="G4299" s="1815"/>
      <c r="H4299" s="1815"/>
      <c r="I4299" s="1815"/>
      <c r="J4299" s="1815"/>
      <c r="K4299" s="1816"/>
      <c r="L4299" s="583"/>
      <c r="M4299" s="583"/>
      <c r="N4299" s="549"/>
      <c r="O4299" s="549"/>
      <c r="P4299" s="549"/>
      <c r="Q4299" s="549"/>
      <c r="R4299" s="549"/>
      <c r="S4299" s="584"/>
    </row>
    <row r="4300" spans="1:19" ht="15.6">
      <c r="A4300" s="1814"/>
      <c r="B4300" s="1815"/>
      <c r="C4300" s="1815"/>
      <c r="D4300" s="1815"/>
      <c r="E4300" s="1815"/>
      <c r="F4300" s="1815"/>
      <c r="G4300" s="1815"/>
      <c r="H4300" s="1815"/>
      <c r="I4300" s="1815"/>
      <c r="J4300" s="1815"/>
      <c r="K4300" s="1816"/>
      <c r="L4300" s="583"/>
      <c r="M4300" s="583"/>
      <c r="N4300" s="549"/>
      <c r="O4300" s="549"/>
      <c r="P4300" s="549"/>
      <c r="Q4300" s="549"/>
      <c r="R4300" s="549"/>
      <c r="S4300" s="584"/>
    </row>
    <row r="4301" spans="1:19" ht="15.6">
      <c r="A4301" s="1814"/>
      <c r="B4301" s="1815"/>
      <c r="C4301" s="1815"/>
      <c r="D4301" s="1815"/>
      <c r="E4301" s="1815"/>
      <c r="F4301" s="1815"/>
      <c r="G4301" s="1815"/>
      <c r="H4301" s="1815"/>
      <c r="I4301" s="1815"/>
      <c r="J4301" s="1815"/>
      <c r="K4301" s="1816"/>
      <c r="L4301" s="583"/>
      <c r="M4301" s="583"/>
      <c r="N4301" s="549"/>
      <c r="O4301" s="549"/>
      <c r="P4301" s="549"/>
      <c r="Q4301" s="549"/>
      <c r="R4301" s="549"/>
      <c r="S4301" s="584"/>
    </row>
    <row r="4302" spans="1:19" ht="15.6">
      <c r="A4302" s="1814"/>
      <c r="B4302" s="1815"/>
      <c r="C4302" s="1815"/>
      <c r="D4302" s="1815"/>
      <c r="E4302" s="1815"/>
      <c r="F4302" s="1815"/>
      <c r="G4302" s="1815"/>
      <c r="H4302" s="1815"/>
      <c r="I4302" s="1815"/>
      <c r="J4302" s="1815"/>
      <c r="K4302" s="1816"/>
      <c r="L4302" s="583"/>
      <c r="M4302" s="583"/>
      <c r="N4302" s="549"/>
      <c r="O4302" s="549"/>
      <c r="P4302" s="549"/>
      <c r="Q4302" s="549"/>
      <c r="R4302" s="549"/>
      <c r="S4302" s="584"/>
    </row>
    <row r="4303" spans="1:19" ht="15.6">
      <c r="A4303" s="1814"/>
      <c r="B4303" s="1815"/>
      <c r="C4303" s="1815"/>
      <c r="D4303" s="1815"/>
      <c r="E4303" s="1815"/>
      <c r="F4303" s="1815"/>
      <c r="G4303" s="1815"/>
      <c r="H4303" s="1815"/>
      <c r="I4303" s="1815"/>
      <c r="J4303" s="1815"/>
      <c r="K4303" s="1816"/>
      <c r="L4303" s="583"/>
      <c r="M4303" s="583"/>
      <c r="N4303" s="549"/>
      <c r="O4303" s="549"/>
      <c r="P4303" s="549"/>
      <c r="Q4303" s="549"/>
      <c r="R4303" s="549"/>
      <c r="S4303" s="584"/>
    </row>
    <row r="4304" spans="1:19" ht="15.6">
      <c r="A4304" s="1814"/>
      <c r="B4304" s="1815"/>
      <c r="C4304" s="1815"/>
      <c r="D4304" s="1815"/>
      <c r="E4304" s="1815"/>
      <c r="F4304" s="1815"/>
      <c r="G4304" s="1815"/>
      <c r="H4304" s="1815"/>
      <c r="I4304" s="1815"/>
      <c r="J4304" s="1815"/>
      <c r="K4304" s="1816"/>
      <c r="L4304" s="583"/>
      <c r="M4304" s="583"/>
      <c r="N4304" s="549"/>
      <c r="O4304" s="549"/>
      <c r="P4304" s="549"/>
      <c r="Q4304" s="549"/>
      <c r="R4304" s="549"/>
      <c r="S4304" s="584"/>
    </row>
    <row r="4305" spans="1:19" ht="15.6">
      <c r="A4305" s="1814"/>
      <c r="B4305" s="1815"/>
      <c r="C4305" s="1815"/>
      <c r="D4305" s="1815"/>
      <c r="E4305" s="1815"/>
      <c r="F4305" s="1815"/>
      <c r="G4305" s="1815"/>
      <c r="H4305" s="1815"/>
      <c r="I4305" s="1815"/>
      <c r="J4305" s="1815"/>
      <c r="K4305" s="1816"/>
      <c r="L4305" s="583"/>
      <c r="M4305" s="583"/>
      <c r="N4305" s="549"/>
      <c r="O4305" s="549"/>
      <c r="P4305" s="549"/>
      <c r="Q4305" s="549"/>
      <c r="R4305" s="549"/>
      <c r="S4305" s="584"/>
    </row>
    <row r="4306" spans="1:19" ht="15.6">
      <c r="A4306" s="1814"/>
      <c r="B4306" s="1815"/>
      <c r="C4306" s="1815"/>
      <c r="D4306" s="1815"/>
      <c r="E4306" s="1815"/>
      <c r="F4306" s="1815"/>
      <c r="G4306" s="1815"/>
      <c r="H4306" s="1815"/>
      <c r="I4306" s="1815"/>
      <c r="J4306" s="1815"/>
      <c r="K4306" s="1816"/>
      <c r="L4306" s="583"/>
      <c r="M4306" s="583"/>
      <c r="N4306" s="549"/>
      <c r="O4306" s="549"/>
      <c r="P4306" s="549"/>
      <c r="Q4306" s="549"/>
      <c r="R4306" s="549"/>
      <c r="S4306" s="584"/>
    </row>
    <row r="4307" spans="1:19" ht="15.6">
      <c r="A4307" s="1814"/>
      <c r="B4307" s="1815"/>
      <c r="C4307" s="1815"/>
      <c r="D4307" s="1815"/>
      <c r="E4307" s="1815"/>
      <c r="F4307" s="1815"/>
      <c r="G4307" s="1815"/>
      <c r="H4307" s="1815"/>
      <c r="I4307" s="1815"/>
      <c r="J4307" s="1815"/>
      <c r="K4307" s="1816"/>
      <c r="L4307" s="583"/>
      <c r="M4307" s="583"/>
      <c r="N4307" s="549"/>
      <c r="O4307" s="549"/>
      <c r="P4307" s="549"/>
      <c r="Q4307" s="549"/>
      <c r="R4307" s="549"/>
      <c r="S4307" s="584"/>
    </row>
    <row r="4308" spans="1:19" ht="15.6">
      <c r="A4308" s="1814"/>
      <c r="B4308" s="1815"/>
      <c r="C4308" s="1815"/>
      <c r="D4308" s="1815"/>
      <c r="E4308" s="1815"/>
      <c r="F4308" s="1815"/>
      <c r="G4308" s="1815"/>
      <c r="H4308" s="1815"/>
      <c r="I4308" s="1815"/>
      <c r="J4308" s="1815"/>
      <c r="K4308" s="1816"/>
      <c r="L4308" s="583"/>
      <c r="M4308" s="583"/>
      <c r="N4308" s="549"/>
      <c r="O4308" s="549"/>
      <c r="P4308" s="549"/>
      <c r="Q4308" s="549"/>
      <c r="R4308" s="549"/>
      <c r="S4308" s="584"/>
    </row>
    <row r="4309" spans="1:19" ht="15.6">
      <c r="A4309" s="1814"/>
      <c r="B4309" s="1815"/>
      <c r="C4309" s="1815"/>
      <c r="D4309" s="1815"/>
      <c r="E4309" s="1815"/>
      <c r="F4309" s="1815"/>
      <c r="G4309" s="1815"/>
      <c r="H4309" s="1815"/>
      <c r="I4309" s="1815"/>
      <c r="J4309" s="1815"/>
      <c r="K4309" s="1816"/>
      <c r="L4309" s="583"/>
      <c r="M4309" s="583"/>
      <c r="N4309" s="549"/>
      <c r="O4309" s="549"/>
      <c r="P4309" s="549"/>
      <c r="Q4309" s="549"/>
      <c r="R4309" s="549"/>
      <c r="S4309" s="584"/>
    </row>
    <row r="4310" spans="1:19" ht="15.6">
      <c r="A4310" s="1814"/>
      <c r="B4310" s="1815"/>
      <c r="C4310" s="1815"/>
      <c r="D4310" s="1815"/>
      <c r="E4310" s="1815"/>
      <c r="F4310" s="1815"/>
      <c r="G4310" s="1815"/>
      <c r="H4310" s="1815"/>
      <c r="I4310" s="1815"/>
      <c r="J4310" s="1815"/>
      <c r="K4310" s="1816"/>
      <c r="L4310" s="583"/>
      <c r="M4310" s="583"/>
      <c r="N4310" s="549"/>
      <c r="O4310" s="549"/>
      <c r="P4310" s="549"/>
      <c r="Q4310" s="549"/>
      <c r="R4310" s="549"/>
      <c r="S4310" s="584"/>
    </row>
    <row r="4311" spans="1:19" ht="16.2" thickBot="1">
      <c r="A4311" s="1814"/>
      <c r="B4311" s="1815"/>
      <c r="C4311" s="1815"/>
      <c r="D4311" s="1815"/>
      <c r="E4311" s="1815"/>
      <c r="F4311" s="1815"/>
      <c r="G4311" s="1815"/>
      <c r="H4311" s="1815"/>
      <c r="I4311" s="1815"/>
      <c r="J4311" s="1815"/>
      <c r="K4311" s="1816"/>
      <c r="L4311" s="1817" t="s">
        <v>1209</v>
      </c>
      <c r="M4311" s="1818"/>
      <c r="N4311" s="1818"/>
      <c r="O4311" s="1818"/>
      <c r="P4311" s="1818"/>
      <c r="Q4311" s="1818"/>
      <c r="R4311" s="1819"/>
      <c r="S4311" s="1164">
        <f>SUM(S4298:S4307)</f>
        <v>10</v>
      </c>
    </row>
    <row r="4312" spans="1:19" ht="15.6">
      <c r="A4312" s="1169"/>
      <c r="B4312" s="1170"/>
      <c r="C4312" s="1170"/>
      <c r="D4312" s="1170"/>
      <c r="E4312" s="1170"/>
      <c r="F4312" s="1170"/>
      <c r="G4312" s="1170"/>
      <c r="H4312" s="1170"/>
      <c r="I4312" s="1170"/>
      <c r="J4312" s="1170"/>
      <c r="K4312" s="1170"/>
      <c r="L4312" s="1171"/>
      <c r="M4312" s="1171"/>
      <c r="N4312" s="1171"/>
      <c r="O4312" s="1171"/>
      <c r="P4312" s="1171"/>
      <c r="Q4312" s="1171"/>
      <c r="R4312" s="1171"/>
      <c r="S4312" s="1172"/>
    </row>
    <row r="4313" spans="1:19" ht="84" customHeight="1">
      <c r="A4313" s="753" t="s">
        <v>1306</v>
      </c>
      <c r="B4313" s="1757"/>
      <c r="C4313" s="1757"/>
      <c r="D4313" s="299"/>
      <c r="E4313" s="280"/>
      <c r="F4313" s="756"/>
      <c r="G4313" s="1758" t="s">
        <v>1306</v>
      </c>
      <c r="H4313" s="1758"/>
      <c r="I4313" s="299"/>
      <c r="J4313" s="299"/>
      <c r="K4313" s="552"/>
      <c r="L4313" s="587"/>
      <c r="M4313" s="587"/>
      <c r="N4313" s="587"/>
      <c r="O4313" s="587"/>
      <c r="P4313" s="587"/>
      <c r="Q4313" s="587"/>
      <c r="R4313" s="587"/>
      <c r="S4313" s="588"/>
    </row>
    <row r="4314" spans="1:19" ht="15.6">
      <c r="A4314" s="765" t="s">
        <v>1939</v>
      </c>
      <c r="B4314" s="755"/>
      <c r="C4314" s="755"/>
      <c r="D4314" s="238"/>
      <c r="E4314" s="238"/>
      <c r="F4314" s="238"/>
      <c r="G4314" s="1759" t="s">
        <v>1942</v>
      </c>
      <c r="H4314" s="1759"/>
      <c r="I4314" s="1759"/>
      <c r="J4314" s="1759"/>
      <c r="K4314" s="552"/>
      <c r="L4314" s="587"/>
      <c r="M4314" s="587"/>
      <c r="N4314" s="587"/>
      <c r="O4314" s="587"/>
      <c r="P4314" s="587"/>
      <c r="Q4314" s="587"/>
      <c r="R4314" s="587"/>
      <c r="S4314" s="588"/>
    </row>
    <row r="4315" spans="1:19" ht="15.6">
      <c r="A4315" s="765" t="s">
        <v>1940</v>
      </c>
      <c r="B4315" s="755"/>
      <c r="C4315" s="755"/>
      <c r="D4315" s="238"/>
      <c r="E4315" s="238"/>
      <c r="F4315" s="238"/>
      <c r="G4315" s="1759" t="s">
        <v>1943</v>
      </c>
      <c r="H4315" s="1759"/>
      <c r="I4315" s="1759"/>
      <c r="J4315" s="1759"/>
      <c r="K4315" s="552"/>
      <c r="L4315" s="587"/>
      <c r="M4315" s="587"/>
      <c r="N4315" s="587"/>
      <c r="O4315" s="587"/>
      <c r="P4315" s="587"/>
      <c r="Q4315" s="587"/>
      <c r="R4315" s="587"/>
      <c r="S4315" s="588"/>
    </row>
    <row r="4316" spans="1:19" ht="16.2" thickBot="1">
      <c r="A4316" s="765" t="s">
        <v>1941</v>
      </c>
      <c r="B4316" s="755"/>
      <c r="C4316" s="755"/>
      <c r="D4316" s="238"/>
      <c r="E4316" s="238"/>
      <c r="F4316" s="238"/>
      <c r="G4316" s="1759" t="s">
        <v>1944</v>
      </c>
      <c r="H4316" s="1759"/>
      <c r="I4316" s="1759"/>
      <c r="J4316" s="1759"/>
      <c r="K4316" s="552"/>
      <c r="L4316" s="587"/>
      <c r="M4316" s="587"/>
      <c r="N4316" s="587"/>
      <c r="O4316" s="587"/>
      <c r="P4316" s="587"/>
      <c r="Q4316" s="587"/>
      <c r="R4316" s="587"/>
      <c r="S4316" s="588"/>
    </row>
    <row r="4317" spans="1:19" ht="21" customHeight="1" thickBot="1">
      <c r="A4317" s="1775" t="s">
        <v>1281</v>
      </c>
      <c r="B4317" s="1776"/>
      <c r="C4317" s="1776"/>
      <c r="D4317" s="1776"/>
      <c r="E4317" s="1776"/>
      <c r="F4317" s="1776"/>
      <c r="G4317" s="1776"/>
      <c r="H4317" s="1776"/>
      <c r="I4317" s="1776"/>
      <c r="J4317" s="1776"/>
      <c r="K4317" s="1776"/>
      <c r="L4317" s="1776"/>
      <c r="M4317" s="1776"/>
      <c r="N4317" s="1776"/>
      <c r="O4317" s="1776"/>
      <c r="P4317" s="1776"/>
      <c r="Q4317" s="1776"/>
      <c r="R4317" s="1776"/>
      <c r="S4317" s="1777"/>
    </row>
    <row r="4318" spans="1:19" ht="15.6">
      <c r="A4318" s="530"/>
      <c r="B4318" s="531"/>
      <c r="C4318" s="531"/>
      <c r="D4318" s="531"/>
      <c r="E4318" s="531"/>
      <c r="F4318" s="531"/>
      <c r="G4318" s="531"/>
      <c r="H4318" s="531"/>
      <c r="I4318" s="531"/>
      <c r="J4318" s="531"/>
      <c r="K4318" s="531"/>
      <c r="L4318" s="531"/>
      <c r="M4318" s="531"/>
      <c r="N4318" s="531"/>
      <c r="O4318" s="531"/>
      <c r="P4318" s="531"/>
      <c r="Q4318" s="531"/>
      <c r="R4318" s="531"/>
      <c r="S4318" s="532"/>
    </row>
    <row r="4319" spans="1:19" ht="15.6" customHeight="1">
      <c r="A4319" s="1839" t="s">
        <v>1204</v>
      </c>
      <c r="B4319" s="1840"/>
      <c r="C4319" s="1840"/>
      <c r="D4319" s="1841" t="s">
        <v>1228</v>
      </c>
      <c r="E4319" s="1842"/>
      <c r="F4319" s="1842"/>
      <c r="G4319" s="1842"/>
      <c r="H4319" s="1842"/>
      <c r="I4319" s="1842"/>
      <c r="J4319" s="1842"/>
      <c r="K4319" s="1842"/>
      <c r="L4319" s="1842"/>
      <c r="M4319" s="1842"/>
      <c r="N4319" s="1842"/>
      <c r="O4319" s="1842"/>
      <c r="P4319" s="1842"/>
      <c r="Q4319" s="1842"/>
      <c r="R4319" s="1843"/>
      <c r="S4319" s="534"/>
    </row>
    <row r="4320" spans="1:19" ht="15.6">
      <c r="A4320" s="535"/>
      <c r="B4320" s="533"/>
      <c r="C4320" s="536"/>
      <c r="D4320" s="1844"/>
      <c r="E4320" s="1845"/>
      <c r="F4320" s="1845"/>
      <c r="G4320" s="1845"/>
      <c r="H4320" s="1845"/>
      <c r="I4320" s="1845"/>
      <c r="J4320" s="1845"/>
      <c r="K4320" s="1845"/>
      <c r="L4320" s="1845"/>
      <c r="M4320" s="1845"/>
      <c r="N4320" s="1845"/>
      <c r="O4320" s="1845"/>
      <c r="P4320" s="1845"/>
      <c r="Q4320" s="1845"/>
      <c r="R4320" s="1846"/>
      <c r="S4320" s="534"/>
    </row>
    <row r="4321" spans="1:19" ht="15.6">
      <c r="A4321" s="1761" t="s">
        <v>1282</v>
      </c>
      <c r="B4321" s="1762"/>
      <c r="C4321" s="1762"/>
      <c r="D4321" s="1762"/>
      <c r="E4321" s="541"/>
      <c r="F4321" s="1763" t="s">
        <v>1283</v>
      </c>
      <c r="G4321" s="1763"/>
      <c r="H4321" s="1763"/>
      <c r="I4321" s="1763"/>
      <c r="J4321" s="1763"/>
      <c r="K4321" s="1763"/>
      <c r="L4321" s="540"/>
      <c r="M4321" s="1763" t="s">
        <v>1205</v>
      </c>
      <c r="N4321" s="1763"/>
      <c r="O4321" s="1763"/>
      <c r="P4321" s="540"/>
      <c r="Q4321" s="1764" t="s">
        <v>1284</v>
      </c>
      <c r="R4321" s="1765"/>
      <c r="S4321" s="1766"/>
    </row>
    <row r="4322" spans="1:19" ht="15.6">
      <c r="A4322" s="1767" t="s">
        <v>1193</v>
      </c>
      <c r="B4322" s="1768"/>
      <c r="C4322" s="1768"/>
      <c r="D4322" s="1768"/>
      <c r="E4322" s="541"/>
      <c r="F4322" s="1769" t="s">
        <v>1194</v>
      </c>
      <c r="G4322" s="1769"/>
      <c r="H4322" s="1769"/>
      <c r="I4322" s="1769"/>
      <c r="J4322" s="1769"/>
      <c r="K4322" s="1769"/>
      <c r="L4322" s="540"/>
      <c r="M4322" s="1770" t="s">
        <v>1139</v>
      </c>
      <c r="N4322" s="1771"/>
      <c r="O4322" s="1772"/>
      <c r="P4322" s="539"/>
      <c r="Q4322" s="1828"/>
      <c r="R4322" s="1829"/>
      <c r="S4322" s="1830"/>
    </row>
    <row r="4323" spans="1:19" ht="15.6">
      <c r="A4323" s="1767"/>
      <c r="B4323" s="1768"/>
      <c r="C4323" s="1768"/>
      <c r="D4323" s="1768"/>
      <c r="E4323" s="541"/>
      <c r="F4323" s="1769"/>
      <c r="G4323" s="1769"/>
      <c r="H4323" s="1769"/>
      <c r="I4323" s="1769"/>
      <c r="J4323" s="1769"/>
      <c r="K4323" s="1769"/>
      <c r="L4323" s="539"/>
      <c r="M4323" s="539"/>
      <c r="N4323" s="542"/>
      <c r="O4323" s="542"/>
      <c r="P4323" s="542"/>
      <c r="Q4323" s="542"/>
      <c r="R4323" s="540"/>
      <c r="S4323" s="534"/>
    </row>
    <row r="4324" spans="1:19" ht="15.6">
      <c r="A4324" s="1820" t="s">
        <v>1285</v>
      </c>
      <c r="B4324" s="1821"/>
      <c r="C4324" s="1821"/>
      <c r="D4324" s="1821"/>
      <c r="E4324" s="1821"/>
      <c r="F4324" s="1821"/>
      <c r="G4324" s="1821"/>
      <c r="H4324" s="1821"/>
      <c r="I4324" s="1821"/>
      <c r="J4324" s="1821"/>
      <c r="K4324" s="1822"/>
      <c r="L4324" s="1823" t="s">
        <v>1739</v>
      </c>
      <c r="M4324" s="1825" t="s">
        <v>1225</v>
      </c>
      <c r="N4324" s="1826"/>
      <c r="O4324" s="1827"/>
      <c r="P4324" s="1823" t="s">
        <v>1286</v>
      </c>
      <c r="Q4324" s="1823" t="s">
        <v>1287</v>
      </c>
      <c r="R4324" s="1823" t="s">
        <v>1288</v>
      </c>
      <c r="S4324" s="1809" t="s">
        <v>1206</v>
      </c>
    </row>
    <row r="4325" spans="1:19" ht="15.6">
      <c r="A4325" s="1804"/>
      <c r="B4325" s="1805"/>
      <c r="C4325" s="1805"/>
      <c r="D4325" s="1805"/>
      <c r="E4325" s="1805"/>
      <c r="F4325" s="1805"/>
      <c r="G4325" s="1805"/>
      <c r="H4325" s="1805"/>
      <c r="I4325" s="1805"/>
      <c r="J4325" s="1805"/>
      <c r="K4325" s="1806"/>
      <c r="L4325" s="1824"/>
      <c r="M4325" s="546" t="s">
        <v>1289</v>
      </c>
      <c r="N4325" s="546" t="s">
        <v>1290</v>
      </c>
      <c r="O4325" s="546" t="s">
        <v>1291</v>
      </c>
      <c r="P4325" s="1824"/>
      <c r="Q4325" s="1824"/>
      <c r="R4325" s="1824"/>
      <c r="S4325" s="1810"/>
    </row>
    <row r="4326" spans="1:19" ht="15.6">
      <c r="A4326" s="1811" t="s">
        <v>1292</v>
      </c>
      <c r="B4326" s="1812"/>
      <c r="C4326" s="1812"/>
      <c r="D4326" s="1812"/>
      <c r="E4326" s="1812"/>
      <c r="F4326" s="1812"/>
      <c r="G4326" s="1812"/>
      <c r="H4326" s="1812"/>
      <c r="I4326" s="1812"/>
      <c r="J4326" s="1812"/>
      <c r="K4326" s="1813"/>
      <c r="L4326" s="583" t="s">
        <v>1673</v>
      </c>
      <c r="M4326" s="583"/>
      <c r="N4326" s="549"/>
      <c r="O4326" s="549"/>
      <c r="P4326" s="549"/>
      <c r="Q4326" s="549">
        <v>1</v>
      </c>
      <c r="R4326" s="549"/>
      <c r="S4326" s="584">
        <f>Q4326</f>
        <v>1</v>
      </c>
    </row>
    <row r="4327" spans="1:19" ht="15.6">
      <c r="A4327" s="1814"/>
      <c r="B4327" s="1815"/>
      <c r="C4327" s="1815"/>
      <c r="D4327" s="1815"/>
      <c r="E4327" s="1815"/>
      <c r="F4327" s="1815"/>
      <c r="G4327" s="1815"/>
      <c r="H4327" s="1815"/>
      <c r="I4327" s="1815"/>
      <c r="J4327" s="1815"/>
      <c r="K4327" s="1816"/>
      <c r="L4327" s="583"/>
      <c r="M4327" s="583"/>
      <c r="N4327" s="549"/>
      <c r="O4327" s="549"/>
      <c r="P4327" s="549"/>
      <c r="Q4327" s="549"/>
      <c r="R4327" s="549"/>
      <c r="S4327" s="584"/>
    </row>
    <row r="4328" spans="1:19" ht="15.6">
      <c r="A4328" s="1814"/>
      <c r="B4328" s="1815"/>
      <c r="C4328" s="1815"/>
      <c r="D4328" s="1815"/>
      <c r="E4328" s="1815"/>
      <c r="F4328" s="1815"/>
      <c r="G4328" s="1815"/>
      <c r="H4328" s="1815"/>
      <c r="I4328" s="1815"/>
      <c r="J4328" s="1815"/>
      <c r="K4328" s="1816"/>
      <c r="L4328" s="583"/>
      <c r="M4328" s="583"/>
      <c r="N4328" s="549"/>
      <c r="O4328" s="549"/>
      <c r="P4328" s="549"/>
      <c r="Q4328" s="549"/>
      <c r="R4328" s="549"/>
      <c r="S4328" s="584"/>
    </row>
    <row r="4329" spans="1:19" ht="15.6">
      <c r="A4329" s="1814"/>
      <c r="B4329" s="1815"/>
      <c r="C4329" s="1815"/>
      <c r="D4329" s="1815"/>
      <c r="E4329" s="1815"/>
      <c r="F4329" s="1815"/>
      <c r="G4329" s="1815"/>
      <c r="H4329" s="1815"/>
      <c r="I4329" s="1815"/>
      <c r="J4329" s="1815"/>
      <c r="K4329" s="1816"/>
      <c r="L4329" s="583"/>
      <c r="M4329" s="583"/>
      <c r="N4329" s="549"/>
      <c r="O4329" s="549"/>
      <c r="P4329" s="549"/>
      <c r="Q4329" s="549"/>
      <c r="R4329" s="549"/>
      <c r="S4329" s="584"/>
    </row>
    <row r="4330" spans="1:19" ht="15.6">
      <c r="A4330" s="1814"/>
      <c r="B4330" s="1815"/>
      <c r="C4330" s="1815"/>
      <c r="D4330" s="1815"/>
      <c r="E4330" s="1815"/>
      <c r="F4330" s="1815"/>
      <c r="G4330" s="1815"/>
      <c r="H4330" s="1815"/>
      <c r="I4330" s="1815"/>
      <c r="J4330" s="1815"/>
      <c r="K4330" s="1816"/>
      <c r="L4330" s="583"/>
      <c r="M4330" s="583"/>
      <c r="N4330" s="549"/>
      <c r="O4330" s="549"/>
      <c r="P4330" s="549"/>
      <c r="Q4330" s="549"/>
      <c r="R4330" s="549"/>
      <c r="S4330" s="584"/>
    </row>
    <row r="4331" spans="1:19" ht="15.6">
      <c r="A4331" s="1814"/>
      <c r="B4331" s="1815"/>
      <c r="C4331" s="1815"/>
      <c r="D4331" s="1815"/>
      <c r="E4331" s="1815"/>
      <c r="F4331" s="1815"/>
      <c r="G4331" s="1815"/>
      <c r="H4331" s="1815"/>
      <c r="I4331" s="1815"/>
      <c r="J4331" s="1815"/>
      <c r="K4331" s="1816"/>
      <c r="L4331" s="583"/>
      <c r="M4331" s="583"/>
      <c r="N4331" s="549"/>
      <c r="O4331" s="549"/>
      <c r="P4331" s="549"/>
      <c r="Q4331" s="549"/>
      <c r="R4331" s="549"/>
      <c r="S4331" s="584"/>
    </row>
    <row r="4332" spans="1:19" ht="15.6">
      <c r="A4332" s="1814"/>
      <c r="B4332" s="1815"/>
      <c r="C4332" s="1815"/>
      <c r="D4332" s="1815"/>
      <c r="E4332" s="1815"/>
      <c r="F4332" s="1815"/>
      <c r="G4332" s="1815"/>
      <c r="H4332" s="1815"/>
      <c r="I4332" s="1815"/>
      <c r="J4332" s="1815"/>
      <c r="K4332" s="1816"/>
      <c r="L4332" s="583"/>
      <c r="M4332" s="583"/>
      <c r="N4332" s="549"/>
      <c r="O4332" s="549"/>
      <c r="P4332" s="549"/>
      <c r="Q4332" s="549"/>
      <c r="R4332" s="549"/>
      <c r="S4332" s="584"/>
    </row>
    <row r="4333" spans="1:19" ht="15.6">
      <c r="A4333" s="1814"/>
      <c r="B4333" s="1815"/>
      <c r="C4333" s="1815"/>
      <c r="D4333" s="1815"/>
      <c r="E4333" s="1815"/>
      <c r="F4333" s="1815"/>
      <c r="G4333" s="1815"/>
      <c r="H4333" s="1815"/>
      <c r="I4333" s="1815"/>
      <c r="J4333" s="1815"/>
      <c r="K4333" s="1816"/>
      <c r="L4333" s="583"/>
      <c r="M4333" s="583"/>
      <c r="N4333" s="549"/>
      <c r="O4333" s="549"/>
      <c r="P4333" s="549"/>
      <c r="Q4333" s="549"/>
      <c r="R4333" s="549"/>
      <c r="S4333" s="584"/>
    </row>
    <row r="4334" spans="1:19" ht="15.6">
      <c r="A4334" s="1814"/>
      <c r="B4334" s="1815"/>
      <c r="C4334" s="1815"/>
      <c r="D4334" s="1815"/>
      <c r="E4334" s="1815"/>
      <c r="F4334" s="1815"/>
      <c r="G4334" s="1815"/>
      <c r="H4334" s="1815"/>
      <c r="I4334" s="1815"/>
      <c r="J4334" s="1815"/>
      <c r="K4334" s="1816"/>
      <c r="L4334" s="583"/>
      <c r="M4334" s="583"/>
      <c r="N4334" s="549"/>
      <c r="O4334" s="549"/>
      <c r="P4334" s="549"/>
      <c r="Q4334" s="549"/>
      <c r="R4334" s="549"/>
      <c r="S4334" s="584"/>
    </row>
    <row r="4335" spans="1:19" ht="15.6">
      <c r="A4335" s="1814"/>
      <c r="B4335" s="1815"/>
      <c r="C4335" s="1815"/>
      <c r="D4335" s="1815"/>
      <c r="E4335" s="1815"/>
      <c r="F4335" s="1815"/>
      <c r="G4335" s="1815"/>
      <c r="H4335" s="1815"/>
      <c r="I4335" s="1815"/>
      <c r="J4335" s="1815"/>
      <c r="K4335" s="1816"/>
      <c r="L4335" s="583"/>
      <c r="M4335" s="583"/>
      <c r="N4335" s="549"/>
      <c r="O4335" s="549"/>
      <c r="P4335" s="549"/>
      <c r="Q4335" s="549"/>
      <c r="R4335" s="549"/>
      <c r="S4335" s="584"/>
    </row>
    <row r="4336" spans="1:19" ht="15.6">
      <c r="A4336" s="1814"/>
      <c r="B4336" s="1815"/>
      <c r="C4336" s="1815"/>
      <c r="D4336" s="1815"/>
      <c r="E4336" s="1815"/>
      <c r="F4336" s="1815"/>
      <c r="G4336" s="1815"/>
      <c r="H4336" s="1815"/>
      <c r="I4336" s="1815"/>
      <c r="J4336" s="1815"/>
      <c r="K4336" s="1816"/>
      <c r="L4336" s="583"/>
      <c r="M4336" s="583"/>
      <c r="N4336" s="549"/>
      <c r="O4336" s="549"/>
      <c r="P4336" s="549"/>
      <c r="Q4336" s="549"/>
      <c r="R4336" s="549"/>
      <c r="S4336" s="584"/>
    </row>
    <row r="4337" spans="1:19" ht="15.6">
      <c r="A4337" s="1814"/>
      <c r="B4337" s="1815"/>
      <c r="C4337" s="1815"/>
      <c r="D4337" s="1815"/>
      <c r="E4337" s="1815"/>
      <c r="F4337" s="1815"/>
      <c r="G4337" s="1815"/>
      <c r="H4337" s="1815"/>
      <c r="I4337" s="1815"/>
      <c r="J4337" s="1815"/>
      <c r="K4337" s="1816"/>
      <c r="L4337" s="583"/>
      <c r="M4337" s="583"/>
      <c r="N4337" s="549"/>
      <c r="O4337" s="549"/>
      <c r="P4337" s="549"/>
      <c r="Q4337" s="549"/>
      <c r="R4337" s="549"/>
      <c r="S4337" s="584"/>
    </row>
    <row r="4338" spans="1:19" ht="15.6">
      <c r="A4338" s="1814"/>
      <c r="B4338" s="1815"/>
      <c r="C4338" s="1815"/>
      <c r="D4338" s="1815"/>
      <c r="E4338" s="1815"/>
      <c r="F4338" s="1815"/>
      <c r="G4338" s="1815"/>
      <c r="H4338" s="1815"/>
      <c r="I4338" s="1815"/>
      <c r="J4338" s="1815"/>
      <c r="K4338" s="1816"/>
      <c r="L4338" s="583"/>
      <c r="M4338" s="583"/>
      <c r="N4338" s="549"/>
      <c r="O4338" s="549"/>
      <c r="P4338" s="549"/>
      <c r="Q4338" s="549"/>
      <c r="R4338" s="549"/>
      <c r="S4338" s="584"/>
    </row>
    <row r="4339" spans="1:19" ht="15.6">
      <c r="A4339" s="1831"/>
      <c r="B4339" s="1832"/>
      <c r="C4339" s="1832"/>
      <c r="D4339" s="1832"/>
      <c r="E4339" s="1832"/>
      <c r="F4339" s="1832"/>
      <c r="G4339" s="1832"/>
      <c r="H4339" s="1832"/>
      <c r="I4339" s="1832"/>
      <c r="J4339" s="1832"/>
      <c r="K4339" s="1833"/>
      <c r="L4339" s="1834" t="s">
        <v>1209</v>
      </c>
      <c r="M4339" s="1835"/>
      <c r="N4339" s="1835"/>
      <c r="O4339" s="1835"/>
      <c r="P4339" s="1835"/>
      <c r="Q4339" s="1835"/>
      <c r="R4339" s="1836"/>
      <c r="S4339" s="558">
        <f>SUM(S4326:S4335)</f>
        <v>1</v>
      </c>
    </row>
    <row r="4340" spans="1:19" ht="15" thickBot="1">
      <c r="A4340" s="1147"/>
      <c r="S4340" s="1148"/>
    </row>
    <row r="4341" spans="1:19" ht="21" customHeight="1" thickBot="1">
      <c r="A4341" s="1775" t="s">
        <v>1281</v>
      </c>
      <c r="B4341" s="1776"/>
      <c r="C4341" s="1776"/>
      <c r="D4341" s="1776"/>
      <c r="E4341" s="1776"/>
      <c r="F4341" s="1776"/>
      <c r="G4341" s="1776"/>
      <c r="H4341" s="1776"/>
      <c r="I4341" s="1776"/>
      <c r="J4341" s="1776"/>
      <c r="K4341" s="1776"/>
      <c r="L4341" s="1776"/>
      <c r="M4341" s="1776"/>
      <c r="N4341" s="1776"/>
      <c r="O4341" s="1776"/>
      <c r="P4341" s="1776"/>
      <c r="Q4341" s="1776"/>
      <c r="R4341" s="1776"/>
      <c r="S4341" s="1777"/>
    </row>
    <row r="4342" spans="1:19" ht="15.6">
      <c r="A4342" s="530"/>
      <c r="B4342" s="531"/>
      <c r="C4342" s="531"/>
      <c r="D4342" s="531"/>
      <c r="E4342" s="531"/>
      <c r="F4342" s="531"/>
      <c r="G4342" s="531"/>
      <c r="H4342" s="531"/>
      <c r="I4342" s="531"/>
      <c r="J4342" s="531"/>
      <c r="K4342" s="531"/>
      <c r="L4342" s="531"/>
      <c r="M4342" s="531"/>
      <c r="N4342" s="531"/>
      <c r="O4342" s="531"/>
      <c r="P4342" s="531"/>
      <c r="Q4342" s="531"/>
      <c r="R4342" s="531"/>
      <c r="S4342" s="532"/>
    </row>
    <row r="4343" spans="1:19" ht="15.6" customHeight="1">
      <c r="A4343" s="1839" t="s">
        <v>1204</v>
      </c>
      <c r="B4343" s="1840"/>
      <c r="C4343" s="1840"/>
      <c r="D4343" s="1841" t="s">
        <v>1228</v>
      </c>
      <c r="E4343" s="1842"/>
      <c r="F4343" s="1842"/>
      <c r="G4343" s="1842"/>
      <c r="H4343" s="1842"/>
      <c r="I4343" s="1842"/>
      <c r="J4343" s="1842"/>
      <c r="K4343" s="1842"/>
      <c r="L4343" s="1842"/>
      <c r="M4343" s="1842"/>
      <c r="N4343" s="1842"/>
      <c r="O4343" s="1842"/>
      <c r="P4343" s="1842"/>
      <c r="Q4343" s="1842"/>
      <c r="R4343" s="1843"/>
      <c r="S4343" s="534"/>
    </row>
    <row r="4344" spans="1:19" ht="15.6">
      <c r="A4344" s="535"/>
      <c r="B4344" s="533"/>
      <c r="C4344" s="536"/>
      <c r="D4344" s="1844"/>
      <c r="E4344" s="1845"/>
      <c r="F4344" s="1845"/>
      <c r="G4344" s="1845"/>
      <c r="H4344" s="1845"/>
      <c r="I4344" s="1845"/>
      <c r="J4344" s="1845"/>
      <c r="K4344" s="1845"/>
      <c r="L4344" s="1845"/>
      <c r="M4344" s="1845"/>
      <c r="N4344" s="1845"/>
      <c r="O4344" s="1845"/>
      <c r="P4344" s="1845"/>
      <c r="Q4344" s="1845"/>
      <c r="R4344" s="1846"/>
      <c r="S4344" s="534"/>
    </row>
    <row r="4345" spans="1:19" ht="15.6">
      <c r="A4345" s="1761" t="s">
        <v>1282</v>
      </c>
      <c r="B4345" s="1762"/>
      <c r="C4345" s="1762"/>
      <c r="D4345" s="1762"/>
      <c r="E4345" s="541"/>
      <c r="F4345" s="1763" t="s">
        <v>1283</v>
      </c>
      <c r="G4345" s="1763"/>
      <c r="H4345" s="1763"/>
      <c r="I4345" s="1763"/>
      <c r="J4345" s="1763"/>
      <c r="K4345" s="1763"/>
      <c r="L4345" s="540"/>
      <c r="M4345" s="1763" t="s">
        <v>1205</v>
      </c>
      <c r="N4345" s="1763"/>
      <c r="O4345" s="1763"/>
      <c r="P4345" s="540"/>
      <c r="Q4345" s="1764" t="s">
        <v>1284</v>
      </c>
      <c r="R4345" s="1765"/>
      <c r="S4345" s="1766"/>
    </row>
    <row r="4346" spans="1:19" ht="15.6">
      <c r="A4346" s="1767" t="s">
        <v>1195</v>
      </c>
      <c r="B4346" s="1768"/>
      <c r="C4346" s="1768"/>
      <c r="D4346" s="1768"/>
      <c r="E4346" s="541"/>
      <c r="F4346" s="1769" t="s">
        <v>1196</v>
      </c>
      <c r="G4346" s="1769"/>
      <c r="H4346" s="1769"/>
      <c r="I4346" s="1769"/>
      <c r="J4346" s="1769"/>
      <c r="K4346" s="1769"/>
      <c r="L4346" s="540"/>
      <c r="M4346" s="1770" t="s">
        <v>1139</v>
      </c>
      <c r="N4346" s="1771"/>
      <c r="O4346" s="1772"/>
      <c r="P4346" s="539"/>
      <c r="Q4346" s="1828"/>
      <c r="R4346" s="1829"/>
      <c r="S4346" s="1830"/>
    </row>
    <row r="4347" spans="1:19" ht="15.6">
      <c r="A4347" s="1767"/>
      <c r="B4347" s="1768"/>
      <c r="C4347" s="1768"/>
      <c r="D4347" s="1768"/>
      <c r="E4347" s="541"/>
      <c r="F4347" s="1769"/>
      <c r="G4347" s="1769"/>
      <c r="H4347" s="1769"/>
      <c r="I4347" s="1769"/>
      <c r="J4347" s="1769"/>
      <c r="K4347" s="1769"/>
      <c r="L4347" s="539"/>
      <c r="M4347" s="539"/>
      <c r="N4347" s="542"/>
      <c r="O4347" s="542"/>
      <c r="P4347" s="542"/>
      <c r="Q4347" s="542"/>
      <c r="R4347" s="540"/>
      <c r="S4347" s="534"/>
    </row>
    <row r="4348" spans="1:19" ht="15.6">
      <c r="A4348" s="1820" t="s">
        <v>1285</v>
      </c>
      <c r="B4348" s="1821"/>
      <c r="C4348" s="1821"/>
      <c r="D4348" s="1821"/>
      <c r="E4348" s="1821"/>
      <c r="F4348" s="1821"/>
      <c r="G4348" s="1821"/>
      <c r="H4348" s="1821"/>
      <c r="I4348" s="1821"/>
      <c r="J4348" s="1821"/>
      <c r="K4348" s="1822"/>
      <c r="L4348" s="1823" t="s">
        <v>1739</v>
      </c>
      <c r="M4348" s="1825" t="s">
        <v>1225</v>
      </c>
      <c r="N4348" s="1826"/>
      <c r="O4348" s="1827"/>
      <c r="P4348" s="1823" t="s">
        <v>1286</v>
      </c>
      <c r="Q4348" s="1823" t="s">
        <v>1287</v>
      </c>
      <c r="R4348" s="1823" t="s">
        <v>1288</v>
      </c>
      <c r="S4348" s="1809" t="s">
        <v>1206</v>
      </c>
    </row>
    <row r="4349" spans="1:19" ht="15.6">
      <c r="A4349" s="1804"/>
      <c r="B4349" s="1805"/>
      <c r="C4349" s="1805"/>
      <c r="D4349" s="1805"/>
      <c r="E4349" s="1805"/>
      <c r="F4349" s="1805"/>
      <c r="G4349" s="1805"/>
      <c r="H4349" s="1805"/>
      <c r="I4349" s="1805"/>
      <c r="J4349" s="1805"/>
      <c r="K4349" s="1806"/>
      <c r="L4349" s="1824"/>
      <c r="M4349" s="546" t="s">
        <v>1289</v>
      </c>
      <c r="N4349" s="546" t="s">
        <v>1290</v>
      </c>
      <c r="O4349" s="546" t="s">
        <v>1291</v>
      </c>
      <c r="P4349" s="1824"/>
      <c r="Q4349" s="1824"/>
      <c r="R4349" s="1824"/>
      <c r="S4349" s="1810"/>
    </row>
    <row r="4350" spans="1:19" ht="15.6">
      <c r="A4350" s="1811" t="s">
        <v>1292</v>
      </c>
      <c r="B4350" s="1812"/>
      <c r="C4350" s="1812"/>
      <c r="D4350" s="1812"/>
      <c r="E4350" s="1812"/>
      <c r="F4350" s="1812"/>
      <c r="G4350" s="1812"/>
      <c r="H4350" s="1812"/>
      <c r="I4350" s="1812"/>
      <c r="J4350" s="1812"/>
      <c r="K4350" s="1813"/>
      <c r="L4350" s="583" t="s">
        <v>1771</v>
      </c>
      <c r="M4350" s="583"/>
      <c r="N4350" s="549"/>
      <c r="O4350" s="549"/>
      <c r="P4350" s="549"/>
      <c r="Q4350" s="549">
        <v>1</v>
      </c>
      <c r="R4350" s="549"/>
      <c r="S4350" s="584">
        <f>Q4350</f>
        <v>1</v>
      </c>
    </row>
    <row r="4351" spans="1:19" ht="15.6">
      <c r="A4351" s="1814"/>
      <c r="B4351" s="1815"/>
      <c r="C4351" s="1815"/>
      <c r="D4351" s="1815"/>
      <c r="E4351" s="1815"/>
      <c r="F4351" s="1815"/>
      <c r="G4351" s="1815"/>
      <c r="H4351" s="1815"/>
      <c r="I4351" s="1815"/>
      <c r="J4351" s="1815"/>
      <c r="K4351" s="1816"/>
      <c r="L4351" s="583"/>
      <c r="M4351" s="583"/>
      <c r="N4351" s="549"/>
      <c r="O4351" s="549"/>
      <c r="P4351" s="549"/>
      <c r="Q4351" s="549"/>
      <c r="R4351" s="549"/>
      <c r="S4351" s="584"/>
    </row>
    <row r="4352" spans="1:19" ht="15.6">
      <c r="A4352" s="1814"/>
      <c r="B4352" s="1815"/>
      <c r="C4352" s="1815"/>
      <c r="D4352" s="1815"/>
      <c r="E4352" s="1815"/>
      <c r="F4352" s="1815"/>
      <c r="G4352" s="1815"/>
      <c r="H4352" s="1815"/>
      <c r="I4352" s="1815"/>
      <c r="J4352" s="1815"/>
      <c r="K4352" s="1816"/>
      <c r="L4352" s="583"/>
      <c r="M4352" s="583"/>
      <c r="N4352" s="549"/>
      <c r="O4352" s="549"/>
      <c r="P4352" s="549"/>
      <c r="Q4352" s="549"/>
      <c r="R4352" s="549"/>
      <c r="S4352" s="584"/>
    </row>
    <row r="4353" spans="1:19" ht="15.6">
      <c r="A4353" s="1814"/>
      <c r="B4353" s="1815"/>
      <c r="C4353" s="1815"/>
      <c r="D4353" s="1815"/>
      <c r="E4353" s="1815"/>
      <c r="F4353" s="1815"/>
      <c r="G4353" s="1815"/>
      <c r="H4353" s="1815"/>
      <c r="I4353" s="1815"/>
      <c r="J4353" s="1815"/>
      <c r="K4353" s="1816"/>
      <c r="L4353" s="583"/>
      <c r="M4353" s="583"/>
      <c r="N4353" s="549"/>
      <c r="O4353" s="549"/>
      <c r="P4353" s="549"/>
      <c r="Q4353" s="549"/>
      <c r="R4353" s="549"/>
      <c r="S4353" s="584"/>
    </row>
    <row r="4354" spans="1:19" ht="15.6">
      <c r="A4354" s="1814"/>
      <c r="B4354" s="1815"/>
      <c r="C4354" s="1815"/>
      <c r="D4354" s="1815"/>
      <c r="E4354" s="1815"/>
      <c r="F4354" s="1815"/>
      <c r="G4354" s="1815"/>
      <c r="H4354" s="1815"/>
      <c r="I4354" s="1815"/>
      <c r="J4354" s="1815"/>
      <c r="K4354" s="1816"/>
      <c r="L4354" s="583"/>
      <c r="M4354" s="583"/>
      <c r="N4354" s="549"/>
      <c r="O4354" s="549"/>
      <c r="P4354" s="549"/>
      <c r="Q4354" s="549"/>
      <c r="R4354" s="549"/>
      <c r="S4354" s="584"/>
    </row>
    <row r="4355" spans="1:19" ht="15.6">
      <c r="A4355" s="1814"/>
      <c r="B4355" s="1815"/>
      <c r="C4355" s="1815"/>
      <c r="D4355" s="1815"/>
      <c r="E4355" s="1815"/>
      <c r="F4355" s="1815"/>
      <c r="G4355" s="1815"/>
      <c r="H4355" s="1815"/>
      <c r="I4355" s="1815"/>
      <c r="J4355" s="1815"/>
      <c r="K4355" s="1816"/>
      <c r="L4355" s="583"/>
      <c r="M4355" s="583"/>
      <c r="N4355" s="549"/>
      <c r="O4355" s="549"/>
      <c r="P4355" s="549"/>
      <c r="Q4355" s="549"/>
      <c r="R4355" s="549"/>
      <c r="S4355" s="584"/>
    </row>
    <row r="4356" spans="1:19" ht="15.6">
      <c r="A4356" s="1814"/>
      <c r="B4356" s="1815"/>
      <c r="C4356" s="1815"/>
      <c r="D4356" s="1815"/>
      <c r="E4356" s="1815"/>
      <c r="F4356" s="1815"/>
      <c r="G4356" s="1815"/>
      <c r="H4356" s="1815"/>
      <c r="I4356" s="1815"/>
      <c r="J4356" s="1815"/>
      <c r="K4356" s="1816"/>
      <c r="L4356" s="583"/>
      <c r="M4356" s="583"/>
      <c r="N4356" s="549"/>
      <c r="O4356" s="549"/>
      <c r="P4356" s="549"/>
      <c r="Q4356" s="549"/>
      <c r="R4356" s="549"/>
      <c r="S4356" s="584"/>
    </row>
    <row r="4357" spans="1:19" ht="15.6">
      <c r="A4357" s="1814"/>
      <c r="B4357" s="1815"/>
      <c r="C4357" s="1815"/>
      <c r="D4357" s="1815"/>
      <c r="E4357" s="1815"/>
      <c r="F4357" s="1815"/>
      <c r="G4357" s="1815"/>
      <c r="H4357" s="1815"/>
      <c r="I4357" s="1815"/>
      <c r="J4357" s="1815"/>
      <c r="K4357" s="1816"/>
      <c r="L4357" s="583"/>
      <c r="M4357" s="583"/>
      <c r="N4357" s="549"/>
      <c r="O4357" s="549"/>
      <c r="P4357" s="549"/>
      <c r="Q4357" s="549"/>
      <c r="R4357" s="549"/>
      <c r="S4357" s="584"/>
    </row>
    <row r="4358" spans="1:19" ht="15.6">
      <c r="A4358" s="1814"/>
      <c r="B4358" s="1815"/>
      <c r="C4358" s="1815"/>
      <c r="D4358" s="1815"/>
      <c r="E4358" s="1815"/>
      <c r="F4358" s="1815"/>
      <c r="G4358" s="1815"/>
      <c r="H4358" s="1815"/>
      <c r="I4358" s="1815"/>
      <c r="J4358" s="1815"/>
      <c r="K4358" s="1816"/>
      <c r="L4358" s="583"/>
      <c r="M4358" s="583"/>
      <c r="N4358" s="549"/>
      <c r="O4358" s="549"/>
      <c r="P4358" s="549"/>
      <c r="Q4358" s="549"/>
      <c r="R4358" s="549"/>
      <c r="S4358" s="584"/>
    </row>
    <row r="4359" spans="1:19" ht="15.6">
      <c r="A4359" s="1814"/>
      <c r="B4359" s="1815"/>
      <c r="C4359" s="1815"/>
      <c r="D4359" s="1815"/>
      <c r="E4359" s="1815"/>
      <c r="F4359" s="1815"/>
      <c r="G4359" s="1815"/>
      <c r="H4359" s="1815"/>
      <c r="I4359" s="1815"/>
      <c r="J4359" s="1815"/>
      <c r="K4359" s="1816"/>
      <c r="L4359" s="583"/>
      <c r="M4359" s="583"/>
      <c r="N4359" s="549"/>
      <c r="O4359" s="549"/>
      <c r="P4359" s="549"/>
      <c r="Q4359" s="549"/>
      <c r="R4359" s="549"/>
      <c r="S4359" s="584"/>
    </row>
    <row r="4360" spans="1:19" ht="15.6">
      <c r="A4360" s="1814"/>
      <c r="B4360" s="1815"/>
      <c r="C4360" s="1815"/>
      <c r="D4360" s="1815"/>
      <c r="E4360" s="1815"/>
      <c r="F4360" s="1815"/>
      <c r="G4360" s="1815"/>
      <c r="H4360" s="1815"/>
      <c r="I4360" s="1815"/>
      <c r="J4360" s="1815"/>
      <c r="K4360" s="1816"/>
      <c r="L4360" s="583"/>
      <c r="M4360" s="583"/>
      <c r="N4360" s="549"/>
      <c r="O4360" s="549"/>
      <c r="P4360" s="549"/>
      <c r="Q4360" s="549"/>
      <c r="R4360" s="549"/>
      <c r="S4360" s="584"/>
    </row>
    <row r="4361" spans="1:19" ht="15.6">
      <c r="A4361" s="1814"/>
      <c r="B4361" s="1815"/>
      <c r="C4361" s="1815"/>
      <c r="D4361" s="1815"/>
      <c r="E4361" s="1815"/>
      <c r="F4361" s="1815"/>
      <c r="G4361" s="1815"/>
      <c r="H4361" s="1815"/>
      <c r="I4361" s="1815"/>
      <c r="J4361" s="1815"/>
      <c r="K4361" s="1816"/>
      <c r="L4361" s="583"/>
      <c r="M4361" s="583"/>
      <c r="N4361" s="549"/>
      <c r="O4361" s="549"/>
      <c r="P4361" s="549"/>
      <c r="Q4361" s="549"/>
      <c r="R4361" s="549"/>
      <c r="S4361" s="584"/>
    </row>
    <row r="4362" spans="1:19" ht="15.6">
      <c r="A4362" s="1814"/>
      <c r="B4362" s="1815"/>
      <c r="C4362" s="1815"/>
      <c r="D4362" s="1815"/>
      <c r="E4362" s="1815"/>
      <c r="F4362" s="1815"/>
      <c r="G4362" s="1815"/>
      <c r="H4362" s="1815"/>
      <c r="I4362" s="1815"/>
      <c r="J4362" s="1815"/>
      <c r="K4362" s="1816"/>
      <c r="L4362" s="583"/>
      <c r="M4362" s="583"/>
      <c r="N4362" s="549"/>
      <c r="O4362" s="549"/>
      <c r="P4362" s="549"/>
      <c r="Q4362" s="549"/>
      <c r="R4362" s="549"/>
      <c r="S4362" s="584"/>
    </row>
    <row r="4363" spans="1:19" ht="16.2" thickBot="1">
      <c r="A4363" s="1814"/>
      <c r="B4363" s="1815"/>
      <c r="C4363" s="1815"/>
      <c r="D4363" s="1815"/>
      <c r="E4363" s="1815"/>
      <c r="F4363" s="1815"/>
      <c r="G4363" s="1815"/>
      <c r="H4363" s="1815"/>
      <c r="I4363" s="1815"/>
      <c r="J4363" s="1815"/>
      <c r="K4363" s="1816"/>
      <c r="L4363" s="1817" t="s">
        <v>1209</v>
      </c>
      <c r="M4363" s="1818"/>
      <c r="N4363" s="1818"/>
      <c r="O4363" s="1818"/>
      <c r="P4363" s="1818"/>
      <c r="Q4363" s="1818"/>
      <c r="R4363" s="1819"/>
      <c r="S4363" s="1164">
        <f>SUM(S4350:S4359)</f>
        <v>1</v>
      </c>
    </row>
    <row r="4364" spans="1:19" ht="15.6">
      <c r="A4364" s="1169"/>
      <c r="B4364" s="1170"/>
      <c r="C4364" s="1170"/>
      <c r="D4364" s="1170"/>
      <c r="E4364" s="1170"/>
      <c r="F4364" s="1170"/>
      <c r="G4364" s="1170"/>
      <c r="H4364" s="1170"/>
      <c r="I4364" s="1170"/>
      <c r="J4364" s="1170"/>
      <c r="K4364" s="1170"/>
      <c r="L4364" s="1171"/>
      <c r="M4364" s="1171"/>
      <c r="N4364" s="1171"/>
      <c r="O4364" s="1171"/>
      <c r="P4364" s="1171"/>
      <c r="Q4364" s="1171"/>
      <c r="R4364" s="1171"/>
      <c r="S4364" s="1172"/>
    </row>
    <row r="4365" spans="1:19" ht="97.2" customHeight="1">
      <c r="A4365" s="753" t="s">
        <v>1306</v>
      </c>
      <c r="B4365" s="1757"/>
      <c r="C4365" s="1757"/>
      <c r="D4365" s="299"/>
      <c r="E4365" s="280"/>
      <c r="F4365" s="756"/>
      <c r="G4365" s="1758" t="s">
        <v>1306</v>
      </c>
      <c r="H4365" s="1758"/>
      <c r="I4365" s="299"/>
      <c r="J4365" s="299"/>
      <c r="K4365" s="552"/>
      <c r="L4365" s="587"/>
      <c r="M4365" s="587"/>
      <c r="N4365" s="587"/>
      <c r="O4365" s="587"/>
      <c r="P4365" s="587"/>
      <c r="Q4365" s="587"/>
      <c r="R4365" s="587"/>
      <c r="S4365" s="588"/>
    </row>
    <row r="4366" spans="1:19" ht="15.6">
      <c r="A4366" s="765" t="s">
        <v>1939</v>
      </c>
      <c r="B4366" s="755"/>
      <c r="C4366" s="755"/>
      <c r="D4366" s="238"/>
      <c r="E4366" s="238"/>
      <c r="F4366" s="238"/>
      <c r="G4366" s="1759" t="s">
        <v>1942</v>
      </c>
      <c r="H4366" s="1759"/>
      <c r="I4366" s="1759"/>
      <c r="J4366" s="1759"/>
      <c r="K4366" s="552"/>
      <c r="L4366" s="587"/>
      <c r="M4366" s="587"/>
      <c r="N4366" s="587"/>
      <c r="O4366" s="587"/>
      <c r="P4366" s="587"/>
      <c r="Q4366" s="587"/>
      <c r="R4366" s="587"/>
      <c r="S4366" s="588"/>
    </row>
    <row r="4367" spans="1:19" ht="15.6">
      <c r="A4367" s="765" t="s">
        <v>1940</v>
      </c>
      <c r="B4367" s="755"/>
      <c r="C4367" s="755"/>
      <c r="D4367" s="238"/>
      <c r="E4367" s="238"/>
      <c r="F4367" s="238"/>
      <c r="G4367" s="1759" t="s">
        <v>1943</v>
      </c>
      <c r="H4367" s="1759"/>
      <c r="I4367" s="1759"/>
      <c r="J4367" s="1759"/>
      <c r="K4367" s="552"/>
      <c r="L4367" s="587"/>
      <c r="M4367" s="587"/>
      <c r="N4367" s="587"/>
      <c r="O4367" s="587"/>
      <c r="P4367" s="587"/>
      <c r="Q4367" s="587"/>
      <c r="R4367" s="587"/>
      <c r="S4367" s="588"/>
    </row>
    <row r="4368" spans="1:19" ht="16.2" thickBot="1">
      <c r="A4368" s="765" t="s">
        <v>1941</v>
      </c>
      <c r="B4368" s="755"/>
      <c r="C4368" s="755"/>
      <c r="D4368" s="238"/>
      <c r="E4368" s="238"/>
      <c r="F4368" s="238"/>
      <c r="G4368" s="1759" t="s">
        <v>1944</v>
      </c>
      <c r="H4368" s="1759"/>
      <c r="I4368" s="1759"/>
      <c r="J4368" s="1759"/>
      <c r="K4368" s="552"/>
      <c r="L4368" s="587"/>
      <c r="M4368" s="587"/>
      <c r="N4368" s="587"/>
      <c r="O4368" s="587"/>
      <c r="P4368" s="587"/>
      <c r="Q4368" s="587"/>
      <c r="R4368" s="587"/>
      <c r="S4368" s="588"/>
    </row>
    <row r="4369" spans="1:19" ht="21" customHeight="1" thickBot="1">
      <c r="A4369" s="1775" t="s">
        <v>1281</v>
      </c>
      <c r="B4369" s="1776"/>
      <c r="C4369" s="1776"/>
      <c r="D4369" s="1776"/>
      <c r="E4369" s="1776"/>
      <c r="F4369" s="1776"/>
      <c r="G4369" s="1776"/>
      <c r="H4369" s="1776"/>
      <c r="I4369" s="1776"/>
      <c r="J4369" s="1776"/>
      <c r="K4369" s="1776"/>
      <c r="L4369" s="1776"/>
      <c r="M4369" s="1776"/>
      <c r="N4369" s="1776"/>
      <c r="O4369" s="1776"/>
      <c r="P4369" s="1776"/>
      <c r="Q4369" s="1776"/>
      <c r="R4369" s="1776"/>
      <c r="S4369" s="1777"/>
    </row>
    <row r="4370" spans="1:19" ht="15.6">
      <c r="A4370" s="530"/>
      <c r="B4370" s="531"/>
      <c r="C4370" s="531"/>
      <c r="D4370" s="531"/>
      <c r="E4370" s="531"/>
      <c r="F4370" s="531"/>
      <c r="G4370" s="531"/>
      <c r="H4370" s="531"/>
      <c r="I4370" s="531"/>
      <c r="J4370" s="531"/>
      <c r="K4370" s="531"/>
      <c r="L4370" s="531"/>
      <c r="M4370" s="531"/>
      <c r="N4370" s="531"/>
      <c r="O4370" s="531"/>
      <c r="P4370" s="531"/>
      <c r="Q4370" s="531"/>
      <c r="R4370" s="531"/>
      <c r="S4370" s="532"/>
    </row>
    <row r="4371" spans="1:19" ht="15.6" customHeight="1">
      <c r="A4371" s="1839" t="s">
        <v>1204</v>
      </c>
      <c r="B4371" s="1840"/>
      <c r="C4371" s="1840"/>
      <c r="D4371" s="1841" t="s">
        <v>1228</v>
      </c>
      <c r="E4371" s="1842"/>
      <c r="F4371" s="1842"/>
      <c r="G4371" s="1842"/>
      <c r="H4371" s="1842"/>
      <c r="I4371" s="1842"/>
      <c r="J4371" s="1842"/>
      <c r="K4371" s="1842"/>
      <c r="L4371" s="1842"/>
      <c r="M4371" s="1842"/>
      <c r="N4371" s="1842"/>
      <c r="O4371" s="1842"/>
      <c r="P4371" s="1842"/>
      <c r="Q4371" s="1842"/>
      <c r="R4371" s="1843"/>
      <c r="S4371" s="534"/>
    </row>
    <row r="4372" spans="1:19" ht="15.6">
      <c r="A4372" s="535"/>
      <c r="B4372" s="533"/>
      <c r="C4372" s="536"/>
      <c r="D4372" s="1844"/>
      <c r="E4372" s="1845"/>
      <c r="F4372" s="1845"/>
      <c r="G4372" s="1845"/>
      <c r="H4372" s="1845"/>
      <c r="I4372" s="1845"/>
      <c r="J4372" s="1845"/>
      <c r="K4372" s="1845"/>
      <c r="L4372" s="1845"/>
      <c r="M4372" s="1845"/>
      <c r="N4372" s="1845"/>
      <c r="O4372" s="1845"/>
      <c r="P4372" s="1845"/>
      <c r="Q4372" s="1845"/>
      <c r="R4372" s="1846"/>
      <c r="S4372" s="534"/>
    </row>
    <row r="4373" spans="1:19" ht="15.6">
      <c r="A4373" s="1761" t="s">
        <v>1282</v>
      </c>
      <c r="B4373" s="1762"/>
      <c r="C4373" s="1762"/>
      <c r="D4373" s="1762"/>
      <c r="E4373" s="541"/>
      <c r="F4373" s="1763" t="s">
        <v>1283</v>
      </c>
      <c r="G4373" s="1763"/>
      <c r="H4373" s="1763"/>
      <c r="I4373" s="1763"/>
      <c r="J4373" s="1763"/>
      <c r="K4373" s="1763"/>
      <c r="L4373" s="540"/>
      <c r="M4373" s="1763" t="s">
        <v>1205</v>
      </c>
      <c r="N4373" s="1763"/>
      <c r="O4373" s="1763"/>
      <c r="P4373" s="540"/>
      <c r="Q4373" s="1764" t="s">
        <v>1284</v>
      </c>
      <c r="R4373" s="1765"/>
      <c r="S4373" s="1766"/>
    </row>
    <row r="4374" spans="1:19" ht="15.6">
      <c r="A4374" s="1767" t="s">
        <v>1197</v>
      </c>
      <c r="B4374" s="1768"/>
      <c r="C4374" s="1768"/>
      <c r="D4374" s="1768"/>
      <c r="E4374" s="541"/>
      <c r="F4374" s="1769" t="s">
        <v>1198</v>
      </c>
      <c r="G4374" s="1769"/>
      <c r="H4374" s="1769"/>
      <c r="I4374" s="1769"/>
      <c r="J4374" s="1769"/>
      <c r="K4374" s="1769"/>
      <c r="L4374" s="540"/>
      <c r="M4374" s="1770" t="s">
        <v>9</v>
      </c>
      <c r="N4374" s="1771"/>
      <c r="O4374" s="1772"/>
      <c r="P4374" s="539"/>
      <c r="Q4374" s="1828"/>
      <c r="R4374" s="1829"/>
      <c r="S4374" s="1830"/>
    </row>
    <row r="4375" spans="1:19" ht="15.6">
      <c r="A4375" s="1767"/>
      <c r="B4375" s="1768"/>
      <c r="C4375" s="1768"/>
      <c r="D4375" s="1768"/>
      <c r="E4375" s="541"/>
      <c r="F4375" s="1769"/>
      <c r="G4375" s="1769"/>
      <c r="H4375" s="1769"/>
      <c r="I4375" s="1769"/>
      <c r="J4375" s="1769"/>
      <c r="K4375" s="1769"/>
      <c r="L4375" s="539"/>
      <c r="M4375" s="539"/>
      <c r="N4375" s="542"/>
      <c r="O4375" s="542"/>
      <c r="P4375" s="542"/>
      <c r="Q4375" s="542"/>
      <c r="R4375" s="540"/>
      <c r="S4375" s="534"/>
    </row>
    <row r="4376" spans="1:19" ht="15.6">
      <c r="A4376" s="1820" t="s">
        <v>1285</v>
      </c>
      <c r="B4376" s="1821"/>
      <c r="C4376" s="1821"/>
      <c r="D4376" s="1821"/>
      <c r="E4376" s="1821"/>
      <c r="F4376" s="1821"/>
      <c r="G4376" s="1821"/>
      <c r="H4376" s="1821"/>
      <c r="I4376" s="1821"/>
      <c r="J4376" s="1821"/>
      <c r="K4376" s="1822"/>
      <c r="L4376" s="1823" t="s">
        <v>1739</v>
      </c>
      <c r="M4376" s="1825" t="s">
        <v>1225</v>
      </c>
      <c r="N4376" s="1826"/>
      <c r="O4376" s="1827"/>
      <c r="P4376" s="1823" t="s">
        <v>1286</v>
      </c>
      <c r="Q4376" s="1823" t="s">
        <v>1287</v>
      </c>
      <c r="R4376" s="1823" t="s">
        <v>1288</v>
      </c>
      <c r="S4376" s="1809" t="s">
        <v>1206</v>
      </c>
    </row>
    <row r="4377" spans="1:19" ht="15.6">
      <c r="A4377" s="1804"/>
      <c r="B4377" s="1805"/>
      <c r="C4377" s="1805"/>
      <c r="D4377" s="1805"/>
      <c r="E4377" s="1805"/>
      <c r="F4377" s="1805"/>
      <c r="G4377" s="1805"/>
      <c r="H4377" s="1805"/>
      <c r="I4377" s="1805"/>
      <c r="J4377" s="1805"/>
      <c r="K4377" s="1806"/>
      <c r="L4377" s="1824"/>
      <c r="M4377" s="546" t="s">
        <v>1289</v>
      </c>
      <c r="N4377" s="546" t="s">
        <v>1290</v>
      </c>
      <c r="O4377" s="546" t="s">
        <v>1291</v>
      </c>
      <c r="P4377" s="1824"/>
      <c r="Q4377" s="1824"/>
      <c r="R4377" s="1824"/>
      <c r="S4377" s="1810"/>
    </row>
    <row r="4378" spans="1:19" ht="15.6">
      <c r="A4378" s="1811" t="s">
        <v>1292</v>
      </c>
      <c r="B4378" s="1812"/>
      <c r="C4378" s="1812"/>
      <c r="D4378" s="1812"/>
      <c r="E4378" s="1812"/>
      <c r="F4378" s="1812"/>
      <c r="G4378" s="1812"/>
      <c r="H4378" s="1812"/>
      <c r="I4378" s="1812"/>
      <c r="J4378" s="1812"/>
      <c r="K4378" s="1813"/>
      <c r="L4378" s="583" t="s">
        <v>1740</v>
      </c>
      <c r="M4378" s="583"/>
      <c r="N4378" s="549"/>
      <c r="O4378" s="549"/>
      <c r="P4378" s="549"/>
      <c r="Q4378" s="549">
        <v>3</v>
      </c>
      <c r="R4378" s="549"/>
      <c r="S4378" s="584">
        <f>Q4378</f>
        <v>3</v>
      </c>
    </row>
    <row r="4379" spans="1:19" ht="15.6">
      <c r="A4379" s="1814"/>
      <c r="B4379" s="1815"/>
      <c r="C4379" s="1815"/>
      <c r="D4379" s="1815"/>
      <c r="E4379" s="1815"/>
      <c r="F4379" s="1815"/>
      <c r="G4379" s="1815"/>
      <c r="H4379" s="1815"/>
      <c r="I4379" s="1815"/>
      <c r="J4379" s="1815"/>
      <c r="K4379" s="1816"/>
      <c r="L4379" s="583"/>
      <c r="M4379" s="583"/>
      <c r="N4379" s="549"/>
      <c r="O4379" s="549"/>
      <c r="P4379" s="549"/>
      <c r="Q4379" s="549"/>
      <c r="R4379" s="549"/>
      <c r="S4379" s="584"/>
    </row>
    <row r="4380" spans="1:19" ht="15.6">
      <c r="A4380" s="1814"/>
      <c r="B4380" s="1815"/>
      <c r="C4380" s="1815"/>
      <c r="D4380" s="1815"/>
      <c r="E4380" s="1815"/>
      <c r="F4380" s="1815"/>
      <c r="G4380" s="1815"/>
      <c r="H4380" s="1815"/>
      <c r="I4380" s="1815"/>
      <c r="J4380" s="1815"/>
      <c r="K4380" s="1816"/>
      <c r="L4380" s="583"/>
      <c r="M4380" s="583"/>
      <c r="N4380" s="549"/>
      <c r="O4380" s="549"/>
      <c r="P4380" s="549"/>
      <c r="Q4380" s="549"/>
      <c r="R4380" s="549"/>
      <c r="S4380" s="584"/>
    </row>
    <row r="4381" spans="1:19" ht="15.6">
      <c r="A4381" s="1814"/>
      <c r="B4381" s="1815"/>
      <c r="C4381" s="1815"/>
      <c r="D4381" s="1815"/>
      <c r="E4381" s="1815"/>
      <c r="F4381" s="1815"/>
      <c r="G4381" s="1815"/>
      <c r="H4381" s="1815"/>
      <c r="I4381" s="1815"/>
      <c r="J4381" s="1815"/>
      <c r="K4381" s="1816"/>
      <c r="L4381" s="583"/>
      <c r="M4381" s="583"/>
      <c r="N4381" s="549"/>
      <c r="O4381" s="549"/>
      <c r="P4381" s="549"/>
      <c r="Q4381" s="549"/>
      <c r="R4381" s="549"/>
      <c r="S4381" s="584"/>
    </row>
    <row r="4382" spans="1:19" ht="15.6">
      <c r="A4382" s="1814"/>
      <c r="B4382" s="1815"/>
      <c r="C4382" s="1815"/>
      <c r="D4382" s="1815"/>
      <c r="E4382" s="1815"/>
      <c r="F4382" s="1815"/>
      <c r="G4382" s="1815"/>
      <c r="H4382" s="1815"/>
      <c r="I4382" s="1815"/>
      <c r="J4382" s="1815"/>
      <c r="K4382" s="1816"/>
      <c r="L4382" s="583"/>
      <c r="M4382" s="583"/>
      <c r="N4382" s="549"/>
      <c r="O4382" s="549"/>
      <c r="P4382" s="549"/>
      <c r="Q4382" s="549"/>
      <c r="R4382" s="549"/>
      <c r="S4382" s="584"/>
    </row>
    <row r="4383" spans="1:19" ht="15.6">
      <c r="A4383" s="1814"/>
      <c r="B4383" s="1815"/>
      <c r="C4383" s="1815"/>
      <c r="D4383" s="1815"/>
      <c r="E4383" s="1815"/>
      <c r="F4383" s="1815"/>
      <c r="G4383" s="1815"/>
      <c r="H4383" s="1815"/>
      <c r="I4383" s="1815"/>
      <c r="J4383" s="1815"/>
      <c r="K4383" s="1816"/>
      <c r="L4383" s="583"/>
      <c r="M4383" s="583"/>
      <c r="N4383" s="549"/>
      <c r="O4383" s="549"/>
      <c r="P4383" s="549"/>
      <c r="Q4383" s="549"/>
      <c r="R4383" s="549"/>
      <c r="S4383" s="584"/>
    </row>
    <row r="4384" spans="1:19" ht="15.6">
      <c r="A4384" s="1814"/>
      <c r="B4384" s="1815"/>
      <c r="C4384" s="1815"/>
      <c r="D4384" s="1815"/>
      <c r="E4384" s="1815"/>
      <c r="F4384" s="1815"/>
      <c r="G4384" s="1815"/>
      <c r="H4384" s="1815"/>
      <c r="I4384" s="1815"/>
      <c r="J4384" s="1815"/>
      <c r="K4384" s="1816"/>
      <c r="L4384" s="583"/>
      <c r="M4384" s="583"/>
      <c r="N4384" s="549"/>
      <c r="O4384" s="549"/>
      <c r="P4384" s="549"/>
      <c r="Q4384" s="549"/>
      <c r="R4384" s="549"/>
      <c r="S4384" s="584"/>
    </row>
    <row r="4385" spans="1:19" ht="15.6">
      <c r="A4385" s="1814"/>
      <c r="B4385" s="1815"/>
      <c r="C4385" s="1815"/>
      <c r="D4385" s="1815"/>
      <c r="E4385" s="1815"/>
      <c r="F4385" s="1815"/>
      <c r="G4385" s="1815"/>
      <c r="H4385" s="1815"/>
      <c r="I4385" s="1815"/>
      <c r="J4385" s="1815"/>
      <c r="K4385" s="1816"/>
      <c r="L4385" s="583"/>
      <c r="M4385" s="583"/>
      <c r="N4385" s="549"/>
      <c r="O4385" s="549"/>
      <c r="P4385" s="549"/>
      <c r="Q4385" s="549"/>
      <c r="R4385" s="549"/>
      <c r="S4385" s="584"/>
    </row>
    <row r="4386" spans="1:19" ht="15.6">
      <c r="A4386" s="1814"/>
      <c r="B4386" s="1815"/>
      <c r="C4386" s="1815"/>
      <c r="D4386" s="1815"/>
      <c r="E4386" s="1815"/>
      <c r="F4386" s="1815"/>
      <c r="G4386" s="1815"/>
      <c r="H4386" s="1815"/>
      <c r="I4386" s="1815"/>
      <c r="J4386" s="1815"/>
      <c r="K4386" s="1816"/>
      <c r="L4386" s="583"/>
      <c r="M4386" s="583"/>
      <c r="N4386" s="549"/>
      <c r="O4386" s="549"/>
      <c r="P4386" s="549"/>
      <c r="Q4386" s="549"/>
      <c r="R4386" s="549"/>
      <c r="S4386" s="584"/>
    </row>
    <row r="4387" spans="1:19" ht="15.6">
      <c r="A4387" s="1814"/>
      <c r="B4387" s="1815"/>
      <c r="C4387" s="1815"/>
      <c r="D4387" s="1815"/>
      <c r="E4387" s="1815"/>
      <c r="F4387" s="1815"/>
      <c r="G4387" s="1815"/>
      <c r="H4387" s="1815"/>
      <c r="I4387" s="1815"/>
      <c r="J4387" s="1815"/>
      <c r="K4387" s="1816"/>
      <c r="L4387" s="583"/>
      <c r="M4387" s="583"/>
      <c r="N4387" s="549"/>
      <c r="O4387" s="549"/>
      <c r="P4387" s="549"/>
      <c r="Q4387" s="549"/>
      <c r="R4387" s="549"/>
      <c r="S4387" s="584"/>
    </row>
    <row r="4388" spans="1:19" ht="15.6">
      <c r="A4388" s="1814"/>
      <c r="B4388" s="1815"/>
      <c r="C4388" s="1815"/>
      <c r="D4388" s="1815"/>
      <c r="E4388" s="1815"/>
      <c r="F4388" s="1815"/>
      <c r="G4388" s="1815"/>
      <c r="H4388" s="1815"/>
      <c r="I4388" s="1815"/>
      <c r="J4388" s="1815"/>
      <c r="K4388" s="1816"/>
      <c r="L4388" s="583"/>
      <c r="M4388" s="583"/>
      <c r="N4388" s="549"/>
      <c r="O4388" s="549"/>
      <c r="P4388" s="549"/>
      <c r="Q4388" s="549"/>
      <c r="R4388" s="549"/>
      <c r="S4388" s="584"/>
    </row>
    <row r="4389" spans="1:19" ht="15.6">
      <c r="A4389" s="1814"/>
      <c r="B4389" s="1815"/>
      <c r="C4389" s="1815"/>
      <c r="D4389" s="1815"/>
      <c r="E4389" s="1815"/>
      <c r="F4389" s="1815"/>
      <c r="G4389" s="1815"/>
      <c r="H4389" s="1815"/>
      <c r="I4389" s="1815"/>
      <c r="J4389" s="1815"/>
      <c r="K4389" s="1816"/>
      <c r="L4389" s="583"/>
      <c r="M4389" s="583"/>
      <c r="N4389" s="549"/>
      <c r="O4389" s="549"/>
      <c r="P4389" s="549"/>
      <c r="Q4389" s="549"/>
      <c r="R4389" s="549"/>
      <c r="S4389" s="584"/>
    </row>
    <row r="4390" spans="1:19" ht="15.6">
      <c r="A4390" s="1814"/>
      <c r="B4390" s="1815"/>
      <c r="C4390" s="1815"/>
      <c r="D4390" s="1815"/>
      <c r="E4390" s="1815"/>
      <c r="F4390" s="1815"/>
      <c r="G4390" s="1815"/>
      <c r="H4390" s="1815"/>
      <c r="I4390" s="1815"/>
      <c r="J4390" s="1815"/>
      <c r="K4390" s="1816"/>
      <c r="L4390" s="583"/>
      <c r="M4390" s="583"/>
      <c r="N4390" s="549"/>
      <c r="O4390" s="549"/>
      <c r="P4390" s="549"/>
      <c r="Q4390" s="549"/>
      <c r="R4390" s="549"/>
      <c r="S4390" s="584"/>
    </row>
    <row r="4391" spans="1:19" ht="15.6">
      <c r="A4391" s="1831"/>
      <c r="B4391" s="1832"/>
      <c r="C4391" s="1832"/>
      <c r="D4391" s="1832"/>
      <c r="E4391" s="1832"/>
      <c r="F4391" s="1832"/>
      <c r="G4391" s="1832"/>
      <c r="H4391" s="1832"/>
      <c r="I4391" s="1832"/>
      <c r="J4391" s="1832"/>
      <c r="K4391" s="1833"/>
      <c r="L4391" s="1834" t="s">
        <v>1209</v>
      </c>
      <c r="M4391" s="1835"/>
      <c r="N4391" s="1835"/>
      <c r="O4391" s="1835"/>
      <c r="P4391" s="1835"/>
      <c r="Q4391" s="1835"/>
      <c r="R4391" s="1836"/>
      <c r="S4391" s="558">
        <f>SUM(S4378:S4387)</f>
        <v>3</v>
      </c>
    </row>
    <row r="4392" spans="1:19" ht="15" thickBot="1">
      <c r="A4392" s="1147"/>
      <c r="S4392" s="1148"/>
    </row>
    <row r="4393" spans="1:19" ht="21" customHeight="1" thickBot="1">
      <c r="A4393" s="1775" t="s">
        <v>1281</v>
      </c>
      <c r="B4393" s="1776"/>
      <c r="C4393" s="1776"/>
      <c r="D4393" s="1776"/>
      <c r="E4393" s="1776"/>
      <c r="F4393" s="1776"/>
      <c r="G4393" s="1776"/>
      <c r="H4393" s="1776"/>
      <c r="I4393" s="1776"/>
      <c r="J4393" s="1776"/>
      <c r="K4393" s="1776"/>
      <c r="L4393" s="1776"/>
      <c r="M4393" s="1776"/>
      <c r="N4393" s="1776"/>
      <c r="O4393" s="1776"/>
      <c r="P4393" s="1776"/>
      <c r="Q4393" s="1776"/>
      <c r="R4393" s="1776"/>
      <c r="S4393" s="1777"/>
    </row>
    <row r="4394" spans="1:19" ht="15.6">
      <c r="A4394" s="530"/>
      <c r="B4394" s="531"/>
      <c r="C4394" s="531"/>
      <c r="D4394" s="531"/>
      <c r="E4394" s="531"/>
      <c r="F4394" s="531"/>
      <c r="G4394" s="531"/>
      <c r="H4394" s="531"/>
      <c r="I4394" s="531"/>
      <c r="J4394" s="531"/>
      <c r="K4394" s="531"/>
      <c r="L4394" s="531"/>
      <c r="M4394" s="531"/>
      <c r="N4394" s="531"/>
      <c r="O4394" s="531"/>
      <c r="P4394" s="531"/>
      <c r="Q4394" s="531"/>
      <c r="R4394" s="531"/>
      <c r="S4394" s="532"/>
    </row>
    <row r="4395" spans="1:19" ht="15.6" customHeight="1">
      <c r="A4395" s="1839" t="s">
        <v>1204</v>
      </c>
      <c r="B4395" s="1840"/>
      <c r="C4395" s="1840"/>
      <c r="D4395" s="1841" t="s">
        <v>1228</v>
      </c>
      <c r="E4395" s="1842"/>
      <c r="F4395" s="1842"/>
      <c r="G4395" s="1842"/>
      <c r="H4395" s="1842"/>
      <c r="I4395" s="1842"/>
      <c r="J4395" s="1842"/>
      <c r="K4395" s="1842"/>
      <c r="L4395" s="1842"/>
      <c r="M4395" s="1842"/>
      <c r="N4395" s="1842"/>
      <c r="O4395" s="1842"/>
      <c r="P4395" s="1842"/>
      <c r="Q4395" s="1842"/>
      <c r="R4395" s="1843"/>
      <c r="S4395" s="534"/>
    </row>
    <row r="4396" spans="1:19" ht="15.6">
      <c r="A4396" s="535"/>
      <c r="B4396" s="533"/>
      <c r="C4396" s="536"/>
      <c r="D4396" s="1844"/>
      <c r="E4396" s="1845"/>
      <c r="F4396" s="1845"/>
      <c r="G4396" s="1845"/>
      <c r="H4396" s="1845"/>
      <c r="I4396" s="1845"/>
      <c r="J4396" s="1845"/>
      <c r="K4396" s="1845"/>
      <c r="L4396" s="1845"/>
      <c r="M4396" s="1845"/>
      <c r="N4396" s="1845"/>
      <c r="O4396" s="1845"/>
      <c r="P4396" s="1845"/>
      <c r="Q4396" s="1845"/>
      <c r="R4396" s="1846"/>
      <c r="S4396" s="534"/>
    </row>
    <row r="4397" spans="1:19" ht="15.6">
      <c r="A4397" s="1761" t="s">
        <v>1282</v>
      </c>
      <c r="B4397" s="1762"/>
      <c r="C4397" s="1762"/>
      <c r="D4397" s="1762"/>
      <c r="E4397" s="541"/>
      <c r="F4397" s="1763" t="s">
        <v>1283</v>
      </c>
      <c r="G4397" s="1763"/>
      <c r="H4397" s="1763"/>
      <c r="I4397" s="1763"/>
      <c r="J4397" s="1763"/>
      <c r="K4397" s="1763"/>
      <c r="L4397" s="540"/>
      <c r="M4397" s="1763" t="s">
        <v>1205</v>
      </c>
      <c r="N4397" s="1763"/>
      <c r="O4397" s="1763"/>
      <c r="P4397" s="540"/>
      <c r="Q4397" s="1764" t="s">
        <v>1284</v>
      </c>
      <c r="R4397" s="1765"/>
      <c r="S4397" s="1766"/>
    </row>
    <row r="4398" spans="1:19" ht="15.6">
      <c r="A4398" s="1767" t="s">
        <v>1197</v>
      </c>
      <c r="B4398" s="1768"/>
      <c r="C4398" s="1768"/>
      <c r="D4398" s="1768"/>
      <c r="E4398" s="541"/>
      <c r="F4398" s="1769" t="s">
        <v>1198</v>
      </c>
      <c r="G4398" s="1769"/>
      <c r="H4398" s="1769"/>
      <c r="I4398" s="1769"/>
      <c r="J4398" s="1769"/>
      <c r="K4398" s="1769"/>
      <c r="L4398" s="540"/>
      <c r="M4398" s="1770" t="s">
        <v>9</v>
      </c>
      <c r="N4398" s="1771"/>
      <c r="O4398" s="1772"/>
      <c r="P4398" s="539"/>
      <c r="Q4398" s="1828"/>
      <c r="R4398" s="1829"/>
      <c r="S4398" s="1830"/>
    </row>
    <row r="4399" spans="1:19" ht="15.6">
      <c r="A4399" s="1767"/>
      <c r="B4399" s="1768"/>
      <c r="C4399" s="1768"/>
      <c r="D4399" s="1768"/>
      <c r="E4399" s="541"/>
      <c r="F4399" s="1769"/>
      <c r="G4399" s="1769"/>
      <c r="H4399" s="1769"/>
      <c r="I4399" s="1769"/>
      <c r="J4399" s="1769"/>
      <c r="K4399" s="1769"/>
      <c r="L4399" s="539"/>
      <c r="M4399" s="539"/>
      <c r="N4399" s="542"/>
      <c r="O4399" s="542"/>
      <c r="P4399" s="542"/>
      <c r="Q4399" s="542"/>
      <c r="R4399" s="540"/>
      <c r="S4399" s="534"/>
    </row>
    <row r="4400" spans="1:19" ht="15.6">
      <c r="A4400" s="1820" t="s">
        <v>1285</v>
      </c>
      <c r="B4400" s="1821"/>
      <c r="C4400" s="1821"/>
      <c r="D4400" s="1821"/>
      <c r="E4400" s="1821"/>
      <c r="F4400" s="1821"/>
      <c r="G4400" s="1821"/>
      <c r="H4400" s="1821"/>
      <c r="I4400" s="1821"/>
      <c r="J4400" s="1821"/>
      <c r="K4400" s="1822"/>
      <c r="L4400" s="1823" t="s">
        <v>1739</v>
      </c>
      <c r="M4400" s="1825" t="s">
        <v>1225</v>
      </c>
      <c r="N4400" s="1826"/>
      <c r="O4400" s="1827"/>
      <c r="P4400" s="1823" t="s">
        <v>1286</v>
      </c>
      <c r="Q4400" s="1823" t="s">
        <v>1287</v>
      </c>
      <c r="R4400" s="1823" t="s">
        <v>1288</v>
      </c>
      <c r="S4400" s="1809" t="s">
        <v>1206</v>
      </c>
    </row>
    <row r="4401" spans="1:19" ht="15.6">
      <c r="A4401" s="1804"/>
      <c r="B4401" s="1805"/>
      <c r="C4401" s="1805"/>
      <c r="D4401" s="1805"/>
      <c r="E4401" s="1805"/>
      <c r="F4401" s="1805"/>
      <c r="G4401" s="1805"/>
      <c r="H4401" s="1805"/>
      <c r="I4401" s="1805"/>
      <c r="J4401" s="1805"/>
      <c r="K4401" s="1806"/>
      <c r="L4401" s="1824"/>
      <c r="M4401" s="546" t="s">
        <v>1289</v>
      </c>
      <c r="N4401" s="546" t="s">
        <v>1290</v>
      </c>
      <c r="O4401" s="546" t="s">
        <v>1291</v>
      </c>
      <c r="P4401" s="1824"/>
      <c r="Q4401" s="1824"/>
      <c r="R4401" s="1824"/>
      <c r="S4401" s="1810"/>
    </row>
    <row r="4402" spans="1:19" ht="15.6">
      <c r="A4402" s="1811" t="s">
        <v>1292</v>
      </c>
      <c r="B4402" s="1812"/>
      <c r="C4402" s="1812"/>
      <c r="D4402" s="1812"/>
      <c r="E4402" s="1812"/>
      <c r="F4402" s="1812"/>
      <c r="G4402" s="1812"/>
      <c r="H4402" s="1812"/>
      <c r="I4402" s="1812"/>
      <c r="J4402" s="1812"/>
      <c r="K4402" s="1813"/>
      <c r="L4402" s="583" t="s">
        <v>1772</v>
      </c>
      <c r="M4402" s="583"/>
      <c r="N4402" s="549"/>
      <c r="O4402" s="549">
        <v>148</v>
      </c>
      <c r="P4402" s="549"/>
      <c r="Q4402" s="549"/>
      <c r="R4402" s="549"/>
      <c r="S4402" s="584">
        <f>O4402</f>
        <v>148</v>
      </c>
    </row>
    <row r="4403" spans="1:19" ht="15.6">
      <c r="A4403" s="1814"/>
      <c r="B4403" s="1815"/>
      <c r="C4403" s="1815"/>
      <c r="D4403" s="1815"/>
      <c r="E4403" s="1815"/>
      <c r="F4403" s="1815"/>
      <c r="G4403" s="1815"/>
      <c r="H4403" s="1815"/>
      <c r="I4403" s="1815"/>
      <c r="J4403" s="1815"/>
      <c r="K4403" s="1816"/>
      <c r="L4403" s="583"/>
      <c r="M4403" s="583"/>
      <c r="N4403" s="549"/>
      <c r="O4403" s="549"/>
      <c r="P4403" s="549"/>
      <c r="Q4403" s="549"/>
      <c r="R4403" s="549"/>
      <c r="S4403" s="584"/>
    </row>
    <row r="4404" spans="1:19" ht="15.6">
      <c r="A4404" s="1814"/>
      <c r="B4404" s="1815"/>
      <c r="C4404" s="1815"/>
      <c r="D4404" s="1815"/>
      <c r="E4404" s="1815"/>
      <c r="F4404" s="1815"/>
      <c r="G4404" s="1815"/>
      <c r="H4404" s="1815"/>
      <c r="I4404" s="1815"/>
      <c r="J4404" s="1815"/>
      <c r="K4404" s="1816"/>
      <c r="L4404" s="583"/>
      <c r="M4404" s="583"/>
      <c r="N4404" s="549"/>
      <c r="O4404" s="549"/>
      <c r="P4404" s="549"/>
      <c r="Q4404" s="549"/>
      <c r="R4404" s="549"/>
      <c r="S4404" s="584"/>
    </row>
    <row r="4405" spans="1:19" ht="15.6">
      <c r="A4405" s="1814"/>
      <c r="B4405" s="1815"/>
      <c r="C4405" s="1815"/>
      <c r="D4405" s="1815"/>
      <c r="E4405" s="1815"/>
      <c r="F4405" s="1815"/>
      <c r="G4405" s="1815"/>
      <c r="H4405" s="1815"/>
      <c r="I4405" s="1815"/>
      <c r="J4405" s="1815"/>
      <c r="K4405" s="1816"/>
      <c r="L4405" s="583"/>
      <c r="M4405" s="583"/>
      <c r="N4405" s="549"/>
      <c r="O4405" s="549"/>
      <c r="P4405" s="549"/>
      <c r="Q4405" s="549"/>
      <c r="R4405" s="549"/>
      <c r="S4405" s="584"/>
    </row>
    <row r="4406" spans="1:19" ht="15.6">
      <c r="A4406" s="1814"/>
      <c r="B4406" s="1815"/>
      <c r="C4406" s="1815"/>
      <c r="D4406" s="1815"/>
      <c r="E4406" s="1815"/>
      <c r="F4406" s="1815"/>
      <c r="G4406" s="1815"/>
      <c r="H4406" s="1815"/>
      <c r="I4406" s="1815"/>
      <c r="J4406" s="1815"/>
      <c r="K4406" s="1816"/>
      <c r="L4406" s="583"/>
      <c r="M4406" s="583"/>
      <c r="N4406" s="549"/>
      <c r="O4406" s="549"/>
      <c r="P4406" s="549"/>
      <c r="Q4406" s="549"/>
      <c r="R4406" s="549"/>
      <c r="S4406" s="584"/>
    </row>
    <row r="4407" spans="1:19" ht="15.6">
      <c r="A4407" s="1814"/>
      <c r="B4407" s="1815"/>
      <c r="C4407" s="1815"/>
      <c r="D4407" s="1815"/>
      <c r="E4407" s="1815"/>
      <c r="F4407" s="1815"/>
      <c r="G4407" s="1815"/>
      <c r="H4407" s="1815"/>
      <c r="I4407" s="1815"/>
      <c r="J4407" s="1815"/>
      <c r="K4407" s="1816"/>
      <c r="L4407" s="583"/>
      <c r="M4407" s="583"/>
      <c r="N4407" s="549"/>
      <c r="O4407" s="549"/>
      <c r="P4407" s="549"/>
      <c r="Q4407" s="549"/>
      <c r="R4407" s="549"/>
      <c r="S4407" s="584"/>
    </row>
    <row r="4408" spans="1:19" ht="15.6">
      <c r="A4408" s="1814"/>
      <c r="B4408" s="1815"/>
      <c r="C4408" s="1815"/>
      <c r="D4408" s="1815"/>
      <c r="E4408" s="1815"/>
      <c r="F4408" s="1815"/>
      <c r="G4408" s="1815"/>
      <c r="H4408" s="1815"/>
      <c r="I4408" s="1815"/>
      <c r="J4408" s="1815"/>
      <c r="K4408" s="1816"/>
      <c r="L4408" s="583"/>
      <c r="M4408" s="583"/>
      <c r="N4408" s="549"/>
      <c r="O4408" s="549"/>
      <c r="P4408" s="549"/>
      <c r="Q4408" s="549"/>
      <c r="R4408" s="549"/>
      <c r="S4408" s="584"/>
    </row>
    <row r="4409" spans="1:19" ht="15.6">
      <c r="A4409" s="1814"/>
      <c r="B4409" s="1815"/>
      <c r="C4409" s="1815"/>
      <c r="D4409" s="1815"/>
      <c r="E4409" s="1815"/>
      <c r="F4409" s="1815"/>
      <c r="G4409" s="1815"/>
      <c r="H4409" s="1815"/>
      <c r="I4409" s="1815"/>
      <c r="J4409" s="1815"/>
      <c r="K4409" s="1816"/>
      <c r="L4409" s="583"/>
      <c r="M4409" s="583"/>
      <c r="N4409" s="549"/>
      <c r="O4409" s="549"/>
      <c r="P4409" s="549"/>
      <c r="Q4409" s="549"/>
      <c r="R4409" s="549"/>
      <c r="S4409" s="584"/>
    </row>
    <row r="4410" spans="1:19" ht="15.6">
      <c r="A4410" s="1814"/>
      <c r="B4410" s="1815"/>
      <c r="C4410" s="1815"/>
      <c r="D4410" s="1815"/>
      <c r="E4410" s="1815"/>
      <c r="F4410" s="1815"/>
      <c r="G4410" s="1815"/>
      <c r="H4410" s="1815"/>
      <c r="I4410" s="1815"/>
      <c r="J4410" s="1815"/>
      <c r="K4410" s="1816"/>
      <c r="L4410" s="583"/>
      <c r="M4410" s="583"/>
      <c r="N4410" s="549"/>
      <c r="O4410" s="549"/>
      <c r="P4410" s="549"/>
      <c r="Q4410" s="549"/>
      <c r="R4410" s="549"/>
      <c r="S4410" s="584"/>
    </row>
    <row r="4411" spans="1:19" ht="15.6">
      <c r="A4411" s="1814"/>
      <c r="B4411" s="1815"/>
      <c r="C4411" s="1815"/>
      <c r="D4411" s="1815"/>
      <c r="E4411" s="1815"/>
      <c r="F4411" s="1815"/>
      <c r="G4411" s="1815"/>
      <c r="H4411" s="1815"/>
      <c r="I4411" s="1815"/>
      <c r="J4411" s="1815"/>
      <c r="K4411" s="1816"/>
      <c r="L4411" s="583"/>
      <c r="M4411" s="583"/>
      <c r="N4411" s="549"/>
      <c r="O4411" s="549"/>
      <c r="P4411" s="549"/>
      <c r="Q4411" s="549"/>
      <c r="R4411" s="549"/>
      <c r="S4411" s="584"/>
    </row>
    <row r="4412" spans="1:19" ht="15.6">
      <c r="A4412" s="1814"/>
      <c r="B4412" s="1815"/>
      <c r="C4412" s="1815"/>
      <c r="D4412" s="1815"/>
      <c r="E4412" s="1815"/>
      <c r="F4412" s="1815"/>
      <c r="G4412" s="1815"/>
      <c r="H4412" s="1815"/>
      <c r="I4412" s="1815"/>
      <c r="J4412" s="1815"/>
      <c r="K4412" s="1816"/>
      <c r="L4412" s="583"/>
      <c r="M4412" s="583"/>
      <c r="N4412" s="549"/>
      <c r="O4412" s="549"/>
      <c r="P4412" s="549"/>
      <c r="Q4412" s="549"/>
      <c r="R4412" s="549"/>
      <c r="S4412" s="584"/>
    </row>
    <row r="4413" spans="1:19" ht="15.6">
      <c r="A4413" s="1814"/>
      <c r="B4413" s="1815"/>
      <c r="C4413" s="1815"/>
      <c r="D4413" s="1815"/>
      <c r="E4413" s="1815"/>
      <c r="F4413" s="1815"/>
      <c r="G4413" s="1815"/>
      <c r="H4413" s="1815"/>
      <c r="I4413" s="1815"/>
      <c r="J4413" s="1815"/>
      <c r="K4413" s="1816"/>
      <c r="L4413" s="583"/>
      <c r="M4413" s="583"/>
      <c r="N4413" s="549"/>
      <c r="O4413" s="549"/>
      <c r="P4413" s="549"/>
      <c r="Q4413" s="549"/>
      <c r="R4413" s="549"/>
      <c r="S4413" s="584"/>
    </row>
    <row r="4414" spans="1:19" ht="15.6">
      <c r="A4414" s="1814"/>
      <c r="B4414" s="1815"/>
      <c r="C4414" s="1815"/>
      <c r="D4414" s="1815"/>
      <c r="E4414" s="1815"/>
      <c r="F4414" s="1815"/>
      <c r="G4414" s="1815"/>
      <c r="H4414" s="1815"/>
      <c r="I4414" s="1815"/>
      <c r="J4414" s="1815"/>
      <c r="K4414" s="1816"/>
      <c r="L4414" s="583"/>
      <c r="M4414" s="583"/>
      <c r="N4414" s="549"/>
      <c r="O4414" s="549"/>
      <c r="P4414" s="549"/>
      <c r="Q4414" s="549"/>
      <c r="R4414" s="549"/>
      <c r="S4414" s="584"/>
    </row>
    <row r="4415" spans="1:19" ht="16.2" thickBot="1">
      <c r="A4415" s="1814"/>
      <c r="B4415" s="1815"/>
      <c r="C4415" s="1815"/>
      <c r="D4415" s="1815"/>
      <c r="E4415" s="1815"/>
      <c r="F4415" s="1815"/>
      <c r="G4415" s="1815"/>
      <c r="H4415" s="1815"/>
      <c r="I4415" s="1815"/>
      <c r="J4415" s="1815"/>
      <c r="K4415" s="1816"/>
      <c r="L4415" s="1817" t="s">
        <v>1209</v>
      </c>
      <c r="M4415" s="1818"/>
      <c r="N4415" s="1818"/>
      <c r="O4415" s="1818"/>
      <c r="P4415" s="1818"/>
      <c r="Q4415" s="1818"/>
      <c r="R4415" s="1819"/>
      <c r="S4415" s="1164">
        <f>SUM(S4402:S4411)</f>
        <v>148</v>
      </c>
    </row>
    <row r="4416" spans="1:19" ht="15.6">
      <c r="A4416" s="1169"/>
      <c r="B4416" s="1170"/>
      <c r="C4416" s="1170"/>
      <c r="D4416" s="1170"/>
      <c r="E4416" s="1170"/>
      <c r="F4416" s="1170"/>
      <c r="G4416" s="1170"/>
      <c r="H4416" s="1170"/>
      <c r="I4416" s="1170"/>
      <c r="J4416" s="1170"/>
      <c r="K4416" s="1170"/>
      <c r="L4416" s="1171"/>
      <c r="M4416" s="1171"/>
      <c r="N4416" s="1171"/>
      <c r="O4416" s="1171"/>
      <c r="P4416" s="1171"/>
      <c r="Q4416" s="1171"/>
      <c r="R4416" s="1171"/>
      <c r="S4416" s="1172"/>
    </row>
    <row r="4417" spans="1:19" ht="94.2" customHeight="1">
      <c r="A4417" s="753" t="s">
        <v>1306</v>
      </c>
      <c r="B4417" s="1757"/>
      <c r="C4417" s="1757"/>
      <c r="D4417" s="299"/>
      <c r="E4417" s="280"/>
      <c r="F4417" s="756"/>
      <c r="G4417" s="1758" t="s">
        <v>1306</v>
      </c>
      <c r="H4417" s="1758"/>
      <c r="I4417" s="299"/>
      <c r="J4417" s="299"/>
      <c r="K4417" s="552"/>
      <c r="L4417" s="587"/>
      <c r="M4417" s="587"/>
      <c r="N4417" s="587"/>
      <c r="O4417" s="587"/>
      <c r="P4417" s="587"/>
      <c r="Q4417" s="587"/>
      <c r="R4417" s="587"/>
      <c r="S4417" s="588"/>
    </row>
    <row r="4418" spans="1:19" ht="15.6">
      <c r="A4418" s="765" t="s">
        <v>1939</v>
      </c>
      <c r="B4418" s="755"/>
      <c r="C4418" s="755"/>
      <c r="D4418" s="238"/>
      <c r="E4418" s="238"/>
      <c r="F4418" s="238"/>
      <c r="G4418" s="1759" t="s">
        <v>1942</v>
      </c>
      <c r="H4418" s="1759"/>
      <c r="I4418" s="1759"/>
      <c r="J4418" s="1759"/>
      <c r="K4418" s="552"/>
      <c r="L4418" s="587"/>
      <c r="M4418" s="587"/>
      <c r="N4418" s="587"/>
      <c r="O4418" s="587"/>
      <c r="P4418" s="587"/>
      <c r="Q4418" s="587"/>
      <c r="R4418" s="587"/>
      <c r="S4418" s="588"/>
    </row>
    <row r="4419" spans="1:19" ht="15.6">
      <c r="A4419" s="765" t="s">
        <v>1940</v>
      </c>
      <c r="B4419" s="755"/>
      <c r="C4419" s="755"/>
      <c r="D4419" s="238"/>
      <c r="E4419" s="238"/>
      <c r="F4419" s="238"/>
      <c r="G4419" s="1759" t="s">
        <v>1943</v>
      </c>
      <c r="H4419" s="1759"/>
      <c r="I4419" s="1759"/>
      <c r="J4419" s="1759"/>
      <c r="K4419" s="552"/>
      <c r="L4419" s="587"/>
      <c r="M4419" s="587"/>
      <c r="N4419" s="587"/>
      <c r="O4419" s="587"/>
      <c r="P4419" s="587"/>
      <c r="Q4419" s="587"/>
      <c r="R4419" s="587"/>
      <c r="S4419" s="588"/>
    </row>
    <row r="4420" spans="1:19" ht="16.2" thickBot="1">
      <c r="A4420" s="766" t="s">
        <v>1941</v>
      </c>
      <c r="B4420" s="767"/>
      <c r="C4420" s="767"/>
      <c r="D4420" s="727"/>
      <c r="E4420" s="727"/>
      <c r="F4420" s="727"/>
      <c r="G4420" s="1760" t="s">
        <v>1944</v>
      </c>
      <c r="H4420" s="1760"/>
      <c r="I4420" s="1760"/>
      <c r="J4420" s="1760"/>
      <c r="K4420" s="1495"/>
      <c r="L4420" s="1499"/>
      <c r="M4420" s="1499"/>
      <c r="N4420" s="1499"/>
      <c r="O4420" s="1499"/>
      <c r="P4420" s="1499"/>
      <c r="Q4420" s="1499"/>
      <c r="R4420" s="1499"/>
      <c r="S4420" s="1500"/>
    </row>
    <row r="4421" spans="1:19" ht="21" customHeight="1" thickBot="1">
      <c r="A4421" s="1775" t="s">
        <v>1281</v>
      </c>
      <c r="B4421" s="1776"/>
      <c r="C4421" s="1776"/>
      <c r="D4421" s="1776"/>
      <c r="E4421" s="1776"/>
      <c r="F4421" s="1776"/>
      <c r="G4421" s="1776"/>
      <c r="H4421" s="1776"/>
      <c r="I4421" s="1776"/>
      <c r="J4421" s="1776"/>
      <c r="K4421" s="1776"/>
      <c r="L4421" s="1776"/>
      <c r="M4421" s="1776"/>
      <c r="N4421" s="1776"/>
      <c r="O4421" s="1776"/>
      <c r="P4421" s="1776"/>
      <c r="Q4421" s="1776"/>
      <c r="R4421" s="1776"/>
      <c r="S4421" s="1777"/>
    </row>
    <row r="4422" spans="1:19" ht="15.6">
      <c r="A4422" s="530"/>
      <c r="B4422" s="531"/>
      <c r="C4422" s="531"/>
      <c r="D4422" s="531"/>
      <c r="E4422" s="531"/>
      <c r="F4422" s="531"/>
      <c r="G4422" s="531"/>
      <c r="H4422" s="531"/>
      <c r="I4422" s="531"/>
      <c r="J4422" s="531"/>
      <c r="K4422" s="531"/>
      <c r="L4422" s="531"/>
      <c r="M4422" s="531"/>
      <c r="N4422" s="531"/>
      <c r="O4422" s="531"/>
      <c r="P4422" s="531"/>
      <c r="Q4422" s="531"/>
      <c r="R4422" s="531"/>
      <c r="S4422" s="532"/>
    </row>
    <row r="4423" spans="1:19" ht="15.6" customHeight="1">
      <c r="A4423" s="1839" t="s">
        <v>1204</v>
      </c>
      <c r="B4423" s="1840"/>
      <c r="C4423" s="1840"/>
      <c r="D4423" s="1841" t="s">
        <v>1228</v>
      </c>
      <c r="E4423" s="1842"/>
      <c r="F4423" s="1842"/>
      <c r="G4423" s="1842"/>
      <c r="H4423" s="1842"/>
      <c r="I4423" s="1842"/>
      <c r="J4423" s="1842"/>
      <c r="K4423" s="1842"/>
      <c r="L4423" s="1842"/>
      <c r="M4423" s="1842"/>
      <c r="N4423" s="1842"/>
      <c r="O4423" s="1842"/>
      <c r="P4423" s="1842"/>
      <c r="Q4423" s="1842"/>
      <c r="R4423" s="1843"/>
      <c r="S4423" s="534"/>
    </row>
    <row r="4424" spans="1:19" ht="15.6">
      <c r="A4424" s="535"/>
      <c r="B4424" s="533"/>
      <c r="C4424" s="536"/>
      <c r="D4424" s="1844"/>
      <c r="E4424" s="1845"/>
      <c r="F4424" s="1845"/>
      <c r="G4424" s="1845"/>
      <c r="H4424" s="1845"/>
      <c r="I4424" s="1845"/>
      <c r="J4424" s="1845"/>
      <c r="K4424" s="1845"/>
      <c r="L4424" s="1845"/>
      <c r="M4424" s="1845"/>
      <c r="N4424" s="1845"/>
      <c r="O4424" s="1845"/>
      <c r="P4424" s="1845"/>
      <c r="Q4424" s="1845"/>
      <c r="R4424" s="1846"/>
      <c r="S4424" s="534"/>
    </row>
    <row r="4425" spans="1:19" ht="15.6">
      <c r="A4425" s="1761" t="s">
        <v>1282</v>
      </c>
      <c r="B4425" s="1762"/>
      <c r="C4425" s="1762"/>
      <c r="D4425" s="1762"/>
      <c r="E4425" s="541"/>
      <c r="F4425" s="1763" t="s">
        <v>1283</v>
      </c>
      <c r="G4425" s="1763"/>
      <c r="H4425" s="1763"/>
      <c r="I4425" s="1763"/>
      <c r="J4425" s="1763"/>
      <c r="K4425" s="1763"/>
      <c r="L4425" s="540"/>
      <c r="M4425" s="1763" t="s">
        <v>1205</v>
      </c>
      <c r="N4425" s="1763"/>
      <c r="O4425" s="1763"/>
      <c r="P4425" s="540"/>
      <c r="Q4425" s="1764" t="s">
        <v>1284</v>
      </c>
      <c r="R4425" s="1765"/>
      <c r="S4425" s="1766"/>
    </row>
    <row r="4426" spans="1:19" ht="15.6">
      <c r="A4426" s="1767"/>
      <c r="B4426" s="1768"/>
      <c r="C4426" s="1768"/>
      <c r="D4426" s="1768"/>
      <c r="E4426" s="541"/>
      <c r="F4426" s="1769"/>
      <c r="G4426" s="1769"/>
      <c r="H4426" s="1769"/>
      <c r="I4426" s="1769"/>
      <c r="J4426" s="1769"/>
      <c r="K4426" s="1769"/>
      <c r="L4426" s="540"/>
      <c r="M4426" s="1770"/>
      <c r="N4426" s="1771"/>
      <c r="O4426" s="1772"/>
      <c r="P4426" s="539"/>
      <c r="Q4426" s="1828"/>
      <c r="R4426" s="1829"/>
      <c r="S4426" s="1830"/>
    </row>
    <row r="4427" spans="1:19" ht="15.6">
      <c r="A4427" s="1767"/>
      <c r="B4427" s="1768"/>
      <c r="C4427" s="1768"/>
      <c r="D4427" s="1768"/>
      <c r="E4427" s="541"/>
      <c r="F4427" s="1769"/>
      <c r="G4427" s="1769"/>
      <c r="H4427" s="1769"/>
      <c r="I4427" s="1769"/>
      <c r="J4427" s="1769"/>
      <c r="K4427" s="1769"/>
      <c r="L4427" s="539"/>
      <c r="M4427" s="539"/>
      <c r="N4427" s="542"/>
      <c r="O4427" s="542"/>
      <c r="P4427" s="542"/>
      <c r="Q4427" s="542"/>
      <c r="R4427" s="540"/>
      <c r="S4427" s="534"/>
    </row>
    <row r="4428" spans="1:19" ht="15.6">
      <c r="A4428" s="1820" t="s">
        <v>1285</v>
      </c>
      <c r="B4428" s="1821"/>
      <c r="C4428" s="1821"/>
      <c r="D4428" s="1821"/>
      <c r="E4428" s="1821"/>
      <c r="F4428" s="1821"/>
      <c r="G4428" s="1821"/>
      <c r="H4428" s="1821"/>
      <c r="I4428" s="1821"/>
      <c r="J4428" s="1821"/>
      <c r="K4428" s="1822"/>
      <c r="L4428" s="1823" t="s">
        <v>1739</v>
      </c>
      <c r="M4428" s="1825" t="s">
        <v>1225</v>
      </c>
      <c r="N4428" s="1826"/>
      <c r="O4428" s="1827"/>
      <c r="P4428" s="1823" t="s">
        <v>1286</v>
      </c>
      <c r="Q4428" s="1823" t="s">
        <v>1287</v>
      </c>
      <c r="R4428" s="1823" t="s">
        <v>1288</v>
      </c>
      <c r="S4428" s="1809" t="s">
        <v>1206</v>
      </c>
    </row>
    <row r="4429" spans="1:19" ht="15.6">
      <c r="A4429" s="1804"/>
      <c r="B4429" s="1805"/>
      <c r="C4429" s="1805"/>
      <c r="D4429" s="1805"/>
      <c r="E4429" s="1805"/>
      <c r="F4429" s="1805"/>
      <c r="G4429" s="1805"/>
      <c r="H4429" s="1805"/>
      <c r="I4429" s="1805"/>
      <c r="J4429" s="1805"/>
      <c r="K4429" s="1806"/>
      <c r="L4429" s="1824"/>
      <c r="M4429" s="546" t="s">
        <v>1289</v>
      </c>
      <c r="N4429" s="546" t="s">
        <v>1290</v>
      </c>
      <c r="O4429" s="546" t="s">
        <v>1291</v>
      </c>
      <c r="P4429" s="1824"/>
      <c r="Q4429" s="1824"/>
      <c r="R4429" s="1824"/>
      <c r="S4429" s="1810"/>
    </row>
    <row r="4430" spans="1:19" ht="15.6">
      <c r="A4430" s="1811" t="s">
        <v>1292</v>
      </c>
      <c r="B4430" s="1812"/>
      <c r="C4430" s="1812"/>
      <c r="D4430" s="1812"/>
      <c r="E4430" s="1812"/>
      <c r="F4430" s="1812"/>
      <c r="G4430" s="1812"/>
      <c r="H4430" s="1812"/>
      <c r="I4430" s="1812"/>
      <c r="J4430" s="1812"/>
      <c r="K4430" s="1813"/>
      <c r="L4430" s="583" t="s">
        <v>1772</v>
      </c>
      <c r="M4430" s="583"/>
      <c r="N4430" s="549"/>
      <c r="O4430" s="549">
        <v>148</v>
      </c>
      <c r="P4430" s="549"/>
      <c r="Q4430" s="549"/>
      <c r="R4430" s="549"/>
      <c r="S4430" s="584">
        <f>O4430</f>
        <v>148</v>
      </c>
    </row>
    <row r="4431" spans="1:19" ht="15.6">
      <c r="A4431" s="1814"/>
      <c r="B4431" s="1815"/>
      <c r="C4431" s="1815"/>
      <c r="D4431" s="1815"/>
      <c r="E4431" s="1815"/>
      <c r="F4431" s="1815"/>
      <c r="G4431" s="1815"/>
      <c r="H4431" s="1815"/>
      <c r="I4431" s="1815"/>
      <c r="J4431" s="1815"/>
      <c r="K4431" s="1816"/>
      <c r="L4431" s="583"/>
      <c r="M4431" s="583"/>
      <c r="N4431" s="549"/>
      <c r="O4431" s="549"/>
      <c r="P4431" s="549"/>
      <c r="Q4431" s="549"/>
      <c r="R4431" s="549"/>
      <c r="S4431" s="584"/>
    </row>
    <row r="4432" spans="1:19" ht="15.6">
      <c r="A4432" s="1814"/>
      <c r="B4432" s="1815"/>
      <c r="C4432" s="1815"/>
      <c r="D4432" s="1815"/>
      <c r="E4432" s="1815"/>
      <c r="F4432" s="1815"/>
      <c r="G4432" s="1815"/>
      <c r="H4432" s="1815"/>
      <c r="I4432" s="1815"/>
      <c r="J4432" s="1815"/>
      <c r="K4432" s="1816"/>
      <c r="L4432" s="583"/>
      <c r="M4432" s="583"/>
      <c r="N4432" s="549"/>
      <c r="O4432" s="549"/>
      <c r="P4432" s="549"/>
      <c r="Q4432" s="549"/>
      <c r="R4432" s="549"/>
      <c r="S4432" s="584"/>
    </row>
    <row r="4433" spans="1:19" ht="15.6">
      <c r="A4433" s="1814"/>
      <c r="B4433" s="1815"/>
      <c r="C4433" s="1815"/>
      <c r="D4433" s="1815"/>
      <c r="E4433" s="1815"/>
      <c r="F4433" s="1815"/>
      <c r="G4433" s="1815"/>
      <c r="H4433" s="1815"/>
      <c r="I4433" s="1815"/>
      <c r="J4433" s="1815"/>
      <c r="K4433" s="1816"/>
      <c r="L4433" s="583"/>
      <c r="M4433" s="583"/>
      <c r="N4433" s="549"/>
      <c r="O4433" s="549"/>
      <c r="P4433" s="549"/>
      <c r="Q4433" s="549"/>
      <c r="R4433" s="549"/>
      <c r="S4433" s="584"/>
    </row>
    <row r="4434" spans="1:19" ht="15.6">
      <c r="A4434" s="1814"/>
      <c r="B4434" s="1815"/>
      <c r="C4434" s="1815"/>
      <c r="D4434" s="1815"/>
      <c r="E4434" s="1815"/>
      <c r="F4434" s="1815"/>
      <c r="G4434" s="1815"/>
      <c r="H4434" s="1815"/>
      <c r="I4434" s="1815"/>
      <c r="J4434" s="1815"/>
      <c r="K4434" s="1816"/>
      <c r="L4434" s="583"/>
      <c r="M4434" s="583"/>
      <c r="N4434" s="549"/>
      <c r="O4434" s="549"/>
      <c r="P4434" s="549"/>
      <c r="Q4434" s="549"/>
      <c r="R4434" s="549"/>
      <c r="S4434" s="584"/>
    </row>
    <row r="4435" spans="1:19" ht="15.6">
      <c r="A4435" s="1814"/>
      <c r="B4435" s="1815"/>
      <c r="C4435" s="1815"/>
      <c r="D4435" s="1815"/>
      <c r="E4435" s="1815"/>
      <c r="F4435" s="1815"/>
      <c r="G4435" s="1815"/>
      <c r="H4435" s="1815"/>
      <c r="I4435" s="1815"/>
      <c r="J4435" s="1815"/>
      <c r="K4435" s="1816"/>
      <c r="L4435" s="583"/>
      <c r="M4435" s="583"/>
      <c r="N4435" s="549"/>
      <c r="O4435" s="549"/>
      <c r="P4435" s="549"/>
      <c r="Q4435" s="549"/>
      <c r="R4435" s="549"/>
      <c r="S4435" s="584"/>
    </row>
    <row r="4436" spans="1:19" ht="15.6">
      <c r="A4436" s="1814"/>
      <c r="B4436" s="1815"/>
      <c r="C4436" s="1815"/>
      <c r="D4436" s="1815"/>
      <c r="E4436" s="1815"/>
      <c r="F4436" s="1815"/>
      <c r="G4436" s="1815"/>
      <c r="H4436" s="1815"/>
      <c r="I4436" s="1815"/>
      <c r="J4436" s="1815"/>
      <c r="K4436" s="1816"/>
      <c r="L4436" s="583"/>
      <c r="M4436" s="583"/>
      <c r="N4436" s="549"/>
      <c r="O4436" s="549"/>
      <c r="P4436" s="549"/>
      <c r="Q4436" s="549"/>
      <c r="R4436" s="549"/>
      <c r="S4436" s="584"/>
    </row>
    <row r="4437" spans="1:19" ht="15.6">
      <c r="A4437" s="1814"/>
      <c r="B4437" s="1815"/>
      <c r="C4437" s="1815"/>
      <c r="D4437" s="1815"/>
      <c r="E4437" s="1815"/>
      <c r="F4437" s="1815"/>
      <c r="G4437" s="1815"/>
      <c r="H4437" s="1815"/>
      <c r="I4437" s="1815"/>
      <c r="J4437" s="1815"/>
      <c r="K4437" s="1816"/>
      <c r="L4437" s="583"/>
      <c r="M4437" s="583"/>
      <c r="N4437" s="549"/>
      <c r="O4437" s="549"/>
      <c r="P4437" s="549"/>
      <c r="Q4437" s="549"/>
      <c r="R4437" s="549"/>
      <c r="S4437" s="584"/>
    </row>
    <row r="4438" spans="1:19" ht="15.6">
      <c r="A4438" s="1814"/>
      <c r="B4438" s="1815"/>
      <c r="C4438" s="1815"/>
      <c r="D4438" s="1815"/>
      <c r="E4438" s="1815"/>
      <c r="F4438" s="1815"/>
      <c r="G4438" s="1815"/>
      <c r="H4438" s="1815"/>
      <c r="I4438" s="1815"/>
      <c r="J4438" s="1815"/>
      <c r="K4438" s="1816"/>
      <c r="L4438" s="583"/>
      <c r="M4438" s="583"/>
      <c r="N4438" s="549"/>
      <c r="O4438" s="549"/>
      <c r="P4438" s="549"/>
      <c r="Q4438" s="549"/>
      <c r="R4438" s="549"/>
      <c r="S4438" s="584"/>
    </row>
    <row r="4439" spans="1:19" ht="15.6">
      <c r="A4439" s="1814"/>
      <c r="B4439" s="1815"/>
      <c r="C4439" s="1815"/>
      <c r="D4439" s="1815"/>
      <c r="E4439" s="1815"/>
      <c r="F4439" s="1815"/>
      <c r="G4439" s="1815"/>
      <c r="H4439" s="1815"/>
      <c r="I4439" s="1815"/>
      <c r="J4439" s="1815"/>
      <c r="K4439" s="1816"/>
      <c r="L4439" s="583"/>
      <c r="M4439" s="583"/>
      <c r="N4439" s="549"/>
      <c r="O4439" s="549"/>
      <c r="P4439" s="549"/>
      <c r="Q4439" s="549"/>
      <c r="R4439" s="549"/>
      <c r="S4439" s="584"/>
    </row>
    <row r="4440" spans="1:19" ht="15.6">
      <c r="A4440" s="1814"/>
      <c r="B4440" s="1815"/>
      <c r="C4440" s="1815"/>
      <c r="D4440" s="1815"/>
      <c r="E4440" s="1815"/>
      <c r="F4440" s="1815"/>
      <c r="G4440" s="1815"/>
      <c r="H4440" s="1815"/>
      <c r="I4440" s="1815"/>
      <c r="J4440" s="1815"/>
      <c r="K4440" s="1816"/>
      <c r="L4440" s="583"/>
      <c r="M4440" s="583"/>
      <c r="N4440" s="549"/>
      <c r="O4440" s="549"/>
      <c r="P4440" s="549"/>
      <c r="Q4440" s="549"/>
      <c r="R4440" s="549"/>
      <c r="S4440" s="584"/>
    </row>
    <row r="4441" spans="1:19" ht="15.6">
      <c r="A4441" s="1814"/>
      <c r="B4441" s="1815"/>
      <c r="C4441" s="1815"/>
      <c r="D4441" s="1815"/>
      <c r="E4441" s="1815"/>
      <c r="F4441" s="1815"/>
      <c r="G4441" s="1815"/>
      <c r="H4441" s="1815"/>
      <c r="I4441" s="1815"/>
      <c r="J4441" s="1815"/>
      <c r="K4441" s="1816"/>
      <c r="L4441" s="583"/>
      <c r="M4441" s="583"/>
      <c r="N4441" s="549"/>
      <c r="O4441" s="549"/>
      <c r="P4441" s="549"/>
      <c r="Q4441" s="549"/>
      <c r="R4441" s="549"/>
      <c r="S4441" s="584"/>
    </row>
    <row r="4442" spans="1:19" ht="15.6">
      <c r="A4442" s="1814"/>
      <c r="B4442" s="1815"/>
      <c r="C4442" s="1815"/>
      <c r="D4442" s="1815"/>
      <c r="E4442" s="1815"/>
      <c r="F4442" s="1815"/>
      <c r="G4442" s="1815"/>
      <c r="H4442" s="1815"/>
      <c r="I4442" s="1815"/>
      <c r="J4442" s="1815"/>
      <c r="K4442" s="1816"/>
      <c r="L4442" s="583"/>
      <c r="M4442" s="583"/>
      <c r="N4442" s="549"/>
      <c r="O4442" s="549"/>
      <c r="P4442" s="549"/>
      <c r="Q4442" s="549"/>
      <c r="R4442" s="549"/>
      <c r="S4442" s="584"/>
    </row>
    <row r="4443" spans="1:19" ht="15.6">
      <c r="A4443" s="1831"/>
      <c r="B4443" s="1832"/>
      <c r="C4443" s="1832"/>
      <c r="D4443" s="1832"/>
      <c r="E4443" s="1832"/>
      <c r="F4443" s="1832"/>
      <c r="G4443" s="1832"/>
      <c r="H4443" s="1832"/>
      <c r="I4443" s="1832"/>
      <c r="J4443" s="1832"/>
      <c r="K4443" s="1833"/>
      <c r="L4443" s="1834" t="s">
        <v>1209</v>
      </c>
      <c r="M4443" s="1835"/>
      <c r="N4443" s="1835"/>
      <c r="O4443" s="1835"/>
      <c r="P4443" s="1835"/>
      <c r="Q4443" s="1835"/>
      <c r="R4443" s="1836"/>
      <c r="S4443" s="558">
        <f>SUM(S4430:S4439)</f>
        <v>148</v>
      </c>
    </row>
    <row r="4444" spans="1:19" ht="15" thickBot="1">
      <c r="A4444" s="1147"/>
      <c r="S4444" s="1148"/>
    </row>
    <row r="4445" spans="1:19" ht="21" customHeight="1" thickBot="1">
      <c r="A4445" s="1837"/>
      <c r="B4445" s="1838"/>
      <c r="C4445" s="1838"/>
      <c r="D4445" s="1775" t="s">
        <v>1281</v>
      </c>
      <c r="E4445" s="1776"/>
      <c r="F4445" s="1776"/>
      <c r="G4445" s="1776"/>
      <c r="H4445" s="1776"/>
      <c r="I4445" s="1776"/>
      <c r="J4445" s="1776"/>
      <c r="K4445" s="1776"/>
      <c r="L4445" s="1776"/>
      <c r="M4445" s="1776"/>
      <c r="N4445" s="1776"/>
      <c r="O4445" s="1776"/>
      <c r="P4445" s="1776"/>
      <c r="Q4445" s="1776"/>
      <c r="R4445" s="1777"/>
      <c r="S4445" s="528"/>
    </row>
    <row r="4446" spans="1:19" ht="15.6">
      <c r="A4446" s="530"/>
      <c r="B4446" s="531"/>
      <c r="C4446" s="531"/>
      <c r="D4446" s="531"/>
      <c r="E4446" s="531"/>
      <c r="F4446" s="531"/>
      <c r="G4446" s="531"/>
      <c r="H4446" s="531"/>
      <c r="I4446" s="531"/>
      <c r="J4446" s="531"/>
      <c r="K4446" s="531"/>
      <c r="L4446" s="531"/>
      <c r="M4446" s="531"/>
      <c r="N4446" s="531"/>
      <c r="O4446" s="531"/>
      <c r="P4446" s="531"/>
      <c r="Q4446" s="531"/>
      <c r="R4446" s="531"/>
      <c r="S4446" s="532"/>
    </row>
    <row r="4447" spans="1:19" ht="15.6" customHeight="1">
      <c r="A4447" s="1839" t="s">
        <v>1204</v>
      </c>
      <c r="B4447" s="1840"/>
      <c r="C4447" s="1840"/>
      <c r="D4447" s="1841" t="s">
        <v>1228</v>
      </c>
      <c r="E4447" s="1842"/>
      <c r="F4447" s="1842"/>
      <c r="G4447" s="1842"/>
      <c r="H4447" s="1842"/>
      <c r="I4447" s="1842"/>
      <c r="J4447" s="1842"/>
      <c r="K4447" s="1842"/>
      <c r="L4447" s="1842"/>
      <c r="M4447" s="1842"/>
      <c r="N4447" s="1842"/>
      <c r="O4447" s="1842"/>
      <c r="P4447" s="1842"/>
      <c r="Q4447" s="1842"/>
      <c r="R4447" s="1843"/>
      <c r="S4447" s="534"/>
    </row>
    <row r="4448" spans="1:19" ht="15.6">
      <c r="A4448" s="535"/>
      <c r="B4448" s="533"/>
      <c r="C4448" s="536"/>
      <c r="D4448" s="1844"/>
      <c r="E4448" s="1845"/>
      <c r="F4448" s="1845"/>
      <c r="G4448" s="1845"/>
      <c r="H4448" s="1845"/>
      <c r="I4448" s="1845"/>
      <c r="J4448" s="1845"/>
      <c r="K4448" s="1845"/>
      <c r="L4448" s="1845"/>
      <c r="M4448" s="1845"/>
      <c r="N4448" s="1845"/>
      <c r="O4448" s="1845"/>
      <c r="P4448" s="1845"/>
      <c r="Q4448" s="1845"/>
      <c r="R4448" s="1846"/>
      <c r="S4448" s="534"/>
    </row>
    <row r="4449" spans="1:19" ht="15.6">
      <c r="A4449" s="1761" t="s">
        <v>1282</v>
      </c>
      <c r="B4449" s="1762"/>
      <c r="C4449" s="1762"/>
      <c r="D4449" s="1762"/>
      <c r="E4449" s="541"/>
      <c r="F4449" s="1763" t="s">
        <v>1283</v>
      </c>
      <c r="G4449" s="1763"/>
      <c r="H4449" s="1763"/>
      <c r="I4449" s="1763"/>
      <c r="J4449" s="1763"/>
      <c r="K4449" s="1763"/>
      <c r="L4449" s="540"/>
      <c r="M4449" s="1763" t="s">
        <v>1205</v>
      </c>
      <c r="N4449" s="1763"/>
      <c r="O4449" s="1763"/>
      <c r="P4449" s="540"/>
      <c r="Q4449" s="1764" t="s">
        <v>1284</v>
      </c>
      <c r="R4449" s="1765"/>
      <c r="S4449" s="1766"/>
    </row>
    <row r="4450" spans="1:19" ht="15.6">
      <c r="A4450" s="1767"/>
      <c r="B4450" s="1768"/>
      <c r="C4450" s="1768"/>
      <c r="D4450" s="1768"/>
      <c r="E4450" s="541"/>
      <c r="F4450" s="1769"/>
      <c r="G4450" s="1769"/>
      <c r="H4450" s="1769"/>
      <c r="I4450" s="1769"/>
      <c r="J4450" s="1769"/>
      <c r="K4450" s="1769"/>
      <c r="L4450" s="540"/>
      <c r="M4450" s="1770"/>
      <c r="N4450" s="1771"/>
      <c r="O4450" s="1772"/>
      <c r="P4450" s="539"/>
      <c r="Q4450" s="1828"/>
      <c r="R4450" s="1829"/>
      <c r="S4450" s="1830"/>
    </row>
    <row r="4451" spans="1:19" ht="15.6">
      <c r="A4451" s="1767"/>
      <c r="B4451" s="1768"/>
      <c r="C4451" s="1768"/>
      <c r="D4451" s="1768"/>
      <c r="E4451" s="541"/>
      <c r="F4451" s="1769"/>
      <c r="G4451" s="1769"/>
      <c r="H4451" s="1769"/>
      <c r="I4451" s="1769"/>
      <c r="J4451" s="1769"/>
      <c r="K4451" s="1769"/>
      <c r="L4451" s="539"/>
      <c r="M4451" s="539"/>
      <c r="N4451" s="542"/>
      <c r="O4451" s="542"/>
      <c r="P4451" s="542"/>
      <c r="Q4451" s="542"/>
      <c r="R4451" s="540"/>
      <c r="S4451" s="534"/>
    </row>
    <row r="4452" spans="1:19" ht="15.6">
      <c r="A4452" s="1820" t="s">
        <v>1285</v>
      </c>
      <c r="B4452" s="1821"/>
      <c r="C4452" s="1821"/>
      <c r="D4452" s="1821"/>
      <c r="E4452" s="1821"/>
      <c r="F4452" s="1821"/>
      <c r="G4452" s="1821"/>
      <c r="H4452" s="1821"/>
      <c r="I4452" s="1821"/>
      <c r="J4452" s="1821"/>
      <c r="K4452" s="1822"/>
      <c r="L4452" s="1823" t="s">
        <v>1739</v>
      </c>
      <c r="M4452" s="1825" t="s">
        <v>1225</v>
      </c>
      <c r="N4452" s="1826"/>
      <c r="O4452" s="1827"/>
      <c r="P4452" s="1823" t="s">
        <v>1286</v>
      </c>
      <c r="Q4452" s="1823" t="s">
        <v>1287</v>
      </c>
      <c r="R4452" s="1823" t="s">
        <v>1288</v>
      </c>
      <c r="S4452" s="1809" t="s">
        <v>1206</v>
      </c>
    </row>
    <row r="4453" spans="1:19" ht="15.6">
      <c r="A4453" s="1804"/>
      <c r="B4453" s="1805"/>
      <c r="C4453" s="1805"/>
      <c r="D4453" s="1805"/>
      <c r="E4453" s="1805"/>
      <c r="F4453" s="1805"/>
      <c r="G4453" s="1805"/>
      <c r="H4453" s="1805"/>
      <c r="I4453" s="1805"/>
      <c r="J4453" s="1805"/>
      <c r="K4453" s="1806"/>
      <c r="L4453" s="1824"/>
      <c r="M4453" s="546" t="s">
        <v>1289</v>
      </c>
      <c r="N4453" s="546" t="s">
        <v>1290</v>
      </c>
      <c r="O4453" s="546" t="s">
        <v>1291</v>
      </c>
      <c r="P4453" s="1824"/>
      <c r="Q4453" s="1824"/>
      <c r="R4453" s="1824"/>
      <c r="S4453" s="1810"/>
    </row>
    <row r="4454" spans="1:19" ht="15.6">
      <c r="A4454" s="1811" t="s">
        <v>1292</v>
      </c>
      <c r="B4454" s="1812"/>
      <c r="C4454" s="1812"/>
      <c r="D4454" s="1812"/>
      <c r="E4454" s="1812"/>
      <c r="F4454" s="1812"/>
      <c r="G4454" s="1812"/>
      <c r="H4454" s="1812"/>
      <c r="I4454" s="1812"/>
      <c r="J4454" s="1812"/>
      <c r="K4454" s="1813"/>
      <c r="L4454" s="583" t="s">
        <v>1772</v>
      </c>
      <c r="M4454" s="583"/>
      <c r="N4454" s="549"/>
      <c r="O4454" s="549">
        <v>224</v>
      </c>
      <c r="P4454" s="549"/>
      <c r="Q4454" s="549"/>
      <c r="R4454" s="549"/>
      <c r="S4454" s="584">
        <f>O4454</f>
        <v>224</v>
      </c>
    </row>
    <row r="4455" spans="1:19" ht="15.6">
      <c r="A4455" s="1814"/>
      <c r="B4455" s="1815"/>
      <c r="C4455" s="1815"/>
      <c r="D4455" s="1815"/>
      <c r="E4455" s="1815"/>
      <c r="F4455" s="1815"/>
      <c r="G4455" s="1815"/>
      <c r="H4455" s="1815"/>
      <c r="I4455" s="1815"/>
      <c r="J4455" s="1815"/>
      <c r="K4455" s="1816"/>
      <c r="L4455" s="583"/>
      <c r="M4455" s="583"/>
      <c r="N4455" s="549"/>
      <c r="O4455" s="549"/>
      <c r="P4455" s="549"/>
      <c r="Q4455" s="549"/>
      <c r="R4455" s="549"/>
      <c r="S4455" s="584"/>
    </row>
    <row r="4456" spans="1:19" ht="15.6">
      <c r="A4456" s="1814"/>
      <c r="B4456" s="1815"/>
      <c r="C4456" s="1815"/>
      <c r="D4456" s="1815"/>
      <c r="E4456" s="1815"/>
      <c r="F4456" s="1815"/>
      <c r="G4456" s="1815"/>
      <c r="H4456" s="1815"/>
      <c r="I4456" s="1815"/>
      <c r="J4456" s="1815"/>
      <c r="K4456" s="1816"/>
      <c r="L4456" s="583"/>
      <c r="M4456" s="583"/>
      <c r="N4456" s="549"/>
      <c r="O4456" s="549"/>
      <c r="P4456" s="549"/>
      <c r="Q4456" s="549"/>
      <c r="R4456" s="549"/>
      <c r="S4456" s="584"/>
    </row>
    <row r="4457" spans="1:19" ht="15.6">
      <c r="A4457" s="1814"/>
      <c r="B4457" s="1815"/>
      <c r="C4457" s="1815"/>
      <c r="D4457" s="1815"/>
      <c r="E4457" s="1815"/>
      <c r="F4457" s="1815"/>
      <c r="G4457" s="1815"/>
      <c r="H4457" s="1815"/>
      <c r="I4457" s="1815"/>
      <c r="J4457" s="1815"/>
      <c r="K4457" s="1816"/>
      <c r="L4457" s="583"/>
      <c r="M4457" s="583"/>
      <c r="N4457" s="549"/>
      <c r="O4457" s="549"/>
      <c r="P4457" s="549"/>
      <c r="Q4457" s="549"/>
      <c r="R4457" s="549"/>
      <c r="S4457" s="584"/>
    </row>
    <row r="4458" spans="1:19" ht="15.6">
      <c r="A4458" s="1814"/>
      <c r="B4458" s="1815"/>
      <c r="C4458" s="1815"/>
      <c r="D4458" s="1815"/>
      <c r="E4458" s="1815"/>
      <c r="F4458" s="1815"/>
      <c r="G4458" s="1815"/>
      <c r="H4458" s="1815"/>
      <c r="I4458" s="1815"/>
      <c r="J4458" s="1815"/>
      <c r="K4458" s="1816"/>
      <c r="L4458" s="583"/>
      <c r="M4458" s="583"/>
      <c r="N4458" s="549"/>
      <c r="O4458" s="549"/>
      <c r="P4458" s="549"/>
      <c r="Q4458" s="549"/>
      <c r="R4458" s="549"/>
      <c r="S4458" s="584"/>
    </row>
    <row r="4459" spans="1:19" ht="15.6">
      <c r="A4459" s="1814"/>
      <c r="B4459" s="1815"/>
      <c r="C4459" s="1815"/>
      <c r="D4459" s="1815"/>
      <c r="E4459" s="1815"/>
      <c r="F4459" s="1815"/>
      <c r="G4459" s="1815"/>
      <c r="H4459" s="1815"/>
      <c r="I4459" s="1815"/>
      <c r="J4459" s="1815"/>
      <c r="K4459" s="1816"/>
      <c r="L4459" s="583"/>
      <c r="M4459" s="583"/>
      <c r="N4459" s="549"/>
      <c r="O4459" s="549"/>
      <c r="P4459" s="549"/>
      <c r="Q4459" s="549"/>
      <c r="R4459" s="549"/>
      <c r="S4459" s="584"/>
    </row>
    <row r="4460" spans="1:19" ht="15.6">
      <c r="A4460" s="1814"/>
      <c r="B4460" s="1815"/>
      <c r="C4460" s="1815"/>
      <c r="D4460" s="1815"/>
      <c r="E4460" s="1815"/>
      <c r="F4460" s="1815"/>
      <c r="G4460" s="1815"/>
      <c r="H4460" s="1815"/>
      <c r="I4460" s="1815"/>
      <c r="J4460" s="1815"/>
      <c r="K4460" s="1816"/>
      <c r="L4460" s="583"/>
      <c r="M4460" s="583"/>
      <c r="N4460" s="549"/>
      <c r="O4460" s="549"/>
      <c r="P4460" s="549"/>
      <c r="Q4460" s="549"/>
      <c r="R4460" s="549"/>
      <c r="S4460" s="584"/>
    </row>
    <row r="4461" spans="1:19" ht="15.6">
      <c r="A4461" s="1814"/>
      <c r="B4461" s="1815"/>
      <c r="C4461" s="1815"/>
      <c r="D4461" s="1815"/>
      <c r="E4461" s="1815"/>
      <c r="F4461" s="1815"/>
      <c r="G4461" s="1815"/>
      <c r="H4461" s="1815"/>
      <c r="I4461" s="1815"/>
      <c r="J4461" s="1815"/>
      <c r="K4461" s="1816"/>
      <c r="L4461" s="583"/>
      <c r="M4461" s="583"/>
      <c r="N4461" s="549"/>
      <c r="O4461" s="549"/>
      <c r="P4461" s="549"/>
      <c r="Q4461" s="549"/>
      <c r="R4461" s="549"/>
      <c r="S4461" s="584"/>
    </row>
    <row r="4462" spans="1:19" ht="15.6">
      <c r="A4462" s="1814"/>
      <c r="B4462" s="1815"/>
      <c r="C4462" s="1815"/>
      <c r="D4462" s="1815"/>
      <c r="E4462" s="1815"/>
      <c r="F4462" s="1815"/>
      <c r="G4462" s="1815"/>
      <c r="H4462" s="1815"/>
      <c r="I4462" s="1815"/>
      <c r="J4462" s="1815"/>
      <c r="K4462" s="1816"/>
      <c r="L4462" s="583"/>
      <c r="M4462" s="583"/>
      <c r="N4462" s="549"/>
      <c r="O4462" s="549"/>
      <c r="P4462" s="549"/>
      <c r="Q4462" s="549"/>
      <c r="R4462" s="549"/>
      <c r="S4462" s="584"/>
    </row>
    <row r="4463" spans="1:19" ht="15.6">
      <c r="A4463" s="1814"/>
      <c r="B4463" s="1815"/>
      <c r="C4463" s="1815"/>
      <c r="D4463" s="1815"/>
      <c r="E4463" s="1815"/>
      <c r="F4463" s="1815"/>
      <c r="G4463" s="1815"/>
      <c r="H4463" s="1815"/>
      <c r="I4463" s="1815"/>
      <c r="J4463" s="1815"/>
      <c r="K4463" s="1816"/>
      <c r="L4463" s="583"/>
      <c r="M4463" s="583"/>
      <c r="N4463" s="549"/>
      <c r="O4463" s="549"/>
      <c r="P4463" s="549"/>
      <c r="Q4463" s="549"/>
      <c r="R4463" s="549"/>
      <c r="S4463" s="584"/>
    </row>
    <row r="4464" spans="1:19" ht="15.6">
      <c r="A4464" s="1814"/>
      <c r="B4464" s="1815"/>
      <c r="C4464" s="1815"/>
      <c r="D4464" s="1815"/>
      <c r="E4464" s="1815"/>
      <c r="F4464" s="1815"/>
      <c r="G4464" s="1815"/>
      <c r="H4464" s="1815"/>
      <c r="I4464" s="1815"/>
      <c r="J4464" s="1815"/>
      <c r="K4464" s="1816"/>
      <c r="L4464" s="583"/>
      <c r="M4464" s="583"/>
      <c r="N4464" s="549"/>
      <c r="O4464" s="549"/>
      <c r="P4464" s="549"/>
      <c r="Q4464" s="549"/>
      <c r="R4464" s="549"/>
      <c r="S4464" s="584"/>
    </row>
    <row r="4465" spans="1:19" ht="15.6">
      <c r="A4465" s="1814"/>
      <c r="B4465" s="1815"/>
      <c r="C4465" s="1815"/>
      <c r="D4465" s="1815"/>
      <c r="E4465" s="1815"/>
      <c r="F4465" s="1815"/>
      <c r="G4465" s="1815"/>
      <c r="H4465" s="1815"/>
      <c r="I4465" s="1815"/>
      <c r="J4465" s="1815"/>
      <c r="K4465" s="1816"/>
      <c r="L4465" s="583"/>
      <c r="M4465" s="583"/>
      <c r="N4465" s="549"/>
      <c r="O4465" s="549"/>
      <c r="P4465" s="549"/>
      <c r="Q4465" s="549"/>
      <c r="R4465" s="549"/>
      <c r="S4465" s="584"/>
    </row>
    <row r="4466" spans="1:19" ht="15.6">
      <c r="A4466" s="1814"/>
      <c r="B4466" s="1815"/>
      <c r="C4466" s="1815"/>
      <c r="D4466" s="1815"/>
      <c r="E4466" s="1815"/>
      <c r="F4466" s="1815"/>
      <c r="G4466" s="1815"/>
      <c r="H4466" s="1815"/>
      <c r="I4466" s="1815"/>
      <c r="J4466" s="1815"/>
      <c r="K4466" s="1816"/>
      <c r="L4466" s="583"/>
      <c r="M4466" s="583"/>
      <c r="N4466" s="549"/>
      <c r="O4466" s="549"/>
      <c r="P4466" s="549"/>
      <c r="Q4466" s="549"/>
      <c r="R4466" s="549"/>
      <c r="S4466" s="584"/>
    </row>
    <row r="4467" spans="1:19" ht="16.2" thickBot="1">
      <c r="A4467" s="1814"/>
      <c r="B4467" s="1815"/>
      <c r="C4467" s="1815"/>
      <c r="D4467" s="1815"/>
      <c r="E4467" s="1815"/>
      <c r="F4467" s="1815"/>
      <c r="G4467" s="1815"/>
      <c r="H4467" s="1815"/>
      <c r="I4467" s="1815"/>
      <c r="J4467" s="1815"/>
      <c r="K4467" s="1816"/>
      <c r="L4467" s="1817" t="s">
        <v>1209</v>
      </c>
      <c r="M4467" s="1818"/>
      <c r="N4467" s="1818"/>
      <c r="O4467" s="1818"/>
      <c r="P4467" s="1818"/>
      <c r="Q4467" s="1818"/>
      <c r="R4467" s="1819"/>
      <c r="S4467" s="1164">
        <f>SUM(S4454:S4463)</f>
        <v>224</v>
      </c>
    </row>
    <row r="4468" spans="1:19">
      <c r="A4468" s="1173"/>
      <c r="B4468" s="1174"/>
      <c r="C4468" s="1174"/>
      <c r="D4468" s="1174"/>
      <c r="E4468" s="1174"/>
      <c r="F4468" s="1174"/>
      <c r="G4468" s="1174"/>
      <c r="H4468" s="1174"/>
      <c r="I4468" s="1174"/>
      <c r="J4468" s="1174"/>
      <c r="K4468" s="1174"/>
      <c r="L4468" s="1174"/>
      <c r="M4468" s="1174"/>
      <c r="N4468" s="1174"/>
      <c r="O4468" s="1174"/>
      <c r="P4468" s="1174"/>
      <c r="Q4468" s="1174"/>
      <c r="R4468" s="1174"/>
      <c r="S4468" s="1175"/>
    </row>
    <row r="4469" spans="1:19" ht="90" customHeight="1">
      <c r="A4469" s="753" t="s">
        <v>1306</v>
      </c>
      <c r="B4469" s="1757"/>
      <c r="C4469" s="1757"/>
      <c r="D4469" s="299"/>
      <c r="E4469" s="280"/>
      <c r="F4469" s="756"/>
      <c r="G4469" s="1758" t="s">
        <v>1306</v>
      </c>
      <c r="H4469" s="1758"/>
      <c r="I4469" s="299"/>
      <c r="J4469" s="299"/>
      <c r="K4469" s="552"/>
      <c r="S4469" s="1148"/>
    </row>
    <row r="4470" spans="1:19" ht="15.6">
      <c r="A4470" s="765" t="s">
        <v>1939</v>
      </c>
      <c r="B4470" s="755"/>
      <c r="C4470" s="755"/>
      <c r="D4470" s="238"/>
      <c r="E4470" s="238"/>
      <c r="F4470" s="238"/>
      <c r="G4470" s="1759" t="s">
        <v>1942</v>
      </c>
      <c r="H4470" s="1759"/>
      <c r="I4470" s="1759"/>
      <c r="J4470" s="1759"/>
      <c r="K4470" s="552"/>
      <c r="S4470" s="1148"/>
    </row>
    <row r="4471" spans="1:19" ht="15.6">
      <c r="A4471" s="765" t="s">
        <v>1940</v>
      </c>
      <c r="B4471" s="755"/>
      <c r="C4471" s="755"/>
      <c r="D4471" s="238"/>
      <c r="E4471" s="238"/>
      <c r="F4471" s="238"/>
      <c r="G4471" s="1759" t="s">
        <v>1943</v>
      </c>
      <c r="H4471" s="1759"/>
      <c r="I4471" s="1759"/>
      <c r="J4471" s="1759"/>
      <c r="K4471" s="552"/>
      <c r="S4471" s="1148"/>
    </row>
    <row r="4472" spans="1:19" ht="16.2" thickBot="1">
      <c r="A4472" s="766" t="s">
        <v>1941</v>
      </c>
      <c r="B4472" s="767"/>
      <c r="C4472" s="767"/>
      <c r="D4472" s="727"/>
      <c r="E4472" s="727"/>
      <c r="F4472" s="727"/>
      <c r="G4472" s="1760" t="s">
        <v>1944</v>
      </c>
      <c r="H4472" s="1760"/>
      <c r="I4472" s="1760"/>
      <c r="J4472" s="1760"/>
      <c r="K4472" s="1495"/>
      <c r="L4472" s="1167"/>
      <c r="M4472" s="1167"/>
      <c r="N4472" s="1167"/>
      <c r="O4472" s="1167"/>
      <c r="P4472" s="1167"/>
      <c r="Q4472" s="1167"/>
      <c r="R4472" s="1167"/>
      <c r="S4472" s="1168"/>
    </row>
  </sheetData>
  <mergeCells count="3555">
    <mergeCell ref="Q1862:Q1863"/>
    <mergeCell ref="R1862:R1863"/>
    <mergeCell ref="S1862:S1863"/>
    <mergeCell ref="D2350:W2350"/>
    <mergeCell ref="A2386:W2386"/>
    <mergeCell ref="D4447:R4448"/>
    <mergeCell ref="D4423:R4424"/>
    <mergeCell ref="D4395:R4396"/>
    <mergeCell ref="D4371:R4372"/>
    <mergeCell ref="D4343:R4344"/>
    <mergeCell ref="D4319:R4320"/>
    <mergeCell ref="D4291:R4292"/>
    <mergeCell ref="D4267:R4268"/>
    <mergeCell ref="D4239:R4240"/>
    <mergeCell ref="D4218:R4219"/>
    <mergeCell ref="D4175:R4176"/>
    <mergeCell ref="D4154:R4155"/>
    <mergeCell ref="D4445:R4445"/>
    <mergeCell ref="A4421:S4421"/>
    <mergeCell ref="A4393:S4393"/>
    <mergeCell ref="A4369:S4369"/>
    <mergeCell ref="A4341:S4341"/>
    <mergeCell ref="G2383:J2383"/>
    <mergeCell ref="G2384:J2384"/>
    <mergeCell ref="A2361:K2377"/>
    <mergeCell ref="D2839:R2840"/>
    <mergeCell ref="D2860:R2861"/>
    <mergeCell ref="D2858:S2858"/>
    <mergeCell ref="D2837:R2837"/>
    <mergeCell ref="D2800:R2800"/>
    <mergeCell ref="D2762:R2762"/>
    <mergeCell ref="D2764:R2765"/>
    <mergeCell ref="A2168:K2196"/>
    <mergeCell ref="G2204:J2204"/>
    <mergeCell ref="Q2067:S2067"/>
    <mergeCell ref="A2070:K2071"/>
    <mergeCell ref="L2070:L2071"/>
    <mergeCell ref="M2070:R2070"/>
    <mergeCell ref="G2349:J2349"/>
    <mergeCell ref="S2070:S2071"/>
    <mergeCell ref="A2063:C2063"/>
    <mergeCell ref="D2063:R2064"/>
    <mergeCell ref="A2066:D2066"/>
    <mergeCell ref="D2726:R2727"/>
    <mergeCell ref="D2689:R2690"/>
    <mergeCell ref="D2645:R2646"/>
    <mergeCell ref="D2626:R2627"/>
    <mergeCell ref="D2892:R2893"/>
    <mergeCell ref="D2890:R2890"/>
    <mergeCell ref="D2802:R2803"/>
    <mergeCell ref="B2427:C2427"/>
    <mergeCell ref="G2427:H2427"/>
    <mergeCell ref="G2428:J2428"/>
    <mergeCell ref="A2439:D2440"/>
    <mergeCell ref="F2439:K2440"/>
    <mergeCell ref="M2439:O2439"/>
    <mergeCell ref="Q2439:S2439"/>
    <mergeCell ref="A2442:K2443"/>
    <mergeCell ref="L2442:L2443"/>
    <mergeCell ref="M2442:O2442"/>
    <mergeCell ref="P2442:P2443"/>
    <mergeCell ref="Q2442:Q2443"/>
    <mergeCell ref="R2442:R2443"/>
    <mergeCell ref="F2066:K2066"/>
    <mergeCell ref="A53:C53"/>
    <mergeCell ref="D53:R54"/>
    <mergeCell ref="A56:D56"/>
    <mergeCell ref="F56:K56"/>
    <mergeCell ref="M56:O56"/>
    <mergeCell ref="Q56:S56"/>
    <mergeCell ref="G48:J48"/>
    <mergeCell ref="A51:C51"/>
    <mergeCell ref="D51:R51"/>
    <mergeCell ref="S10:S11"/>
    <mergeCell ref="A12:K40"/>
    <mergeCell ref="A41:K43"/>
    <mergeCell ref="D2352:R2353"/>
    <mergeCell ref="A2355:D2355"/>
    <mergeCell ref="F2355:K2355"/>
    <mergeCell ref="M2355:O2355"/>
    <mergeCell ref="Q2355:S2355"/>
    <mergeCell ref="A2057:B2057"/>
    <mergeCell ref="C2057:D2057"/>
    <mergeCell ref="G2057:H2057"/>
    <mergeCell ref="G2058:J2058"/>
    <mergeCell ref="G2059:J2059"/>
    <mergeCell ref="A2105:B2105"/>
    <mergeCell ref="C2105:D2105"/>
    <mergeCell ref="G2105:H2105"/>
    <mergeCell ref="G2106:J2106"/>
    <mergeCell ref="G2107:J2107"/>
    <mergeCell ref="A2153:B2153"/>
    <mergeCell ref="C2153:D2153"/>
    <mergeCell ref="G2153:H2153"/>
    <mergeCell ref="G2154:J2154"/>
    <mergeCell ref="G2155:J2155"/>
    <mergeCell ref="A7:D8"/>
    <mergeCell ref="F7:K8"/>
    <mergeCell ref="M7:O7"/>
    <mergeCell ref="Q7:S7"/>
    <mergeCell ref="A10:K11"/>
    <mergeCell ref="L10:L11"/>
    <mergeCell ref="M10:O10"/>
    <mergeCell ref="P10:P11"/>
    <mergeCell ref="Q10:Q11"/>
    <mergeCell ref="R10:R11"/>
    <mergeCell ref="A1:C1"/>
    <mergeCell ref="D1:R1"/>
    <mergeCell ref="A3:C3"/>
    <mergeCell ref="D3:R4"/>
    <mergeCell ref="A6:D6"/>
    <mergeCell ref="F6:K6"/>
    <mergeCell ref="M6:O6"/>
    <mergeCell ref="Q6:S6"/>
    <mergeCell ref="L43:R43"/>
    <mergeCell ref="A46:B46"/>
    <mergeCell ref="G46:H46"/>
    <mergeCell ref="C46:D46"/>
    <mergeCell ref="G47:J47"/>
    <mergeCell ref="G49:J49"/>
    <mergeCell ref="A102:C102"/>
    <mergeCell ref="D102:R103"/>
    <mergeCell ref="A105:D105"/>
    <mergeCell ref="F105:K105"/>
    <mergeCell ref="M105:O105"/>
    <mergeCell ref="Q105:S105"/>
    <mergeCell ref="C145:D145"/>
    <mergeCell ref="G98:J98"/>
    <mergeCell ref="A100:C100"/>
    <mergeCell ref="D100:R100"/>
    <mergeCell ref="S60:S61"/>
    <mergeCell ref="A62:K90"/>
    <mergeCell ref="A91:K93"/>
    <mergeCell ref="L93:R93"/>
    <mergeCell ref="A96:B96"/>
    <mergeCell ref="G96:H96"/>
    <mergeCell ref="A57:D58"/>
    <mergeCell ref="F57:K58"/>
    <mergeCell ref="M57:O57"/>
    <mergeCell ref="Q57:S57"/>
    <mergeCell ref="A60:K61"/>
    <mergeCell ref="L60:L61"/>
    <mergeCell ref="M60:O60"/>
    <mergeCell ref="P60:P61"/>
    <mergeCell ref="Q60:Q61"/>
    <mergeCell ref="R60:R61"/>
    <mergeCell ref="C96:D96"/>
    <mergeCell ref="G97:J97"/>
    <mergeCell ref="G99:J99"/>
    <mergeCell ref="G146:J146"/>
    <mergeCell ref="G148:J148"/>
    <mergeCell ref="S109:S110"/>
    <mergeCell ref="A111:K139"/>
    <mergeCell ref="A140:K142"/>
    <mergeCell ref="L142:R142"/>
    <mergeCell ref="A145:B145"/>
    <mergeCell ref="G145:H145"/>
    <mergeCell ref="A106:D107"/>
    <mergeCell ref="F106:K107"/>
    <mergeCell ref="M106:O106"/>
    <mergeCell ref="Q106:S106"/>
    <mergeCell ref="A109:K110"/>
    <mergeCell ref="L109:L110"/>
    <mergeCell ref="M109:O109"/>
    <mergeCell ref="P109:P110"/>
    <mergeCell ref="Q109:Q110"/>
    <mergeCell ref="R109:R110"/>
    <mergeCell ref="A155:D156"/>
    <mergeCell ref="F155:K156"/>
    <mergeCell ref="M155:O155"/>
    <mergeCell ref="Q155:S155"/>
    <mergeCell ref="A158:K159"/>
    <mergeCell ref="L158:L159"/>
    <mergeCell ref="M158:O158"/>
    <mergeCell ref="P158:P159"/>
    <mergeCell ref="Q158:Q159"/>
    <mergeCell ref="R158:R159"/>
    <mergeCell ref="A151:C151"/>
    <mergeCell ref="D151:R152"/>
    <mergeCell ref="A154:D154"/>
    <mergeCell ref="F154:K154"/>
    <mergeCell ref="M154:O154"/>
    <mergeCell ref="Q154:S154"/>
    <mergeCell ref="G147:J147"/>
    <mergeCell ref="A149:C149"/>
    <mergeCell ref="D149:R149"/>
    <mergeCell ref="A200:C200"/>
    <mergeCell ref="D200:R201"/>
    <mergeCell ref="A203:D203"/>
    <mergeCell ref="F203:K203"/>
    <mergeCell ref="M203:O203"/>
    <mergeCell ref="Q203:S203"/>
    <mergeCell ref="G196:J196"/>
    <mergeCell ref="A198:C198"/>
    <mergeCell ref="D198:R198"/>
    <mergeCell ref="S158:S159"/>
    <mergeCell ref="A160:K188"/>
    <mergeCell ref="A189:K191"/>
    <mergeCell ref="L191:R191"/>
    <mergeCell ref="A194:B194"/>
    <mergeCell ref="G194:H194"/>
    <mergeCell ref="C194:D194"/>
    <mergeCell ref="G195:J195"/>
    <mergeCell ref="G197:J197"/>
    <mergeCell ref="A249:C249"/>
    <mergeCell ref="D249:R250"/>
    <mergeCell ref="A252:D252"/>
    <mergeCell ref="F252:K252"/>
    <mergeCell ref="M252:O252"/>
    <mergeCell ref="Q252:S252"/>
    <mergeCell ref="C292:D292"/>
    <mergeCell ref="G245:J245"/>
    <mergeCell ref="A247:C247"/>
    <mergeCell ref="D247:R247"/>
    <mergeCell ref="S207:S208"/>
    <mergeCell ref="A209:K237"/>
    <mergeCell ref="A238:K240"/>
    <mergeCell ref="L240:R240"/>
    <mergeCell ref="A243:B243"/>
    <mergeCell ref="G243:H243"/>
    <mergeCell ref="A204:D205"/>
    <mergeCell ref="F204:K205"/>
    <mergeCell ref="M204:O204"/>
    <mergeCell ref="Q204:S204"/>
    <mergeCell ref="A207:K208"/>
    <mergeCell ref="L207:L208"/>
    <mergeCell ref="M207:O207"/>
    <mergeCell ref="P207:P208"/>
    <mergeCell ref="Q207:Q208"/>
    <mergeCell ref="R207:R208"/>
    <mergeCell ref="C243:D243"/>
    <mergeCell ref="G244:J244"/>
    <mergeCell ref="G246:J246"/>
    <mergeCell ref="G293:J293"/>
    <mergeCell ref="G295:J295"/>
    <mergeCell ref="S256:S257"/>
    <mergeCell ref="A258:K286"/>
    <mergeCell ref="A287:K289"/>
    <mergeCell ref="L289:R289"/>
    <mergeCell ref="A292:B292"/>
    <mergeCell ref="G292:H292"/>
    <mergeCell ref="A253:D254"/>
    <mergeCell ref="F253:K254"/>
    <mergeCell ref="M253:O253"/>
    <mergeCell ref="Q253:S253"/>
    <mergeCell ref="A256:K257"/>
    <mergeCell ref="L256:L257"/>
    <mergeCell ref="M256:O256"/>
    <mergeCell ref="P256:P257"/>
    <mergeCell ref="Q256:Q257"/>
    <mergeCell ref="R256:R257"/>
    <mergeCell ref="A303:D304"/>
    <mergeCell ref="F303:K304"/>
    <mergeCell ref="M303:O303"/>
    <mergeCell ref="Q303:S303"/>
    <mergeCell ref="A306:K307"/>
    <mergeCell ref="L306:L307"/>
    <mergeCell ref="M306:O306"/>
    <mergeCell ref="P306:P307"/>
    <mergeCell ref="Q306:Q307"/>
    <mergeCell ref="R306:R307"/>
    <mergeCell ref="A299:C299"/>
    <mergeCell ref="D299:R300"/>
    <mergeCell ref="A302:D302"/>
    <mergeCell ref="F302:K302"/>
    <mergeCell ref="M302:O302"/>
    <mergeCell ref="Q302:S302"/>
    <mergeCell ref="G294:J294"/>
    <mergeCell ref="A297:C297"/>
    <mergeCell ref="D297:R297"/>
    <mergeCell ref="A348:C348"/>
    <mergeCell ref="D348:R349"/>
    <mergeCell ref="A351:D351"/>
    <mergeCell ref="F351:K351"/>
    <mergeCell ref="M351:O351"/>
    <mergeCell ref="Q351:S351"/>
    <mergeCell ref="G344:J344"/>
    <mergeCell ref="A346:C346"/>
    <mergeCell ref="D346:R346"/>
    <mergeCell ref="S306:S307"/>
    <mergeCell ref="A308:K336"/>
    <mergeCell ref="A337:K339"/>
    <mergeCell ref="L339:R339"/>
    <mergeCell ref="A342:B342"/>
    <mergeCell ref="G342:H342"/>
    <mergeCell ref="C342:D342"/>
    <mergeCell ref="G343:J343"/>
    <mergeCell ref="G345:J345"/>
    <mergeCell ref="A397:C397"/>
    <mergeCell ref="D397:R398"/>
    <mergeCell ref="A400:D400"/>
    <mergeCell ref="F400:K400"/>
    <mergeCell ref="M400:O400"/>
    <mergeCell ref="Q400:S400"/>
    <mergeCell ref="C440:D440"/>
    <mergeCell ref="G393:J393"/>
    <mergeCell ref="A395:C395"/>
    <mergeCell ref="D395:R395"/>
    <mergeCell ref="S355:S356"/>
    <mergeCell ref="A357:K385"/>
    <mergeCell ref="A386:K388"/>
    <mergeCell ref="L388:R388"/>
    <mergeCell ref="A391:B391"/>
    <mergeCell ref="G391:H391"/>
    <mergeCell ref="A352:D353"/>
    <mergeCell ref="F352:K353"/>
    <mergeCell ref="M352:O352"/>
    <mergeCell ref="Q352:S352"/>
    <mergeCell ref="A355:K356"/>
    <mergeCell ref="L355:L356"/>
    <mergeCell ref="M355:O355"/>
    <mergeCell ref="P355:P356"/>
    <mergeCell ref="Q355:Q356"/>
    <mergeCell ref="R355:R356"/>
    <mergeCell ref="C391:D391"/>
    <mergeCell ref="G392:J392"/>
    <mergeCell ref="G394:J394"/>
    <mergeCell ref="G441:J441"/>
    <mergeCell ref="G443:J443"/>
    <mergeCell ref="S404:S405"/>
    <mergeCell ref="A406:K434"/>
    <mergeCell ref="A435:K437"/>
    <mergeCell ref="L437:R437"/>
    <mergeCell ref="A440:B440"/>
    <mergeCell ref="G440:H440"/>
    <mergeCell ref="A401:D402"/>
    <mergeCell ref="F401:K402"/>
    <mergeCell ref="M401:O401"/>
    <mergeCell ref="Q401:S401"/>
    <mergeCell ref="A404:K405"/>
    <mergeCell ref="L404:L405"/>
    <mergeCell ref="M404:O404"/>
    <mergeCell ref="P404:P405"/>
    <mergeCell ref="Q404:Q405"/>
    <mergeCell ref="R404:R405"/>
    <mergeCell ref="A450:D451"/>
    <mergeCell ref="F450:K451"/>
    <mergeCell ref="M450:O450"/>
    <mergeCell ref="Q450:S450"/>
    <mergeCell ref="A453:K454"/>
    <mergeCell ref="L453:L454"/>
    <mergeCell ref="M453:O453"/>
    <mergeCell ref="P453:P454"/>
    <mergeCell ref="Q453:Q454"/>
    <mergeCell ref="R453:R454"/>
    <mergeCell ref="A446:C446"/>
    <mergeCell ref="D446:R447"/>
    <mergeCell ref="A449:D449"/>
    <mergeCell ref="F449:K449"/>
    <mergeCell ref="M449:O449"/>
    <mergeCell ref="Q449:S449"/>
    <mergeCell ref="G442:J442"/>
    <mergeCell ref="A444:C444"/>
    <mergeCell ref="D444:R444"/>
    <mergeCell ref="A495:C495"/>
    <mergeCell ref="D495:R496"/>
    <mergeCell ref="A498:D498"/>
    <mergeCell ref="F498:K498"/>
    <mergeCell ref="M498:O498"/>
    <mergeCell ref="Q498:S498"/>
    <mergeCell ref="G491:J491"/>
    <mergeCell ref="A493:C493"/>
    <mergeCell ref="D493:R493"/>
    <mergeCell ref="S453:S454"/>
    <mergeCell ref="A455:K483"/>
    <mergeCell ref="A484:K486"/>
    <mergeCell ref="L486:R486"/>
    <mergeCell ref="A489:B489"/>
    <mergeCell ref="G489:H489"/>
    <mergeCell ref="C489:D489"/>
    <mergeCell ref="G490:J490"/>
    <mergeCell ref="G492:J492"/>
    <mergeCell ref="A544:C544"/>
    <mergeCell ref="D544:R545"/>
    <mergeCell ref="A547:D547"/>
    <mergeCell ref="F547:K547"/>
    <mergeCell ref="M547:O547"/>
    <mergeCell ref="Q547:S547"/>
    <mergeCell ref="C587:D587"/>
    <mergeCell ref="G540:J540"/>
    <mergeCell ref="A542:C542"/>
    <mergeCell ref="D542:R542"/>
    <mergeCell ref="S502:S503"/>
    <mergeCell ref="A504:K532"/>
    <mergeCell ref="A533:K535"/>
    <mergeCell ref="L535:R535"/>
    <mergeCell ref="A538:B538"/>
    <mergeCell ref="G538:H538"/>
    <mergeCell ref="A499:D500"/>
    <mergeCell ref="F499:K500"/>
    <mergeCell ref="M499:O499"/>
    <mergeCell ref="Q499:S499"/>
    <mergeCell ref="A502:K503"/>
    <mergeCell ref="L502:L503"/>
    <mergeCell ref="M502:O502"/>
    <mergeCell ref="P502:P503"/>
    <mergeCell ref="Q502:Q503"/>
    <mergeCell ref="R502:R503"/>
    <mergeCell ref="C538:D538"/>
    <mergeCell ref="G539:J539"/>
    <mergeCell ref="G541:J541"/>
    <mergeCell ref="G588:J588"/>
    <mergeCell ref="G590:J590"/>
    <mergeCell ref="S551:S552"/>
    <mergeCell ref="A553:K581"/>
    <mergeCell ref="A582:K584"/>
    <mergeCell ref="L584:R584"/>
    <mergeCell ref="A587:B587"/>
    <mergeCell ref="G587:H587"/>
    <mergeCell ref="A548:D549"/>
    <mergeCell ref="F548:K549"/>
    <mergeCell ref="M548:O548"/>
    <mergeCell ref="Q548:S548"/>
    <mergeCell ref="A551:K552"/>
    <mergeCell ref="L551:L552"/>
    <mergeCell ref="M551:O551"/>
    <mergeCell ref="P551:P552"/>
    <mergeCell ref="Q551:Q552"/>
    <mergeCell ref="R551:R552"/>
    <mergeCell ref="A597:D598"/>
    <mergeCell ref="F597:K598"/>
    <mergeCell ref="M597:O597"/>
    <mergeCell ref="Q597:S597"/>
    <mergeCell ref="A600:K601"/>
    <mergeCell ref="L600:L601"/>
    <mergeCell ref="M600:O600"/>
    <mergeCell ref="P600:P601"/>
    <mergeCell ref="Q600:Q601"/>
    <mergeCell ref="R600:R601"/>
    <mergeCell ref="A593:C593"/>
    <mergeCell ref="D593:R594"/>
    <mergeCell ref="A596:D596"/>
    <mergeCell ref="F596:K596"/>
    <mergeCell ref="M596:O596"/>
    <mergeCell ref="Q596:S596"/>
    <mergeCell ref="G589:J589"/>
    <mergeCell ref="A591:C591"/>
    <mergeCell ref="D591:R591"/>
    <mergeCell ref="A641:C641"/>
    <mergeCell ref="D641:R642"/>
    <mergeCell ref="A644:D644"/>
    <mergeCell ref="F644:K644"/>
    <mergeCell ref="M644:O644"/>
    <mergeCell ref="Q644:S644"/>
    <mergeCell ref="G638:J638"/>
    <mergeCell ref="A639:C639"/>
    <mergeCell ref="D639:R639"/>
    <mergeCell ref="S600:S601"/>
    <mergeCell ref="A602:K630"/>
    <mergeCell ref="A631:K633"/>
    <mergeCell ref="L633:R633"/>
    <mergeCell ref="A635:B635"/>
    <mergeCell ref="C635:D635"/>
    <mergeCell ref="G635:H635"/>
    <mergeCell ref="G636:J636"/>
    <mergeCell ref="G637:J637"/>
    <mergeCell ref="G686:J686"/>
    <mergeCell ref="A687:C687"/>
    <mergeCell ref="D687:R687"/>
    <mergeCell ref="S648:S649"/>
    <mergeCell ref="A650:K678"/>
    <mergeCell ref="A679:K681"/>
    <mergeCell ref="L681:R681"/>
    <mergeCell ref="A645:D646"/>
    <mergeCell ref="F645:K646"/>
    <mergeCell ref="M645:O645"/>
    <mergeCell ref="Q645:S645"/>
    <mergeCell ref="A648:K649"/>
    <mergeCell ref="L648:L649"/>
    <mergeCell ref="M648:O648"/>
    <mergeCell ref="P648:P649"/>
    <mergeCell ref="Q648:Q649"/>
    <mergeCell ref="R648:R649"/>
    <mergeCell ref="A683:B683"/>
    <mergeCell ref="C683:D683"/>
    <mergeCell ref="G683:H683"/>
    <mergeCell ref="G684:J684"/>
    <mergeCell ref="G685:J685"/>
    <mergeCell ref="G733:J733"/>
    <mergeCell ref="S696:S697"/>
    <mergeCell ref="A698:K726"/>
    <mergeCell ref="A727:K729"/>
    <mergeCell ref="L729:R729"/>
    <mergeCell ref="A693:D694"/>
    <mergeCell ref="F693:K694"/>
    <mergeCell ref="M693:O693"/>
    <mergeCell ref="Q693:S693"/>
    <mergeCell ref="A696:K697"/>
    <mergeCell ref="L696:L697"/>
    <mergeCell ref="M696:O696"/>
    <mergeCell ref="P696:P697"/>
    <mergeCell ref="Q696:Q697"/>
    <mergeCell ref="R696:R697"/>
    <mergeCell ref="A689:C689"/>
    <mergeCell ref="D689:R690"/>
    <mergeCell ref="A692:D692"/>
    <mergeCell ref="F692:K692"/>
    <mergeCell ref="M692:O692"/>
    <mergeCell ref="Q692:S692"/>
    <mergeCell ref="A731:B731"/>
    <mergeCell ref="C731:D731"/>
    <mergeCell ref="G731:H731"/>
    <mergeCell ref="G732:J732"/>
    <mergeCell ref="A741:D742"/>
    <mergeCell ref="F741:K742"/>
    <mergeCell ref="M741:O741"/>
    <mergeCell ref="Q741:S741"/>
    <mergeCell ref="A744:K745"/>
    <mergeCell ref="L744:L745"/>
    <mergeCell ref="M744:O744"/>
    <mergeCell ref="P744:P745"/>
    <mergeCell ref="Q744:Q745"/>
    <mergeCell ref="R744:R745"/>
    <mergeCell ref="A737:C737"/>
    <mergeCell ref="D737:R738"/>
    <mergeCell ref="A740:D740"/>
    <mergeCell ref="F740:K740"/>
    <mergeCell ref="M740:O740"/>
    <mergeCell ref="Q740:S740"/>
    <mergeCell ref="G734:J734"/>
    <mergeCell ref="A735:C735"/>
    <mergeCell ref="D735:R735"/>
    <mergeCell ref="A785:C785"/>
    <mergeCell ref="D785:R786"/>
    <mergeCell ref="A788:D788"/>
    <mergeCell ref="F788:K788"/>
    <mergeCell ref="M788:O788"/>
    <mergeCell ref="Q788:S788"/>
    <mergeCell ref="G782:J782"/>
    <mergeCell ref="A783:C783"/>
    <mergeCell ref="D783:R783"/>
    <mergeCell ref="S744:S745"/>
    <mergeCell ref="A746:K774"/>
    <mergeCell ref="A775:K777"/>
    <mergeCell ref="L777:R777"/>
    <mergeCell ref="A779:B779"/>
    <mergeCell ref="C779:D779"/>
    <mergeCell ref="G779:H779"/>
    <mergeCell ref="G780:J780"/>
    <mergeCell ref="G781:J781"/>
    <mergeCell ref="A817:D817"/>
    <mergeCell ref="F817:K817"/>
    <mergeCell ref="M817:O817"/>
    <mergeCell ref="Q817:S817"/>
    <mergeCell ref="A818:D819"/>
    <mergeCell ref="F818:K819"/>
    <mergeCell ref="M818:O818"/>
    <mergeCell ref="Q818:S818"/>
    <mergeCell ref="S791:S792"/>
    <mergeCell ref="A793:K806"/>
    <mergeCell ref="L806:R806"/>
    <mergeCell ref="A812:C812"/>
    <mergeCell ref="D812:R812"/>
    <mergeCell ref="A814:C814"/>
    <mergeCell ref="D814:R815"/>
    <mergeCell ref="A789:D790"/>
    <mergeCell ref="F789:K790"/>
    <mergeCell ref="M789:O789"/>
    <mergeCell ref="Q789:S789"/>
    <mergeCell ref="A791:K792"/>
    <mergeCell ref="L791:L792"/>
    <mergeCell ref="M791:O791"/>
    <mergeCell ref="P791:P792"/>
    <mergeCell ref="Q791:Q792"/>
    <mergeCell ref="R791:R792"/>
    <mergeCell ref="A808:B808"/>
    <mergeCell ref="C808:D808"/>
    <mergeCell ref="G808:H808"/>
    <mergeCell ref="G809:J809"/>
    <mergeCell ref="G810:J810"/>
    <mergeCell ref="G811:J811"/>
    <mergeCell ref="A847:D847"/>
    <mergeCell ref="F847:K847"/>
    <mergeCell ref="M847:O847"/>
    <mergeCell ref="Q847:S847"/>
    <mergeCell ref="A848:D849"/>
    <mergeCell ref="F848:K849"/>
    <mergeCell ref="M848:O848"/>
    <mergeCell ref="Q848:S848"/>
    <mergeCell ref="S821:S822"/>
    <mergeCell ref="A823:K836"/>
    <mergeCell ref="L836:R836"/>
    <mergeCell ref="A842:C842"/>
    <mergeCell ref="D842:R842"/>
    <mergeCell ref="A844:C844"/>
    <mergeCell ref="D844:R845"/>
    <mergeCell ref="A821:K822"/>
    <mergeCell ref="L821:L822"/>
    <mergeCell ref="M821:O821"/>
    <mergeCell ref="P821:P822"/>
    <mergeCell ref="Q821:Q822"/>
    <mergeCell ref="R821:R822"/>
    <mergeCell ref="A838:B838"/>
    <mergeCell ref="C838:D838"/>
    <mergeCell ref="G838:H838"/>
    <mergeCell ref="G839:J839"/>
    <mergeCell ref="G840:J840"/>
    <mergeCell ref="G841:J841"/>
    <mergeCell ref="A877:D877"/>
    <mergeCell ref="F877:K877"/>
    <mergeCell ref="M877:O877"/>
    <mergeCell ref="Q877:S877"/>
    <mergeCell ref="A878:D879"/>
    <mergeCell ref="F878:K879"/>
    <mergeCell ref="M878:O878"/>
    <mergeCell ref="Q878:S878"/>
    <mergeCell ref="S851:S852"/>
    <mergeCell ref="A853:K866"/>
    <mergeCell ref="L866:R866"/>
    <mergeCell ref="A872:C872"/>
    <mergeCell ref="D872:R872"/>
    <mergeCell ref="A874:C874"/>
    <mergeCell ref="D874:R875"/>
    <mergeCell ref="A851:K852"/>
    <mergeCell ref="L851:L852"/>
    <mergeCell ref="M851:O851"/>
    <mergeCell ref="P851:P852"/>
    <mergeCell ref="Q851:Q852"/>
    <mergeCell ref="R851:R852"/>
    <mergeCell ref="A868:B868"/>
    <mergeCell ref="C868:D868"/>
    <mergeCell ref="G868:H868"/>
    <mergeCell ref="G869:J869"/>
    <mergeCell ref="G870:J870"/>
    <mergeCell ref="G871:J871"/>
    <mergeCell ref="A906:D906"/>
    <mergeCell ref="F906:K906"/>
    <mergeCell ref="M906:O906"/>
    <mergeCell ref="Q906:S906"/>
    <mergeCell ref="A907:D908"/>
    <mergeCell ref="F907:K908"/>
    <mergeCell ref="M907:O907"/>
    <mergeCell ref="Q907:S907"/>
    <mergeCell ref="S881:S882"/>
    <mergeCell ref="A883:K896"/>
    <mergeCell ref="L896:R896"/>
    <mergeCell ref="A901:C901"/>
    <mergeCell ref="D901:R901"/>
    <mergeCell ref="A903:C903"/>
    <mergeCell ref="D903:R904"/>
    <mergeCell ref="A881:K882"/>
    <mergeCell ref="L881:L882"/>
    <mergeCell ref="M881:O881"/>
    <mergeCell ref="P881:P882"/>
    <mergeCell ref="Q881:Q882"/>
    <mergeCell ref="R881:R882"/>
    <mergeCell ref="A897:B897"/>
    <mergeCell ref="C897:D897"/>
    <mergeCell ref="G897:H897"/>
    <mergeCell ref="G898:J898"/>
    <mergeCell ref="G899:J899"/>
    <mergeCell ref="G900:J900"/>
    <mergeCell ref="A935:D935"/>
    <mergeCell ref="F935:K935"/>
    <mergeCell ref="M935:O935"/>
    <mergeCell ref="Q935:S935"/>
    <mergeCell ref="A936:D937"/>
    <mergeCell ref="F936:K937"/>
    <mergeCell ref="M936:O936"/>
    <mergeCell ref="Q936:S936"/>
    <mergeCell ref="S910:S911"/>
    <mergeCell ref="A912:K925"/>
    <mergeCell ref="L925:R925"/>
    <mergeCell ref="A930:C930"/>
    <mergeCell ref="D930:R930"/>
    <mergeCell ref="A932:C932"/>
    <mergeCell ref="D932:R933"/>
    <mergeCell ref="A910:K911"/>
    <mergeCell ref="L910:L911"/>
    <mergeCell ref="M910:O910"/>
    <mergeCell ref="P910:P911"/>
    <mergeCell ref="Q910:Q911"/>
    <mergeCell ref="R910:R911"/>
    <mergeCell ref="A926:B926"/>
    <mergeCell ref="C926:D926"/>
    <mergeCell ref="G926:H926"/>
    <mergeCell ref="G927:J927"/>
    <mergeCell ref="G928:J928"/>
    <mergeCell ref="G929:J929"/>
    <mergeCell ref="A965:D965"/>
    <mergeCell ref="F965:K965"/>
    <mergeCell ref="M965:O965"/>
    <mergeCell ref="Q965:S965"/>
    <mergeCell ref="A966:D967"/>
    <mergeCell ref="F966:K967"/>
    <mergeCell ref="M966:O966"/>
    <mergeCell ref="Q966:S966"/>
    <mergeCell ref="S939:S940"/>
    <mergeCell ref="A941:K954"/>
    <mergeCell ref="L954:R954"/>
    <mergeCell ref="A960:C960"/>
    <mergeCell ref="D960:R960"/>
    <mergeCell ref="A962:C962"/>
    <mergeCell ref="D962:R963"/>
    <mergeCell ref="A939:K940"/>
    <mergeCell ref="L939:L940"/>
    <mergeCell ref="M939:O939"/>
    <mergeCell ref="P939:P940"/>
    <mergeCell ref="Q939:Q940"/>
    <mergeCell ref="R939:R940"/>
    <mergeCell ref="A956:B956"/>
    <mergeCell ref="C956:D956"/>
    <mergeCell ref="G956:H956"/>
    <mergeCell ref="G957:J957"/>
    <mergeCell ref="G958:J958"/>
    <mergeCell ref="G959:J959"/>
    <mergeCell ref="A994:D994"/>
    <mergeCell ref="F994:K994"/>
    <mergeCell ref="M994:O994"/>
    <mergeCell ref="Q994:S994"/>
    <mergeCell ref="A995:D996"/>
    <mergeCell ref="F995:K996"/>
    <mergeCell ref="M995:O995"/>
    <mergeCell ref="Q995:S995"/>
    <mergeCell ref="S969:S970"/>
    <mergeCell ref="A971:K984"/>
    <mergeCell ref="L984:R984"/>
    <mergeCell ref="A989:C989"/>
    <mergeCell ref="D989:R989"/>
    <mergeCell ref="A991:C991"/>
    <mergeCell ref="D991:R992"/>
    <mergeCell ref="A969:K970"/>
    <mergeCell ref="L969:L970"/>
    <mergeCell ref="M969:O969"/>
    <mergeCell ref="P969:P970"/>
    <mergeCell ref="Q969:Q970"/>
    <mergeCell ref="R969:R970"/>
    <mergeCell ref="A985:B985"/>
    <mergeCell ref="C985:D985"/>
    <mergeCell ref="G985:H985"/>
    <mergeCell ref="G986:J986"/>
    <mergeCell ref="G987:J987"/>
    <mergeCell ref="G988:J988"/>
    <mergeCell ref="A1023:D1023"/>
    <mergeCell ref="F1023:K1023"/>
    <mergeCell ref="M1023:O1023"/>
    <mergeCell ref="Q1023:S1023"/>
    <mergeCell ref="A1024:D1025"/>
    <mergeCell ref="F1024:K1025"/>
    <mergeCell ref="M1024:O1024"/>
    <mergeCell ref="Q1024:S1024"/>
    <mergeCell ref="S998:S999"/>
    <mergeCell ref="A1000:K1013"/>
    <mergeCell ref="L1013:R1013"/>
    <mergeCell ref="A1018:C1018"/>
    <mergeCell ref="D1018:R1018"/>
    <mergeCell ref="A1020:C1020"/>
    <mergeCell ref="D1020:R1021"/>
    <mergeCell ref="A998:K999"/>
    <mergeCell ref="L998:L999"/>
    <mergeCell ref="M998:O998"/>
    <mergeCell ref="P998:P999"/>
    <mergeCell ref="Q998:Q999"/>
    <mergeCell ref="R998:R999"/>
    <mergeCell ref="A1014:B1014"/>
    <mergeCell ref="C1014:D1014"/>
    <mergeCell ref="G1014:H1014"/>
    <mergeCell ref="G1015:J1015"/>
    <mergeCell ref="G1016:J1016"/>
    <mergeCell ref="G1017:J1017"/>
    <mergeCell ref="A1052:D1052"/>
    <mergeCell ref="F1052:K1052"/>
    <mergeCell ref="M1052:O1052"/>
    <mergeCell ref="Q1052:S1052"/>
    <mergeCell ref="A1053:D1054"/>
    <mergeCell ref="F1053:K1054"/>
    <mergeCell ref="M1053:O1053"/>
    <mergeCell ref="Q1053:S1053"/>
    <mergeCell ref="S1027:S1028"/>
    <mergeCell ref="A1029:K1042"/>
    <mergeCell ref="L1042:R1042"/>
    <mergeCell ref="A1047:C1047"/>
    <mergeCell ref="D1047:R1047"/>
    <mergeCell ref="A1049:C1049"/>
    <mergeCell ref="D1049:R1050"/>
    <mergeCell ref="A1027:K1028"/>
    <mergeCell ref="L1027:L1028"/>
    <mergeCell ref="M1027:O1027"/>
    <mergeCell ref="P1027:P1028"/>
    <mergeCell ref="Q1027:Q1028"/>
    <mergeCell ref="R1027:R1028"/>
    <mergeCell ref="A1043:B1043"/>
    <mergeCell ref="C1043:D1043"/>
    <mergeCell ref="G1043:H1043"/>
    <mergeCell ref="G1044:J1044"/>
    <mergeCell ref="G1045:J1045"/>
    <mergeCell ref="G1046:J1046"/>
    <mergeCell ref="A1081:D1081"/>
    <mergeCell ref="F1081:K1081"/>
    <mergeCell ref="M1081:O1081"/>
    <mergeCell ref="Q1081:S1081"/>
    <mergeCell ref="A1082:D1083"/>
    <mergeCell ref="F1082:K1083"/>
    <mergeCell ref="M1082:O1082"/>
    <mergeCell ref="Q1082:S1082"/>
    <mergeCell ref="S1056:S1057"/>
    <mergeCell ref="A1058:K1071"/>
    <mergeCell ref="L1071:R1071"/>
    <mergeCell ref="A1076:C1076"/>
    <mergeCell ref="D1076:R1076"/>
    <mergeCell ref="A1078:C1078"/>
    <mergeCell ref="D1078:R1079"/>
    <mergeCell ref="A1056:K1057"/>
    <mergeCell ref="L1056:L1057"/>
    <mergeCell ref="M1056:O1056"/>
    <mergeCell ref="P1056:P1057"/>
    <mergeCell ref="Q1056:Q1057"/>
    <mergeCell ref="R1056:R1057"/>
    <mergeCell ref="A1072:B1072"/>
    <mergeCell ref="C1072:D1072"/>
    <mergeCell ref="G1072:H1072"/>
    <mergeCell ref="G1073:J1073"/>
    <mergeCell ref="G1074:J1074"/>
    <mergeCell ref="G1075:J1075"/>
    <mergeCell ref="A1107:D1107"/>
    <mergeCell ref="F1107:K1107"/>
    <mergeCell ref="M1107:O1107"/>
    <mergeCell ref="Q1107:S1107"/>
    <mergeCell ref="A1108:D1109"/>
    <mergeCell ref="F1108:K1109"/>
    <mergeCell ref="M1108:O1108"/>
    <mergeCell ref="Q1108:S1108"/>
    <mergeCell ref="S1085:S1086"/>
    <mergeCell ref="A1087:K1100"/>
    <mergeCell ref="L1100:R1100"/>
    <mergeCell ref="A1102:C1102"/>
    <mergeCell ref="D1102:R1102"/>
    <mergeCell ref="A1104:C1104"/>
    <mergeCell ref="D1104:R1105"/>
    <mergeCell ref="A1085:K1086"/>
    <mergeCell ref="L1085:L1086"/>
    <mergeCell ref="M1085:O1085"/>
    <mergeCell ref="P1085:P1086"/>
    <mergeCell ref="Q1085:Q1086"/>
    <mergeCell ref="R1085:R1086"/>
    <mergeCell ref="A1136:D1136"/>
    <mergeCell ref="F1136:K1136"/>
    <mergeCell ref="M1136:O1136"/>
    <mergeCell ref="Q1136:S1136"/>
    <mergeCell ref="A1137:D1138"/>
    <mergeCell ref="F1137:K1138"/>
    <mergeCell ref="M1137:O1137"/>
    <mergeCell ref="Q1137:S1137"/>
    <mergeCell ref="S1111:S1112"/>
    <mergeCell ref="A1113:K1126"/>
    <mergeCell ref="L1126:R1126"/>
    <mergeCell ref="A1131:C1131"/>
    <mergeCell ref="D1131:R1131"/>
    <mergeCell ref="A1133:C1133"/>
    <mergeCell ref="D1133:R1134"/>
    <mergeCell ref="A1111:K1112"/>
    <mergeCell ref="L1111:L1112"/>
    <mergeCell ref="M1111:O1111"/>
    <mergeCell ref="P1111:P1112"/>
    <mergeCell ref="Q1111:Q1112"/>
    <mergeCell ref="R1111:R1112"/>
    <mergeCell ref="A1127:B1127"/>
    <mergeCell ref="C1127:D1127"/>
    <mergeCell ref="G1127:H1127"/>
    <mergeCell ref="G1128:J1128"/>
    <mergeCell ref="G1129:J1129"/>
    <mergeCell ref="G1130:J1130"/>
    <mergeCell ref="A1160:D1160"/>
    <mergeCell ref="F1160:K1160"/>
    <mergeCell ref="M1160:O1160"/>
    <mergeCell ref="Q1160:S1160"/>
    <mergeCell ref="A1161:D1162"/>
    <mergeCell ref="F1161:K1162"/>
    <mergeCell ref="M1161:O1161"/>
    <mergeCell ref="Q1161:S1161"/>
    <mergeCell ref="S1140:S1141"/>
    <mergeCell ref="A1142:K1153"/>
    <mergeCell ref="L1153:R1153"/>
    <mergeCell ref="A1155:C1155"/>
    <mergeCell ref="D1155:R1155"/>
    <mergeCell ref="A1157:C1157"/>
    <mergeCell ref="D1157:R1158"/>
    <mergeCell ref="A1140:K1141"/>
    <mergeCell ref="L1140:L1141"/>
    <mergeCell ref="M1140:O1140"/>
    <mergeCell ref="P1140:P1141"/>
    <mergeCell ref="Q1140:Q1141"/>
    <mergeCell ref="R1140:R1141"/>
    <mergeCell ref="A1189:D1189"/>
    <mergeCell ref="F1189:K1189"/>
    <mergeCell ref="M1189:O1189"/>
    <mergeCell ref="Q1189:S1189"/>
    <mergeCell ref="A1190:D1191"/>
    <mergeCell ref="F1190:K1191"/>
    <mergeCell ref="M1190:O1190"/>
    <mergeCell ref="Q1190:S1190"/>
    <mergeCell ref="S1164:S1165"/>
    <mergeCell ref="A1166:K1179"/>
    <mergeCell ref="L1179:R1179"/>
    <mergeCell ref="A1184:C1184"/>
    <mergeCell ref="D1184:R1184"/>
    <mergeCell ref="A1186:C1186"/>
    <mergeCell ref="D1186:R1187"/>
    <mergeCell ref="A1164:K1165"/>
    <mergeCell ref="L1164:L1165"/>
    <mergeCell ref="M1164:O1164"/>
    <mergeCell ref="P1164:P1165"/>
    <mergeCell ref="Q1164:Q1165"/>
    <mergeCell ref="R1164:R1165"/>
    <mergeCell ref="A1180:B1180"/>
    <mergeCell ref="C1180:D1180"/>
    <mergeCell ref="G1180:H1180"/>
    <mergeCell ref="G1181:J1181"/>
    <mergeCell ref="G1182:J1182"/>
    <mergeCell ref="G1183:J1183"/>
    <mergeCell ref="A1215:D1215"/>
    <mergeCell ref="F1215:K1215"/>
    <mergeCell ref="M1215:O1215"/>
    <mergeCell ref="Q1215:S1215"/>
    <mergeCell ref="A1216:D1217"/>
    <mergeCell ref="F1216:K1217"/>
    <mergeCell ref="M1216:O1216"/>
    <mergeCell ref="Q1216:S1216"/>
    <mergeCell ref="S1193:S1194"/>
    <mergeCell ref="A1195:K1208"/>
    <mergeCell ref="L1208:R1208"/>
    <mergeCell ref="A1210:C1210"/>
    <mergeCell ref="D1210:R1210"/>
    <mergeCell ref="A1212:C1212"/>
    <mergeCell ref="D1212:R1213"/>
    <mergeCell ref="A1193:K1194"/>
    <mergeCell ref="L1193:L1194"/>
    <mergeCell ref="M1193:O1193"/>
    <mergeCell ref="P1193:P1194"/>
    <mergeCell ref="Q1193:Q1194"/>
    <mergeCell ref="R1193:R1194"/>
    <mergeCell ref="A1245:D1245"/>
    <mergeCell ref="F1245:K1245"/>
    <mergeCell ref="M1245:O1245"/>
    <mergeCell ref="Q1245:S1245"/>
    <mergeCell ref="A1246:D1247"/>
    <mergeCell ref="F1246:K1247"/>
    <mergeCell ref="M1246:O1246"/>
    <mergeCell ref="Q1246:S1246"/>
    <mergeCell ref="S1219:S1220"/>
    <mergeCell ref="A1221:K1235"/>
    <mergeCell ref="L1235:R1235"/>
    <mergeCell ref="A1240:C1240"/>
    <mergeCell ref="D1240:R1240"/>
    <mergeCell ref="A1242:C1242"/>
    <mergeCell ref="D1242:R1243"/>
    <mergeCell ref="A1219:K1220"/>
    <mergeCell ref="L1219:L1220"/>
    <mergeCell ref="M1219:O1219"/>
    <mergeCell ref="P1219:P1220"/>
    <mergeCell ref="Q1219:Q1220"/>
    <mergeCell ref="R1219:R1220"/>
    <mergeCell ref="A1236:B1236"/>
    <mergeCell ref="C1236:D1236"/>
    <mergeCell ref="G1236:H1236"/>
    <mergeCell ref="G1237:J1237"/>
    <mergeCell ref="G1238:J1238"/>
    <mergeCell ref="G1239:J1239"/>
    <mergeCell ref="A1272:D1272"/>
    <mergeCell ref="F1272:K1272"/>
    <mergeCell ref="M1272:O1272"/>
    <mergeCell ref="Q1272:S1272"/>
    <mergeCell ref="A1273:D1274"/>
    <mergeCell ref="F1273:K1274"/>
    <mergeCell ref="M1273:O1273"/>
    <mergeCell ref="Q1273:S1273"/>
    <mergeCell ref="S1249:S1250"/>
    <mergeCell ref="A1251:K1265"/>
    <mergeCell ref="L1265:R1265"/>
    <mergeCell ref="A1267:C1267"/>
    <mergeCell ref="D1267:R1267"/>
    <mergeCell ref="A1269:C1269"/>
    <mergeCell ref="D1269:R1270"/>
    <mergeCell ref="A1249:K1250"/>
    <mergeCell ref="L1249:L1250"/>
    <mergeCell ref="M1249:O1249"/>
    <mergeCell ref="P1249:P1250"/>
    <mergeCell ref="Q1249:Q1250"/>
    <mergeCell ref="R1249:R1250"/>
    <mergeCell ref="A1302:D1302"/>
    <mergeCell ref="F1302:K1302"/>
    <mergeCell ref="M1302:O1302"/>
    <mergeCell ref="Q1302:S1302"/>
    <mergeCell ref="A1303:D1304"/>
    <mergeCell ref="F1303:K1304"/>
    <mergeCell ref="M1303:O1303"/>
    <mergeCell ref="Q1303:S1303"/>
    <mergeCell ref="S1276:S1277"/>
    <mergeCell ref="A1278:K1292"/>
    <mergeCell ref="L1292:R1292"/>
    <mergeCell ref="A1297:C1297"/>
    <mergeCell ref="D1297:R1297"/>
    <mergeCell ref="A1299:C1299"/>
    <mergeCell ref="D1299:R1300"/>
    <mergeCell ref="A1276:K1277"/>
    <mergeCell ref="L1276:L1277"/>
    <mergeCell ref="M1276:O1276"/>
    <mergeCell ref="P1276:P1277"/>
    <mergeCell ref="Q1276:Q1277"/>
    <mergeCell ref="R1276:R1277"/>
    <mergeCell ref="A1293:B1293"/>
    <mergeCell ref="C1293:D1293"/>
    <mergeCell ref="G1293:H1293"/>
    <mergeCell ref="G1294:J1294"/>
    <mergeCell ref="G1295:J1295"/>
    <mergeCell ref="G1296:J1296"/>
    <mergeCell ref="A1327:D1327"/>
    <mergeCell ref="F1327:K1327"/>
    <mergeCell ref="M1327:O1327"/>
    <mergeCell ref="Q1327:S1327"/>
    <mergeCell ref="A1328:D1329"/>
    <mergeCell ref="F1328:K1329"/>
    <mergeCell ref="M1328:O1328"/>
    <mergeCell ref="Q1328:S1328"/>
    <mergeCell ref="S1305:S1306"/>
    <mergeCell ref="A1307:K1320"/>
    <mergeCell ref="L1320:R1320"/>
    <mergeCell ref="A1322:C1322"/>
    <mergeCell ref="D1322:R1322"/>
    <mergeCell ref="A1324:C1324"/>
    <mergeCell ref="D1324:R1325"/>
    <mergeCell ref="A1305:K1306"/>
    <mergeCell ref="L1305:L1306"/>
    <mergeCell ref="M1305:O1305"/>
    <mergeCell ref="P1305:P1306"/>
    <mergeCell ref="Q1305:Q1306"/>
    <mergeCell ref="R1305:R1306"/>
    <mergeCell ref="A1355:D1355"/>
    <mergeCell ref="F1355:K1355"/>
    <mergeCell ref="M1355:O1355"/>
    <mergeCell ref="Q1355:S1355"/>
    <mergeCell ref="A1356:D1357"/>
    <mergeCell ref="F1356:K1357"/>
    <mergeCell ref="M1356:O1356"/>
    <mergeCell ref="Q1356:S1356"/>
    <mergeCell ref="S1330:S1331"/>
    <mergeCell ref="A1332:K1345"/>
    <mergeCell ref="L1345:R1345"/>
    <mergeCell ref="A1350:C1350"/>
    <mergeCell ref="D1350:R1350"/>
    <mergeCell ref="A1352:C1352"/>
    <mergeCell ref="D1352:R1353"/>
    <mergeCell ref="A1330:K1331"/>
    <mergeCell ref="L1330:L1331"/>
    <mergeCell ref="M1330:O1330"/>
    <mergeCell ref="P1330:P1331"/>
    <mergeCell ref="Q1330:Q1331"/>
    <mergeCell ref="R1330:R1331"/>
    <mergeCell ref="A1346:B1346"/>
    <mergeCell ref="C1346:D1346"/>
    <mergeCell ref="G1346:H1346"/>
    <mergeCell ref="G1347:J1347"/>
    <mergeCell ref="G1348:J1348"/>
    <mergeCell ref="G1349:J1349"/>
    <mergeCell ref="A1380:D1380"/>
    <mergeCell ref="F1380:K1380"/>
    <mergeCell ref="M1380:O1380"/>
    <mergeCell ref="Q1380:S1380"/>
    <mergeCell ref="A1381:D1382"/>
    <mergeCell ref="F1381:K1382"/>
    <mergeCell ref="M1381:O1381"/>
    <mergeCell ref="Q1381:S1381"/>
    <mergeCell ref="S1358:S1359"/>
    <mergeCell ref="A1360:K1373"/>
    <mergeCell ref="L1373:R1373"/>
    <mergeCell ref="A1375:C1375"/>
    <mergeCell ref="D1375:R1375"/>
    <mergeCell ref="A1377:C1377"/>
    <mergeCell ref="D1377:R1378"/>
    <mergeCell ref="A1358:K1359"/>
    <mergeCell ref="L1358:L1359"/>
    <mergeCell ref="M1358:O1358"/>
    <mergeCell ref="P1358:P1359"/>
    <mergeCell ref="Q1358:Q1359"/>
    <mergeCell ref="R1358:R1359"/>
    <mergeCell ref="A1409:D1409"/>
    <mergeCell ref="F1409:K1409"/>
    <mergeCell ref="M1409:O1409"/>
    <mergeCell ref="Q1409:S1409"/>
    <mergeCell ref="A1410:D1411"/>
    <mergeCell ref="F1410:K1411"/>
    <mergeCell ref="M1410:O1410"/>
    <mergeCell ref="Q1410:S1410"/>
    <mergeCell ref="S1383:S1384"/>
    <mergeCell ref="A1385:K1398"/>
    <mergeCell ref="L1398:R1398"/>
    <mergeCell ref="A1404:C1404"/>
    <mergeCell ref="D1404:R1404"/>
    <mergeCell ref="A1406:C1406"/>
    <mergeCell ref="D1406:R1407"/>
    <mergeCell ref="A1383:K1384"/>
    <mergeCell ref="L1383:L1384"/>
    <mergeCell ref="M1383:O1383"/>
    <mergeCell ref="P1383:P1384"/>
    <mergeCell ref="Q1383:Q1384"/>
    <mergeCell ref="R1383:R1384"/>
    <mergeCell ref="A1399:B1399"/>
    <mergeCell ref="C1399:D1399"/>
    <mergeCell ref="G1399:H1399"/>
    <mergeCell ref="G1400:J1400"/>
    <mergeCell ref="G1401:J1401"/>
    <mergeCell ref="G1402:J1402"/>
    <mergeCell ref="A1434:D1434"/>
    <mergeCell ref="F1434:K1434"/>
    <mergeCell ref="M1434:O1434"/>
    <mergeCell ref="Q1434:S1434"/>
    <mergeCell ref="A1435:D1436"/>
    <mergeCell ref="F1435:K1436"/>
    <mergeCell ref="M1435:O1435"/>
    <mergeCell ref="Q1435:S1435"/>
    <mergeCell ref="S1412:S1413"/>
    <mergeCell ref="A1414:K1427"/>
    <mergeCell ref="L1427:R1427"/>
    <mergeCell ref="A1429:C1429"/>
    <mergeCell ref="D1429:R1429"/>
    <mergeCell ref="A1431:C1431"/>
    <mergeCell ref="D1431:R1432"/>
    <mergeCell ref="A1412:K1413"/>
    <mergeCell ref="L1412:L1413"/>
    <mergeCell ref="M1412:O1412"/>
    <mergeCell ref="P1412:P1413"/>
    <mergeCell ref="Q1412:Q1413"/>
    <mergeCell ref="R1412:R1413"/>
    <mergeCell ref="A1463:D1463"/>
    <mergeCell ref="F1463:K1463"/>
    <mergeCell ref="M1463:O1463"/>
    <mergeCell ref="Q1463:S1463"/>
    <mergeCell ref="A1464:D1465"/>
    <mergeCell ref="F1464:K1465"/>
    <mergeCell ref="M1464:O1464"/>
    <mergeCell ref="Q1464:S1464"/>
    <mergeCell ref="S1437:S1438"/>
    <mergeCell ref="A1439:K1452"/>
    <mergeCell ref="L1452:R1452"/>
    <mergeCell ref="A1458:C1458"/>
    <mergeCell ref="D1458:R1458"/>
    <mergeCell ref="A1460:C1460"/>
    <mergeCell ref="D1460:R1461"/>
    <mergeCell ref="A1437:K1438"/>
    <mergeCell ref="L1437:L1438"/>
    <mergeCell ref="M1437:O1437"/>
    <mergeCell ref="P1437:P1438"/>
    <mergeCell ref="Q1437:Q1438"/>
    <mergeCell ref="R1437:R1438"/>
    <mergeCell ref="A1453:B1453"/>
    <mergeCell ref="C1453:D1453"/>
    <mergeCell ref="G1453:H1453"/>
    <mergeCell ref="G1454:J1454"/>
    <mergeCell ref="G1455:J1455"/>
    <mergeCell ref="G1456:J1456"/>
    <mergeCell ref="A1488:D1488"/>
    <mergeCell ref="F1488:K1488"/>
    <mergeCell ref="M1488:O1488"/>
    <mergeCell ref="Q1488:S1488"/>
    <mergeCell ref="A1489:D1490"/>
    <mergeCell ref="F1489:K1490"/>
    <mergeCell ref="M1489:O1489"/>
    <mergeCell ref="Q1489:S1489"/>
    <mergeCell ref="S1466:S1467"/>
    <mergeCell ref="A1468:K1481"/>
    <mergeCell ref="L1481:R1481"/>
    <mergeCell ref="A1483:C1483"/>
    <mergeCell ref="D1483:R1483"/>
    <mergeCell ref="A1485:C1485"/>
    <mergeCell ref="D1485:R1486"/>
    <mergeCell ref="A1466:K1467"/>
    <mergeCell ref="L1466:L1467"/>
    <mergeCell ref="M1466:O1466"/>
    <mergeCell ref="P1466:P1467"/>
    <mergeCell ref="Q1466:Q1467"/>
    <mergeCell ref="R1466:R1467"/>
    <mergeCell ref="A1514:D1514"/>
    <mergeCell ref="F1514:K1514"/>
    <mergeCell ref="M1514:O1514"/>
    <mergeCell ref="Q1514:S1514"/>
    <mergeCell ref="A1515:D1516"/>
    <mergeCell ref="F1515:K1516"/>
    <mergeCell ref="M1515:O1515"/>
    <mergeCell ref="Q1515:S1515"/>
    <mergeCell ref="S1491:S1492"/>
    <mergeCell ref="A1493:K1503"/>
    <mergeCell ref="L1503:R1503"/>
    <mergeCell ref="A1509:C1509"/>
    <mergeCell ref="D1509:R1509"/>
    <mergeCell ref="A1511:C1511"/>
    <mergeCell ref="D1511:R1512"/>
    <mergeCell ref="A1491:K1492"/>
    <mergeCell ref="L1491:L1492"/>
    <mergeCell ref="M1491:O1491"/>
    <mergeCell ref="P1491:P1492"/>
    <mergeCell ref="Q1491:Q1492"/>
    <mergeCell ref="R1491:R1492"/>
    <mergeCell ref="A1504:B1504"/>
    <mergeCell ref="C1504:D1504"/>
    <mergeCell ref="G1504:H1504"/>
    <mergeCell ref="G1505:J1505"/>
    <mergeCell ref="G1506:J1506"/>
    <mergeCell ref="G1507:J1507"/>
    <mergeCell ref="A1539:D1539"/>
    <mergeCell ref="F1539:K1539"/>
    <mergeCell ref="M1539:O1539"/>
    <mergeCell ref="Q1539:S1539"/>
    <mergeCell ref="A1540:D1541"/>
    <mergeCell ref="F1540:K1541"/>
    <mergeCell ref="M1540:O1540"/>
    <mergeCell ref="Q1540:S1540"/>
    <mergeCell ref="S1517:S1518"/>
    <mergeCell ref="A1519:K1532"/>
    <mergeCell ref="L1532:R1532"/>
    <mergeCell ref="A1534:C1534"/>
    <mergeCell ref="D1534:R1534"/>
    <mergeCell ref="A1536:C1536"/>
    <mergeCell ref="D1536:R1537"/>
    <mergeCell ref="A1517:K1518"/>
    <mergeCell ref="L1517:L1518"/>
    <mergeCell ref="M1517:O1517"/>
    <mergeCell ref="P1517:P1518"/>
    <mergeCell ref="Q1517:Q1518"/>
    <mergeCell ref="R1517:R1518"/>
    <mergeCell ref="A1568:D1568"/>
    <mergeCell ref="F1568:K1568"/>
    <mergeCell ref="M1568:O1568"/>
    <mergeCell ref="Q1568:S1568"/>
    <mergeCell ref="A1569:D1570"/>
    <mergeCell ref="F1569:K1570"/>
    <mergeCell ref="M1569:O1569"/>
    <mergeCell ref="Q1569:S1569"/>
    <mergeCell ref="S1542:S1543"/>
    <mergeCell ref="A1544:K1557"/>
    <mergeCell ref="L1557:R1557"/>
    <mergeCell ref="A1563:C1563"/>
    <mergeCell ref="D1563:R1563"/>
    <mergeCell ref="A1565:C1565"/>
    <mergeCell ref="D1565:R1566"/>
    <mergeCell ref="A1542:K1543"/>
    <mergeCell ref="L1542:L1543"/>
    <mergeCell ref="M1542:O1542"/>
    <mergeCell ref="P1542:P1543"/>
    <mergeCell ref="Q1542:Q1543"/>
    <mergeCell ref="R1542:R1543"/>
    <mergeCell ref="A1559:B1559"/>
    <mergeCell ref="C1559:D1559"/>
    <mergeCell ref="G1559:H1559"/>
    <mergeCell ref="G1560:J1560"/>
    <mergeCell ref="G1561:J1561"/>
    <mergeCell ref="G1562:J1562"/>
    <mergeCell ref="A1587:C1587"/>
    <mergeCell ref="D1587:R1588"/>
    <mergeCell ref="A1590:D1590"/>
    <mergeCell ref="F1590:K1590"/>
    <mergeCell ref="M1590:O1590"/>
    <mergeCell ref="Q1590:S1590"/>
    <mergeCell ref="S1571:S1572"/>
    <mergeCell ref="A1573:K1583"/>
    <mergeCell ref="L1583:R1583"/>
    <mergeCell ref="A1585:C1585"/>
    <mergeCell ref="D1585:R1585"/>
    <mergeCell ref="A1571:K1572"/>
    <mergeCell ref="L1571:L1572"/>
    <mergeCell ref="M1571:O1571"/>
    <mergeCell ref="P1571:P1572"/>
    <mergeCell ref="Q1571:Q1572"/>
    <mergeCell ref="R1571:R1572"/>
    <mergeCell ref="S1593:S1594"/>
    <mergeCell ref="A1595:K1605"/>
    <mergeCell ref="L1605:R1605"/>
    <mergeCell ref="A1612:C1612"/>
    <mergeCell ref="D1612:R1613"/>
    <mergeCell ref="A1615:D1615"/>
    <mergeCell ref="F1615:K1615"/>
    <mergeCell ref="M1615:O1615"/>
    <mergeCell ref="Q1615:S1615"/>
    <mergeCell ref="A1591:D1592"/>
    <mergeCell ref="F1591:K1592"/>
    <mergeCell ref="M1591:O1591"/>
    <mergeCell ref="Q1591:S1591"/>
    <mergeCell ref="A1593:K1594"/>
    <mergeCell ref="L1593:L1594"/>
    <mergeCell ref="M1593:O1593"/>
    <mergeCell ref="P1593:P1594"/>
    <mergeCell ref="Q1593:Q1594"/>
    <mergeCell ref="R1593:R1594"/>
    <mergeCell ref="A1610:C1610"/>
    <mergeCell ref="D1610:R1610"/>
    <mergeCell ref="A1606:B1606"/>
    <mergeCell ref="C1606:D1606"/>
    <mergeCell ref="G1606:H1606"/>
    <mergeCell ref="G1607:J1607"/>
    <mergeCell ref="G1608:J1608"/>
    <mergeCell ref="G1609:J1609"/>
    <mergeCell ref="A1633:D1633"/>
    <mergeCell ref="F1633:K1633"/>
    <mergeCell ref="M1633:O1633"/>
    <mergeCell ref="Q1633:S1633"/>
    <mergeCell ref="A1634:D1635"/>
    <mergeCell ref="F1634:K1635"/>
    <mergeCell ref="M1634:O1634"/>
    <mergeCell ref="Q1634:S1634"/>
    <mergeCell ref="S1618:S1619"/>
    <mergeCell ref="A1620:K1626"/>
    <mergeCell ref="L1626:R1626"/>
    <mergeCell ref="A1628:C1628"/>
    <mergeCell ref="D1628:R1628"/>
    <mergeCell ref="A1630:C1630"/>
    <mergeCell ref="D1630:R1631"/>
    <mergeCell ref="A1616:D1617"/>
    <mergeCell ref="F1616:K1617"/>
    <mergeCell ref="M1616:O1616"/>
    <mergeCell ref="Q1616:S1616"/>
    <mergeCell ref="A1618:K1619"/>
    <mergeCell ref="L1618:L1619"/>
    <mergeCell ref="M1618:O1618"/>
    <mergeCell ref="P1618:P1619"/>
    <mergeCell ref="Q1618:Q1619"/>
    <mergeCell ref="R1618:R1619"/>
    <mergeCell ref="S1636:S1637"/>
    <mergeCell ref="A1638:K1651"/>
    <mergeCell ref="L1651:R1651"/>
    <mergeCell ref="A1636:K1637"/>
    <mergeCell ref="L1636:L1637"/>
    <mergeCell ref="M1636:O1636"/>
    <mergeCell ref="P1636:P1637"/>
    <mergeCell ref="Q1636:Q1637"/>
    <mergeCell ref="R1636:R1637"/>
    <mergeCell ref="A1653:B1653"/>
    <mergeCell ref="C1653:D1653"/>
    <mergeCell ref="G1653:H1653"/>
    <mergeCell ref="G1654:J1654"/>
    <mergeCell ref="G1655:J1655"/>
    <mergeCell ref="G1656:J1656"/>
    <mergeCell ref="A1662:D1662"/>
    <mergeCell ref="F1662:K1662"/>
    <mergeCell ref="M1662:O1662"/>
    <mergeCell ref="Q1662:S1662"/>
    <mergeCell ref="A1663:D1664"/>
    <mergeCell ref="F1663:K1664"/>
    <mergeCell ref="M1663:O1663"/>
    <mergeCell ref="Q1663:S1663"/>
    <mergeCell ref="A1657:C1657"/>
    <mergeCell ref="D1657:R1657"/>
    <mergeCell ref="A1659:C1659"/>
    <mergeCell ref="D1659:R1660"/>
    <mergeCell ref="S1665:S1666"/>
    <mergeCell ref="A1667:K1680"/>
    <mergeCell ref="L1680:R1680"/>
    <mergeCell ref="A1682:C1682"/>
    <mergeCell ref="D1682:R1682"/>
    <mergeCell ref="A1665:K1666"/>
    <mergeCell ref="L1665:L1666"/>
    <mergeCell ref="M1665:O1665"/>
    <mergeCell ref="P1665:P1666"/>
    <mergeCell ref="Q1665:Q1666"/>
    <mergeCell ref="R1665:R1666"/>
    <mergeCell ref="A1686:D1686"/>
    <mergeCell ref="F1686:K1686"/>
    <mergeCell ref="M1686:O1686"/>
    <mergeCell ref="Q1686:S1686"/>
    <mergeCell ref="A1687:D1688"/>
    <mergeCell ref="F1687:K1688"/>
    <mergeCell ref="M1687:O1687"/>
    <mergeCell ref="Q1687:S1687"/>
    <mergeCell ref="A1683:C1683"/>
    <mergeCell ref="D1683:R1684"/>
    <mergeCell ref="A1710:D1710"/>
    <mergeCell ref="F1710:K1710"/>
    <mergeCell ref="M1710:O1710"/>
    <mergeCell ref="Q1710:S1710"/>
    <mergeCell ref="A1711:D1712"/>
    <mergeCell ref="F1711:K1712"/>
    <mergeCell ref="M1711:O1711"/>
    <mergeCell ref="Q1711:S1711"/>
    <mergeCell ref="S1689:S1690"/>
    <mergeCell ref="A1691:K1699"/>
    <mergeCell ref="L1699:R1699"/>
    <mergeCell ref="A1705:C1705"/>
    <mergeCell ref="D1705:R1705"/>
    <mergeCell ref="A1707:C1707"/>
    <mergeCell ref="D1707:R1708"/>
    <mergeCell ref="A1689:K1690"/>
    <mergeCell ref="L1689:L1690"/>
    <mergeCell ref="M1689:O1689"/>
    <mergeCell ref="P1689:P1690"/>
    <mergeCell ref="Q1689:Q1690"/>
    <mergeCell ref="R1689:R1690"/>
    <mergeCell ref="A1701:B1701"/>
    <mergeCell ref="C1701:D1701"/>
    <mergeCell ref="G1701:H1701"/>
    <mergeCell ref="G1702:J1702"/>
    <mergeCell ref="G1703:J1703"/>
    <mergeCell ref="G1704:J1704"/>
    <mergeCell ref="A1732:D1732"/>
    <mergeCell ref="F1732:K1732"/>
    <mergeCell ref="M1732:O1732"/>
    <mergeCell ref="Q1732:S1732"/>
    <mergeCell ref="A1733:D1734"/>
    <mergeCell ref="F1733:K1734"/>
    <mergeCell ref="M1733:O1733"/>
    <mergeCell ref="Q1733:S1733"/>
    <mergeCell ref="S1713:S1714"/>
    <mergeCell ref="A1715:K1725"/>
    <mergeCell ref="L1725:R1725"/>
    <mergeCell ref="A1727:C1727"/>
    <mergeCell ref="D1727:R1727"/>
    <mergeCell ref="A1729:C1729"/>
    <mergeCell ref="D1729:R1730"/>
    <mergeCell ref="A1713:K1714"/>
    <mergeCell ref="L1713:L1714"/>
    <mergeCell ref="M1713:O1713"/>
    <mergeCell ref="P1713:P1714"/>
    <mergeCell ref="Q1713:Q1714"/>
    <mergeCell ref="R1713:R1714"/>
    <mergeCell ref="A1758:D1758"/>
    <mergeCell ref="F1758:K1758"/>
    <mergeCell ref="M1758:O1758"/>
    <mergeCell ref="Q1758:S1758"/>
    <mergeCell ref="A1759:D1760"/>
    <mergeCell ref="F1759:K1760"/>
    <mergeCell ref="M1759:O1759"/>
    <mergeCell ref="Q1759:S1759"/>
    <mergeCell ref="S1735:S1736"/>
    <mergeCell ref="A1737:K1747"/>
    <mergeCell ref="L1747:R1747"/>
    <mergeCell ref="A1753:C1753"/>
    <mergeCell ref="D1753:R1753"/>
    <mergeCell ref="A1755:C1755"/>
    <mergeCell ref="D1755:R1756"/>
    <mergeCell ref="A1735:K1736"/>
    <mergeCell ref="L1735:L1736"/>
    <mergeCell ref="M1735:O1735"/>
    <mergeCell ref="P1735:P1736"/>
    <mergeCell ref="Q1735:Q1736"/>
    <mergeCell ref="R1735:R1736"/>
    <mergeCell ref="A1749:B1749"/>
    <mergeCell ref="C1749:D1749"/>
    <mergeCell ref="G1749:H1749"/>
    <mergeCell ref="G1750:J1750"/>
    <mergeCell ref="G1751:J1751"/>
    <mergeCell ref="G1752:J1752"/>
    <mergeCell ref="A1781:D1781"/>
    <mergeCell ref="F1781:K1781"/>
    <mergeCell ref="M1781:O1781"/>
    <mergeCell ref="Q1781:S1781"/>
    <mergeCell ref="A1782:D1783"/>
    <mergeCell ref="F1782:K1783"/>
    <mergeCell ref="M1782:O1782"/>
    <mergeCell ref="Q1782:S1782"/>
    <mergeCell ref="S1761:S1762"/>
    <mergeCell ref="A1763:K1774"/>
    <mergeCell ref="L1774:R1774"/>
    <mergeCell ref="A1776:C1776"/>
    <mergeCell ref="D1776:R1776"/>
    <mergeCell ref="A1778:C1778"/>
    <mergeCell ref="D1778:R1779"/>
    <mergeCell ref="A1761:K1762"/>
    <mergeCell ref="L1761:L1762"/>
    <mergeCell ref="M1761:O1761"/>
    <mergeCell ref="P1761:P1762"/>
    <mergeCell ref="Q1761:Q1762"/>
    <mergeCell ref="R1761:R1762"/>
    <mergeCell ref="A1807:D1807"/>
    <mergeCell ref="F1807:K1807"/>
    <mergeCell ref="M1807:O1807"/>
    <mergeCell ref="Q1807:S1807"/>
    <mergeCell ref="A1808:D1809"/>
    <mergeCell ref="F1808:K1809"/>
    <mergeCell ref="M1808:O1808"/>
    <mergeCell ref="Q1808:S1808"/>
    <mergeCell ref="S1784:S1785"/>
    <mergeCell ref="A1786:K1796"/>
    <mergeCell ref="L1796:R1796"/>
    <mergeCell ref="A1802:C1802"/>
    <mergeCell ref="D1802:R1802"/>
    <mergeCell ref="A1804:C1804"/>
    <mergeCell ref="D1804:R1805"/>
    <mergeCell ref="A1784:K1785"/>
    <mergeCell ref="L1784:L1785"/>
    <mergeCell ref="M1784:O1784"/>
    <mergeCell ref="P1784:P1785"/>
    <mergeCell ref="Q1784:Q1785"/>
    <mergeCell ref="R1784:R1785"/>
    <mergeCell ref="A1798:B1798"/>
    <mergeCell ref="C1798:D1798"/>
    <mergeCell ref="G1798:H1798"/>
    <mergeCell ref="G1799:J1799"/>
    <mergeCell ref="G1800:J1800"/>
    <mergeCell ref="G1801:J1801"/>
    <mergeCell ref="A1830:D1830"/>
    <mergeCell ref="F1830:K1830"/>
    <mergeCell ref="M1830:O1830"/>
    <mergeCell ref="Q1830:S1830"/>
    <mergeCell ref="A1831:D1832"/>
    <mergeCell ref="F1831:K1832"/>
    <mergeCell ref="M1831:O1831"/>
    <mergeCell ref="Q1831:S1831"/>
    <mergeCell ref="S1810:S1811"/>
    <mergeCell ref="A1812:K1823"/>
    <mergeCell ref="L1823:R1823"/>
    <mergeCell ref="A1825:C1825"/>
    <mergeCell ref="D1825:R1825"/>
    <mergeCell ref="A1827:C1827"/>
    <mergeCell ref="D1827:R1828"/>
    <mergeCell ref="A1810:K1811"/>
    <mergeCell ref="L1810:L1811"/>
    <mergeCell ref="M1810:O1810"/>
    <mergeCell ref="P1810:P1811"/>
    <mergeCell ref="Q1810:Q1811"/>
    <mergeCell ref="R1810:R1811"/>
    <mergeCell ref="L1922:R1922"/>
    <mergeCell ref="A1859:D1859"/>
    <mergeCell ref="F1859:K1859"/>
    <mergeCell ref="M1859:O1859"/>
    <mergeCell ref="Q1859:S1859"/>
    <mergeCell ref="A1860:D1861"/>
    <mergeCell ref="F1860:K1861"/>
    <mergeCell ref="M1860:O1860"/>
    <mergeCell ref="Q1860:S1860"/>
    <mergeCell ref="S1833:S1834"/>
    <mergeCell ref="A1835:K1848"/>
    <mergeCell ref="L1848:R1848"/>
    <mergeCell ref="A1854:C1854"/>
    <mergeCell ref="D1854:R1854"/>
    <mergeCell ref="A1856:C1856"/>
    <mergeCell ref="D1856:R1857"/>
    <mergeCell ref="A1833:K1834"/>
    <mergeCell ref="L1833:L1834"/>
    <mergeCell ref="M1833:O1833"/>
    <mergeCell ref="P1833:P1834"/>
    <mergeCell ref="Q1833:Q1834"/>
    <mergeCell ref="R1833:R1834"/>
    <mergeCell ref="A1850:B1850"/>
    <mergeCell ref="C1850:D1850"/>
    <mergeCell ref="G1850:H1850"/>
    <mergeCell ref="G1851:J1851"/>
    <mergeCell ref="G1852:J1852"/>
    <mergeCell ref="G1853:J1853"/>
    <mergeCell ref="A1862:K1863"/>
    <mergeCell ref="L1862:L1863"/>
    <mergeCell ref="M1862:O1862"/>
    <mergeCell ref="P1862:P1863"/>
    <mergeCell ref="A1930:C1930"/>
    <mergeCell ref="D1930:R1930"/>
    <mergeCell ref="A1932:C1932"/>
    <mergeCell ref="D1932:R1933"/>
    <mergeCell ref="A1935:D1935"/>
    <mergeCell ref="F1935:K1935"/>
    <mergeCell ref="M1935:O1935"/>
    <mergeCell ref="Q1935:S1935"/>
    <mergeCell ref="A1925:B1925"/>
    <mergeCell ref="G1925:H1925"/>
    <mergeCell ref="G1927:J1927"/>
    <mergeCell ref="C1925:D1925"/>
    <mergeCell ref="G1926:J1926"/>
    <mergeCell ref="G1928:J1928"/>
    <mergeCell ref="G2025:J2025"/>
    <mergeCell ref="A2026:C2026"/>
    <mergeCell ref="D2026:R2026"/>
    <mergeCell ref="J1939:L1939"/>
    <mergeCell ref="A1939:I2020"/>
    <mergeCell ref="S2035:S2036"/>
    <mergeCell ref="U2035:U2036"/>
    <mergeCell ref="A1936:D1937"/>
    <mergeCell ref="F1936:K1937"/>
    <mergeCell ref="M1936:O1936"/>
    <mergeCell ref="Q1936:S1936"/>
    <mergeCell ref="M1939:R1939"/>
    <mergeCell ref="G2023:J2023"/>
    <mergeCell ref="G2024:J2024"/>
    <mergeCell ref="A2022:B2022"/>
    <mergeCell ref="C2022:D2022"/>
    <mergeCell ref="G2022:H2022"/>
    <mergeCell ref="T2070:T2071"/>
    <mergeCell ref="U2070:U2071"/>
    <mergeCell ref="V2070:V2071"/>
    <mergeCell ref="A2053:K2055"/>
    <mergeCell ref="A2032:D2033"/>
    <mergeCell ref="F2032:K2033"/>
    <mergeCell ref="M2032:O2032"/>
    <mergeCell ref="Q2032:S2032"/>
    <mergeCell ref="A2035:K2036"/>
    <mergeCell ref="L2035:L2036"/>
    <mergeCell ref="M2035:R2035"/>
    <mergeCell ref="A2028:C2028"/>
    <mergeCell ref="D2028:R2029"/>
    <mergeCell ref="A2031:D2031"/>
    <mergeCell ref="F2031:K2031"/>
    <mergeCell ref="M2031:O2031"/>
    <mergeCell ref="Q2031:S2031"/>
    <mergeCell ref="A2067:D2068"/>
    <mergeCell ref="F2067:K2068"/>
    <mergeCell ref="M2067:O2067"/>
    <mergeCell ref="M2066:O2066"/>
    <mergeCell ref="Q2066:S2066"/>
    <mergeCell ref="G2060:J2060"/>
    <mergeCell ref="A2061:C2061"/>
    <mergeCell ref="D2061:R2061"/>
    <mergeCell ref="A2111:C2111"/>
    <mergeCell ref="D2111:R2112"/>
    <mergeCell ref="A2114:D2114"/>
    <mergeCell ref="F2114:K2114"/>
    <mergeCell ref="M2114:O2114"/>
    <mergeCell ref="Q2114:S2114"/>
    <mergeCell ref="G2108:J2108"/>
    <mergeCell ref="A2109:C2109"/>
    <mergeCell ref="D2109:R2109"/>
    <mergeCell ref="A2072:K2100"/>
    <mergeCell ref="S2118:S2119"/>
    <mergeCell ref="U2118:U2119"/>
    <mergeCell ref="V2118:V2119"/>
    <mergeCell ref="A2101:K2103"/>
    <mergeCell ref="G2156:J2156"/>
    <mergeCell ref="A2157:C2157"/>
    <mergeCell ref="D2157:R2157"/>
    <mergeCell ref="A2120:K2148"/>
    <mergeCell ref="T2166:T2167"/>
    <mergeCell ref="U2166:U2167"/>
    <mergeCell ref="V2166:V2167"/>
    <mergeCell ref="A2149:K2151"/>
    <mergeCell ref="A2115:D2116"/>
    <mergeCell ref="F2115:K2116"/>
    <mergeCell ref="M2115:O2115"/>
    <mergeCell ref="Q2115:S2115"/>
    <mergeCell ref="A2118:K2119"/>
    <mergeCell ref="L2118:L2119"/>
    <mergeCell ref="M2118:R2118"/>
    <mergeCell ref="A2159:C2159"/>
    <mergeCell ref="D2159:R2160"/>
    <mergeCell ref="A2162:D2162"/>
    <mergeCell ref="F2162:K2162"/>
    <mergeCell ref="M2162:O2162"/>
    <mergeCell ref="Q2162:S2162"/>
    <mergeCell ref="A2211:D2212"/>
    <mergeCell ref="F2211:K2212"/>
    <mergeCell ref="M2211:O2211"/>
    <mergeCell ref="Q2211:S2211"/>
    <mergeCell ref="A2214:K2215"/>
    <mergeCell ref="L2214:L2215"/>
    <mergeCell ref="M2214:R2214"/>
    <mergeCell ref="S2214:S2215"/>
    <mergeCell ref="A2207:C2207"/>
    <mergeCell ref="D2207:R2208"/>
    <mergeCell ref="A2210:D2210"/>
    <mergeCell ref="F2210:K2210"/>
    <mergeCell ref="M2210:O2210"/>
    <mergeCell ref="Q2210:S2210"/>
    <mergeCell ref="G2202:J2202"/>
    <mergeCell ref="G2203:J2203"/>
    <mergeCell ref="A2201:B2201"/>
    <mergeCell ref="C2201:D2201"/>
    <mergeCell ref="G2201:H2201"/>
    <mergeCell ref="A2205:C2205"/>
    <mergeCell ref="D2205:R2205"/>
    <mergeCell ref="G2250:J2250"/>
    <mergeCell ref="A2216:K2245"/>
    <mergeCell ref="P2261:P2262"/>
    <mergeCell ref="Q2261:Q2262"/>
    <mergeCell ref="A2306:K2306"/>
    <mergeCell ref="Q2322:Q2323"/>
    <mergeCell ref="R2322:R2323"/>
    <mergeCell ref="S2322:S2323"/>
    <mergeCell ref="V2214:V2215"/>
    <mergeCell ref="W2214:W2215"/>
    <mergeCell ref="X2214:X2215"/>
    <mergeCell ref="A2197:K2199"/>
    <mergeCell ref="A2163:D2164"/>
    <mergeCell ref="F2163:K2164"/>
    <mergeCell ref="M2163:O2163"/>
    <mergeCell ref="Q2163:S2163"/>
    <mergeCell ref="A2166:K2167"/>
    <mergeCell ref="L2166:L2167"/>
    <mergeCell ref="M2166:R2166"/>
    <mergeCell ref="S2166:S2167"/>
    <mergeCell ref="A2247:B2247"/>
    <mergeCell ref="C2247:D2247"/>
    <mergeCell ref="G2247:H2247"/>
    <mergeCell ref="G2248:J2248"/>
    <mergeCell ref="G2249:J2249"/>
    <mergeCell ref="G2311:J2311"/>
    <mergeCell ref="B2308:C2308"/>
    <mergeCell ref="A2258:D2259"/>
    <mergeCell ref="F2258:K2259"/>
    <mergeCell ref="M2258:O2258"/>
    <mergeCell ref="Q2258:S2258"/>
    <mergeCell ref="H2261:H2262"/>
    <mergeCell ref="I2261:N2261"/>
    <mergeCell ref="O2261:O2262"/>
    <mergeCell ref="R2261:R2262"/>
    <mergeCell ref="S2261:S2262"/>
    <mergeCell ref="T2261:T2262"/>
    <mergeCell ref="G2309:J2309"/>
    <mergeCell ref="G2310:J2310"/>
    <mergeCell ref="G2308:H2308"/>
    <mergeCell ref="A2252:C2252"/>
    <mergeCell ref="A2254:C2254"/>
    <mergeCell ref="D2254:R2255"/>
    <mergeCell ref="A2257:D2257"/>
    <mergeCell ref="F2257:K2257"/>
    <mergeCell ref="M2257:O2257"/>
    <mergeCell ref="Q2257:S2257"/>
    <mergeCell ref="T2359:T2360"/>
    <mergeCell ref="U2359:U2360"/>
    <mergeCell ref="B2346:C2346"/>
    <mergeCell ref="G2346:H2346"/>
    <mergeCell ref="G2347:J2347"/>
    <mergeCell ref="G2348:J2348"/>
    <mergeCell ref="D2252:T2252"/>
    <mergeCell ref="V2359:V2360"/>
    <mergeCell ref="W2359:W2360"/>
    <mergeCell ref="A2319:D2320"/>
    <mergeCell ref="F2319:K2320"/>
    <mergeCell ref="M2319:O2319"/>
    <mergeCell ref="Q2319:S2319"/>
    <mergeCell ref="I2322:I2323"/>
    <mergeCell ref="J2322:O2322"/>
    <mergeCell ref="P2322:P2323"/>
    <mergeCell ref="A2313:C2313"/>
    <mergeCell ref="D2313:R2313"/>
    <mergeCell ref="A2315:C2315"/>
    <mergeCell ref="D2315:R2316"/>
    <mergeCell ref="A2318:D2318"/>
    <mergeCell ref="F2318:K2318"/>
    <mergeCell ref="M2318:O2318"/>
    <mergeCell ref="Q2318:S2318"/>
    <mergeCell ref="A2356:D2357"/>
    <mergeCell ref="F2356:K2357"/>
    <mergeCell ref="M2356:O2356"/>
    <mergeCell ref="Q2356:S2356"/>
    <mergeCell ref="A2359:K2360"/>
    <mergeCell ref="L2359:L2360"/>
    <mergeCell ref="M2359:R2359"/>
    <mergeCell ref="S2359:S2360"/>
    <mergeCell ref="A2350:C2350"/>
    <mergeCell ref="A2352:C2352"/>
    <mergeCell ref="T2322:T2323"/>
    <mergeCell ref="U2322:U2323"/>
    <mergeCell ref="U2395:U2396"/>
    <mergeCell ref="V2395:V2396"/>
    <mergeCell ref="W2395:W2396"/>
    <mergeCell ref="A2378:K2380"/>
    <mergeCell ref="G2407:J2407"/>
    <mergeCell ref="A2409:C2409"/>
    <mergeCell ref="D2409:R2409"/>
    <mergeCell ref="A2411:C2411"/>
    <mergeCell ref="D2411:R2412"/>
    <mergeCell ref="A2397:K2399"/>
    <mergeCell ref="A2400:K2402"/>
    <mergeCell ref="A2392:D2393"/>
    <mergeCell ref="F2392:K2393"/>
    <mergeCell ref="M2392:O2392"/>
    <mergeCell ref="Q2392:S2392"/>
    <mergeCell ref="A2395:K2396"/>
    <mergeCell ref="L2395:L2396"/>
    <mergeCell ref="M2395:R2395"/>
    <mergeCell ref="S2395:S2396"/>
    <mergeCell ref="B2404:C2404"/>
    <mergeCell ref="G2404:H2404"/>
    <mergeCell ref="G2405:J2405"/>
    <mergeCell ref="G2406:J2406"/>
    <mergeCell ref="A2391:D2391"/>
    <mergeCell ref="F2391:K2391"/>
    <mergeCell ref="M2391:O2391"/>
    <mergeCell ref="Q2391:S2391"/>
    <mergeCell ref="B2381:C2381"/>
    <mergeCell ref="G2381:H2381"/>
    <mergeCell ref="G2382:J2382"/>
    <mergeCell ref="A2388:C2388"/>
    <mergeCell ref="D2388:R2389"/>
    <mergeCell ref="S2418:S2419"/>
    <mergeCell ref="A2420:K2424"/>
    <mergeCell ref="A2425:K2425"/>
    <mergeCell ref="L2425:R2425"/>
    <mergeCell ref="A2418:K2419"/>
    <mergeCell ref="L2418:L2419"/>
    <mergeCell ref="M2418:O2418"/>
    <mergeCell ref="P2418:P2419"/>
    <mergeCell ref="Q2418:Q2419"/>
    <mergeCell ref="R2418:R2419"/>
    <mergeCell ref="A2414:D2414"/>
    <mergeCell ref="F2414:K2414"/>
    <mergeCell ref="M2414:O2414"/>
    <mergeCell ref="Q2414:S2414"/>
    <mergeCell ref="A2415:D2416"/>
    <mergeCell ref="F2415:K2416"/>
    <mergeCell ref="M2415:O2415"/>
    <mergeCell ref="Q2415:S2415"/>
    <mergeCell ref="M2438:O2438"/>
    <mergeCell ref="Q2438:S2438"/>
    <mergeCell ref="G2430:J2430"/>
    <mergeCell ref="A2433:C2433"/>
    <mergeCell ref="D2433:R2433"/>
    <mergeCell ref="G2429:J2429"/>
    <mergeCell ref="A2466:D2466"/>
    <mergeCell ref="F2466:K2466"/>
    <mergeCell ref="M2466:O2466"/>
    <mergeCell ref="Q2466:S2466"/>
    <mergeCell ref="A2467:D2468"/>
    <mergeCell ref="F2467:K2468"/>
    <mergeCell ref="M2467:O2467"/>
    <mergeCell ref="Q2467:S2467"/>
    <mergeCell ref="G2459:J2459"/>
    <mergeCell ref="A2461:C2461"/>
    <mergeCell ref="D2461:R2461"/>
    <mergeCell ref="A2463:C2463"/>
    <mergeCell ref="D2463:R2464"/>
    <mergeCell ref="S2442:S2443"/>
    <mergeCell ref="A2444:K2454"/>
    <mergeCell ref="L2454:R2454"/>
    <mergeCell ref="B2456:C2456"/>
    <mergeCell ref="G2456:H2456"/>
    <mergeCell ref="G2457:J2457"/>
    <mergeCell ref="G2458:J2458"/>
    <mergeCell ref="A2435:C2435"/>
    <mergeCell ref="D2435:R2436"/>
    <mergeCell ref="A2438:D2438"/>
    <mergeCell ref="F2438:K2438"/>
    <mergeCell ref="A2494:D2494"/>
    <mergeCell ref="F2494:K2494"/>
    <mergeCell ref="M2494:O2494"/>
    <mergeCell ref="Q2494:S2494"/>
    <mergeCell ref="A2495:D2496"/>
    <mergeCell ref="F2495:K2496"/>
    <mergeCell ref="M2495:O2495"/>
    <mergeCell ref="Q2495:S2495"/>
    <mergeCell ref="G2487:J2487"/>
    <mergeCell ref="A2489:C2489"/>
    <mergeCell ref="D2489:R2489"/>
    <mergeCell ref="A2491:C2491"/>
    <mergeCell ref="D2491:R2492"/>
    <mergeCell ref="S2470:S2471"/>
    <mergeCell ref="A2472:K2482"/>
    <mergeCell ref="L2482:R2482"/>
    <mergeCell ref="A2470:K2471"/>
    <mergeCell ref="L2470:L2471"/>
    <mergeCell ref="M2470:O2470"/>
    <mergeCell ref="P2470:P2471"/>
    <mergeCell ref="Q2470:Q2471"/>
    <mergeCell ref="R2470:R2471"/>
    <mergeCell ref="B2484:C2484"/>
    <mergeCell ref="G2484:H2484"/>
    <mergeCell ref="G2485:J2485"/>
    <mergeCell ref="G2486:J2486"/>
    <mergeCell ref="A2521:D2521"/>
    <mergeCell ref="F2521:K2521"/>
    <mergeCell ref="M2521:O2521"/>
    <mergeCell ref="Q2521:S2521"/>
    <mergeCell ref="A2522:D2523"/>
    <mergeCell ref="F2522:K2523"/>
    <mergeCell ref="M2522:O2522"/>
    <mergeCell ref="Q2522:S2522"/>
    <mergeCell ref="G2515:J2515"/>
    <mergeCell ref="A2516:C2516"/>
    <mergeCell ref="D2516:R2516"/>
    <mergeCell ref="A2518:C2518"/>
    <mergeCell ref="D2518:R2519"/>
    <mergeCell ref="S2498:S2499"/>
    <mergeCell ref="A2500:K2510"/>
    <mergeCell ref="L2510:R2510"/>
    <mergeCell ref="A2498:K2499"/>
    <mergeCell ref="L2498:L2499"/>
    <mergeCell ref="M2498:O2498"/>
    <mergeCell ref="P2498:P2499"/>
    <mergeCell ref="Q2498:Q2499"/>
    <mergeCell ref="R2498:R2499"/>
    <mergeCell ref="B2512:C2512"/>
    <mergeCell ref="G2512:H2512"/>
    <mergeCell ref="G2513:J2513"/>
    <mergeCell ref="G2514:J2514"/>
    <mergeCell ref="A2548:D2548"/>
    <mergeCell ref="F2548:K2548"/>
    <mergeCell ref="M2548:O2548"/>
    <mergeCell ref="Q2548:S2548"/>
    <mergeCell ref="A2549:D2550"/>
    <mergeCell ref="F2549:K2550"/>
    <mergeCell ref="M2549:O2549"/>
    <mergeCell ref="Q2549:S2549"/>
    <mergeCell ref="G2542:J2542"/>
    <mergeCell ref="A2543:C2543"/>
    <mergeCell ref="D2543:R2543"/>
    <mergeCell ref="A2545:C2545"/>
    <mergeCell ref="D2545:R2546"/>
    <mergeCell ref="S2525:S2526"/>
    <mergeCell ref="A2527:K2537"/>
    <mergeCell ref="L2537:R2537"/>
    <mergeCell ref="A2525:K2526"/>
    <mergeCell ref="L2525:L2526"/>
    <mergeCell ref="M2525:O2525"/>
    <mergeCell ref="P2525:P2526"/>
    <mergeCell ref="Q2525:Q2526"/>
    <mergeCell ref="R2525:R2526"/>
    <mergeCell ref="B2539:C2539"/>
    <mergeCell ref="G2539:H2539"/>
    <mergeCell ref="G2540:J2540"/>
    <mergeCell ref="G2541:J2541"/>
    <mergeCell ref="G2567:J2567"/>
    <mergeCell ref="A2568:C2568"/>
    <mergeCell ref="D2568:R2568"/>
    <mergeCell ref="A2570:C2570"/>
    <mergeCell ref="D2570:R2571"/>
    <mergeCell ref="S2551:S2552"/>
    <mergeCell ref="A2553:K2562"/>
    <mergeCell ref="L2562:R2562"/>
    <mergeCell ref="A2551:K2552"/>
    <mergeCell ref="L2551:L2552"/>
    <mergeCell ref="M2551:O2551"/>
    <mergeCell ref="P2551:P2552"/>
    <mergeCell ref="Q2551:Q2552"/>
    <mergeCell ref="R2551:R2552"/>
    <mergeCell ref="B2564:C2564"/>
    <mergeCell ref="G2564:H2564"/>
    <mergeCell ref="G2565:J2565"/>
    <mergeCell ref="G2566:J2566"/>
    <mergeCell ref="S2576:S2577"/>
    <mergeCell ref="A2576:K2577"/>
    <mergeCell ref="L2576:L2577"/>
    <mergeCell ref="M2576:O2576"/>
    <mergeCell ref="P2576:P2577"/>
    <mergeCell ref="Q2576:Q2577"/>
    <mergeCell ref="R2576:R2577"/>
    <mergeCell ref="B2620:C2620"/>
    <mergeCell ref="G2620:H2620"/>
    <mergeCell ref="G2621:J2621"/>
    <mergeCell ref="G2622:J2622"/>
    <mergeCell ref="G2623:J2623"/>
    <mergeCell ref="A2573:D2573"/>
    <mergeCell ref="F2573:K2573"/>
    <mergeCell ref="M2573:O2573"/>
    <mergeCell ref="Q2573:S2573"/>
    <mergeCell ref="A2574:D2575"/>
    <mergeCell ref="F2574:K2575"/>
    <mergeCell ref="M2574:O2574"/>
    <mergeCell ref="Q2574:S2574"/>
    <mergeCell ref="S2632:S2633"/>
    <mergeCell ref="A2634:K2641"/>
    <mergeCell ref="L2641:R2641"/>
    <mergeCell ref="A2645:C2645"/>
    <mergeCell ref="A2630:D2631"/>
    <mergeCell ref="F2630:K2631"/>
    <mergeCell ref="M2630:O2630"/>
    <mergeCell ref="Q2630:S2630"/>
    <mergeCell ref="A2632:K2633"/>
    <mergeCell ref="L2632:L2633"/>
    <mergeCell ref="M2632:O2632"/>
    <mergeCell ref="P2632:P2633"/>
    <mergeCell ref="Q2632:Q2633"/>
    <mergeCell ref="R2632:R2633"/>
    <mergeCell ref="A2626:C2626"/>
    <mergeCell ref="A2629:D2629"/>
    <mergeCell ref="F2629:K2629"/>
    <mergeCell ref="M2629:O2629"/>
    <mergeCell ref="Q2629:S2629"/>
    <mergeCell ref="G2686:J2686"/>
    <mergeCell ref="A2687:C2687"/>
    <mergeCell ref="A2689:C2689"/>
    <mergeCell ref="S2651:S2652"/>
    <mergeCell ref="A2653:K2681"/>
    <mergeCell ref="L2681:R2681"/>
    <mergeCell ref="A2651:K2652"/>
    <mergeCell ref="L2651:L2652"/>
    <mergeCell ref="M2651:O2651"/>
    <mergeCell ref="P2651:P2652"/>
    <mergeCell ref="Q2651:Q2652"/>
    <mergeCell ref="R2651:R2652"/>
    <mergeCell ref="B2683:C2683"/>
    <mergeCell ref="G2683:H2683"/>
    <mergeCell ref="G2684:J2684"/>
    <mergeCell ref="G2685:J2685"/>
    <mergeCell ref="A2648:D2648"/>
    <mergeCell ref="F2648:K2648"/>
    <mergeCell ref="M2648:O2648"/>
    <mergeCell ref="Q2648:S2648"/>
    <mergeCell ref="A2649:D2650"/>
    <mergeCell ref="F2649:K2650"/>
    <mergeCell ref="M2649:O2649"/>
    <mergeCell ref="Q2649:S2649"/>
    <mergeCell ref="G2723:J2723"/>
    <mergeCell ref="A2724:C2724"/>
    <mergeCell ref="A2726:C2726"/>
    <mergeCell ref="S2695:S2696"/>
    <mergeCell ref="A2697:K2718"/>
    <mergeCell ref="L2718:R2718"/>
    <mergeCell ref="A2695:K2696"/>
    <mergeCell ref="L2695:L2696"/>
    <mergeCell ref="M2695:O2695"/>
    <mergeCell ref="P2695:P2696"/>
    <mergeCell ref="Q2695:Q2696"/>
    <mergeCell ref="R2695:R2696"/>
    <mergeCell ref="B2720:C2720"/>
    <mergeCell ref="G2720:H2720"/>
    <mergeCell ref="G2721:J2721"/>
    <mergeCell ref="G2722:J2722"/>
    <mergeCell ref="A2692:D2692"/>
    <mergeCell ref="F2692:K2692"/>
    <mergeCell ref="M2692:O2692"/>
    <mergeCell ref="Q2692:S2692"/>
    <mergeCell ref="A2693:D2694"/>
    <mergeCell ref="F2693:K2694"/>
    <mergeCell ref="M2693:O2693"/>
    <mergeCell ref="Q2693:S2693"/>
    <mergeCell ref="D2724:R2724"/>
    <mergeCell ref="G2760:J2760"/>
    <mergeCell ref="A2762:C2762"/>
    <mergeCell ref="A2764:C2764"/>
    <mergeCell ref="S2732:S2733"/>
    <mergeCell ref="A2734:K2755"/>
    <mergeCell ref="L2755:R2755"/>
    <mergeCell ref="G2758:H2758"/>
    <mergeCell ref="A2732:K2733"/>
    <mergeCell ref="L2732:L2733"/>
    <mergeCell ref="M2732:O2732"/>
    <mergeCell ref="P2732:P2733"/>
    <mergeCell ref="Q2732:Q2733"/>
    <mergeCell ref="R2732:R2733"/>
    <mergeCell ref="B2758:C2758"/>
    <mergeCell ref="G2759:J2759"/>
    <mergeCell ref="G2761:J2761"/>
    <mergeCell ref="A2729:D2729"/>
    <mergeCell ref="F2729:K2729"/>
    <mergeCell ref="M2729:O2729"/>
    <mergeCell ref="Q2729:S2729"/>
    <mergeCell ref="A2730:D2731"/>
    <mergeCell ref="F2730:K2731"/>
    <mergeCell ref="M2730:O2730"/>
    <mergeCell ref="Q2730:S2730"/>
    <mergeCell ref="G2798:J2798"/>
    <mergeCell ref="A2800:C2800"/>
    <mergeCell ref="A2802:C2802"/>
    <mergeCell ref="S2770:S2771"/>
    <mergeCell ref="A2772:K2793"/>
    <mergeCell ref="L2793:R2793"/>
    <mergeCell ref="G2796:H2796"/>
    <mergeCell ref="A2770:K2771"/>
    <mergeCell ref="L2770:L2771"/>
    <mergeCell ref="M2770:O2770"/>
    <mergeCell ref="P2770:P2771"/>
    <mergeCell ref="Q2770:Q2771"/>
    <mergeCell ref="R2770:R2771"/>
    <mergeCell ref="B2796:C2796"/>
    <mergeCell ref="G2797:J2797"/>
    <mergeCell ref="G2799:J2799"/>
    <mergeCell ref="A2767:D2767"/>
    <mergeCell ref="F2767:K2767"/>
    <mergeCell ref="M2767:O2767"/>
    <mergeCell ref="Q2767:S2767"/>
    <mergeCell ref="A2768:D2769"/>
    <mergeCell ref="F2768:K2769"/>
    <mergeCell ref="M2768:O2768"/>
    <mergeCell ref="Q2768:S2768"/>
    <mergeCell ref="G2834:J2834"/>
    <mergeCell ref="A2837:C2837"/>
    <mergeCell ref="A2839:C2839"/>
    <mergeCell ref="S2808:S2809"/>
    <mergeCell ref="A2810:K2829"/>
    <mergeCell ref="L2829:R2829"/>
    <mergeCell ref="G2832:H2832"/>
    <mergeCell ref="A2808:K2809"/>
    <mergeCell ref="L2808:L2809"/>
    <mergeCell ref="M2808:O2808"/>
    <mergeCell ref="P2808:P2809"/>
    <mergeCell ref="Q2808:Q2809"/>
    <mergeCell ref="R2808:R2809"/>
    <mergeCell ref="B2832:C2832"/>
    <mergeCell ref="G2833:J2833"/>
    <mergeCell ref="G2835:J2835"/>
    <mergeCell ref="A2805:D2805"/>
    <mergeCell ref="F2805:K2805"/>
    <mergeCell ref="M2805:O2805"/>
    <mergeCell ref="Q2805:S2805"/>
    <mergeCell ref="A2806:D2807"/>
    <mergeCell ref="F2806:K2807"/>
    <mergeCell ref="M2806:O2806"/>
    <mergeCell ref="Q2806:S2806"/>
    <mergeCell ref="G2856:J2856"/>
    <mergeCell ref="A2858:C2858"/>
    <mergeCell ref="A2860:C2860"/>
    <mergeCell ref="S2845:S2846"/>
    <mergeCell ref="A2847:K2852"/>
    <mergeCell ref="L2852:R2852"/>
    <mergeCell ref="G2854:H2854"/>
    <mergeCell ref="A2845:K2846"/>
    <mergeCell ref="L2845:L2846"/>
    <mergeCell ref="M2845:O2845"/>
    <mergeCell ref="P2845:P2846"/>
    <mergeCell ref="Q2845:Q2846"/>
    <mergeCell ref="R2845:R2846"/>
    <mergeCell ref="B2854:C2854"/>
    <mergeCell ref="G2855:J2855"/>
    <mergeCell ref="G2857:J2857"/>
    <mergeCell ref="A2842:D2842"/>
    <mergeCell ref="F2842:K2842"/>
    <mergeCell ref="M2842:O2842"/>
    <mergeCell ref="Q2842:S2842"/>
    <mergeCell ref="A2843:D2844"/>
    <mergeCell ref="F2843:K2844"/>
    <mergeCell ref="M2843:O2843"/>
    <mergeCell ref="Q2843:S2843"/>
    <mergeCell ref="G2888:J2888"/>
    <mergeCell ref="A2890:C2890"/>
    <mergeCell ref="A2892:C2892"/>
    <mergeCell ref="S2866:S2867"/>
    <mergeCell ref="A2868:K2883"/>
    <mergeCell ref="L2883:R2883"/>
    <mergeCell ref="G2886:H2886"/>
    <mergeCell ref="A2866:K2867"/>
    <mergeCell ref="L2866:L2867"/>
    <mergeCell ref="M2866:O2866"/>
    <mergeCell ref="P2866:P2867"/>
    <mergeCell ref="Q2866:Q2867"/>
    <mergeCell ref="R2866:R2867"/>
    <mergeCell ref="B2886:C2886"/>
    <mergeCell ref="G2887:J2887"/>
    <mergeCell ref="G2889:J2889"/>
    <mergeCell ref="A2863:D2863"/>
    <mergeCell ref="F2863:K2863"/>
    <mergeCell ref="M2863:O2863"/>
    <mergeCell ref="Q2863:S2863"/>
    <mergeCell ref="A2864:D2865"/>
    <mergeCell ref="F2864:K2865"/>
    <mergeCell ref="M2864:O2864"/>
    <mergeCell ref="Q2864:S2864"/>
    <mergeCell ref="G2917:J2917"/>
    <mergeCell ref="A2919:C2919"/>
    <mergeCell ref="A2921:C2921"/>
    <mergeCell ref="S2898:S2899"/>
    <mergeCell ref="A2900:K2912"/>
    <mergeCell ref="L2912:R2912"/>
    <mergeCell ref="G2915:H2915"/>
    <mergeCell ref="A2898:K2899"/>
    <mergeCell ref="L2898:L2899"/>
    <mergeCell ref="M2898:O2898"/>
    <mergeCell ref="P2898:P2899"/>
    <mergeCell ref="Q2898:Q2899"/>
    <mergeCell ref="R2898:R2899"/>
    <mergeCell ref="B2915:C2915"/>
    <mergeCell ref="G2916:J2916"/>
    <mergeCell ref="G2918:J2918"/>
    <mergeCell ref="A2895:D2895"/>
    <mergeCell ref="F2895:K2895"/>
    <mergeCell ref="M2895:O2895"/>
    <mergeCell ref="Q2895:S2895"/>
    <mergeCell ref="A2896:D2897"/>
    <mergeCell ref="F2896:K2897"/>
    <mergeCell ref="M2896:O2896"/>
    <mergeCell ref="Q2896:S2896"/>
    <mergeCell ref="D2921:R2922"/>
    <mergeCell ref="D2919:R2919"/>
    <mergeCell ref="G2946:J2946"/>
    <mergeCell ref="A2948:C2948"/>
    <mergeCell ref="A2950:C2950"/>
    <mergeCell ref="S2927:S2928"/>
    <mergeCell ref="A2929:K2941"/>
    <mergeCell ref="L2941:R2941"/>
    <mergeCell ref="G2944:H2944"/>
    <mergeCell ref="A2927:K2928"/>
    <mergeCell ref="L2927:L2928"/>
    <mergeCell ref="M2927:O2927"/>
    <mergeCell ref="P2927:P2928"/>
    <mergeCell ref="Q2927:Q2928"/>
    <mergeCell ref="R2927:R2928"/>
    <mergeCell ref="B2944:C2944"/>
    <mergeCell ref="G2945:J2945"/>
    <mergeCell ref="G2947:J2947"/>
    <mergeCell ref="A2924:D2924"/>
    <mergeCell ref="F2924:K2924"/>
    <mergeCell ref="M2924:O2924"/>
    <mergeCell ref="Q2924:S2924"/>
    <mergeCell ref="A2925:D2926"/>
    <mergeCell ref="F2925:K2926"/>
    <mergeCell ref="M2925:O2925"/>
    <mergeCell ref="Q2925:S2925"/>
    <mergeCell ref="D2948:R2948"/>
    <mergeCell ref="D2950:R2951"/>
    <mergeCell ref="G2975:J2975"/>
    <mergeCell ref="A2977:C2977"/>
    <mergeCell ref="A2979:C2979"/>
    <mergeCell ref="S2956:S2957"/>
    <mergeCell ref="A2958:K2970"/>
    <mergeCell ref="L2970:R2970"/>
    <mergeCell ref="G2973:H2973"/>
    <mergeCell ref="A2956:K2957"/>
    <mergeCell ref="L2956:L2957"/>
    <mergeCell ref="M2956:O2956"/>
    <mergeCell ref="P2956:P2957"/>
    <mergeCell ref="Q2956:Q2957"/>
    <mergeCell ref="R2956:R2957"/>
    <mergeCell ref="B2973:C2973"/>
    <mergeCell ref="G2974:J2974"/>
    <mergeCell ref="G2976:J2976"/>
    <mergeCell ref="A2953:D2953"/>
    <mergeCell ref="F2953:K2953"/>
    <mergeCell ref="M2953:O2953"/>
    <mergeCell ref="Q2953:S2953"/>
    <mergeCell ref="A2954:D2955"/>
    <mergeCell ref="F2954:K2955"/>
    <mergeCell ref="M2954:O2954"/>
    <mergeCell ref="Q2954:S2954"/>
    <mergeCell ref="D2977:R2977"/>
    <mergeCell ref="D2979:R2980"/>
    <mergeCell ref="G3019:J3019"/>
    <mergeCell ref="A3021:C3021"/>
    <mergeCell ref="A3023:C3023"/>
    <mergeCell ref="S2985:S2986"/>
    <mergeCell ref="A2987:K3014"/>
    <mergeCell ref="L3014:R3014"/>
    <mergeCell ref="G3017:H3017"/>
    <mergeCell ref="A2985:K2986"/>
    <mergeCell ref="L2985:L2986"/>
    <mergeCell ref="M2985:O2985"/>
    <mergeCell ref="P2985:P2986"/>
    <mergeCell ref="Q2985:Q2986"/>
    <mergeCell ref="R2985:R2986"/>
    <mergeCell ref="B3017:C3017"/>
    <mergeCell ref="G3018:J3018"/>
    <mergeCell ref="G3020:J3020"/>
    <mergeCell ref="A2982:D2982"/>
    <mergeCell ref="F2982:K2982"/>
    <mergeCell ref="M2982:O2982"/>
    <mergeCell ref="Q2982:S2982"/>
    <mergeCell ref="A2983:D2984"/>
    <mergeCell ref="F2983:K2984"/>
    <mergeCell ref="M2983:O2983"/>
    <mergeCell ref="Q2983:S2983"/>
    <mergeCell ref="D3023:R3024"/>
    <mergeCell ref="D3021:R3021"/>
    <mergeCell ref="G3044:J3044"/>
    <mergeCell ref="A3046:C3046"/>
    <mergeCell ref="A3048:C3048"/>
    <mergeCell ref="S3029:S3030"/>
    <mergeCell ref="A3031:K3039"/>
    <mergeCell ref="L3039:R3039"/>
    <mergeCell ref="G3042:H3042"/>
    <mergeCell ref="A3029:K3030"/>
    <mergeCell ref="L3029:L3030"/>
    <mergeCell ref="M3029:O3029"/>
    <mergeCell ref="P3029:P3030"/>
    <mergeCell ref="Q3029:Q3030"/>
    <mergeCell ref="R3029:R3030"/>
    <mergeCell ref="B3042:C3042"/>
    <mergeCell ref="G3043:J3043"/>
    <mergeCell ref="G3045:J3045"/>
    <mergeCell ref="A3026:D3026"/>
    <mergeCell ref="F3026:K3026"/>
    <mergeCell ref="M3026:O3026"/>
    <mergeCell ref="Q3026:S3026"/>
    <mergeCell ref="A3027:D3028"/>
    <mergeCell ref="F3027:K3028"/>
    <mergeCell ref="M3027:O3027"/>
    <mergeCell ref="Q3027:S3027"/>
    <mergeCell ref="D3046:R3046"/>
    <mergeCell ref="D3048:R3049"/>
    <mergeCell ref="G3072:J3072"/>
    <mergeCell ref="A3075:C3075"/>
    <mergeCell ref="A3077:C3077"/>
    <mergeCell ref="S3054:S3055"/>
    <mergeCell ref="A3056:K3067"/>
    <mergeCell ref="L3067:R3067"/>
    <mergeCell ref="G3070:H3070"/>
    <mergeCell ref="A3054:K3055"/>
    <mergeCell ref="L3054:L3055"/>
    <mergeCell ref="M3054:O3054"/>
    <mergeCell ref="P3054:P3055"/>
    <mergeCell ref="Q3054:Q3055"/>
    <mergeCell ref="R3054:R3055"/>
    <mergeCell ref="B3070:C3070"/>
    <mergeCell ref="G3071:J3071"/>
    <mergeCell ref="G3073:J3073"/>
    <mergeCell ref="A3051:D3051"/>
    <mergeCell ref="F3051:K3051"/>
    <mergeCell ref="M3051:O3051"/>
    <mergeCell ref="Q3051:S3051"/>
    <mergeCell ref="A3052:D3053"/>
    <mergeCell ref="F3052:K3053"/>
    <mergeCell ref="M3052:O3052"/>
    <mergeCell ref="Q3052:S3052"/>
    <mergeCell ref="D3075:R3075"/>
    <mergeCell ref="D3077:R3078"/>
    <mergeCell ref="G3103:J3103"/>
    <mergeCell ref="A3105:C3105"/>
    <mergeCell ref="A3107:C3107"/>
    <mergeCell ref="S3083:S3084"/>
    <mergeCell ref="A3085:K3098"/>
    <mergeCell ref="L3098:R3098"/>
    <mergeCell ref="G3101:H3101"/>
    <mergeCell ref="A3083:K3084"/>
    <mergeCell ref="L3083:L3084"/>
    <mergeCell ref="M3083:O3083"/>
    <mergeCell ref="P3083:P3084"/>
    <mergeCell ref="Q3083:Q3084"/>
    <mergeCell ref="R3083:R3084"/>
    <mergeCell ref="B3101:C3101"/>
    <mergeCell ref="G3102:J3102"/>
    <mergeCell ref="G3104:J3104"/>
    <mergeCell ref="A3080:D3080"/>
    <mergeCell ref="F3080:K3080"/>
    <mergeCell ref="M3080:O3080"/>
    <mergeCell ref="Q3080:S3080"/>
    <mergeCell ref="A3081:D3082"/>
    <mergeCell ref="F3081:K3082"/>
    <mergeCell ref="M3081:O3081"/>
    <mergeCell ref="Q3081:S3081"/>
    <mergeCell ref="D3107:R3108"/>
    <mergeCell ref="D3105:R3105"/>
    <mergeCell ref="G3130:J3130"/>
    <mergeCell ref="A3132:C3132"/>
    <mergeCell ref="A3134:C3134"/>
    <mergeCell ref="S3113:S3114"/>
    <mergeCell ref="A3115:K3125"/>
    <mergeCell ref="L3125:R3125"/>
    <mergeCell ref="G3128:H3128"/>
    <mergeCell ref="A3113:K3114"/>
    <mergeCell ref="L3113:L3114"/>
    <mergeCell ref="M3113:O3113"/>
    <mergeCell ref="P3113:P3114"/>
    <mergeCell ref="Q3113:Q3114"/>
    <mergeCell ref="R3113:R3114"/>
    <mergeCell ref="B3128:C3128"/>
    <mergeCell ref="G3129:J3129"/>
    <mergeCell ref="G3131:J3131"/>
    <mergeCell ref="A3110:D3110"/>
    <mergeCell ref="F3110:K3110"/>
    <mergeCell ref="M3110:O3110"/>
    <mergeCell ref="Q3110:S3110"/>
    <mergeCell ref="A3111:D3112"/>
    <mergeCell ref="F3111:K3112"/>
    <mergeCell ref="M3111:O3111"/>
    <mergeCell ref="Q3111:S3111"/>
    <mergeCell ref="D3132:R3132"/>
    <mergeCell ref="D3134:R3135"/>
    <mergeCell ref="G3153:J3153"/>
    <mergeCell ref="A3155:C3155"/>
    <mergeCell ref="A3157:C3157"/>
    <mergeCell ref="S3140:S3141"/>
    <mergeCell ref="A3142:K3148"/>
    <mergeCell ref="L3148:R3148"/>
    <mergeCell ref="G3151:H3151"/>
    <mergeCell ref="A3140:K3141"/>
    <mergeCell ref="L3140:L3141"/>
    <mergeCell ref="M3140:O3140"/>
    <mergeCell ref="P3140:P3141"/>
    <mergeCell ref="Q3140:Q3141"/>
    <mergeCell ref="R3140:R3141"/>
    <mergeCell ref="B3151:C3151"/>
    <mergeCell ref="G3152:J3152"/>
    <mergeCell ref="G3154:J3154"/>
    <mergeCell ref="A3137:D3137"/>
    <mergeCell ref="F3137:K3137"/>
    <mergeCell ref="M3137:O3137"/>
    <mergeCell ref="Q3137:S3137"/>
    <mergeCell ref="A3138:D3139"/>
    <mergeCell ref="F3138:K3139"/>
    <mergeCell ref="M3138:O3138"/>
    <mergeCell ref="Q3138:S3138"/>
    <mergeCell ref="D3155:R3155"/>
    <mergeCell ref="D3157:R3158"/>
    <mergeCell ref="G3178:J3178"/>
    <mergeCell ref="A3180:C3180"/>
    <mergeCell ref="A3182:C3182"/>
    <mergeCell ref="S3163:S3164"/>
    <mergeCell ref="A3165:K3173"/>
    <mergeCell ref="L3173:R3173"/>
    <mergeCell ref="G3176:H3176"/>
    <mergeCell ref="A3163:K3164"/>
    <mergeCell ref="L3163:L3164"/>
    <mergeCell ref="M3163:O3163"/>
    <mergeCell ref="P3163:P3164"/>
    <mergeCell ref="Q3163:Q3164"/>
    <mergeCell ref="R3163:R3164"/>
    <mergeCell ref="B3176:C3176"/>
    <mergeCell ref="G3177:J3177"/>
    <mergeCell ref="G3179:J3179"/>
    <mergeCell ref="A3160:D3160"/>
    <mergeCell ref="F3160:K3160"/>
    <mergeCell ref="M3160:O3160"/>
    <mergeCell ref="Q3160:S3160"/>
    <mergeCell ref="A3161:D3162"/>
    <mergeCell ref="F3161:K3162"/>
    <mergeCell ref="M3161:O3161"/>
    <mergeCell ref="Q3161:S3161"/>
    <mergeCell ref="D3180:R3180"/>
    <mergeCell ref="D3182:R3183"/>
    <mergeCell ref="G3203:J3203"/>
    <mergeCell ref="A3205:C3205"/>
    <mergeCell ref="A3207:C3207"/>
    <mergeCell ref="S3188:S3189"/>
    <mergeCell ref="A3190:K3198"/>
    <mergeCell ref="L3198:R3198"/>
    <mergeCell ref="G3201:H3201"/>
    <mergeCell ref="A3188:K3189"/>
    <mergeCell ref="L3188:L3189"/>
    <mergeCell ref="M3188:O3188"/>
    <mergeCell ref="P3188:P3189"/>
    <mergeCell ref="Q3188:Q3189"/>
    <mergeCell ref="R3188:R3189"/>
    <mergeCell ref="B3201:C3201"/>
    <mergeCell ref="G3202:J3202"/>
    <mergeCell ref="G3204:J3204"/>
    <mergeCell ref="A3185:D3185"/>
    <mergeCell ref="F3185:K3185"/>
    <mergeCell ref="M3185:O3185"/>
    <mergeCell ref="Q3185:S3185"/>
    <mergeCell ref="A3186:D3187"/>
    <mergeCell ref="F3186:K3187"/>
    <mergeCell ref="M3186:O3186"/>
    <mergeCell ref="Q3186:S3186"/>
    <mergeCell ref="D3207:R3208"/>
    <mergeCell ref="D3205:R3205"/>
    <mergeCell ref="G3228:J3228"/>
    <mergeCell ref="A3230:C3230"/>
    <mergeCell ref="A3232:C3232"/>
    <mergeCell ref="S3213:S3214"/>
    <mergeCell ref="A3215:K3223"/>
    <mergeCell ref="L3223:R3223"/>
    <mergeCell ref="G3226:H3226"/>
    <mergeCell ref="A3213:K3214"/>
    <mergeCell ref="L3213:L3214"/>
    <mergeCell ref="M3213:O3213"/>
    <mergeCell ref="P3213:P3214"/>
    <mergeCell ref="Q3213:Q3214"/>
    <mergeCell ref="R3213:R3214"/>
    <mergeCell ref="B3226:C3226"/>
    <mergeCell ref="G3227:J3227"/>
    <mergeCell ref="G3229:J3229"/>
    <mergeCell ref="A3210:D3210"/>
    <mergeCell ref="F3210:K3210"/>
    <mergeCell ref="M3210:O3210"/>
    <mergeCell ref="Q3210:S3210"/>
    <mergeCell ref="A3211:D3212"/>
    <mergeCell ref="F3211:K3212"/>
    <mergeCell ref="M3211:O3211"/>
    <mergeCell ref="Q3211:S3211"/>
    <mergeCell ref="D3230:R3230"/>
    <mergeCell ref="D3232:R3233"/>
    <mergeCell ref="G3253:J3253"/>
    <mergeCell ref="A3255:C3255"/>
    <mergeCell ref="A3257:C3257"/>
    <mergeCell ref="S3238:S3239"/>
    <mergeCell ref="A3240:K3248"/>
    <mergeCell ref="L3248:R3248"/>
    <mergeCell ref="G3251:H3251"/>
    <mergeCell ref="A3238:K3239"/>
    <mergeCell ref="L3238:L3239"/>
    <mergeCell ref="M3238:O3238"/>
    <mergeCell ref="P3238:P3239"/>
    <mergeCell ref="Q3238:Q3239"/>
    <mergeCell ref="R3238:R3239"/>
    <mergeCell ref="B3251:C3251"/>
    <mergeCell ref="G3252:J3252"/>
    <mergeCell ref="G3254:J3254"/>
    <mergeCell ref="A3235:D3235"/>
    <mergeCell ref="F3235:K3235"/>
    <mergeCell ref="M3235:O3235"/>
    <mergeCell ref="Q3235:S3235"/>
    <mergeCell ref="A3236:D3237"/>
    <mergeCell ref="F3236:K3237"/>
    <mergeCell ref="M3236:O3236"/>
    <mergeCell ref="Q3236:S3236"/>
    <mergeCell ref="D3257:R3258"/>
    <mergeCell ref="D3255:R3255"/>
    <mergeCell ref="S3263:S3264"/>
    <mergeCell ref="A3265:K3273"/>
    <mergeCell ref="L3273:R3273"/>
    <mergeCell ref="A3275:C3275"/>
    <mergeCell ref="A3277:C3277"/>
    <mergeCell ref="A3263:K3264"/>
    <mergeCell ref="L3263:L3264"/>
    <mergeCell ref="M3263:O3263"/>
    <mergeCell ref="P3263:P3264"/>
    <mergeCell ref="Q3263:Q3264"/>
    <mergeCell ref="R3263:R3264"/>
    <mergeCell ref="A3260:D3260"/>
    <mergeCell ref="F3260:K3260"/>
    <mergeCell ref="M3260:O3260"/>
    <mergeCell ref="Q3260:S3260"/>
    <mergeCell ref="A3261:D3262"/>
    <mergeCell ref="F3261:K3262"/>
    <mergeCell ref="M3261:O3261"/>
    <mergeCell ref="Q3261:S3261"/>
    <mergeCell ref="D3275:R3275"/>
    <mergeCell ref="D3277:R3278"/>
    <mergeCell ref="S3283:S3284"/>
    <mergeCell ref="A3285:K3293"/>
    <mergeCell ref="L3293:R3293"/>
    <mergeCell ref="A3299:C3299"/>
    <mergeCell ref="A3301:C3301"/>
    <mergeCell ref="A3283:K3284"/>
    <mergeCell ref="L3283:L3284"/>
    <mergeCell ref="M3283:O3283"/>
    <mergeCell ref="P3283:P3284"/>
    <mergeCell ref="Q3283:Q3284"/>
    <mergeCell ref="R3283:R3284"/>
    <mergeCell ref="B3295:C3295"/>
    <mergeCell ref="G3295:H3295"/>
    <mergeCell ref="G3296:J3296"/>
    <mergeCell ref="G3297:J3297"/>
    <mergeCell ref="G3298:J3298"/>
    <mergeCell ref="A3280:D3280"/>
    <mergeCell ref="F3280:K3280"/>
    <mergeCell ref="M3280:O3280"/>
    <mergeCell ref="Q3280:S3280"/>
    <mergeCell ref="A3281:D3282"/>
    <mergeCell ref="F3281:K3282"/>
    <mergeCell ref="M3281:O3281"/>
    <mergeCell ref="Q3281:S3281"/>
    <mergeCell ref="D3301:R3302"/>
    <mergeCell ref="D3299:R3299"/>
    <mergeCell ref="S3306:S3307"/>
    <mergeCell ref="A3308:K3321"/>
    <mergeCell ref="L3321:R3321"/>
    <mergeCell ref="A3323:C3323"/>
    <mergeCell ref="A3325:C3325"/>
    <mergeCell ref="A3306:K3307"/>
    <mergeCell ref="L3306:L3307"/>
    <mergeCell ref="M3306:O3306"/>
    <mergeCell ref="P3306:P3307"/>
    <mergeCell ref="Q3306:Q3307"/>
    <mergeCell ref="R3306:R3307"/>
    <mergeCell ref="A3303:D3303"/>
    <mergeCell ref="F3303:K3303"/>
    <mergeCell ref="M3303:O3303"/>
    <mergeCell ref="Q3303:S3303"/>
    <mergeCell ref="A3304:D3305"/>
    <mergeCell ref="F3304:K3305"/>
    <mergeCell ref="M3304:O3304"/>
    <mergeCell ref="Q3304:S3304"/>
    <mergeCell ref="D3325:R3326"/>
    <mergeCell ref="D3323:R3323"/>
    <mergeCell ref="S3330:S3331"/>
    <mergeCell ref="A3332:K3345"/>
    <mergeCell ref="L3345:R3345"/>
    <mergeCell ref="A3351:C3351"/>
    <mergeCell ref="A3353:C3353"/>
    <mergeCell ref="A3330:K3331"/>
    <mergeCell ref="L3330:L3331"/>
    <mergeCell ref="M3330:O3330"/>
    <mergeCell ref="P3330:P3331"/>
    <mergeCell ref="Q3330:Q3331"/>
    <mergeCell ref="R3330:R3331"/>
    <mergeCell ref="B3347:C3347"/>
    <mergeCell ref="G3347:H3347"/>
    <mergeCell ref="G3348:J3348"/>
    <mergeCell ref="G3349:J3349"/>
    <mergeCell ref="G3350:J3350"/>
    <mergeCell ref="A3327:D3327"/>
    <mergeCell ref="F3327:K3327"/>
    <mergeCell ref="M3327:O3327"/>
    <mergeCell ref="Q3327:S3327"/>
    <mergeCell ref="A3328:D3329"/>
    <mergeCell ref="F3328:K3329"/>
    <mergeCell ref="M3328:O3328"/>
    <mergeCell ref="Q3328:S3328"/>
    <mergeCell ref="D3351:R3351"/>
    <mergeCell ref="D3353:R3354"/>
    <mergeCell ref="S3358:S3359"/>
    <mergeCell ref="A3360:K3373"/>
    <mergeCell ref="L3373:R3373"/>
    <mergeCell ref="A3375:C3375"/>
    <mergeCell ref="A3377:C3377"/>
    <mergeCell ref="A3358:K3359"/>
    <mergeCell ref="L3358:L3359"/>
    <mergeCell ref="M3358:O3358"/>
    <mergeCell ref="P3358:P3359"/>
    <mergeCell ref="Q3358:Q3359"/>
    <mergeCell ref="R3358:R3359"/>
    <mergeCell ref="A3355:D3355"/>
    <mergeCell ref="F3355:K3355"/>
    <mergeCell ref="M3355:O3355"/>
    <mergeCell ref="Q3355:S3355"/>
    <mergeCell ref="A3356:D3357"/>
    <mergeCell ref="F3356:K3357"/>
    <mergeCell ref="M3356:O3356"/>
    <mergeCell ref="Q3356:S3356"/>
    <mergeCell ref="D3375:R3375"/>
    <mergeCell ref="D3377:R3378"/>
    <mergeCell ref="S3382:S3383"/>
    <mergeCell ref="A3384:K3397"/>
    <mergeCell ref="L3397:R3397"/>
    <mergeCell ref="A3403:C3403"/>
    <mergeCell ref="A3405:C3405"/>
    <mergeCell ref="A3382:K3383"/>
    <mergeCell ref="L3382:L3383"/>
    <mergeCell ref="M3382:O3382"/>
    <mergeCell ref="P3382:P3383"/>
    <mergeCell ref="Q3382:Q3383"/>
    <mergeCell ref="R3382:R3383"/>
    <mergeCell ref="B3399:C3399"/>
    <mergeCell ref="G3399:H3399"/>
    <mergeCell ref="G3400:J3400"/>
    <mergeCell ref="G3401:J3401"/>
    <mergeCell ref="G3402:J3402"/>
    <mergeCell ref="A3379:D3379"/>
    <mergeCell ref="F3379:K3379"/>
    <mergeCell ref="M3379:O3379"/>
    <mergeCell ref="Q3379:S3379"/>
    <mergeCell ref="A3380:D3381"/>
    <mergeCell ref="F3380:K3381"/>
    <mergeCell ref="M3380:O3380"/>
    <mergeCell ref="Q3380:S3380"/>
    <mergeCell ref="D3403:R3403"/>
    <mergeCell ref="D3405:R3406"/>
    <mergeCell ref="S3410:S3411"/>
    <mergeCell ref="A3412:K3425"/>
    <mergeCell ref="L3425:R3425"/>
    <mergeCell ref="A3427:C3427"/>
    <mergeCell ref="A3429:C3429"/>
    <mergeCell ref="A3410:K3411"/>
    <mergeCell ref="L3410:L3411"/>
    <mergeCell ref="M3410:O3410"/>
    <mergeCell ref="P3410:P3411"/>
    <mergeCell ref="Q3410:Q3411"/>
    <mergeCell ref="R3410:R3411"/>
    <mergeCell ref="A3407:D3407"/>
    <mergeCell ref="F3407:K3407"/>
    <mergeCell ref="M3407:O3407"/>
    <mergeCell ref="Q3407:S3407"/>
    <mergeCell ref="A3408:D3409"/>
    <mergeCell ref="F3408:K3409"/>
    <mergeCell ref="M3408:O3408"/>
    <mergeCell ref="Q3408:S3408"/>
    <mergeCell ref="D3427:R3427"/>
    <mergeCell ref="D3429:R3430"/>
    <mergeCell ref="S3434:S3435"/>
    <mergeCell ref="A3436:K3449"/>
    <mergeCell ref="L3449:R3449"/>
    <mergeCell ref="A3455:C3455"/>
    <mergeCell ref="A3457:C3457"/>
    <mergeCell ref="A3434:K3435"/>
    <mergeCell ref="L3434:L3435"/>
    <mergeCell ref="M3434:O3434"/>
    <mergeCell ref="P3434:P3435"/>
    <mergeCell ref="Q3434:Q3435"/>
    <mergeCell ref="R3434:R3435"/>
    <mergeCell ref="B3451:C3451"/>
    <mergeCell ref="G3451:H3451"/>
    <mergeCell ref="G3452:J3452"/>
    <mergeCell ref="G3453:J3453"/>
    <mergeCell ref="G3454:J3454"/>
    <mergeCell ref="A3431:D3431"/>
    <mergeCell ref="F3431:K3431"/>
    <mergeCell ref="M3431:O3431"/>
    <mergeCell ref="Q3431:S3431"/>
    <mergeCell ref="A3432:D3433"/>
    <mergeCell ref="F3432:K3433"/>
    <mergeCell ref="M3432:O3432"/>
    <mergeCell ref="Q3432:S3432"/>
    <mergeCell ref="D3455:S3455"/>
    <mergeCell ref="D3457:R3458"/>
    <mergeCell ref="S3462:S3463"/>
    <mergeCell ref="A3464:K3477"/>
    <mergeCell ref="L3477:R3477"/>
    <mergeCell ref="A3479:C3479"/>
    <mergeCell ref="A3481:C3481"/>
    <mergeCell ref="A3462:K3463"/>
    <mergeCell ref="L3462:L3463"/>
    <mergeCell ref="M3462:O3462"/>
    <mergeCell ref="P3462:P3463"/>
    <mergeCell ref="Q3462:Q3463"/>
    <mergeCell ref="R3462:R3463"/>
    <mergeCell ref="A3459:D3459"/>
    <mergeCell ref="F3459:K3459"/>
    <mergeCell ref="M3459:O3459"/>
    <mergeCell ref="Q3459:S3459"/>
    <mergeCell ref="A3460:D3461"/>
    <mergeCell ref="F3460:K3461"/>
    <mergeCell ref="M3460:O3460"/>
    <mergeCell ref="Q3460:S3460"/>
    <mergeCell ref="D3479:R3479"/>
    <mergeCell ref="D3481:R3482"/>
    <mergeCell ref="S3486:S3487"/>
    <mergeCell ref="A3488:K3501"/>
    <mergeCell ref="L3501:R3501"/>
    <mergeCell ref="A3507:C3507"/>
    <mergeCell ref="A3509:C3509"/>
    <mergeCell ref="A3486:K3487"/>
    <mergeCell ref="L3486:L3487"/>
    <mergeCell ref="M3486:O3486"/>
    <mergeCell ref="P3486:P3487"/>
    <mergeCell ref="Q3486:Q3487"/>
    <mergeCell ref="R3486:R3487"/>
    <mergeCell ref="B3503:C3503"/>
    <mergeCell ref="G3503:H3503"/>
    <mergeCell ref="G3504:J3504"/>
    <mergeCell ref="G3505:J3505"/>
    <mergeCell ref="G3506:J3506"/>
    <mergeCell ref="A3483:D3483"/>
    <mergeCell ref="F3483:K3483"/>
    <mergeCell ref="M3483:O3483"/>
    <mergeCell ref="Q3483:S3483"/>
    <mergeCell ref="A3484:D3485"/>
    <mergeCell ref="F3484:K3485"/>
    <mergeCell ref="M3484:O3484"/>
    <mergeCell ref="Q3484:S3484"/>
    <mergeCell ref="D3509:R3510"/>
    <mergeCell ref="D3507:R3507"/>
    <mergeCell ref="S3514:S3515"/>
    <mergeCell ref="A3516:K3529"/>
    <mergeCell ref="L3529:R3529"/>
    <mergeCell ref="A3531:C3531"/>
    <mergeCell ref="A3533:C3533"/>
    <mergeCell ref="A3514:K3515"/>
    <mergeCell ref="L3514:L3515"/>
    <mergeCell ref="M3514:O3514"/>
    <mergeCell ref="P3514:P3515"/>
    <mergeCell ref="Q3514:Q3515"/>
    <mergeCell ref="R3514:R3515"/>
    <mergeCell ref="A3511:D3511"/>
    <mergeCell ref="F3511:K3511"/>
    <mergeCell ref="M3511:O3511"/>
    <mergeCell ref="Q3511:S3511"/>
    <mergeCell ref="A3512:D3513"/>
    <mergeCell ref="F3512:K3513"/>
    <mergeCell ref="M3512:O3512"/>
    <mergeCell ref="Q3512:S3512"/>
    <mergeCell ref="D3533:R3534"/>
    <mergeCell ref="D3531:R3531"/>
    <mergeCell ref="S3538:S3539"/>
    <mergeCell ref="A3540:K3553"/>
    <mergeCell ref="L3553:R3553"/>
    <mergeCell ref="A3559:C3559"/>
    <mergeCell ref="A3561:C3561"/>
    <mergeCell ref="A3538:K3539"/>
    <mergeCell ref="L3538:L3539"/>
    <mergeCell ref="M3538:O3538"/>
    <mergeCell ref="P3538:P3539"/>
    <mergeCell ref="Q3538:Q3539"/>
    <mergeCell ref="R3538:R3539"/>
    <mergeCell ref="B3555:C3555"/>
    <mergeCell ref="G3555:H3555"/>
    <mergeCell ref="G3556:J3556"/>
    <mergeCell ref="G3557:J3557"/>
    <mergeCell ref="G3558:J3558"/>
    <mergeCell ref="A3535:D3535"/>
    <mergeCell ref="F3535:K3535"/>
    <mergeCell ref="M3535:O3535"/>
    <mergeCell ref="Q3535:S3535"/>
    <mergeCell ref="A3536:D3537"/>
    <mergeCell ref="F3536:K3537"/>
    <mergeCell ref="M3536:O3536"/>
    <mergeCell ref="Q3536:S3536"/>
    <mergeCell ref="D3559:R3559"/>
    <mergeCell ref="D3561:R3562"/>
    <mergeCell ref="S3566:S3567"/>
    <mergeCell ref="A3568:K3581"/>
    <mergeCell ref="L3581:R3581"/>
    <mergeCell ref="A3583:C3583"/>
    <mergeCell ref="A3585:C3585"/>
    <mergeCell ref="A3566:K3567"/>
    <mergeCell ref="L3566:L3567"/>
    <mergeCell ref="M3566:O3566"/>
    <mergeCell ref="P3566:P3567"/>
    <mergeCell ref="Q3566:Q3567"/>
    <mergeCell ref="R3566:R3567"/>
    <mergeCell ref="A3563:D3563"/>
    <mergeCell ref="F3563:K3563"/>
    <mergeCell ref="M3563:O3563"/>
    <mergeCell ref="Q3563:S3563"/>
    <mergeCell ref="A3564:D3565"/>
    <mergeCell ref="F3564:K3565"/>
    <mergeCell ref="M3564:O3564"/>
    <mergeCell ref="Q3564:S3564"/>
    <mergeCell ref="D3585:R3586"/>
    <mergeCell ref="D3583:R3583"/>
    <mergeCell ref="S3590:S3591"/>
    <mergeCell ref="A3592:K3605"/>
    <mergeCell ref="L3605:R3605"/>
    <mergeCell ref="A3611:C3611"/>
    <mergeCell ref="A3613:C3613"/>
    <mergeCell ref="A3590:K3591"/>
    <mergeCell ref="L3590:L3591"/>
    <mergeCell ref="M3590:O3590"/>
    <mergeCell ref="P3590:P3591"/>
    <mergeCell ref="Q3590:Q3591"/>
    <mergeCell ref="R3590:R3591"/>
    <mergeCell ref="B3607:C3607"/>
    <mergeCell ref="G3607:H3607"/>
    <mergeCell ref="G3608:J3608"/>
    <mergeCell ref="G3609:J3609"/>
    <mergeCell ref="G3610:J3610"/>
    <mergeCell ref="A3587:D3587"/>
    <mergeCell ref="F3587:K3587"/>
    <mergeCell ref="M3587:O3587"/>
    <mergeCell ref="Q3587:S3587"/>
    <mergeCell ref="A3588:D3589"/>
    <mergeCell ref="F3588:K3589"/>
    <mergeCell ref="M3588:O3588"/>
    <mergeCell ref="Q3588:S3588"/>
    <mergeCell ref="D3611:R3611"/>
    <mergeCell ref="D3613:R3614"/>
    <mergeCell ref="S3618:S3619"/>
    <mergeCell ref="A3620:K3633"/>
    <mergeCell ref="L3633:R3633"/>
    <mergeCell ref="A3635:C3635"/>
    <mergeCell ref="A3637:C3637"/>
    <mergeCell ref="A3618:K3619"/>
    <mergeCell ref="L3618:L3619"/>
    <mergeCell ref="M3618:O3618"/>
    <mergeCell ref="P3618:P3619"/>
    <mergeCell ref="Q3618:Q3619"/>
    <mergeCell ref="R3618:R3619"/>
    <mergeCell ref="A3615:D3615"/>
    <mergeCell ref="F3615:K3615"/>
    <mergeCell ref="M3615:O3615"/>
    <mergeCell ref="Q3615:S3615"/>
    <mergeCell ref="A3616:D3617"/>
    <mergeCell ref="F3616:K3617"/>
    <mergeCell ref="M3616:O3616"/>
    <mergeCell ref="Q3616:S3616"/>
    <mergeCell ref="D3637:R3638"/>
    <mergeCell ref="D3635:R3635"/>
    <mergeCell ref="S3642:S3643"/>
    <mergeCell ref="A3644:K3657"/>
    <mergeCell ref="L3657:R3657"/>
    <mergeCell ref="A3663:C3663"/>
    <mergeCell ref="A3665:C3665"/>
    <mergeCell ref="A3642:K3643"/>
    <mergeCell ref="L3642:L3643"/>
    <mergeCell ref="M3642:O3642"/>
    <mergeCell ref="P3642:P3643"/>
    <mergeCell ref="Q3642:Q3643"/>
    <mergeCell ref="R3642:R3643"/>
    <mergeCell ref="B3659:C3659"/>
    <mergeCell ref="G3659:H3659"/>
    <mergeCell ref="G3660:J3660"/>
    <mergeCell ref="G3661:J3661"/>
    <mergeCell ref="G3662:J3662"/>
    <mergeCell ref="A3639:D3639"/>
    <mergeCell ref="F3639:K3639"/>
    <mergeCell ref="M3639:O3639"/>
    <mergeCell ref="Q3639:S3639"/>
    <mergeCell ref="A3640:D3641"/>
    <mergeCell ref="F3640:K3641"/>
    <mergeCell ref="M3640:O3640"/>
    <mergeCell ref="Q3640:S3640"/>
    <mergeCell ref="D3665:R3666"/>
    <mergeCell ref="D3663:R3663"/>
    <mergeCell ref="S3670:S3671"/>
    <mergeCell ref="A3672:K3685"/>
    <mergeCell ref="L3685:R3685"/>
    <mergeCell ref="A3687:C3687"/>
    <mergeCell ref="A3689:C3689"/>
    <mergeCell ref="A3670:K3671"/>
    <mergeCell ref="L3670:L3671"/>
    <mergeCell ref="M3670:O3670"/>
    <mergeCell ref="P3670:P3671"/>
    <mergeCell ref="Q3670:Q3671"/>
    <mergeCell ref="R3670:R3671"/>
    <mergeCell ref="A3667:D3667"/>
    <mergeCell ref="F3667:K3667"/>
    <mergeCell ref="M3667:O3667"/>
    <mergeCell ref="Q3667:S3667"/>
    <mergeCell ref="A3668:D3669"/>
    <mergeCell ref="F3668:K3669"/>
    <mergeCell ref="M3668:O3668"/>
    <mergeCell ref="Q3668:S3668"/>
    <mergeCell ref="D3687:R3687"/>
    <mergeCell ref="D3689:R3690"/>
    <mergeCell ref="S3694:S3695"/>
    <mergeCell ref="A3696:K3709"/>
    <mergeCell ref="L3709:R3709"/>
    <mergeCell ref="A3715:C3715"/>
    <mergeCell ref="A3717:C3717"/>
    <mergeCell ref="A3694:K3695"/>
    <mergeCell ref="L3694:L3695"/>
    <mergeCell ref="M3694:O3694"/>
    <mergeCell ref="P3694:P3695"/>
    <mergeCell ref="Q3694:Q3695"/>
    <mergeCell ref="R3694:R3695"/>
    <mergeCell ref="B3711:C3711"/>
    <mergeCell ref="G3711:H3711"/>
    <mergeCell ref="G3712:J3712"/>
    <mergeCell ref="G3713:J3713"/>
    <mergeCell ref="G3714:J3714"/>
    <mergeCell ref="A3691:D3691"/>
    <mergeCell ref="F3691:K3691"/>
    <mergeCell ref="M3691:O3691"/>
    <mergeCell ref="Q3691:S3691"/>
    <mergeCell ref="A3692:D3693"/>
    <mergeCell ref="F3692:K3693"/>
    <mergeCell ref="M3692:O3692"/>
    <mergeCell ref="Q3692:S3692"/>
    <mergeCell ref="D3715:R3715"/>
    <mergeCell ref="D3717:R3718"/>
    <mergeCell ref="S3722:S3723"/>
    <mergeCell ref="A3724:K3737"/>
    <mergeCell ref="L3737:R3737"/>
    <mergeCell ref="A3739:C3739"/>
    <mergeCell ref="A3741:C3741"/>
    <mergeCell ref="A3722:K3723"/>
    <mergeCell ref="L3722:L3723"/>
    <mergeCell ref="M3722:O3722"/>
    <mergeCell ref="P3722:P3723"/>
    <mergeCell ref="Q3722:Q3723"/>
    <mergeCell ref="R3722:R3723"/>
    <mergeCell ref="A3719:D3719"/>
    <mergeCell ref="F3719:K3719"/>
    <mergeCell ref="M3719:O3719"/>
    <mergeCell ref="Q3719:S3719"/>
    <mergeCell ref="A3720:D3721"/>
    <mergeCell ref="F3720:K3721"/>
    <mergeCell ref="M3720:O3720"/>
    <mergeCell ref="Q3720:S3720"/>
    <mergeCell ref="D3739:R3739"/>
    <mergeCell ref="D3741:R3742"/>
    <mergeCell ref="S3746:S3747"/>
    <mergeCell ref="A3748:K3761"/>
    <mergeCell ref="L3761:R3761"/>
    <mergeCell ref="A3767:C3767"/>
    <mergeCell ref="A3769:C3769"/>
    <mergeCell ref="A3746:K3747"/>
    <mergeCell ref="L3746:L3747"/>
    <mergeCell ref="M3746:O3746"/>
    <mergeCell ref="P3746:P3747"/>
    <mergeCell ref="Q3746:Q3747"/>
    <mergeCell ref="R3746:R3747"/>
    <mergeCell ref="B3763:C3763"/>
    <mergeCell ref="G3763:H3763"/>
    <mergeCell ref="G3764:J3764"/>
    <mergeCell ref="G3765:J3765"/>
    <mergeCell ref="G3766:J3766"/>
    <mergeCell ref="A3743:D3743"/>
    <mergeCell ref="F3743:K3743"/>
    <mergeCell ref="M3743:O3743"/>
    <mergeCell ref="Q3743:S3743"/>
    <mergeCell ref="A3744:D3745"/>
    <mergeCell ref="F3744:K3745"/>
    <mergeCell ref="M3744:O3744"/>
    <mergeCell ref="Q3744:S3744"/>
    <mergeCell ref="D3767:R3767"/>
    <mergeCell ref="D3769:R3770"/>
    <mergeCell ref="S3774:S3775"/>
    <mergeCell ref="A3776:K3789"/>
    <mergeCell ref="L3789:R3789"/>
    <mergeCell ref="A3791:C3791"/>
    <mergeCell ref="A3793:C3793"/>
    <mergeCell ref="A3774:K3775"/>
    <mergeCell ref="L3774:L3775"/>
    <mergeCell ref="M3774:O3774"/>
    <mergeCell ref="P3774:P3775"/>
    <mergeCell ref="Q3774:Q3775"/>
    <mergeCell ref="R3774:R3775"/>
    <mergeCell ref="A3771:D3771"/>
    <mergeCell ref="F3771:K3771"/>
    <mergeCell ref="M3771:O3771"/>
    <mergeCell ref="Q3771:S3771"/>
    <mergeCell ref="A3772:D3773"/>
    <mergeCell ref="F3772:K3773"/>
    <mergeCell ref="M3772:O3772"/>
    <mergeCell ref="Q3772:S3772"/>
    <mergeCell ref="D3793:R3794"/>
    <mergeCell ref="D3791:R3791"/>
    <mergeCell ref="S3798:S3799"/>
    <mergeCell ref="A3800:K3813"/>
    <mergeCell ref="L3813:R3813"/>
    <mergeCell ref="A3819:C3819"/>
    <mergeCell ref="A3821:C3821"/>
    <mergeCell ref="A3798:K3799"/>
    <mergeCell ref="L3798:L3799"/>
    <mergeCell ref="M3798:O3798"/>
    <mergeCell ref="P3798:P3799"/>
    <mergeCell ref="Q3798:Q3799"/>
    <mergeCell ref="R3798:R3799"/>
    <mergeCell ref="B3815:C3815"/>
    <mergeCell ref="G3815:H3815"/>
    <mergeCell ref="G3816:J3816"/>
    <mergeCell ref="G3817:J3817"/>
    <mergeCell ref="G3818:J3818"/>
    <mergeCell ref="A3795:D3795"/>
    <mergeCell ref="F3795:K3795"/>
    <mergeCell ref="M3795:O3795"/>
    <mergeCell ref="Q3795:S3795"/>
    <mergeCell ref="A3796:D3797"/>
    <mergeCell ref="F3796:K3797"/>
    <mergeCell ref="M3796:O3796"/>
    <mergeCell ref="Q3796:S3796"/>
    <mergeCell ref="D3821:R3822"/>
    <mergeCell ref="D3819:R3819"/>
    <mergeCell ref="S3826:S3827"/>
    <mergeCell ref="A3828:K3841"/>
    <mergeCell ref="L3841:R3841"/>
    <mergeCell ref="A3843:C3843"/>
    <mergeCell ref="A3845:C3845"/>
    <mergeCell ref="A3826:K3827"/>
    <mergeCell ref="L3826:L3827"/>
    <mergeCell ref="M3826:O3826"/>
    <mergeCell ref="P3826:P3827"/>
    <mergeCell ref="Q3826:Q3827"/>
    <mergeCell ref="R3826:R3827"/>
    <mergeCell ref="A3823:D3823"/>
    <mergeCell ref="F3823:K3823"/>
    <mergeCell ref="M3823:O3823"/>
    <mergeCell ref="Q3823:S3823"/>
    <mergeCell ref="A3824:D3825"/>
    <mergeCell ref="F3824:K3825"/>
    <mergeCell ref="M3824:O3824"/>
    <mergeCell ref="Q3824:S3824"/>
    <mergeCell ref="D3845:R3846"/>
    <mergeCell ref="D3843:R3843"/>
    <mergeCell ref="S3850:S3851"/>
    <mergeCell ref="A3852:K3869"/>
    <mergeCell ref="L3869:R3869"/>
    <mergeCell ref="A3875:C3875"/>
    <mergeCell ref="A3877:C3877"/>
    <mergeCell ref="A3850:K3851"/>
    <mergeCell ref="L3850:L3851"/>
    <mergeCell ref="M3850:O3850"/>
    <mergeCell ref="P3850:P3851"/>
    <mergeCell ref="Q3850:Q3851"/>
    <mergeCell ref="R3850:R3851"/>
    <mergeCell ref="B3871:C3871"/>
    <mergeCell ref="G3871:H3871"/>
    <mergeCell ref="G3872:J3872"/>
    <mergeCell ref="G3873:J3873"/>
    <mergeCell ref="G3874:J3874"/>
    <mergeCell ref="A3847:D3847"/>
    <mergeCell ref="F3847:K3847"/>
    <mergeCell ref="M3847:O3847"/>
    <mergeCell ref="Q3847:S3847"/>
    <mergeCell ref="A3848:D3849"/>
    <mergeCell ref="F3848:K3849"/>
    <mergeCell ref="M3848:O3848"/>
    <mergeCell ref="Q3848:S3848"/>
    <mergeCell ref="D3877:R3878"/>
    <mergeCell ref="D3875:R3875"/>
    <mergeCell ref="S3882:S3883"/>
    <mergeCell ref="A3884:K3900"/>
    <mergeCell ref="L3900:R3900"/>
    <mergeCell ref="A3902:C3902"/>
    <mergeCell ref="A3904:C3904"/>
    <mergeCell ref="A3882:K3883"/>
    <mergeCell ref="L3882:L3883"/>
    <mergeCell ref="M3882:O3882"/>
    <mergeCell ref="P3882:P3883"/>
    <mergeCell ref="Q3882:Q3883"/>
    <mergeCell ref="R3882:R3883"/>
    <mergeCell ref="A3879:D3879"/>
    <mergeCell ref="F3879:K3879"/>
    <mergeCell ref="M3879:O3879"/>
    <mergeCell ref="Q3879:S3879"/>
    <mergeCell ref="A3880:D3881"/>
    <mergeCell ref="F3880:K3881"/>
    <mergeCell ref="M3880:O3880"/>
    <mergeCell ref="Q3880:S3880"/>
    <mergeCell ref="D3904:R3905"/>
    <mergeCell ref="D3902:R3902"/>
    <mergeCell ref="S3909:S3910"/>
    <mergeCell ref="A3911:K3927"/>
    <mergeCell ref="L3927:R3927"/>
    <mergeCell ref="A3933:C3933"/>
    <mergeCell ref="A3935:C3935"/>
    <mergeCell ref="A3909:K3910"/>
    <mergeCell ref="L3909:L3910"/>
    <mergeCell ref="M3909:O3909"/>
    <mergeCell ref="P3909:P3910"/>
    <mergeCell ref="Q3909:Q3910"/>
    <mergeCell ref="R3909:R3910"/>
    <mergeCell ref="B3929:C3929"/>
    <mergeCell ref="G3929:H3929"/>
    <mergeCell ref="G3930:J3930"/>
    <mergeCell ref="G3931:J3931"/>
    <mergeCell ref="G3932:J3932"/>
    <mergeCell ref="A3906:D3906"/>
    <mergeCell ref="F3906:K3906"/>
    <mergeCell ref="M3906:O3906"/>
    <mergeCell ref="Q3906:S3906"/>
    <mergeCell ref="A3907:D3908"/>
    <mergeCell ref="F3907:K3908"/>
    <mergeCell ref="M3907:O3907"/>
    <mergeCell ref="Q3907:S3907"/>
    <mergeCell ref="D3935:R3936"/>
    <mergeCell ref="D3933:R3933"/>
    <mergeCell ref="S3940:S3941"/>
    <mergeCell ref="A3942:K3958"/>
    <mergeCell ref="L3958:R3958"/>
    <mergeCell ref="A3960:C3960"/>
    <mergeCell ref="A3962:C3962"/>
    <mergeCell ref="A3940:K3941"/>
    <mergeCell ref="L3940:L3941"/>
    <mergeCell ref="M3940:O3940"/>
    <mergeCell ref="P3940:P3941"/>
    <mergeCell ref="Q3940:Q3941"/>
    <mergeCell ref="R3940:R3941"/>
    <mergeCell ref="A3937:D3937"/>
    <mergeCell ref="F3937:K3937"/>
    <mergeCell ref="M3937:O3937"/>
    <mergeCell ref="Q3937:S3937"/>
    <mergeCell ref="A3938:D3939"/>
    <mergeCell ref="F3938:K3939"/>
    <mergeCell ref="M3938:O3938"/>
    <mergeCell ref="Q3938:S3938"/>
    <mergeCell ref="D3962:R3963"/>
    <mergeCell ref="D3960:R3960"/>
    <mergeCell ref="S3967:S3968"/>
    <mergeCell ref="A3969:K3984"/>
    <mergeCell ref="L3984:R3984"/>
    <mergeCell ref="A3990:C3990"/>
    <mergeCell ref="A3992:C3992"/>
    <mergeCell ref="A3967:K3968"/>
    <mergeCell ref="L3967:L3968"/>
    <mergeCell ref="M3967:O3967"/>
    <mergeCell ref="P3967:P3968"/>
    <mergeCell ref="Q3967:Q3968"/>
    <mergeCell ref="R3967:R3968"/>
    <mergeCell ref="B3986:C3986"/>
    <mergeCell ref="G3986:H3986"/>
    <mergeCell ref="G3987:J3987"/>
    <mergeCell ref="G3988:J3988"/>
    <mergeCell ref="G3989:J3989"/>
    <mergeCell ref="A3964:D3964"/>
    <mergeCell ref="F3964:K3964"/>
    <mergeCell ref="M3964:O3964"/>
    <mergeCell ref="Q3964:S3964"/>
    <mergeCell ref="A3965:D3966"/>
    <mergeCell ref="F3965:K3966"/>
    <mergeCell ref="M3965:O3965"/>
    <mergeCell ref="Q3965:S3965"/>
    <mergeCell ref="D3992:R3993"/>
    <mergeCell ref="D3990:R3990"/>
    <mergeCell ref="S3997:S3998"/>
    <mergeCell ref="A3999:K4012"/>
    <mergeCell ref="L4012:R4012"/>
    <mergeCell ref="A4014:C4014"/>
    <mergeCell ref="A4016:C4016"/>
    <mergeCell ref="A3997:K3998"/>
    <mergeCell ref="L3997:L3998"/>
    <mergeCell ref="M3997:O3997"/>
    <mergeCell ref="P3997:P3998"/>
    <mergeCell ref="Q3997:Q3998"/>
    <mergeCell ref="R3997:R3998"/>
    <mergeCell ref="A3994:D3994"/>
    <mergeCell ref="F3994:K3994"/>
    <mergeCell ref="M3994:O3994"/>
    <mergeCell ref="Q3994:S3994"/>
    <mergeCell ref="A3995:D3996"/>
    <mergeCell ref="F3995:K3996"/>
    <mergeCell ref="M3995:O3995"/>
    <mergeCell ref="Q3995:S3995"/>
    <mergeCell ref="D4016:R4017"/>
    <mergeCell ref="D4014:R4014"/>
    <mergeCell ref="S4021:S4022"/>
    <mergeCell ref="A4023:K4039"/>
    <mergeCell ref="L4039:R4039"/>
    <mergeCell ref="A4045:C4045"/>
    <mergeCell ref="A4047:C4047"/>
    <mergeCell ref="A4021:K4022"/>
    <mergeCell ref="L4021:L4022"/>
    <mergeCell ref="M4021:O4021"/>
    <mergeCell ref="P4021:P4022"/>
    <mergeCell ref="Q4021:Q4022"/>
    <mergeCell ref="R4021:R4022"/>
    <mergeCell ref="B4041:C4041"/>
    <mergeCell ref="G4041:H4041"/>
    <mergeCell ref="G4042:J4042"/>
    <mergeCell ref="G4043:J4043"/>
    <mergeCell ref="G4044:J4044"/>
    <mergeCell ref="A4018:D4018"/>
    <mergeCell ref="F4018:K4018"/>
    <mergeCell ref="M4018:O4018"/>
    <mergeCell ref="Q4018:S4018"/>
    <mergeCell ref="A4019:D4020"/>
    <mergeCell ref="F4019:K4020"/>
    <mergeCell ref="M4019:O4019"/>
    <mergeCell ref="Q4019:S4019"/>
    <mergeCell ref="D4045:R4045"/>
    <mergeCell ref="D4047:R4048"/>
    <mergeCell ref="S4052:S4053"/>
    <mergeCell ref="A4054:K4065"/>
    <mergeCell ref="L4065:R4065"/>
    <mergeCell ref="A4067:C4067"/>
    <mergeCell ref="A4069:C4069"/>
    <mergeCell ref="A4052:K4053"/>
    <mergeCell ref="L4052:L4053"/>
    <mergeCell ref="M4052:O4052"/>
    <mergeCell ref="P4052:P4053"/>
    <mergeCell ref="Q4052:Q4053"/>
    <mergeCell ref="R4052:R4053"/>
    <mergeCell ref="A4049:D4049"/>
    <mergeCell ref="F4049:K4049"/>
    <mergeCell ref="M4049:O4049"/>
    <mergeCell ref="Q4049:S4049"/>
    <mergeCell ref="A4050:D4051"/>
    <mergeCell ref="F4050:K4051"/>
    <mergeCell ref="M4050:O4050"/>
    <mergeCell ref="Q4050:S4050"/>
    <mergeCell ref="D4069:R4070"/>
    <mergeCell ref="D4067:R4067"/>
    <mergeCell ref="S4074:S4075"/>
    <mergeCell ref="A4076:K4091"/>
    <mergeCell ref="L4091:R4091"/>
    <mergeCell ref="A4097:C4097"/>
    <mergeCell ref="A4099:C4099"/>
    <mergeCell ref="A4074:K4075"/>
    <mergeCell ref="L4074:L4075"/>
    <mergeCell ref="M4074:O4074"/>
    <mergeCell ref="P4074:P4075"/>
    <mergeCell ref="Q4074:Q4075"/>
    <mergeCell ref="R4074:R4075"/>
    <mergeCell ref="B4093:C4093"/>
    <mergeCell ref="G4093:H4093"/>
    <mergeCell ref="G4094:J4094"/>
    <mergeCell ref="G4095:J4095"/>
    <mergeCell ref="G4096:J4096"/>
    <mergeCell ref="A4071:D4071"/>
    <mergeCell ref="F4071:K4071"/>
    <mergeCell ref="M4071:O4071"/>
    <mergeCell ref="Q4071:S4071"/>
    <mergeCell ref="A4072:D4073"/>
    <mergeCell ref="F4072:K4073"/>
    <mergeCell ref="M4072:O4072"/>
    <mergeCell ref="Q4072:S4072"/>
    <mergeCell ref="D4097:R4097"/>
    <mergeCell ref="S4104:S4105"/>
    <mergeCell ref="A4106:K4119"/>
    <mergeCell ref="L4119:R4119"/>
    <mergeCell ref="A4121:C4121"/>
    <mergeCell ref="A4123:C4123"/>
    <mergeCell ref="A4104:K4105"/>
    <mergeCell ref="L4104:L4105"/>
    <mergeCell ref="M4104:O4104"/>
    <mergeCell ref="P4104:P4105"/>
    <mergeCell ref="Q4104:Q4105"/>
    <mergeCell ref="R4104:R4105"/>
    <mergeCell ref="A4101:D4101"/>
    <mergeCell ref="F4101:K4101"/>
    <mergeCell ref="M4101:O4101"/>
    <mergeCell ref="Q4101:S4101"/>
    <mergeCell ref="A4102:D4103"/>
    <mergeCell ref="F4102:K4103"/>
    <mergeCell ref="M4102:O4102"/>
    <mergeCell ref="Q4102:S4102"/>
    <mergeCell ref="D4121:R4121"/>
    <mergeCell ref="D4123:R4124"/>
    <mergeCell ref="S4128:S4129"/>
    <mergeCell ref="A4130:K4146"/>
    <mergeCell ref="L4146:R4146"/>
    <mergeCell ref="A4152:C4152"/>
    <mergeCell ref="A4154:C4154"/>
    <mergeCell ref="A4128:K4129"/>
    <mergeCell ref="L4128:L4129"/>
    <mergeCell ref="M4128:O4128"/>
    <mergeCell ref="P4128:P4129"/>
    <mergeCell ref="Q4128:Q4129"/>
    <mergeCell ref="R4128:R4129"/>
    <mergeCell ref="B4148:C4148"/>
    <mergeCell ref="G4148:H4148"/>
    <mergeCell ref="G4149:J4149"/>
    <mergeCell ref="G4150:J4150"/>
    <mergeCell ref="G4151:J4151"/>
    <mergeCell ref="A4125:D4125"/>
    <mergeCell ref="F4125:K4125"/>
    <mergeCell ref="M4125:O4125"/>
    <mergeCell ref="Q4125:S4125"/>
    <mergeCell ref="A4126:D4127"/>
    <mergeCell ref="F4126:K4127"/>
    <mergeCell ref="M4126:O4126"/>
    <mergeCell ref="Q4126:S4126"/>
    <mergeCell ref="D4152:R4152"/>
    <mergeCell ref="S4159:S4160"/>
    <mergeCell ref="A4161:K4171"/>
    <mergeCell ref="L4171:R4171"/>
    <mergeCell ref="A4175:C4175"/>
    <mergeCell ref="A4159:K4160"/>
    <mergeCell ref="L4159:L4160"/>
    <mergeCell ref="M4159:O4159"/>
    <mergeCell ref="P4159:P4160"/>
    <mergeCell ref="Q4159:Q4160"/>
    <mergeCell ref="R4159:R4160"/>
    <mergeCell ref="A4156:D4156"/>
    <mergeCell ref="F4156:K4156"/>
    <mergeCell ref="M4156:O4156"/>
    <mergeCell ref="Q4156:S4156"/>
    <mergeCell ref="A4157:D4158"/>
    <mergeCell ref="F4157:K4158"/>
    <mergeCell ref="M4157:O4157"/>
    <mergeCell ref="Q4157:S4157"/>
    <mergeCell ref="A4173:S4173"/>
    <mergeCell ref="S4180:S4181"/>
    <mergeCell ref="A4182:K4210"/>
    <mergeCell ref="L4210:R4210"/>
    <mergeCell ref="A4218:C4218"/>
    <mergeCell ref="A4180:K4181"/>
    <mergeCell ref="L4180:L4181"/>
    <mergeCell ref="M4180:O4180"/>
    <mergeCell ref="P4180:P4181"/>
    <mergeCell ref="Q4180:Q4181"/>
    <mergeCell ref="R4180:R4181"/>
    <mergeCell ref="B4212:C4212"/>
    <mergeCell ref="G4212:H4212"/>
    <mergeCell ref="G4213:J4213"/>
    <mergeCell ref="G4214:J4214"/>
    <mergeCell ref="G4215:J4215"/>
    <mergeCell ref="A4177:D4177"/>
    <mergeCell ref="F4177:K4177"/>
    <mergeCell ref="M4177:O4177"/>
    <mergeCell ref="Q4177:S4177"/>
    <mergeCell ref="A4178:D4179"/>
    <mergeCell ref="F4178:K4179"/>
    <mergeCell ref="M4178:O4178"/>
    <mergeCell ref="Q4178:S4178"/>
    <mergeCell ref="A4216:S4216"/>
    <mergeCell ref="S4223:S4224"/>
    <mergeCell ref="A4225:K4235"/>
    <mergeCell ref="L4235:R4235"/>
    <mergeCell ref="A4239:C4239"/>
    <mergeCell ref="A4223:K4224"/>
    <mergeCell ref="L4223:L4224"/>
    <mergeCell ref="M4223:O4223"/>
    <mergeCell ref="P4223:P4224"/>
    <mergeCell ref="Q4223:Q4224"/>
    <mergeCell ref="R4223:R4224"/>
    <mergeCell ref="A4220:D4220"/>
    <mergeCell ref="F4220:K4220"/>
    <mergeCell ref="M4220:O4220"/>
    <mergeCell ref="Q4220:S4220"/>
    <mergeCell ref="A4221:D4222"/>
    <mergeCell ref="F4221:K4222"/>
    <mergeCell ref="M4221:O4221"/>
    <mergeCell ref="Q4221:S4221"/>
    <mergeCell ref="A4237:S4237"/>
    <mergeCell ref="S4244:S4245"/>
    <mergeCell ref="A4246:K4259"/>
    <mergeCell ref="L4259:R4259"/>
    <mergeCell ref="A4267:C4267"/>
    <mergeCell ref="A4244:K4245"/>
    <mergeCell ref="L4244:L4245"/>
    <mergeCell ref="M4244:O4244"/>
    <mergeCell ref="P4244:P4245"/>
    <mergeCell ref="Q4244:Q4245"/>
    <mergeCell ref="R4244:R4245"/>
    <mergeCell ref="B4261:C4261"/>
    <mergeCell ref="G4261:H4261"/>
    <mergeCell ref="G4262:J4262"/>
    <mergeCell ref="G4263:J4263"/>
    <mergeCell ref="G4264:J4264"/>
    <mergeCell ref="A4241:D4241"/>
    <mergeCell ref="F4241:K4241"/>
    <mergeCell ref="M4241:O4241"/>
    <mergeCell ref="Q4241:S4241"/>
    <mergeCell ref="A4242:D4243"/>
    <mergeCell ref="F4242:K4243"/>
    <mergeCell ref="M4242:O4242"/>
    <mergeCell ref="Q4242:S4242"/>
    <mergeCell ref="A4265:S4265"/>
    <mergeCell ref="S4272:S4273"/>
    <mergeCell ref="A4274:K4287"/>
    <mergeCell ref="L4287:R4287"/>
    <mergeCell ref="A4291:C4291"/>
    <mergeCell ref="A4272:K4273"/>
    <mergeCell ref="L4272:L4273"/>
    <mergeCell ref="M4272:O4272"/>
    <mergeCell ref="P4272:P4273"/>
    <mergeCell ref="Q4272:Q4273"/>
    <mergeCell ref="R4272:R4273"/>
    <mergeCell ref="A4269:D4269"/>
    <mergeCell ref="F4269:K4269"/>
    <mergeCell ref="M4269:O4269"/>
    <mergeCell ref="Q4269:S4269"/>
    <mergeCell ref="A4270:D4271"/>
    <mergeCell ref="F4270:K4271"/>
    <mergeCell ref="M4270:O4270"/>
    <mergeCell ref="Q4270:S4270"/>
    <mergeCell ref="A4289:S4289"/>
    <mergeCell ref="S4296:S4297"/>
    <mergeCell ref="A4298:K4311"/>
    <mergeCell ref="L4311:R4311"/>
    <mergeCell ref="A4319:C4319"/>
    <mergeCell ref="A4296:K4297"/>
    <mergeCell ref="L4296:L4297"/>
    <mergeCell ref="M4296:O4296"/>
    <mergeCell ref="P4296:P4297"/>
    <mergeCell ref="Q4296:Q4297"/>
    <mergeCell ref="R4296:R4297"/>
    <mergeCell ref="B4313:C4313"/>
    <mergeCell ref="G4313:H4313"/>
    <mergeCell ref="G4314:J4314"/>
    <mergeCell ref="G4315:J4315"/>
    <mergeCell ref="G4316:J4316"/>
    <mergeCell ref="A4293:D4293"/>
    <mergeCell ref="F4293:K4293"/>
    <mergeCell ref="M4293:O4293"/>
    <mergeCell ref="Q4293:S4293"/>
    <mergeCell ref="A4294:D4295"/>
    <mergeCell ref="F4294:K4295"/>
    <mergeCell ref="M4294:O4294"/>
    <mergeCell ref="Q4294:S4294"/>
    <mergeCell ref="A4317:S4317"/>
    <mergeCell ref="S4324:S4325"/>
    <mergeCell ref="A4326:K4339"/>
    <mergeCell ref="L4339:R4339"/>
    <mergeCell ref="A4343:C4343"/>
    <mergeCell ref="A4324:K4325"/>
    <mergeCell ref="L4324:L4325"/>
    <mergeCell ref="M4324:O4324"/>
    <mergeCell ref="P4324:P4325"/>
    <mergeCell ref="Q4324:Q4325"/>
    <mergeCell ref="R4324:R4325"/>
    <mergeCell ref="A4321:D4321"/>
    <mergeCell ref="F4321:K4321"/>
    <mergeCell ref="M4321:O4321"/>
    <mergeCell ref="Q4321:S4321"/>
    <mergeCell ref="A4322:D4323"/>
    <mergeCell ref="F4322:K4323"/>
    <mergeCell ref="M4322:O4322"/>
    <mergeCell ref="Q4322:S4322"/>
    <mergeCell ref="S4348:S4349"/>
    <mergeCell ref="A4350:K4363"/>
    <mergeCell ref="L4363:R4363"/>
    <mergeCell ref="A4371:C4371"/>
    <mergeCell ref="A4348:K4349"/>
    <mergeCell ref="L4348:L4349"/>
    <mergeCell ref="M4348:O4348"/>
    <mergeCell ref="P4348:P4349"/>
    <mergeCell ref="Q4348:Q4349"/>
    <mergeCell ref="R4348:R4349"/>
    <mergeCell ref="B4365:C4365"/>
    <mergeCell ref="G4365:H4365"/>
    <mergeCell ref="G4366:J4366"/>
    <mergeCell ref="G4367:J4367"/>
    <mergeCell ref="G4368:J4368"/>
    <mergeCell ref="A4345:D4345"/>
    <mergeCell ref="F4345:K4345"/>
    <mergeCell ref="M4345:O4345"/>
    <mergeCell ref="Q4345:S4345"/>
    <mergeCell ref="A4346:D4347"/>
    <mergeCell ref="F4346:K4347"/>
    <mergeCell ref="M4346:O4346"/>
    <mergeCell ref="Q4346:S4346"/>
    <mergeCell ref="S4376:S4377"/>
    <mergeCell ref="A4378:K4391"/>
    <mergeCell ref="L4391:R4391"/>
    <mergeCell ref="A4395:C4395"/>
    <mergeCell ref="A4376:K4377"/>
    <mergeCell ref="L4376:L4377"/>
    <mergeCell ref="M4376:O4376"/>
    <mergeCell ref="P4376:P4377"/>
    <mergeCell ref="Q4376:Q4377"/>
    <mergeCell ref="R4376:R4377"/>
    <mergeCell ref="A4373:D4373"/>
    <mergeCell ref="F4373:K4373"/>
    <mergeCell ref="M4373:O4373"/>
    <mergeCell ref="Q4373:S4373"/>
    <mergeCell ref="A4374:D4375"/>
    <mergeCell ref="F4374:K4375"/>
    <mergeCell ref="M4374:O4374"/>
    <mergeCell ref="Q4374:S4374"/>
    <mergeCell ref="L4400:L4401"/>
    <mergeCell ref="M4400:O4400"/>
    <mergeCell ref="P4400:P4401"/>
    <mergeCell ref="Q4400:Q4401"/>
    <mergeCell ref="R4400:R4401"/>
    <mergeCell ref="B4417:C4417"/>
    <mergeCell ref="G4417:H4417"/>
    <mergeCell ref="G4418:J4418"/>
    <mergeCell ref="G4419:J4419"/>
    <mergeCell ref="G4420:J4420"/>
    <mergeCell ref="A4397:D4397"/>
    <mergeCell ref="F4397:K4397"/>
    <mergeCell ref="M4397:O4397"/>
    <mergeCell ref="Q4397:S4397"/>
    <mergeCell ref="A4398:D4399"/>
    <mergeCell ref="F4398:K4399"/>
    <mergeCell ref="M4398:O4398"/>
    <mergeCell ref="Q4398:S4398"/>
    <mergeCell ref="U2580:V2580"/>
    <mergeCell ref="U2581:V2581"/>
    <mergeCell ref="U2594:V2594"/>
    <mergeCell ref="U2595:V2595"/>
    <mergeCell ref="U2596:V2596"/>
    <mergeCell ref="U2597:V2597"/>
    <mergeCell ref="U2598:V2598"/>
    <mergeCell ref="Q4450:S4450"/>
    <mergeCell ref="S4428:S4429"/>
    <mergeCell ref="A4430:K4443"/>
    <mergeCell ref="L4443:R4443"/>
    <mergeCell ref="A4445:C4445"/>
    <mergeCell ref="A4447:C4447"/>
    <mergeCell ref="A4428:K4429"/>
    <mergeCell ref="L4428:L4429"/>
    <mergeCell ref="M4428:O4428"/>
    <mergeCell ref="P4428:P4429"/>
    <mergeCell ref="Q4428:Q4429"/>
    <mergeCell ref="R4428:R4429"/>
    <mergeCell ref="A4425:D4425"/>
    <mergeCell ref="F4425:K4425"/>
    <mergeCell ref="M4425:O4425"/>
    <mergeCell ref="Q4425:S4425"/>
    <mergeCell ref="A4426:D4427"/>
    <mergeCell ref="F4426:K4427"/>
    <mergeCell ref="M4426:O4426"/>
    <mergeCell ref="Q4426:S4426"/>
    <mergeCell ref="S4400:S4401"/>
    <mergeCell ref="A4402:K4415"/>
    <mergeCell ref="L4415:R4415"/>
    <mergeCell ref="A4423:C4423"/>
    <mergeCell ref="A4400:K4401"/>
    <mergeCell ref="U2603:V2603"/>
    <mergeCell ref="U2604:V2604"/>
    <mergeCell ref="U2605:V2605"/>
    <mergeCell ref="U2606:V2606"/>
    <mergeCell ref="U2607:V2607"/>
    <mergeCell ref="U2608:V2608"/>
    <mergeCell ref="U2609:V2609"/>
    <mergeCell ref="A1864:K1922"/>
    <mergeCell ref="A2263:F2305"/>
    <mergeCell ref="S2313:T2313"/>
    <mergeCell ref="A2324:H2342"/>
    <mergeCell ref="A2322:H2323"/>
    <mergeCell ref="S2351:W2354"/>
    <mergeCell ref="S4452:S4453"/>
    <mergeCell ref="A4454:K4467"/>
    <mergeCell ref="L4467:R4467"/>
    <mergeCell ref="A4452:K4453"/>
    <mergeCell ref="L4452:L4453"/>
    <mergeCell ref="M4452:O4452"/>
    <mergeCell ref="P4452:P4453"/>
    <mergeCell ref="Q4452:Q4453"/>
    <mergeCell ref="R4452:R4453"/>
    <mergeCell ref="U2593:V2593"/>
    <mergeCell ref="U2583:V2583"/>
    <mergeCell ref="U2584:V2584"/>
    <mergeCell ref="U2585:V2585"/>
    <mergeCell ref="U2586:V2586"/>
    <mergeCell ref="U2587:V2587"/>
    <mergeCell ref="U2588:V2588"/>
    <mergeCell ref="U2578:V2578"/>
    <mergeCell ref="U2579:V2579"/>
    <mergeCell ref="U2599:V2599"/>
    <mergeCell ref="U2600:V2600"/>
    <mergeCell ref="U2601:V2601"/>
    <mergeCell ref="U2589:V2589"/>
    <mergeCell ref="U2590:V2590"/>
    <mergeCell ref="U2591:V2591"/>
    <mergeCell ref="U2592:V2592"/>
    <mergeCell ref="B4469:C4469"/>
    <mergeCell ref="G4469:H4469"/>
    <mergeCell ref="G4470:J4470"/>
    <mergeCell ref="G4471:J4471"/>
    <mergeCell ref="G4472:J4472"/>
    <mergeCell ref="A4449:D4449"/>
    <mergeCell ref="F4449:K4449"/>
    <mergeCell ref="M4449:O4449"/>
    <mergeCell ref="Q4449:S4449"/>
    <mergeCell ref="A4450:D4451"/>
    <mergeCell ref="F4450:K4451"/>
    <mergeCell ref="M4450:O4450"/>
    <mergeCell ref="U2618:V2618"/>
    <mergeCell ref="A2643:S2643"/>
    <mergeCell ref="A2624:S2624"/>
    <mergeCell ref="A2578:K2618"/>
    <mergeCell ref="U2616:V2616"/>
    <mergeCell ref="U2617:V2617"/>
    <mergeCell ref="U2610:V2610"/>
    <mergeCell ref="U2611:V2611"/>
    <mergeCell ref="U2612:V2612"/>
    <mergeCell ref="U2613:V2613"/>
    <mergeCell ref="U2614:V2614"/>
    <mergeCell ref="U2615:V2615"/>
    <mergeCell ref="U2602:V2602"/>
    <mergeCell ref="D2687:R2687"/>
  </mergeCells>
  <printOptions verticalCentered="1"/>
  <pageMargins left="0" right="0" top="0.19685039370078741" bottom="0.19685039370078741" header="0.11811023622047245" footer="0.11811023622047245"/>
  <pageSetup scale="44" fitToHeight="0" orientation="landscape" horizontalDpi="4294967293" verticalDpi="360" r:id="rId1"/>
  <rowBreaks count="95" manualBreakCount="95">
    <brk id="49" max="22" man="1"/>
    <brk id="99" max="22" man="1"/>
    <brk id="148" max="22" man="1"/>
    <brk id="197" max="22" man="1"/>
    <brk id="246" max="22" man="1"/>
    <brk id="296" max="22" man="1"/>
    <brk id="345" max="22" man="1"/>
    <brk id="394" max="22" man="1"/>
    <brk id="443" max="22" man="1"/>
    <brk id="492" max="22" man="1"/>
    <brk id="541" max="22" man="1"/>
    <brk id="590" max="22" man="1"/>
    <brk id="638" max="22" man="1"/>
    <brk id="686" max="22" man="1"/>
    <brk id="734" max="22" man="1"/>
    <brk id="782" max="22" man="1"/>
    <brk id="811" max="22" man="1"/>
    <brk id="841" max="22" man="1"/>
    <brk id="871" max="22" man="1"/>
    <brk id="900" max="22" man="1"/>
    <brk id="929" max="22" man="1"/>
    <brk id="959" max="22" man="1"/>
    <brk id="988" max="22" man="1"/>
    <brk id="1017" max="22" man="1"/>
    <brk id="1046" max="22" man="1"/>
    <brk id="1075" max="22" man="1"/>
    <brk id="1130" max="22" man="1"/>
    <brk id="1183" max="22" man="1"/>
    <brk id="1239" max="22" man="1"/>
    <brk id="1296" max="22" man="1"/>
    <brk id="1349" max="22" man="1"/>
    <brk id="1402" max="22" man="1"/>
    <brk id="1456" max="22" man="1"/>
    <brk id="1507" max="22" man="1"/>
    <brk id="1562" max="22" man="1"/>
    <brk id="1609" max="22" man="1"/>
    <brk id="1656" max="22" man="1"/>
    <brk id="1704" max="22" man="1"/>
    <brk id="1752" max="22" man="1"/>
    <brk id="1801" max="22" man="1"/>
    <brk id="1853" max="22" man="1"/>
    <brk id="1908" max="22" man="1"/>
    <brk id="1928" max="22" man="1"/>
    <brk id="1991" max="22" man="1"/>
    <brk id="2025" max="22" man="1"/>
    <brk id="2060" max="22" man="1"/>
    <brk id="2108" max="22" man="1"/>
    <brk id="2156" max="22" man="1"/>
    <brk id="2204" max="22" man="1"/>
    <brk id="2251" max="22" man="1"/>
    <brk id="2312" max="22" man="1"/>
    <brk id="2349" max="22" man="1"/>
    <brk id="2385" max="22" man="1"/>
    <brk id="2408" max="22" man="1"/>
    <brk id="2460" max="22" man="1"/>
    <brk id="2515" max="22" man="1"/>
    <brk id="2542" max="22" man="1"/>
    <brk id="2567" max="22" man="1"/>
    <brk id="2623" max="22" man="1"/>
    <brk id="2686" max="22" man="1"/>
    <brk id="2723" max="22" man="1"/>
    <brk id="2761" max="22" man="1"/>
    <brk id="2799" max="22" man="1"/>
    <brk id="2857" max="22" man="1"/>
    <brk id="2889" max="22" man="1"/>
    <brk id="2947" max="22" man="1"/>
    <brk id="2976" max="22" man="1"/>
    <brk id="3020" max="22" man="1"/>
    <brk id="3074" max="22" man="1"/>
    <brk id="3104" max="22" man="1"/>
    <brk id="3154" max="22" man="1"/>
    <brk id="3204" max="22" man="1"/>
    <brk id="3254" max="22" man="1"/>
    <brk id="3298" max="22" man="1"/>
    <brk id="3350" max="22" man="1"/>
    <brk id="3402" max="22" man="1"/>
    <brk id="3454" max="22" man="1"/>
    <brk id="3506" max="22" man="1"/>
    <brk id="3558" max="22" man="1"/>
    <brk id="3610" max="22" man="1"/>
    <brk id="3662" max="22" man="1"/>
    <brk id="3714" max="22" man="1"/>
    <brk id="3766" max="22" man="1"/>
    <brk id="3818" max="22" man="1"/>
    <brk id="3874" max="22" man="1"/>
    <brk id="3932" max="22" man="1"/>
    <brk id="3989" max="22" man="1"/>
    <brk id="4044" max="22" man="1"/>
    <brk id="4096" max="22" man="1"/>
    <brk id="4151" max="22" man="1"/>
    <brk id="4215" max="22" man="1"/>
    <brk id="4264" max="22" man="1"/>
    <brk id="4316" max="22" man="1"/>
    <brk id="4368" max="22" man="1"/>
    <brk id="4420" max="22" man="1"/>
  </rowBreaks>
  <colBreaks count="1" manualBreakCount="1">
    <brk id="24" max="4639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77528-E464-48E7-AA98-C777BC36FCF2}">
  <sheetPr>
    <pageSetUpPr fitToPage="1"/>
  </sheetPr>
  <dimension ref="A1:X1078"/>
  <sheetViews>
    <sheetView showGridLines="0" view="pageBreakPreview" topLeftCell="A798" zoomScale="50" zoomScaleNormal="50" zoomScaleSheetLayoutView="50" zoomScalePageLayoutView="40" workbookViewId="0">
      <selection activeCell="C825" sqref="C825:D825"/>
    </sheetView>
  </sheetViews>
  <sheetFormatPr baseColWidth="10" defaultRowHeight="14.4"/>
  <cols>
    <col min="1" max="3" width="11.5546875" style="238"/>
    <col min="4" max="4" width="29.33203125" style="238" customWidth="1"/>
    <col min="5" max="9" width="11.5546875" style="238"/>
    <col min="10" max="10" width="16.44140625" style="238" customWidth="1"/>
    <col min="11" max="11" width="11.5546875" style="238"/>
    <col min="12" max="12" width="58.44140625" style="238" customWidth="1"/>
    <col min="13" max="14" width="11.5546875" style="238"/>
    <col min="15" max="15" width="15.33203125" style="238" customWidth="1"/>
    <col min="16" max="16" width="11.5546875" style="238"/>
    <col min="17" max="17" width="16.44140625" style="238" customWidth="1"/>
    <col min="18" max="18" width="15.5546875" style="238" customWidth="1"/>
    <col min="19" max="19" width="14.88671875" style="238" customWidth="1"/>
    <col min="20" max="16384" width="11.5546875" style="238"/>
  </cols>
  <sheetData>
    <row r="1" spans="1:19" ht="22.8" customHeight="1" thickBot="1">
      <c r="A1" s="2045"/>
      <c r="B1" s="2046"/>
      <c r="C1" s="2046"/>
      <c r="D1" s="2047" t="s">
        <v>1281</v>
      </c>
      <c r="E1" s="2048"/>
      <c r="F1" s="2048"/>
      <c r="G1" s="2048"/>
      <c r="H1" s="2048"/>
      <c r="I1" s="2048"/>
      <c r="J1" s="2048"/>
      <c r="K1" s="2048"/>
      <c r="L1" s="2048"/>
      <c r="M1" s="2048"/>
      <c r="N1" s="2048"/>
      <c r="O1" s="2048"/>
      <c r="P1" s="2048"/>
      <c r="Q1" s="2048"/>
      <c r="R1" s="2049"/>
      <c r="S1" s="694"/>
    </row>
    <row r="2" spans="1:19" ht="22.8" customHeight="1" thickBot="1">
      <c r="A2" s="279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1"/>
    </row>
    <row r="3" spans="1:19" ht="33.6" customHeight="1">
      <c r="A3" s="2050" t="s">
        <v>1204</v>
      </c>
      <c r="B3" s="2051"/>
      <c r="C3" s="2052"/>
      <c r="D3" s="2053" t="s">
        <v>1228</v>
      </c>
      <c r="E3" s="2054"/>
      <c r="F3" s="2054"/>
      <c r="G3" s="2054"/>
      <c r="H3" s="2054"/>
      <c r="I3" s="2054"/>
      <c r="J3" s="2054"/>
      <c r="K3" s="2054"/>
      <c r="L3" s="2054"/>
      <c r="M3" s="2054"/>
      <c r="N3" s="2054"/>
      <c r="O3" s="2054"/>
      <c r="P3" s="2054"/>
      <c r="Q3" s="2054"/>
      <c r="R3" s="2055"/>
      <c r="S3" s="1240"/>
    </row>
    <row r="4" spans="1:19" ht="16.2" thickBot="1">
      <c r="A4" s="1237"/>
      <c r="B4" s="1238"/>
      <c r="C4" s="1239"/>
      <c r="D4" s="2056"/>
      <c r="E4" s="2057"/>
      <c r="F4" s="2057"/>
      <c r="G4" s="2057"/>
      <c r="H4" s="2057"/>
      <c r="I4" s="2057"/>
      <c r="J4" s="2057"/>
      <c r="K4" s="2057"/>
      <c r="L4" s="2057"/>
      <c r="M4" s="2057"/>
      <c r="N4" s="2057"/>
      <c r="O4" s="2057"/>
      <c r="P4" s="2057"/>
      <c r="Q4" s="2057"/>
      <c r="R4" s="2058"/>
      <c r="S4" s="1241"/>
    </row>
    <row r="5" spans="1:19" ht="22.8" customHeight="1">
      <c r="A5" s="283"/>
      <c r="B5" s="1506"/>
      <c r="C5" s="1506"/>
      <c r="D5" s="1507"/>
      <c r="E5" s="1508"/>
      <c r="F5" s="1508"/>
      <c r="G5" s="1507"/>
      <c r="H5" s="1507"/>
      <c r="I5" s="1507"/>
      <c r="J5" s="1507"/>
      <c r="K5" s="1507"/>
      <c r="L5" s="1507"/>
      <c r="M5" s="1507"/>
      <c r="N5" s="1507"/>
      <c r="O5" s="1507"/>
      <c r="P5" s="1507"/>
      <c r="Q5" s="1507"/>
      <c r="R5" s="1508"/>
      <c r="S5" s="282"/>
    </row>
    <row r="6" spans="1:19" ht="22.8" customHeight="1">
      <c r="A6" s="2059" t="s">
        <v>1282</v>
      </c>
      <c r="B6" s="2060"/>
      <c r="C6" s="2060"/>
      <c r="D6" s="2060"/>
      <c r="E6" s="1509"/>
      <c r="F6" s="2061" t="s">
        <v>1283</v>
      </c>
      <c r="G6" s="2061"/>
      <c r="H6" s="2061"/>
      <c r="I6" s="2061"/>
      <c r="J6" s="2061"/>
      <c r="K6" s="2061"/>
      <c r="L6" s="1508"/>
      <c r="M6" s="2061" t="s">
        <v>1205</v>
      </c>
      <c r="N6" s="2061"/>
      <c r="O6" s="2061"/>
      <c r="P6" s="1508"/>
      <c r="Q6" s="2062" t="s">
        <v>1284</v>
      </c>
      <c r="R6" s="2063"/>
      <c r="S6" s="2064"/>
    </row>
    <row r="7" spans="1:19" ht="22.8" customHeight="1">
      <c r="A7" s="2023" t="str">
        <f>+'ACTA ADICIONAL OBRA '!A191</f>
        <v>12.1.1</v>
      </c>
      <c r="B7" s="2024"/>
      <c r="C7" s="2024"/>
      <c r="D7" s="2024"/>
      <c r="E7" s="1509"/>
      <c r="F7" s="2025" t="str">
        <f>+'ACTA ADICIONAL OBRA '!B191</f>
        <v>PISO BALDOSA DE GRANO VIBROPRENSADO Y PULIDO DE 33 CM X 33 CM CON GRANO BLANCO # 1-2 Y TIPO DE GRANO MARMOL PERLATO O SIMILAR MAXIMO DE GRANO 9.5 MM + DILATACIONES PLASTICAS COLOR BLANCO CADA 6 PIEZAS SOBRE EL MORTERO DE PEGA DOSIFICACION 1:3 ESPESOR TOTAL 5 CM</v>
      </c>
      <c r="G7" s="2025"/>
      <c r="H7" s="2025"/>
      <c r="I7" s="2025"/>
      <c r="J7" s="2025"/>
      <c r="K7" s="2025"/>
      <c r="L7" s="1508"/>
      <c r="M7" s="2026" t="s">
        <v>1256</v>
      </c>
      <c r="N7" s="2027"/>
      <c r="O7" s="2028"/>
      <c r="P7" s="1507"/>
      <c r="Q7" s="2029"/>
      <c r="R7" s="2030"/>
      <c r="S7" s="2031"/>
    </row>
    <row r="8" spans="1:19" ht="22.8" customHeight="1">
      <c r="A8" s="2023"/>
      <c r="B8" s="2024"/>
      <c r="C8" s="2024"/>
      <c r="D8" s="2024"/>
      <c r="E8" s="1509"/>
      <c r="F8" s="2025"/>
      <c r="G8" s="2025"/>
      <c r="H8" s="2025"/>
      <c r="I8" s="2025"/>
      <c r="J8" s="2025"/>
      <c r="K8" s="2025"/>
      <c r="L8" s="1507"/>
      <c r="M8" s="2093"/>
      <c r="N8" s="2093"/>
      <c r="O8" s="2093"/>
      <c r="P8" s="2093"/>
      <c r="Q8" s="2093"/>
      <c r="R8" s="2093"/>
      <c r="S8" s="2094"/>
    </row>
    <row r="9" spans="1:19" ht="22.8" customHeight="1">
      <c r="A9" s="2032" t="s">
        <v>1285</v>
      </c>
      <c r="B9" s="2033"/>
      <c r="C9" s="2033"/>
      <c r="D9" s="2033"/>
      <c r="E9" s="2033"/>
      <c r="F9" s="2033"/>
      <c r="G9" s="2033"/>
      <c r="H9" s="2033"/>
      <c r="I9" s="2033"/>
      <c r="J9" s="2033"/>
      <c r="K9" s="2034"/>
      <c r="L9" s="2038" t="s">
        <v>428</v>
      </c>
      <c r="M9" s="2040" t="s">
        <v>1225</v>
      </c>
      <c r="N9" s="2041"/>
      <c r="O9" s="2042"/>
      <c r="P9" s="2038" t="s">
        <v>1286</v>
      </c>
      <c r="Q9" s="2038" t="s">
        <v>1287</v>
      </c>
      <c r="R9" s="2038" t="s">
        <v>1288</v>
      </c>
      <c r="S9" s="2043" t="s">
        <v>1206</v>
      </c>
    </row>
    <row r="10" spans="1:19" ht="22.8" customHeight="1">
      <c r="A10" s="2035"/>
      <c r="B10" s="2036"/>
      <c r="C10" s="2036"/>
      <c r="D10" s="2036"/>
      <c r="E10" s="2036"/>
      <c r="F10" s="2036"/>
      <c r="G10" s="2036"/>
      <c r="H10" s="2036"/>
      <c r="I10" s="2036"/>
      <c r="J10" s="2036"/>
      <c r="K10" s="2037"/>
      <c r="L10" s="2039"/>
      <c r="M10" s="284" t="s">
        <v>1289</v>
      </c>
      <c r="N10" s="284" t="s">
        <v>1290</v>
      </c>
      <c r="O10" s="284" t="s">
        <v>1291</v>
      </c>
      <c r="P10" s="2039"/>
      <c r="Q10" s="2039"/>
      <c r="R10" s="2039"/>
      <c r="S10" s="2044"/>
    </row>
    <row r="11" spans="1:19" ht="22.8" customHeight="1">
      <c r="A11" s="2070" t="e" vm="1">
        <v>#VALUE!</v>
      </c>
      <c r="B11" s="2071"/>
      <c r="C11" s="2071"/>
      <c r="D11" s="2071"/>
      <c r="E11" s="2071"/>
      <c r="F11" s="2071"/>
      <c r="G11" s="2071"/>
      <c r="H11" s="2071"/>
      <c r="I11" s="2071"/>
      <c r="J11" s="2071"/>
      <c r="K11" s="2072"/>
      <c r="L11" s="285" t="s">
        <v>1293</v>
      </c>
      <c r="M11" s="286"/>
      <c r="N11" s="287"/>
      <c r="O11" s="287"/>
      <c r="P11" s="287">
        <v>326.76</v>
      </c>
      <c r="Q11" s="287">
        <v>1</v>
      </c>
      <c r="R11" s="287">
        <f>Q11*P11</f>
        <v>326.76</v>
      </c>
      <c r="S11" s="288">
        <f>R11</f>
        <v>326.76</v>
      </c>
    </row>
    <row r="12" spans="1:19" ht="22.8" customHeight="1">
      <c r="A12" s="2073"/>
      <c r="B12" s="2074"/>
      <c r="C12" s="2074"/>
      <c r="D12" s="2074"/>
      <c r="E12" s="2074"/>
      <c r="F12" s="2074"/>
      <c r="G12" s="2074"/>
      <c r="H12" s="2074"/>
      <c r="I12" s="2074"/>
      <c r="J12" s="2074"/>
      <c r="K12" s="2075"/>
      <c r="L12" s="285" t="s">
        <v>1226</v>
      </c>
      <c r="M12" s="286"/>
      <c r="N12" s="287"/>
      <c r="O12" s="287"/>
      <c r="P12" s="287">
        <v>274.08</v>
      </c>
      <c r="Q12" s="287">
        <v>1</v>
      </c>
      <c r="R12" s="287">
        <f t="shared" ref="R12:R25" si="0">Q12*P12</f>
        <v>274.08</v>
      </c>
      <c r="S12" s="288">
        <f t="shared" ref="S12:S25" si="1">R12</f>
        <v>274.08</v>
      </c>
    </row>
    <row r="13" spans="1:19" ht="22.8" customHeight="1">
      <c r="A13" s="2073"/>
      <c r="B13" s="2074"/>
      <c r="C13" s="2074"/>
      <c r="D13" s="2074"/>
      <c r="E13" s="2074"/>
      <c r="F13" s="2074"/>
      <c r="G13" s="2074"/>
      <c r="H13" s="2074"/>
      <c r="I13" s="2074"/>
      <c r="J13" s="2074"/>
      <c r="K13" s="2075"/>
      <c r="L13" s="285" t="s">
        <v>914</v>
      </c>
      <c r="M13" s="286"/>
      <c r="N13" s="287"/>
      <c r="O13" s="287"/>
      <c r="P13" s="287"/>
      <c r="Q13" s="287"/>
      <c r="R13" s="287"/>
      <c r="S13" s="288"/>
    </row>
    <row r="14" spans="1:19" ht="22.8" customHeight="1">
      <c r="A14" s="2073"/>
      <c r="B14" s="2074"/>
      <c r="C14" s="2074"/>
      <c r="D14" s="2074"/>
      <c r="E14" s="2074"/>
      <c r="F14" s="2074"/>
      <c r="G14" s="2074"/>
      <c r="H14" s="2074"/>
      <c r="I14" s="2074"/>
      <c r="J14" s="2074"/>
      <c r="K14" s="2075"/>
      <c r="L14" s="285" t="s">
        <v>1294</v>
      </c>
      <c r="M14" s="286"/>
      <c r="N14" s="287"/>
      <c r="O14" s="287"/>
      <c r="P14" s="287">
        <v>11</v>
      </c>
      <c r="Q14" s="287">
        <v>1</v>
      </c>
      <c r="R14" s="287">
        <f t="shared" si="0"/>
        <v>11</v>
      </c>
      <c r="S14" s="288">
        <f t="shared" si="1"/>
        <v>11</v>
      </c>
    </row>
    <row r="15" spans="1:19" ht="22.8" customHeight="1">
      <c r="A15" s="2073"/>
      <c r="B15" s="2074"/>
      <c r="C15" s="2074"/>
      <c r="D15" s="2074"/>
      <c r="E15" s="2074"/>
      <c r="F15" s="2074"/>
      <c r="G15" s="2074"/>
      <c r="H15" s="2074"/>
      <c r="I15" s="2074"/>
      <c r="J15" s="2074"/>
      <c r="K15" s="2075"/>
      <c r="L15" s="285" t="s">
        <v>1295</v>
      </c>
      <c r="M15" s="286"/>
      <c r="N15" s="287"/>
      <c r="O15" s="287"/>
      <c r="P15" s="287">
        <v>9.5</v>
      </c>
      <c r="Q15" s="287">
        <v>1</v>
      </c>
      <c r="R15" s="287">
        <f t="shared" si="0"/>
        <v>9.5</v>
      </c>
      <c r="S15" s="288">
        <f t="shared" si="1"/>
        <v>9.5</v>
      </c>
    </row>
    <row r="16" spans="1:19" ht="22.8" customHeight="1">
      <c r="A16" s="2073"/>
      <c r="B16" s="2074"/>
      <c r="C16" s="2074"/>
      <c r="D16" s="2074"/>
      <c r="E16" s="2074"/>
      <c r="F16" s="2074"/>
      <c r="G16" s="2074"/>
      <c r="H16" s="2074"/>
      <c r="I16" s="2074"/>
      <c r="J16" s="2074"/>
      <c r="K16" s="2075"/>
      <c r="L16" s="285" t="s">
        <v>1296</v>
      </c>
      <c r="M16" s="286"/>
      <c r="N16" s="287"/>
      <c r="O16" s="287"/>
      <c r="P16" s="287">
        <v>9.5</v>
      </c>
      <c r="Q16" s="287">
        <v>1</v>
      </c>
      <c r="R16" s="287">
        <f t="shared" si="0"/>
        <v>9.5</v>
      </c>
      <c r="S16" s="288">
        <f t="shared" si="1"/>
        <v>9.5</v>
      </c>
    </row>
    <row r="17" spans="1:19" ht="22.8" customHeight="1">
      <c r="A17" s="2073"/>
      <c r="B17" s="2074"/>
      <c r="C17" s="2074"/>
      <c r="D17" s="2074"/>
      <c r="E17" s="2074"/>
      <c r="F17" s="2074"/>
      <c r="G17" s="2074"/>
      <c r="H17" s="2074"/>
      <c r="I17" s="2074"/>
      <c r="J17" s="2074"/>
      <c r="K17" s="2075"/>
      <c r="L17" s="285" t="s">
        <v>1297</v>
      </c>
      <c r="M17" s="286"/>
      <c r="N17" s="287"/>
      <c r="O17" s="287"/>
      <c r="P17" s="287">
        <v>19.3</v>
      </c>
      <c r="Q17" s="287">
        <v>1</v>
      </c>
      <c r="R17" s="287">
        <f t="shared" si="0"/>
        <v>19.3</v>
      </c>
      <c r="S17" s="288">
        <f t="shared" si="1"/>
        <v>19.3</v>
      </c>
    </row>
    <row r="18" spans="1:19" ht="22.8" customHeight="1">
      <c r="A18" s="2073"/>
      <c r="B18" s="2074"/>
      <c r="C18" s="2074"/>
      <c r="D18" s="2074"/>
      <c r="E18" s="2074"/>
      <c r="F18" s="2074"/>
      <c r="G18" s="2074"/>
      <c r="H18" s="2074"/>
      <c r="I18" s="2074"/>
      <c r="J18" s="2074"/>
      <c r="K18" s="2075"/>
      <c r="L18" s="285" t="s">
        <v>1298</v>
      </c>
      <c r="M18" s="286"/>
      <c r="N18" s="287"/>
      <c r="O18" s="287"/>
      <c r="P18" s="287">
        <v>12.32</v>
      </c>
      <c r="Q18" s="287">
        <v>1</v>
      </c>
      <c r="R18" s="287">
        <f t="shared" si="0"/>
        <v>12.32</v>
      </c>
      <c r="S18" s="288">
        <f t="shared" si="1"/>
        <v>12.32</v>
      </c>
    </row>
    <row r="19" spans="1:19" ht="22.8" customHeight="1">
      <c r="A19" s="2073"/>
      <c r="B19" s="2074"/>
      <c r="C19" s="2074"/>
      <c r="D19" s="2074"/>
      <c r="E19" s="2074"/>
      <c r="F19" s="2074"/>
      <c r="G19" s="2074"/>
      <c r="H19" s="2074"/>
      <c r="I19" s="2074"/>
      <c r="J19" s="2074"/>
      <c r="K19" s="2075"/>
      <c r="L19" s="285" t="s">
        <v>1299</v>
      </c>
      <c r="M19" s="286"/>
      <c r="N19" s="287"/>
      <c r="O19" s="287"/>
      <c r="P19" s="287">
        <v>15.2</v>
      </c>
      <c r="Q19" s="287">
        <v>1</v>
      </c>
      <c r="R19" s="287">
        <f t="shared" si="0"/>
        <v>15.2</v>
      </c>
      <c r="S19" s="288">
        <f t="shared" si="1"/>
        <v>15.2</v>
      </c>
    </row>
    <row r="20" spans="1:19" ht="22.8" customHeight="1">
      <c r="A20" s="2073"/>
      <c r="B20" s="2074"/>
      <c r="C20" s="2074"/>
      <c r="D20" s="2074"/>
      <c r="E20" s="2074"/>
      <c r="F20" s="2074"/>
      <c r="G20" s="2074"/>
      <c r="H20" s="2074"/>
      <c r="I20" s="2074"/>
      <c r="J20" s="2074"/>
      <c r="K20" s="2075"/>
      <c r="L20" s="285" t="s">
        <v>1300</v>
      </c>
      <c r="M20" s="286"/>
      <c r="N20" s="287"/>
      <c r="O20" s="287"/>
      <c r="P20" s="287">
        <v>12.45</v>
      </c>
      <c r="Q20" s="287">
        <v>1</v>
      </c>
      <c r="R20" s="287">
        <f t="shared" si="0"/>
        <v>12.45</v>
      </c>
      <c r="S20" s="288">
        <f t="shared" si="1"/>
        <v>12.45</v>
      </c>
    </row>
    <row r="21" spans="1:19" ht="22.8" customHeight="1">
      <c r="A21" s="2073"/>
      <c r="B21" s="2074"/>
      <c r="C21" s="2074"/>
      <c r="D21" s="2074"/>
      <c r="E21" s="2074"/>
      <c r="F21" s="2074"/>
      <c r="G21" s="2074"/>
      <c r="H21" s="2074"/>
      <c r="I21" s="2074"/>
      <c r="J21" s="2074"/>
      <c r="K21" s="2075"/>
      <c r="L21" s="285" t="s">
        <v>1301</v>
      </c>
      <c r="M21" s="286"/>
      <c r="N21" s="287"/>
      <c r="O21" s="287"/>
      <c r="P21" s="287">
        <v>9.9700000000000006</v>
      </c>
      <c r="Q21" s="287">
        <v>1</v>
      </c>
      <c r="R21" s="287">
        <f t="shared" si="0"/>
        <v>9.9700000000000006</v>
      </c>
      <c r="S21" s="288">
        <f t="shared" si="1"/>
        <v>9.9700000000000006</v>
      </c>
    </row>
    <row r="22" spans="1:19" ht="22.8" customHeight="1">
      <c r="A22" s="2073"/>
      <c r="B22" s="2074"/>
      <c r="C22" s="2074"/>
      <c r="D22" s="2074"/>
      <c r="E22" s="2074"/>
      <c r="F22" s="2074"/>
      <c r="G22" s="2074"/>
      <c r="H22" s="2074"/>
      <c r="I22" s="2074"/>
      <c r="J22" s="2074"/>
      <c r="K22" s="2075"/>
      <c r="L22" s="285" t="s">
        <v>1302</v>
      </c>
      <c r="M22" s="286"/>
      <c r="N22" s="287"/>
      <c r="O22" s="287"/>
      <c r="P22" s="287">
        <v>5.44</v>
      </c>
      <c r="Q22" s="287">
        <v>1</v>
      </c>
      <c r="R22" s="287">
        <f t="shared" si="0"/>
        <v>5.44</v>
      </c>
      <c r="S22" s="288">
        <f t="shared" si="1"/>
        <v>5.44</v>
      </c>
    </row>
    <row r="23" spans="1:19" ht="22.8" customHeight="1">
      <c r="A23" s="2073"/>
      <c r="B23" s="2074"/>
      <c r="C23" s="2074"/>
      <c r="D23" s="2074"/>
      <c r="E23" s="2074"/>
      <c r="F23" s="2074"/>
      <c r="G23" s="2074"/>
      <c r="H23" s="2074"/>
      <c r="I23" s="2074"/>
      <c r="J23" s="2074"/>
      <c r="K23" s="2075"/>
      <c r="L23" s="285" t="s">
        <v>1303</v>
      </c>
      <c r="M23" s="286"/>
      <c r="N23" s="287"/>
      <c r="O23" s="287"/>
      <c r="P23" s="287">
        <v>3.12</v>
      </c>
      <c r="Q23" s="287">
        <v>1</v>
      </c>
      <c r="R23" s="287">
        <f t="shared" si="0"/>
        <v>3.12</v>
      </c>
      <c r="S23" s="288">
        <f t="shared" si="1"/>
        <v>3.12</v>
      </c>
    </row>
    <row r="24" spans="1:19" ht="22.8" customHeight="1">
      <c r="A24" s="2073"/>
      <c r="B24" s="2074"/>
      <c r="C24" s="2074"/>
      <c r="D24" s="2074"/>
      <c r="E24" s="2074"/>
      <c r="F24" s="2074"/>
      <c r="G24" s="2074"/>
      <c r="H24" s="2074"/>
      <c r="I24" s="2074"/>
      <c r="J24" s="2074"/>
      <c r="K24" s="2075"/>
      <c r="L24" s="285" t="s">
        <v>1304</v>
      </c>
      <c r="M24" s="286"/>
      <c r="N24" s="287"/>
      <c r="O24" s="287"/>
      <c r="P24" s="287">
        <v>34.6</v>
      </c>
      <c r="Q24" s="287">
        <v>1</v>
      </c>
      <c r="R24" s="287">
        <f t="shared" si="0"/>
        <v>34.6</v>
      </c>
      <c r="S24" s="288">
        <f t="shared" si="1"/>
        <v>34.6</v>
      </c>
    </row>
    <row r="25" spans="1:19" ht="22.8" customHeight="1">
      <c r="A25" s="2073"/>
      <c r="B25" s="2074"/>
      <c r="C25" s="2074"/>
      <c r="D25" s="2074"/>
      <c r="E25" s="2074"/>
      <c r="F25" s="2074"/>
      <c r="G25" s="2074"/>
      <c r="H25" s="2074"/>
      <c r="I25" s="2074"/>
      <c r="J25" s="2074"/>
      <c r="K25" s="2075"/>
      <c r="L25" s="285" t="s">
        <v>1305</v>
      </c>
      <c r="M25" s="286"/>
      <c r="N25" s="287"/>
      <c r="O25" s="287"/>
      <c r="P25" s="287">
        <f>54.56+157.16</f>
        <v>211.72</v>
      </c>
      <c r="Q25" s="287">
        <v>1</v>
      </c>
      <c r="R25" s="287">
        <f t="shared" si="0"/>
        <v>211.72</v>
      </c>
      <c r="S25" s="288">
        <f t="shared" si="1"/>
        <v>211.72</v>
      </c>
    </row>
    <row r="26" spans="1:19" ht="22.8" customHeight="1">
      <c r="A26" s="2073"/>
      <c r="B26" s="2074"/>
      <c r="C26" s="2074"/>
      <c r="D26" s="2074"/>
      <c r="E26" s="2074"/>
      <c r="F26" s="2074"/>
      <c r="G26" s="2074"/>
      <c r="H26" s="2074"/>
      <c r="I26" s="2074"/>
      <c r="J26" s="2074"/>
      <c r="K26" s="2075"/>
      <c r="L26" s="285"/>
      <c r="M26" s="286"/>
      <c r="N26" s="287"/>
      <c r="O26" s="287"/>
      <c r="P26" s="287"/>
      <c r="Q26" s="287"/>
      <c r="R26" s="287"/>
      <c r="S26" s="288"/>
    </row>
    <row r="27" spans="1:19" ht="22.8" customHeight="1">
      <c r="A27" s="2073"/>
      <c r="B27" s="2074"/>
      <c r="C27" s="2074"/>
      <c r="D27" s="2074"/>
      <c r="E27" s="2074"/>
      <c r="F27" s="2074"/>
      <c r="G27" s="2074"/>
      <c r="H27" s="2074"/>
      <c r="I27" s="2074"/>
      <c r="J27" s="2074"/>
      <c r="K27" s="2075"/>
      <c r="L27" s="285"/>
      <c r="M27" s="286"/>
      <c r="N27" s="287"/>
      <c r="O27" s="287"/>
      <c r="P27" s="287"/>
      <c r="Q27" s="287"/>
      <c r="R27" s="287"/>
      <c r="S27" s="288"/>
    </row>
    <row r="28" spans="1:19" ht="22.8" customHeight="1">
      <c r="A28" s="2073"/>
      <c r="B28" s="2074"/>
      <c r="C28" s="2074"/>
      <c r="D28" s="2074"/>
      <c r="E28" s="2074"/>
      <c r="F28" s="2074"/>
      <c r="G28" s="2074"/>
      <c r="H28" s="2074"/>
      <c r="I28" s="2074"/>
      <c r="J28" s="2074"/>
      <c r="K28" s="2075"/>
      <c r="L28" s="285"/>
      <c r="M28" s="286"/>
      <c r="N28" s="287"/>
      <c r="O28" s="287"/>
      <c r="P28" s="287"/>
      <c r="Q28" s="287"/>
      <c r="R28" s="287"/>
      <c r="S28" s="288"/>
    </row>
    <row r="29" spans="1:19" ht="22.8" customHeight="1">
      <c r="A29" s="2073"/>
      <c r="B29" s="2074"/>
      <c r="C29" s="2074"/>
      <c r="D29" s="2074"/>
      <c r="E29" s="2074"/>
      <c r="F29" s="2074"/>
      <c r="G29" s="2074"/>
      <c r="H29" s="2074"/>
      <c r="I29" s="2074"/>
      <c r="J29" s="2074"/>
      <c r="K29" s="2075"/>
      <c r="L29" s="285"/>
      <c r="M29" s="286"/>
      <c r="N29" s="287"/>
      <c r="O29" s="287"/>
      <c r="P29" s="287"/>
      <c r="Q29" s="287"/>
      <c r="R29" s="287"/>
      <c r="S29" s="288"/>
    </row>
    <row r="30" spans="1:19" ht="22.8" customHeight="1">
      <c r="A30" s="2073"/>
      <c r="B30" s="2074"/>
      <c r="C30" s="2074"/>
      <c r="D30" s="2074"/>
      <c r="E30" s="2074"/>
      <c r="F30" s="2074"/>
      <c r="G30" s="2074"/>
      <c r="H30" s="2074"/>
      <c r="I30" s="2074"/>
      <c r="J30" s="2074"/>
      <c r="K30" s="2075"/>
      <c r="L30" s="285"/>
      <c r="M30" s="286"/>
      <c r="N30" s="287"/>
      <c r="O30" s="287"/>
      <c r="P30" s="287"/>
      <c r="Q30" s="287"/>
      <c r="R30" s="287"/>
      <c r="S30" s="288"/>
    </row>
    <row r="31" spans="1:19" ht="22.8" customHeight="1">
      <c r="A31" s="2073"/>
      <c r="B31" s="2074"/>
      <c r="C31" s="2074"/>
      <c r="D31" s="2074"/>
      <c r="E31" s="2074"/>
      <c r="F31" s="2074"/>
      <c r="G31" s="2074"/>
      <c r="H31" s="2074"/>
      <c r="I31" s="2074"/>
      <c r="J31" s="2074"/>
      <c r="K31" s="2075"/>
      <c r="L31" s="285"/>
      <c r="M31" s="286"/>
      <c r="N31" s="287"/>
      <c r="O31" s="287"/>
      <c r="P31" s="287"/>
      <c r="Q31" s="287"/>
      <c r="R31" s="287"/>
      <c r="S31" s="288"/>
    </row>
    <row r="32" spans="1:19" ht="22.8" customHeight="1" thickBot="1">
      <c r="A32" s="2073"/>
      <c r="B32" s="2074"/>
      <c r="C32" s="2074"/>
      <c r="D32" s="2074"/>
      <c r="E32" s="2074"/>
      <c r="F32" s="2074"/>
      <c r="G32" s="2074"/>
      <c r="H32" s="2074"/>
      <c r="I32" s="2074"/>
      <c r="J32" s="2074"/>
      <c r="K32" s="2075"/>
      <c r="L32" s="2090" t="s">
        <v>1209</v>
      </c>
      <c r="M32" s="2091"/>
      <c r="N32" s="2091"/>
      <c r="O32" s="2091"/>
      <c r="P32" s="2091"/>
      <c r="Q32" s="2091"/>
      <c r="R32" s="2092"/>
      <c r="S32" s="1510">
        <f>SUM(S11:S25)</f>
        <v>954.96000000000015</v>
      </c>
    </row>
    <row r="33" spans="1:19" ht="22.8" customHeight="1">
      <c r="A33" s="757"/>
      <c r="B33" s="758"/>
      <c r="C33" s="758"/>
      <c r="D33" s="759"/>
      <c r="E33" s="760"/>
      <c r="F33" s="760"/>
      <c r="G33" s="760"/>
      <c r="H33" s="761"/>
      <c r="I33" s="762"/>
      <c r="J33" s="763"/>
      <c r="K33" s="763"/>
      <c r="L33" s="763"/>
      <c r="M33" s="764"/>
      <c r="N33" s="759"/>
      <c r="O33" s="759"/>
      <c r="P33" s="759"/>
      <c r="Q33" s="759"/>
      <c r="R33" s="759"/>
      <c r="S33" s="768"/>
    </row>
    <row r="34" spans="1:19" ht="22.8" customHeight="1">
      <c r="A34" s="289"/>
      <c r="B34" s="290"/>
      <c r="C34" s="290"/>
      <c r="D34" s="291"/>
      <c r="E34" s="292"/>
      <c r="F34" s="292"/>
      <c r="G34" s="292"/>
      <c r="H34" s="293"/>
      <c r="I34" s="294"/>
      <c r="J34" s="295"/>
      <c r="K34" s="295"/>
      <c r="L34" s="295"/>
      <c r="M34" s="296"/>
      <c r="N34" s="291"/>
      <c r="O34" s="291"/>
      <c r="P34" s="291"/>
      <c r="Q34" s="291"/>
      <c r="R34" s="291"/>
      <c r="S34" s="297"/>
    </row>
    <row r="35" spans="1:19" ht="92.4" customHeight="1">
      <c r="A35" s="1958" t="s">
        <v>1306</v>
      </c>
      <c r="B35" s="1758"/>
      <c r="C35" s="1757"/>
      <c r="D35" s="1757"/>
      <c r="E35" s="280"/>
      <c r="F35" s="756"/>
      <c r="G35" s="1758" t="s">
        <v>1306</v>
      </c>
      <c r="H35" s="1758"/>
      <c r="I35" s="299"/>
      <c r="J35" s="299"/>
      <c r="K35" s="298"/>
      <c r="L35" s="756"/>
      <c r="M35" s="756"/>
      <c r="N35" s="756"/>
      <c r="O35" s="756"/>
      <c r="P35" s="756"/>
      <c r="Q35" s="756"/>
      <c r="R35" s="756"/>
      <c r="S35" s="281"/>
    </row>
    <row r="36" spans="1:19" ht="22.8" customHeight="1">
      <c r="A36" s="765" t="s">
        <v>1939</v>
      </c>
      <c r="B36" s="755"/>
      <c r="C36" s="755"/>
      <c r="G36" s="1759" t="s">
        <v>1942</v>
      </c>
      <c r="H36" s="1759"/>
      <c r="I36" s="1759"/>
      <c r="J36" s="1759"/>
      <c r="K36" s="756"/>
      <c r="L36" s="756"/>
      <c r="M36" s="756"/>
      <c r="N36" s="756"/>
      <c r="O36" s="756"/>
      <c r="P36" s="756"/>
      <c r="Q36" s="756"/>
      <c r="R36" s="756"/>
      <c r="S36" s="300"/>
    </row>
    <row r="37" spans="1:19" ht="22.8" customHeight="1">
      <c r="A37" s="765" t="s">
        <v>1940</v>
      </c>
      <c r="B37" s="755"/>
      <c r="C37" s="755"/>
      <c r="G37" s="1759" t="s">
        <v>1943</v>
      </c>
      <c r="H37" s="1759"/>
      <c r="I37" s="1759"/>
      <c r="J37" s="1759"/>
      <c r="K37" s="756"/>
      <c r="L37" s="756"/>
      <c r="M37" s="756"/>
      <c r="N37" s="756"/>
      <c r="O37" s="756"/>
      <c r="P37" s="756"/>
      <c r="Q37" s="756"/>
      <c r="R37" s="756"/>
      <c r="S37" s="300"/>
    </row>
    <row r="38" spans="1:19" ht="22.8" customHeight="1" thickBot="1">
      <c r="A38" s="766" t="s">
        <v>1941</v>
      </c>
      <c r="B38" s="767"/>
      <c r="C38" s="767"/>
      <c r="D38" s="727"/>
      <c r="E38" s="727"/>
      <c r="F38" s="727"/>
      <c r="G38" s="1760" t="s">
        <v>1944</v>
      </c>
      <c r="H38" s="1760"/>
      <c r="I38" s="1760"/>
      <c r="J38" s="1760"/>
      <c r="K38" s="301"/>
      <c r="L38" s="301"/>
      <c r="M38" s="301"/>
      <c r="N38" s="301"/>
      <c r="O38" s="301"/>
      <c r="P38" s="301"/>
      <c r="Q38" s="301"/>
      <c r="R38" s="301"/>
      <c r="S38" s="302"/>
    </row>
    <row r="39" spans="1:19" ht="22.8" customHeight="1" thickBot="1">
      <c r="A39" s="2045"/>
      <c r="B39" s="2046"/>
      <c r="C39" s="2046"/>
      <c r="D39" s="2047" t="s">
        <v>1281</v>
      </c>
      <c r="E39" s="2048"/>
      <c r="F39" s="2048"/>
      <c r="G39" s="2048"/>
      <c r="H39" s="2048"/>
      <c r="I39" s="2048"/>
      <c r="J39" s="2048"/>
      <c r="K39" s="2048"/>
      <c r="L39" s="2048"/>
      <c r="M39" s="2048"/>
      <c r="N39" s="2048"/>
      <c r="O39" s="2048"/>
      <c r="P39" s="2048"/>
      <c r="Q39" s="2048"/>
      <c r="R39" s="2049"/>
      <c r="S39" s="694"/>
    </row>
    <row r="40" spans="1:19" ht="22.8" customHeight="1" thickBot="1">
      <c r="A40" s="279"/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1"/>
    </row>
    <row r="41" spans="1:19" ht="33.6" customHeight="1">
      <c r="A41" s="2050" t="s">
        <v>1204</v>
      </c>
      <c r="B41" s="2051"/>
      <c r="C41" s="2052"/>
      <c r="D41" s="2053" t="s">
        <v>1228</v>
      </c>
      <c r="E41" s="2054"/>
      <c r="F41" s="2054"/>
      <c r="G41" s="2054"/>
      <c r="H41" s="2054"/>
      <c r="I41" s="2054"/>
      <c r="J41" s="2054"/>
      <c r="K41" s="2054"/>
      <c r="L41" s="2054"/>
      <c r="M41" s="2054"/>
      <c r="N41" s="2054"/>
      <c r="O41" s="2054"/>
      <c r="P41" s="2054"/>
      <c r="Q41" s="2054"/>
      <c r="R41" s="2055"/>
      <c r="S41" s="1240"/>
    </row>
    <row r="42" spans="1:19" ht="16.2" thickBot="1">
      <c r="A42" s="1237"/>
      <c r="B42" s="1238"/>
      <c r="C42" s="1239"/>
      <c r="D42" s="2056"/>
      <c r="E42" s="2057"/>
      <c r="F42" s="2057"/>
      <c r="G42" s="2057"/>
      <c r="H42" s="2057"/>
      <c r="I42" s="2057"/>
      <c r="J42" s="2057"/>
      <c r="K42" s="2057"/>
      <c r="L42" s="2057"/>
      <c r="M42" s="2057"/>
      <c r="N42" s="2057"/>
      <c r="O42" s="2057"/>
      <c r="P42" s="2057"/>
      <c r="Q42" s="2057"/>
      <c r="R42" s="2058"/>
      <c r="S42" s="1241"/>
    </row>
    <row r="43" spans="1:19" ht="22.8" customHeight="1">
      <c r="A43" s="283"/>
      <c r="B43" s="1506"/>
      <c r="C43" s="1506"/>
      <c r="D43" s="1507"/>
      <c r="E43" s="1508"/>
      <c r="F43" s="1508"/>
      <c r="G43" s="1507"/>
      <c r="H43" s="1507"/>
      <c r="I43" s="1507"/>
      <c r="J43" s="1507"/>
      <c r="K43" s="1507"/>
      <c r="L43" s="1507"/>
      <c r="M43" s="1507"/>
      <c r="N43" s="1507"/>
      <c r="O43" s="1507"/>
      <c r="P43" s="1507"/>
      <c r="Q43" s="1507"/>
      <c r="R43" s="1508"/>
      <c r="S43" s="282"/>
    </row>
    <row r="44" spans="1:19" ht="22.8" customHeight="1">
      <c r="A44" s="2059" t="s">
        <v>1282</v>
      </c>
      <c r="B44" s="2060"/>
      <c r="C44" s="2060"/>
      <c r="D44" s="2060"/>
      <c r="E44" s="1509"/>
      <c r="F44" s="2061" t="s">
        <v>1283</v>
      </c>
      <c r="G44" s="2061"/>
      <c r="H44" s="2061"/>
      <c r="I44" s="2061"/>
      <c r="J44" s="2061"/>
      <c r="K44" s="2061"/>
      <c r="L44" s="1508"/>
      <c r="M44" s="2061" t="s">
        <v>1205</v>
      </c>
      <c r="N44" s="2061"/>
      <c r="O44" s="2061"/>
      <c r="P44" s="1508"/>
      <c r="Q44" s="2062" t="s">
        <v>1284</v>
      </c>
      <c r="R44" s="2063"/>
      <c r="S44" s="2064"/>
    </row>
    <row r="45" spans="1:19" ht="22.8" customHeight="1">
      <c r="A45" s="2023" t="str">
        <f>+'ACTA ADICIONAL OBRA '!A192</f>
        <v>12.1.2</v>
      </c>
      <c r="B45" s="2024"/>
      <c r="C45" s="2024"/>
      <c r="D45" s="2024"/>
      <c r="E45" s="1509"/>
      <c r="F45" s="2025" t="str">
        <f>+'ACTA ADICIONAL OBRA '!B192</f>
        <v>ZOCALO RECTO PREFABRICADO EN GRANO DE MARMOL COLOR BEIGE H= 7.5 CM</v>
      </c>
      <c r="G45" s="2025"/>
      <c r="H45" s="2025"/>
      <c r="I45" s="2025"/>
      <c r="J45" s="2025"/>
      <c r="K45" s="2025"/>
      <c r="L45" s="1508"/>
      <c r="M45" s="2026" t="s">
        <v>1263</v>
      </c>
      <c r="N45" s="2027"/>
      <c r="O45" s="2028"/>
      <c r="P45" s="1507"/>
      <c r="Q45" s="2029"/>
      <c r="R45" s="2030"/>
      <c r="S45" s="2031"/>
    </row>
    <row r="46" spans="1:19" ht="22.8" customHeight="1">
      <c r="A46" s="2023"/>
      <c r="B46" s="2024"/>
      <c r="C46" s="2024"/>
      <c r="D46" s="2024"/>
      <c r="E46" s="1509"/>
      <c r="F46" s="2025"/>
      <c r="G46" s="2025"/>
      <c r="H46" s="2025"/>
      <c r="I46" s="2025"/>
      <c r="J46" s="2025"/>
      <c r="K46" s="2025"/>
      <c r="L46" s="1507"/>
      <c r="M46" s="1507"/>
      <c r="N46" s="1511"/>
      <c r="O46" s="1511"/>
      <c r="P46" s="1511"/>
      <c r="Q46" s="1511"/>
      <c r="R46" s="1508"/>
      <c r="S46" s="282"/>
    </row>
    <row r="47" spans="1:19" ht="22.8" customHeight="1">
      <c r="A47" s="2032" t="s">
        <v>1285</v>
      </c>
      <c r="B47" s="2033"/>
      <c r="C47" s="2033"/>
      <c r="D47" s="2033"/>
      <c r="E47" s="2033"/>
      <c r="F47" s="2033"/>
      <c r="G47" s="2033"/>
      <c r="H47" s="2033"/>
      <c r="I47" s="2033"/>
      <c r="J47" s="2033"/>
      <c r="K47" s="2034"/>
      <c r="L47" s="2038" t="s">
        <v>428</v>
      </c>
      <c r="M47" s="2040" t="s">
        <v>1225</v>
      </c>
      <c r="N47" s="2041"/>
      <c r="O47" s="2042"/>
      <c r="P47" s="2038" t="s">
        <v>1286</v>
      </c>
      <c r="Q47" s="2038" t="s">
        <v>1287</v>
      </c>
      <c r="R47" s="2038" t="s">
        <v>1288</v>
      </c>
      <c r="S47" s="2043" t="s">
        <v>1206</v>
      </c>
    </row>
    <row r="48" spans="1:19" ht="22.8" customHeight="1">
      <c r="A48" s="2035"/>
      <c r="B48" s="2036"/>
      <c r="C48" s="2036"/>
      <c r="D48" s="2036"/>
      <c r="E48" s="2036"/>
      <c r="F48" s="2036"/>
      <c r="G48" s="2036"/>
      <c r="H48" s="2036"/>
      <c r="I48" s="2036"/>
      <c r="J48" s="2036"/>
      <c r="K48" s="2037"/>
      <c r="L48" s="2039"/>
      <c r="M48" s="284" t="s">
        <v>1289</v>
      </c>
      <c r="N48" s="284" t="s">
        <v>1290</v>
      </c>
      <c r="O48" s="284" t="s">
        <v>1291</v>
      </c>
      <c r="P48" s="2039"/>
      <c r="Q48" s="2039"/>
      <c r="R48" s="2039"/>
      <c r="S48" s="2044"/>
    </row>
    <row r="49" spans="1:19" ht="22.8" customHeight="1">
      <c r="A49" s="2070" t="e" vm="2">
        <v>#VALUE!</v>
      </c>
      <c r="B49" s="2071"/>
      <c r="C49" s="2071"/>
      <c r="D49" s="2071"/>
      <c r="E49" s="2071"/>
      <c r="F49" s="2071"/>
      <c r="G49" s="2071"/>
      <c r="H49" s="2071"/>
      <c r="I49" s="2071"/>
      <c r="J49" s="2071"/>
      <c r="K49" s="2072"/>
      <c r="L49" s="285" t="s">
        <v>1293</v>
      </c>
      <c r="M49" s="286"/>
      <c r="N49" s="287"/>
      <c r="O49" s="287">
        <v>74.45</v>
      </c>
      <c r="P49" s="287"/>
      <c r="Q49" s="287">
        <v>1</v>
      </c>
      <c r="R49" s="287">
        <f>O49+Q49</f>
        <v>75.45</v>
      </c>
      <c r="S49" s="288">
        <f>R49</f>
        <v>75.45</v>
      </c>
    </row>
    <row r="50" spans="1:19" ht="22.8" customHeight="1">
      <c r="A50" s="2073"/>
      <c r="B50" s="2074"/>
      <c r="C50" s="2074"/>
      <c r="D50" s="2074"/>
      <c r="E50" s="2074"/>
      <c r="F50" s="2074"/>
      <c r="G50" s="2074"/>
      <c r="H50" s="2074"/>
      <c r="I50" s="2074"/>
      <c r="J50" s="2074"/>
      <c r="K50" s="2075"/>
      <c r="L50" s="285" t="s">
        <v>1226</v>
      </c>
      <c r="M50" s="286"/>
      <c r="N50" s="287"/>
      <c r="O50" s="287">
        <v>56.6</v>
      </c>
      <c r="P50" s="287"/>
      <c r="Q50" s="287">
        <v>1</v>
      </c>
      <c r="R50" s="287">
        <f>O50+Q50</f>
        <v>57.6</v>
      </c>
      <c r="S50" s="288">
        <f t="shared" ref="S50" si="2">R50</f>
        <v>57.6</v>
      </c>
    </row>
    <row r="51" spans="1:19" ht="22.8" customHeight="1">
      <c r="A51" s="2073"/>
      <c r="B51" s="2074"/>
      <c r="C51" s="2074"/>
      <c r="D51" s="2074"/>
      <c r="E51" s="2074"/>
      <c r="F51" s="2074"/>
      <c r="G51" s="2074"/>
      <c r="H51" s="2074"/>
      <c r="I51" s="2074"/>
      <c r="J51" s="2074"/>
      <c r="K51" s="2075"/>
      <c r="L51" s="285" t="s">
        <v>914</v>
      </c>
      <c r="M51" s="286"/>
      <c r="N51" s="287"/>
      <c r="O51" s="287"/>
      <c r="P51" s="287"/>
      <c r="Q51" s="287"/>
      <c r="R51" s="287"/>
      <c r="S51" s="288"/>
    </row>
    <row r="52" spans="1:19" ht="22.8" customHeight="1">
      <c r="A52" s="2073"/>
      <c r="B52" s="2074"/>
      <c r="C52" s="2074"/>
      <c r="D52" s="2074"/>
      <c r="E52" s="2074"/>
      <c r="F52" s="2074"/>
      <c r="G52" s="2074"/>
      <c r="H52" s="2074"/>
      <c r="I52" s="2074"/>
      <c r="J52" s="2074"/>
      <c r="K52" s="2075"/>
      <c r="L52" s="285" t="s">
        <v>1294</v>
      </c>
      <c r="M52" s="286"/>
      <c r="N52" s="287"/>
      <c r="O52" s="287">
        <v>12.2</v>
      </c>
      <c r="P52" s="287"/>
      <c r="Q52" s="287">
        <v>1</v>
      </c>
      <c r="R52" s="287">
        <f t="shared" ref="R52:R63" si="3">O52+Q52</f>
        <v>13.2</v>
      </c>
      <c r="S52" s="288">
        <f t="shared" ref="S52:S63" si="4">R52</f>
        <v>13.2</v>
      </c>
    </row>
    <row r="53" spans="1:19" ht="22.8" customHeight="1">
      <c r="A53" s="2073"/>
      <c r="B53" s="2074"/>
      <c r="C53" s="2074"/>
      <c r="D53" s="2074"/>
      <c r="E53" s="2074"/>
      <c r="F53" s="2074"/>
      <c r="G53" s="2074"/>
      <c r="H53" s="2074"/>
      <c r="I53" s="2074"/>
      <c r="J53" s="2074"/>
      <c r="K53" s="2075"/>
      <c r="L53" s="285" t="s">
        <v>1295</v>
      </c>
      <c r="M53" s="286"/>
      <c r="N53" s="287"/>
      <c r="O53" s="287">
        <v>11.4</v>
      </c>
      <c r="P53" s="287"/>
      <c r="Q53" s="287">
        <v>1</v>
      </c>
      <c r="R53" s="287">
        <f t="shared" si="3"/>
        <v>12.4</v>
      </c>
      <c r="S53" s="288">
        <f t="shared" si="4"/>
        <v>12.4</v>
      </c>
    </row>
    <row r="54" spans="1:19" ht="22.8" customHeight="1">
      <c r="A54" s="2073"/>
      <c r="B54" s="2074"/>
      <c r="C54" s="2074"/>
      <c r="D54" s="2074"/>
      <c r="E54" s="2074"/>
      <c r="F54" s="2074"/>
      <c r="G54" s="2074"/>
      <c r="H54" s="2074"/>
      <c r="I54" s="2074"/>
      <c r="J54" s="2074"/>
      <c r="K54" s="2075"/>
      <c r="L54" s="285" t="s">
        <v>1296</v>
      </c>
      <c r="M54" s="286"/>
      <c r="N54" s="287"/>
      <c r="O54" s="287">
        <v>11.4</v>
      </c>
      <c r="P54" s="287"/>
      <c r="Q54" s="287">
        <v>1</v>
      </c>
      <c r="R54" s="287">
        <f t="shared" si="3"/>
        <v>12.4</v>
      </c>
      <c r="S54" s="288">
        <f t="shared" si="4"/>
        <v>12.4</v>
      </c>
    </row>
    <row r="55" spans="1:19" ht="22.8" customHeight="1">
      <c r="A55" s="2073"/>
      <c r="B55" s="2074"/>
      <c r="C55" s="2074"/>
      <c r="D55" s="2074"/>
      <c r="E55" s="2074"/>
      <c r="F55" s="2074"/>
      <c r="G55" s="2074"/>
      <c r="H55" s="2074"/>
      <c r="I55" s="2074"/>
      <c r="J55" s="2074"/>
      <c r="K55" s="2075"/>
      <c r="L55" s="285" t="s">
        <v>1297</v>
      </c>
      <c r="M55" s="286"/>
      <c r="N55" s="287"/>
      <c r="O55" s="287">
        <v>17.149999999999999</v>
      </c>
      <c r="P55" s="287"/>
      <c r="Q55" s="287">
        <v>1</v>
      </c>
      <c r="R55" s="287">
        <f t="shared" si="3"/>
        <v>18.149999999999999</v>
      </c>
      <c r="S55" s="288">
        <f t="shared" si="4"/>
        <v>18.149999999999999</v>
      </c>
    </row>
    <row r="56" spans="1:19" ht="22.8" customHeight="1">
      <c r="A56" s="2073"/>
      <c r="B56" s="2074"/>
      <c r="C56" s="2074"/>
      <c r="D56" s="2074"/>
      <c r="E56" s="2074"/>
      <c r="F56" s="2074"/>
      <c r="G56" s="2074"/>
      <c r="H56" s="2074"/>
      <c r="I56" s="2074"/>
      <c r="J56" s="2074"/>
      <c r="K56" s="2075"/>
      <c r="L56" s="285" t="s">
        <v>1298</v>
      </c>
      <c r="M56" s="286"/>
      <c r="N56" s="287"/>
      <c r="O56" s="287">
        <f>11.9+0.35</f>
        <v>12.25</v>
      </c>
      <c r="P56" s="287"/>
      <c r="Q56" s="287">
        <v>1</v>
      </c>
      <c r="R56" s="287">
        <f t="shared" si="3"/>
        <v>13.25</v>
      </c>
      <c r="S56" s="288">
        <f t="shared" si="4"/>
        <v>13.25</v>
      </c>
    </row>
    <row r="57" spans="1:19" ht="22.8" customHeight="1">
      <c r="A57" s="2073"/>
      <c r="B57" s="2074"/>
      <c r="C57" s="2074"/>
      <c r="D57" s="2074"/>
      <c r="E57" s="2074"/>
      <c r="F57" s="2074"/>
      <c r="G57" s="2074"/>
      <c r="H57" s="2074"/>
      <c r="I57" s="2074"/>
      <c r="J57" s="2074"/>
      <c r="K57" s="2075"/>
      <c r="L57" s="285" t="s">
        <v>1299</v>
      </c>
      <c r="M57" s="286"/>
      <c r="N57" s="287"/>
      <c r="O57" s="287">
        <v>15.1</v>
      </c>
      <c r="P57" s="287"/>
      <c r="Q57" s="287">
        <v>1</v>
      </c>
      <c r="R57" s="287">
        <f t="shared" si="3"/>
        <v>16.100000000000001</v>
      </c>
      <c r="S57" s="288">
        <f t="shared" si="4"/>
        <v>16.100000000000001</v>
      </c>
    </row>
    <row r="58" spans="1:19" ht="22.8" customHeight="1">
      <c r="A58" s="2073"/>
      <c r="B58" s="2074"/>
      <c r="C58" s="2074"/>
      <c r="D58" s="2074"/>
      <c r="E58" s="2074"/>
      <c r="F58" s="2074"/>
      <c r="G58" s="2074"/>
      <c r="H58" s="2074"/>
      <c r="I58" s="2074"/>
      <c r="J58" s="2074"/>
      <c r="K58" s="2075"/>
      <c r="L58" s="285" t="s">
        <v>1300</v>
      </c>
      <c r="M58" s="286"/>
      <c r="N58" s="287"/>
      <c r="O58" s="287">
        <v>12.15</v>
      </c>
      <c r="P58" s="287"/>
      <c r="Q58" s="287">
        <v>1</v>
      </c>
      <c r="R58" s="287">
        <f t="shared" si="3"/>
        <v>13.15</v>
      </c>
      <c r="S58" s="288">
        <f t="shared" si="4"/>
        <v>13.15</v>
      </c>
    </row>
    <row r="59" spans="1:19" ht="22.8" customHeight="1">
      <c r="A59" s="2073"/>
      <c r="B59" s="2074"/>
      <c r="C59" s="2074"/>
      <c r="D59" s="2074"/>
      <c r="E59" s="2074"/>
      <c r="F59" s="2074"/>
      <c r="G59" s="2074"/>
      <c r="H59" s="2074"/>
      <c r="I59" s="2074"/>
      <c r="J59" s="2074"/>
      <c r="K59" s="2075"/>
      <c r="L59" s="285" t="s">
        <v>1301</v>
      </c>
      <c r="M59" s="286"/>
      <c r="N59" s="287"/>
      <c r="O59" s="287">
        <v>9.8000000000000007</v>
      </c>
      <c r="P59" s="287"/>
      <c r="Q59" s="287">
        <v>1</v>
      </c>
      <c r="R59" s="287">
        <f t="shared" si="3"/>
        <v>10.8</v>
      </c>
      <c r="S59" s="288">
        <f t="shared" si="4"/>
        <v>10.8</v>
      </c>
    </row>
    <row r="60" spans="1:19" ht="22.8" customHeight="1">
      <c r="A60" s="2073"/>
      <c r="B60" s="2074"/>
      <c r="C60" s="2074"/>
      <c r="D60" s="2074"/>
      <c r="E60" s="2074"/>
      <c r="F60" s="2074"/>
      <c r="G60" s="2074"/>
      <c r="H60" s="2074"/>
      <c r="I60" s="2074"/>
      <c r="J60" s="2074"/>
      <c r="K60" s="2075"/>
      <c r="L60" s="285" t="s">
        <v>1302</v>
      </c>
      <c r="M60" s="286"/>
      <c r="N60" s="287"/>
      <c r="O60" s="287">
        <v>8.35</v>
      </c>
      <c r="P60" s="287"/>
      <c r="Q60" s="287">
        <v>1</v>
      </c>
      <c r="R60" s="287">
        <f t="shared" si="3"/>
        <v>9.35</v>
      </c>
      <c r="S60" s="288">
        <f t="shared" si="4"/>
        <v>9.35</v>
      </c>
    </row>
    <row r="61" spans="1:19" ht="22.8" customHeight="1">
      <c r="A61" s="2073"/>
      <c r="B61" s="2074"/>
      <c r="C61" s="2074"/>
      <c r="D61" s="2074"/>
      <c r="E61" s="2074"/>
      <c r="F61" s="2074"/>
      <c r="G61" s="2074"/>
      <c r="H61" s="2074"/>
      <c r="I61" s="2074"/>
      <c r="J61" s="2074"/>
      <c r="K61" s="2075"/>
      <c r="L61" s="285" t="s">
        <v>1303</v>
      </c>
      <c r="M61" s="286"/>
      <c r="N61" s="287"/>
      <c r="O61" s="287">
        <v>6.23</v>
      </c>
      <c r="P61" s="287"/>
      <c r="Q61" s="287">
        <v>1</v>
      </c>
      <c r="R61" s="287">
        <f t="shared" si="3"/>
        <v>7.23</v>
      </c>
      <c r="S61" s="288">
        <f t="shared" si="4"/>
        <v>7.23</v>
      </c>
    </row>
    <row r="62" spans="1:19" ht="22.8" customHeight="1">
      <c r="A62" s="2073"/>
      <c r="B62" s="2074"/>
      <c r="C62" s="2074"/>
      <c r="D62" s="2074"/>
      <c r="E62" s="2074"/>
      <c r="F62" s="2074"/>
      <c r="G62" s="2074"/>
      <c r="H62" s="2074"/>
      <c r="I62" s="2074"/>
      <c r="J62" s="2074"/>
      <c r="K62" s="2075"/>
      <c r="L62" s="285" t="s">
        <v>1304</v>
      </c>
      <c r="M62" s="286"/>
      <c r="N62" s="287"/>
      <c r="O62" s="287">
        <v>32.5</v>
      </c>
      <c r="P62" s="287"/>
      <c r="Q62" s="287">
        <v>1</v>
      </c>
      <c r="R62" s="287">
        <f t="shared" si="3"/>
        <v>33.5</v>
      </c>
      <c r="S62" s="288">
        <f t="shared" si="4"/>
        <v>33.5</v>
      </c>
    </row>
    <row r="63" spans="1:19" ht="22.8" customHeight="1">
      <c r="A63" s="2073"/>
      <c r="B63" s="2074"/>
      <c r="C63" s="2074"/>
      <c r="D63" s="2074"/>
      <c r="E63" s="2074"/>
      <c r="F63" s="2074"/>
      <c r="G63" s="2074"/>
      <c r="H63" s="2074"/>
      <c r="I63" s="2074"/>
      <c r="J63" s="2074"/>
      <c r="K63" s="2075"/>
      <c r="L63" s="285" t="s">
        <v>1305</v>
      </c>
      <c r="M63" s="286"/>
      <c r="N63" s="287"/>
      <c r="O63" s="287">
        <v>37.4</v>
      </c>
      <c r="P63" s="287"/>
      <c r="Q63" s="287">
        <v>1</v>
      </c>
      <c r="R63" s="287">
        <f t="shared" si="3"/>
        <v>38.4</v>
      </c>
      <c r="S63" s="288">
        <f t="shared" si="4"/>
        <v>38.4</v>
      </c>
    </row>
    <row r="64" spans="1:19" ht="22.8" customHeight="1">
      <c r="A64" s="2073"/>
      <c r="B64" s="2074"/>
      <c r="C64" s="2074"/>
      <c r="D64" s="2074"/>
      <c r="E64" s="2074"/>
      <c r="F64" s="2074"/>
      <c r="G64" s="2074"/>
      <c r="H64" s="2074"/>
      <c r="I64" s="2074"/>
      <c r="J64" s="2074"/>
      <c r="K64" s="2075"/>
      <c r="L64" s="285"/>
      <c r="M64" s="286"/>
      <c r="N64" s="287"/>
      <c r="O64" s="287"/>
      <c r="P64" s="287"/>
      <c r="Q64" s="287"/>
      <c r="R64" s="287"/>
      <c r="S64" s="288"/>
    </row>
    <row r="65" spans="1:19" ht="22.8" customHeight="1">
      <c r="A65" s="2073"/>
      <c r="B65" s="2074"/>
      <c r="C65" s="2074"/>
      <c r="D65" s="2074"/>
      <c r="E65" s="2074"/>
      <c r="F65" s="2074"/>
      <c r="G65" s="2074"/>
      <c r="H65" s="2074"/>
      <c r="I65" s="2074"/>
      <c r="J65" s="2074"/>
      <c r="K65" s="2075"/>
      <c r="L65" s="285"/>
      <c r="M65" s="286"/>
      <c r="N65" s="287"/>
      <c r="O65" s="287"/>
      <c r="P65" s="287"/>
      <c r="Q65" s="287"/>
      <c r="R65" s="287"/>
      <c r="S65" s="288"/>
    </row>
    <row r="66" spans="1:19" ht="22.8" customHeight="1">
      <c r="A66" s="2073"/>
      <c r="B66" s="2074"/>
      <c r="C66" s="2074"/>
      <c r="D66" s="2074"/>
      <c r="E66" s="2074"/>
      <c r="F66" s="2074"/>
      <c r="G66" s="2074"/>
      <c r="H66" s="2074"/>
      <c r="I66" s="2074"/>
      <c r="J66" s="2074"/>
      <c r="K66" s="2075"/>
      <c r="L66" s="285"/>
      <c r="M66" s="286"/>
      <c r="N66" s="287"/>
      <c r="O66" s="287"/>
      <c r="P66" s="287"/>
      <c r="Q66" s="287"/>
      <c r="R66" s="287"/>
      <c r="S66" s="288"/>
    </row>
    <row r="67" spans="1:19" ht="22.8" customHeight="1">
      <c r="A67" s="2073"/>
      <c r="B67" s="2074"/>
      <c r="C67" s="2074"/>
      <c r="D67" s="2074"/>
      <c r="E67" s="2074"/>
      <c r="F67" s="2074"/>
      <c r="G67" s="2074"/>
      <c r="H67" s="2074"/>
      <c r="I67" s="2074"/>
      <c r="J67" s="2074"/>
      <c r="K67" s="2075"/>
      <c r="L67" s="285"/>
      <c r="M67" s="286"/>
      <c r="N67" s="287"/>
      <c r="O67" s="287"/>
      <c r="P67" s="287"/>
      <c r="Q67" s="287"/>
      <c r="R67" s="287"/>
      <c r="S67" s="288"/>
    </row>
    <row r="68" spans="1:19" ht="22.8" customHeight="1">
      <c r="A68" s="2073"/>
      <c r="B68" s="2074"/>
      <c r="C68" s="2074"/>
      <c r="D68" s="2074"/>
      <c r="E68" s="2074"/>
      <c r="F68" s="2074"/>
      <c r="G68" s="2074"/>
      <c r="H68" s="2074"/>
      <c r="I68" s="2074"/>
      <c r="J68" s="2074"/>
      <c r="K68" s="2075"/>
      <c r="L68" s="285"/>
      <c r="M68" s="286"/>
      <c r="N68" s="287"/>
      <c r="O68" s="287"/>
      <c r="P68" s="287"/>
      <c r="Q68" s="287"/>
      <c r="R68" s="287"/>
      <c r="S68" s="288"/>
    </row>
    <row r="69" spans="1:19" ht="22.8" customHeight="1">
      <c r="A69" s="2073"/>
      <c r="B69" s="2074"/>
      <c r="C69" s="2074"/>
      <c r="D69" s="2074"/>
      <c r="E69" s="2074"/>
      <c r="F69" s="2074"/>
      <c r="G69" s="2074"/>
      <c r="H69" s="2074"/>
      <c r="I69" s="2074"/>
      <c r="J69" s="2074"/>
      <c r="K69" s="2075"/>
      <c r="L69" s="285"/>
      <c r="M69" s="286"/>
      <c r="N69" s="287"/>
      <c r="O69" s="287"/>
      <c r="P69" s="287"/>
      <c r="Q69" s="287"/>
      <c r="R69" s="287"/>
      <c r="S69" s="288"/>
    </row>
    <row r="70" spans="1:19" ht="22.8" customHeight="1" thickBot="1">
      <c r="A70" s="2073"/>
      <c r="B70" s="2074"/>
      <c r="C70" s="2074"/>
      <c r="D70" s="2074"/>
      <c r="E70" s="2074"/>
      <c r="F70" s="2074"/>
      <c r="G70" s="2074"/>
      <c r="H70" s="2074"/>
      <c r="I70" s="2074"/>
      <c r="J70" s="2074"/>
      <c r="K70" s="2075"/>
      <c r="L70" s="2090" t="s">
        <v>1209</v>
      </c>
      <c r="M70" s="2091"/>
      <c r="N70" s="2091"/>
      <c r="O70" s="2091"/>
      <c r="P70" s="2091"/>
      <c r="Q70" s="2091"/>
      <c r="R70" s="2092"/>
      <c r="S70" s="1510">
        <f>SUM(S49:S63)</f>
        <v>330.98</v>
      </c>
    </row>
    <row r="71" spans="1:19" ht="22.8" customHeight="1">
      <c r="A71" s="757"/>
      <c r="B71" s="758"/>
      <c r="C71" s="758"/>
      <c r="D71" s="759"/>
      <c r="E71" s="760"/>
      <c r="F71" s="760"/>
      <c r="G71" s="760"/>
      <c r="H71" s="761"/>
      <c r="I71" s="762"/>
      <c r="J71" s="763"/>
      <c r="K71" s="763"/>
      <c r="L71" s="763"/>
      <c r="M71" s="764"/>
      <c r="N71" s="759"/>
      <c r="O71" s="759"/>
      <c r="P71" s="759"/>
      <c r="Q71" s="759"/>
      <c r="R71" s="759"/>
      <c r="S71" s="768"/>
    </row>
    <row r="72" spans="1:19" ht="22.8" customHeight="1">
      <c r="A72" s="289"/>
      <c r="B72" s="290"/>
      <c r="C72" s="290"/>
      <c r="D72" s="291"/>
      <c r="E72" s="292"/>
      <c r="F72" s="292"/>
      <c r="G72" s="292"/>
      <c r="H72" s="293"/>
      <c r="I72" s="294"/>
      <c r="J72" s="295"/>
      <c r="K72" s="295"/>
      <c r="L72" s="295"/>
      <c r="M72" s="296"/>
      <c r="N72" s="291"/>
      <c r="O72" s="291"/>
      <c r="P72" s="291"/>
      <c r="Q72" s="291"/>
      <c r="R72" s="291"/>
      <c r="S72" s="297"/>
    </row>
    <row r="73" spans="1:19" ht="61.2" customHeight="1">
      <c r="A73" s="1958" t="s">
        <v>1306</v>
      </c>
      <c r="B73" s="1758"/>
      <c r="C73" s="1757"/>
      <c r="D73" s="1757"/>
      <c r="E73" s="280"/>
      <c r="F73" s="756"/>
      <c r="G73" s="1758" t="s">
        <v>1306</v>
      </c>
      <c r="H73" s="1758"/>
      <c r="I73" s="299"/>
      <c r="J73" s="299"/>
      <c r="K73" s="756"/>
      <c r="L73" s="756"/>
      <c r="M73" s="756"/>
      <c r="N73" s="756"/>
      <c r="O73" s="756"/>
      <c r="P73" s="756"/>
      <c r="Q73" s="756"/>
      <c r="R73" s="756"/>
      <c r="S73" s="281"/>
    </row>
    <row r="74" spans="1:19" ht="22.8" customHeight="1">
      <c r="A74" s="765" t="s">
        <v>1939</v>
      </c>
      <c r="B74" s="755"/>
      <c r="C74" s="755"/>
      <c r="G74" s="1759" t="s">
        <v>1942</v>
      </c>
      <c r="H74" s="1759"/>
      <c r="I74" s="1759"/>
      <c r="J74" s="1759"/>
      <c r="K74" s="756"/>
      <c r="L74" s="756"/>
      <c r="M74" s="756"/>
      <c r="N74" s="756"/>
      <c r="O74" s="756"/>
      <c r="P74" s="756"/>
      <c r="Q74" s="756"/>
      <c r="R74" s="756"/>
      <c r="S74" s="300"/>
    </row>
    <row r="75" spans="1:19" ht="22.8" customHeight="1">
      <c r="A75" s="765" t="s">
        <v>1940</v>
      </c>
      <c r="B75" s="755"/>
      <c r="C75" s="755"/>
      <c r="G75" s="1759" t="s">
        <v>1943</v>
      </c>
      <c r="H75" s="1759"/>
      <c r="I75" s="1759"/>
      <c r="J75" s="1759"/>
      <c r="K75" s="756"/>
      <c r="L75" s="756"/>
      <c r="M75" s="756"/>
      <c r="N75" s="756"/>
      <c r="O75" s="756"/>
      <c r="P75" s="756"/>
      <c r="Q75" s="756"/>
      <c r="R75" s="756"/>
      <c r="S75" s="300"/>
    </row>
    <row r="76" spans="1:19" ht="22.8" customHeight="1" thickBot="1">
      <c r="A76" s="766" t="s">
        <v>1941</v>
      </c>
      <c r="B76" s="767"/>
      <c r="C76" s="767"/>
      <c r="D76" s="727"/>
      <c r="E76" s="727"/>
      <c r="F76" s="727"/>
      <c r="G76" s="1760" t="s">
        <v>1944</v>
      </c>
      <c r="H76" s="1760"/>
      <c r="I76" s="1760"/>
      <c r="J76" s="1760"/>
      <c r="K76" s="301"/>
      <c r="L76" s="301"/>
      <c r="M76" s="301"/>
      <c r="N76" s="301"/>
      <c r="O76" s="301"/>
      <c r="P76" s="301"/>
      <c r="Q76" s="301"/>
      <c r="R76" s="301"/>
      <c r="S76" s="302"/>
    </row>
    <row r="77" spans="1:19" ht="22.8" customHeight="1" thickBot="1">
      <c r="A77" s="2045"/>
      <c r="B77" s="2046"/>
      <c r="C77" s="2046"/>
      <c r="D77" s="2047" t="s">
        <v>1798</v>
      </c>
      <c r="E77" s="2048"/>
      <c r="F77" s="2048"/>
      <c r="G77" s="2048"/>
      <c r="H77" s="2048"/>
      <c r="I77" s="2048"/>
      <c r="J77" s="2048"/>
      <c r="K77" s="2048"/>
      <c r="L77" s="2048"/>
      <c r="M77" s="2048"/>
      <c r="N77" s="2048"/>
      <c r="O77" s="2048"/>
      <c r="P77" s="2048"/>
      <c r="Q77" s="2048"/>
      <c r="R77" s="2049"/>
      <c r="S77" s="694"/>
    </row>
    <row r="78" spans="1:19" ht="22.8" customHeight="1" thickBot="1">
      <c r="A78" s="279"/>
      <c r="B78" s="280"/>
      <c r="C78" s="280"/>
      <c r="D78" s="280"/>
      <c r="E78" s="280"/>
      <c r="F78" s="280"/>
      <c r="G78" s="280"/>
      <c r="H78" s="280"/>
      <c r="I78" s="280"/>
      <c r="J78" s="280"/>
      <c r="K78" s="280"/>
      <c r="L78" s="280"/>
      <c r="M78" s="280"/>
      <c r="N78" s="280"/>
      <c r="O78" s="280"/>
      <c r="P78" s="280"/>
      <c r="Q78" s="280"/>
      <c r="R78" s="280"/>
      <c r="S78" s="281"/>
    </row>
    <row r="79" spans="1:19" ht="33.6" customHeight="1">
      <c r="A79" s="2050" t="s">
        <v>1204</v>
      </c>
      <c r="B79" s="2051"/>
      <c r="C79" s="2052"/>
      <c r="D79" s="2053" t="s">
        <v>1228</v>
      </c>
      <c r="E79" s="2054"/>
      <c r="F79" s="2054"/>
      <c r="G79" s="2054"/>
      <c r="H79" s="2054"/>
      <c r="I79" s="2054"/>
      <c r="J79" s="2054"/>
      <c r="K79" s="2054"/>
      <c r="L79" s="2054"/>
      <c r="M79" s="2054"/>
      <c r="N79" s="2054"/>
      <c r="O79" s="2054"/>
      <c r="P79" s="2054"/>
      <c r="Q79" s="2054"/>
      <c r="R79" s="2055"/>
      <c r="S79" s="1240"/>
    </row>
    <row r="80" spans="1:19" ht="16.2" thickBot="1">
      <c r="A80" s="1237"/>
      <c r="B80" s="1238"/>
      <c r="C80" s="1239"/>
      <c r="D80" s="2056"/>
      <c r="E80" s="2057"/>
      <c r="F80" s="2057"/>
      <c r="G80" s="2057"/>
      <c r="H80" s="2057"/>
      <c r="I80" s="2057"/>
      <c r="J80" s="2057"/>
      <c r="K80" s="2057"/>
      <c r="L80" s="2057"/>
      <c r="M80" s="2057"/>
      <c r="N80" s="2057"/>
      <c r="O80" s="2057"/>
      <c r="P80" s="2057"/>
      <c r="Q80" s="2057"/>
      <c r="R80" s="2058"/>
      <c r="S80" s="1241"/>
    </row>
    <row r="81" spans="1:19" ht="22.8" customHeight="1">
      <c r="A81" s="283"/>
      <c r="B81" s="1506"/>
      <c r="C81" s="1506"/>
      <c r="D81" s="1507"/>
      <c r="E81" s="1508"/>
      <c r="F81" s="1508"/>
      <c r="G81" s="1507"/>
      <c r="H81" s="1507"/>
      <c r="I81" s="1507"/>
      <c r="J81" s="1507"/>
      <c r="K81" s="1507"/>
      <c r="L81" s="1507"/>
      <c r="M81" s="1507"/>
      <c r="N81" s="1507"/>
      <c r="O81" s="1507"/>
      <c r="P81" s="1507"/>
      <c r="Q81" s="1507"/>
      <c r="R81" s="1508"/>
      <c r="S81" s="282"/>
    </row>
    <row r="82" spans="1:19" ht="22.8" customHeight="1">
      <c r="A82" s="2059" t="s">
        <v>1282</v>
      </c>
      <c r="B82" s="2060"/>
      <c r="C82" s="2060"/>
      <c r="D82" s="2060"/>
      <c r="E82" s="1509"/>
      <c r="F82" s="2061" t="s">
        <v>1283</v>
      </c>
      <c r="G82" s="2061"/>
      <c r="H82" s="2061"/>
      <c r="I82" s="2061"/>
      <c r="J82" s="2061"/>
      <c r="K82" s="2061"/>
      <c r="L82" s="1508"/>
      <c r="M82" s="2061" t="s">
        <v>1205</v>
      </c>
      <c r="N82" s="2061"/>
      <c r="O82" s="2061"/>
      <c r="P82" s="1508"/>
      <c r="Q82" s="2062" t="s">
        <v>1284</v>
      </c>
      <c r="R82" s="2063"/>
      <c r="S82" s="2064"/>
    </row>
    <row r="83" spans="1:19" ht="22.8" customHeight="1">
      <c r="A83" s="2023" t="str">
        <f>+'ACTA ADICIONAL OBRA '!A194</f>
        <v>12.2.1</v>
      </c>
      <c r="B83" s="2024"/>
      <c r="C83" s="2024"/>
      <c r="D83" s="2024"/>
      <c r="E83" s="1509"/>
      <c r="F83" s="2025" t="s">
        <v>1269</v>
      </c>
      <c r="G83" s="2025"/>
      <c r="H83" s="2025"/>
      <c r="I83" s="2025"/>
      <c r="J83" s="2025"/>
      <c r="K83" s="2025"/>
      <c r="L83" s="1508"/>
      <c r="M83" s="2026" t="s">
        <v>9</v>
      </c>
      <c r="N83" s="2027"/>
      <c r="O83" s="2028"/>
      <c r="P83" s="1507"/>
      <c r="Q83" s="2029"/>
      <c r="R83" s="2030"/>
      <c r="S83" s="2031"/>
    </row>
    <row r="84" spans="1:19" ht="22.8" customHeight="1">
      <c r="A84" s="2023"/>
      <c r="B84" s="2024"/>
      <c r="C84" s="2024"/>
      <c r="D84" s="2024"/>
      <c r="E84" s="1509"/>
      <c r="F84" s="2025"/>
      <c r="G84" s="2025"/>
      <c r="H84" s="2025"/>
      <c r="I84" s="2025"/>
      <c r="J84" s="2025"/>
      <c r="K84" s="2025"/>
      <c r="L84" s="1507"/>
      <c r="M84" s="1507"/>
      <c r="N84" s="1511"/>
      <c r="O84" s="1511"/>
      <c r="P84" s="1511"/>
      <c r="Q84" s="1511"/>
      <c r="R84" s="1508"/>
      <c r="S84" s="282"/>
    </row>
    <row r="85" spans="1:19" ht="22.8" customHeight="1">
      <c r="A85" s="2032" t="s">
        <v>1285</v>
      </c>
      <c r="B85" s="2033"/>
      <c r="C85" s="2033"/>
      <c r="D85" s="2033"/>
      <c r="E85" s="2033"/>
      <c r="F85" s="2033"/>
      <c r="G85" s="2033"/>
      <c r="H85" s="2033"/>
      <c r="I85" s="2033"/>
      <c r="J85" s="2033"/>
      <c r="K85" s="2034"/>
      <c r="L85" s="2038" t="s">
        <v>428</v>
      </c>
      <c r="M85" s="2040" t="s">
        <v>1225</v>
      </c>
      <c r="N85" s="2041"/>
      <c r="O85" s="2042"/>
      <c r="P85" s="2038" t="s">
        <v>1286</v>
      </c>
      <c r="Q85" s="2038" t="s">
        <v>1287</v>
      </c>
      <c r="R85" s="2038" t="s">
        <v>1288</v>
      </c>
      <c r="S85" s="2043" t="s">
        <v>1206</v>
      </c>
    </row>
    <row r="86" spans="1:19" ht="22.8" customHeight="1">
      <c r="A86" s="2035"/>
      <c r="B86" s="2036"/>
      <c r="C86" s="2036"/>
      <c r="D86" s="2036"/>
      <c r="E86" s="2036"/>
      <c r="F86" s="2036"/>
      <c r="G86" s="2036"/>
      <c r="H86" s="2036"/>
      <c r="I86" s="2036"/>
      <c r="J86" s="2036"/>
      <c r="K86" s="2037"/>
      <c r="L86" s="2039"/>
      <c r="M86" s="284" t="s">
        <v>1289</v>
      </c>
      <c r="N86" s="284" t="s">
        <v>1290</v>
      </c>
      <c r="O86" s="284" t="s">
        <v>1291</v>
      </c>
      <c r="P86" s="2039"/>
      <c r="Q86" s="2039"/>
      <c r="R86" s="2039"/>
      <c r="S86" s="2044"/>
    </row>
    <row r="87" spans="1:19" ht="22.8" customHeight="1">
      <c r="A87" s="2070" t="e" vm="3">
        <v>#VALUE!</v>
      </c>
      <c r="B87" s="2071"/>
      <c r="C87" s="2071"/>
      <c r="D87" s="2071"/>
      <c r="E87" s="2071"/>
      <c r="F87" s="2071"/>
      <c r="G87" s="2071"/>
      <c r="H87" s="2071"/>
      <c r="I87" s="2071"/>
      <c r="J87" s="2071"/>
      <c r="K87" s="2072"/>
      <c r="L87" s="285" t="s">
        <v>1307</v>
      </c>
      <c r="M87" s="286"/>
      <c r="N87" s="287">
        <v>1</v>
      </c>
      <c r="O87" s="287">
        <v>1</v>
      </c>
      <c r="P87" s="287"/>
      <c r="Q87" s="287"/>
      <c r="R87" s="287"/>
      <c r="S87" s="288">
        <f>+N87*O87</f>
        <v>1</v>
      </c>
    </row>
    <row r="88" spans="1:19" ht="22.8" customHeight="1">
      <c r="A88" s="2073"/>
      <c r="B88" s="2074"/>
      <c r="C88" s="2074"/>
      <c r="D88" s="2074"/>
      <c r="E88" s="2074"/>
      <c r="F88" s="2074"/>
      <c r="G88" s="2074"/>
      <c r="H88" s="2074"/>
      <c r="I88" s="2074"/>
      <c r="J88" s="2074"/>
      <c r="K88" s="2075"/>
      <c r="L88" s="285"/>
      <c r="M88" s="286"/>
      <c r="N88" s="287"/>
      <c r="O88" s="287"/>
      <c r="P88" s="287"/>
      <c r="Q88" s="287"/>
      <c r="R88" s="287"/>
      <c r="S88" s="288"/>
    </row>
    <row r="89" spans="1:19" ht="22.8" customHeight="1">
      <c r="A89" s="2073"/>
      <c r="B89" s="2074"/>
      <c r="C89" s="2074"/>
      <c r="D89" s="2074"/>
      <c r="E89" s="2074"/>
      <c r="F89" s="2074"/>
      <c r="G89" s="2074"/>
      <c r="H89" s="2074"/>
      <c r="I89" s="2074"/>
      <c r="J89" s="2074"/>
      <c r="K89" s="2075"/>
      <c r="L89" s="285"/>
      <c r="M89" s="286"/>
      <c r="N89" s="287"/>
      <c r="O89" s="287"/>
      <c r="P89" s="287"/>
      <c r="Q89" s="287"/>
      <c r="R89" s="287"/>
      <c r="S89" s="288"/>
    </row>
    <row r="90" spans="1:19" ht="22.8" customHeight="1">
      <c r="A90" s="2073"/>
      <c r="B90" s="2074"/>
      <c r="C90" s="2074"/>
      <c r="D90" s="2074"/>
      <c r="E90" s="2074"/>
      <c r="F90" s="2074"/>
      <c r="G90" s="2074"/>
      <c r="H90" s="2074"/>
      <c r="I90" s="2074"/>
      <c r="J90" s="2074"/>
      <c r="K90" s="2075"/>
      <c r="L90" s="285"/>
      <c r="M90" s="286"/>
      <c r="N90" s="287"/>
      <c r="O90" s="287"/>
      <c r="P90" s="287"/>
      <c r="Q90" s="287"/>
      <c r="R90" s="287"/>
      <c r="S90" s="288"/>
    </row>
    <row r="91" spans="1:19" ht="22.8" customHeight="1">
      <c r="A91" s="2073"/>
      <c r="B91" s="2074"/>
      <c r="C91" s="2074"/>
      <c r="D91" s="2074"/>
      <c r="E91" s="2074"/>
      <c r="F91" s="2074"/>
      <c r="G91" s="2074"/>
      <c r="H91" s="2074"/>
      <c r="I91" s="2074"/>
      <c r="J91" s="2074"/>
      <c r="K91" s="2075"/>
      <c r="L91" s="285"/>
      <c r="M91" s="286"/>
      <c r="N91" s="287"/>
      <c r="O91" s="287"/>
      <c r="P91" s="287"/>
      <c r="Q91" s="287"/>
      <c r="R91" s="287"/>
      <c r="S91" s="288"/>
    </row>
    <row r="92" spans="1:19" ht="22.8" customHeight="1">
      <c r="A92" s="2073"/>
      <c r="B92" s="2074"/>
      <c r="C92" s="2074"/>
      <c r="D92" s="2074"/>
      <c r="E92" s="2074"/>
      <c r="F92" s="2074"/>
      <c r="G92" s="2074"/>
      <c r="H92" s="2074"/>
      <c r="I92" s="2074"/>
      <c r="J92" s="2074"/>
      <c r="K92" s="2075"/>
      <c r="L92" s="285"/>
      <c r="M92" s="286"/>
      <c r="N92" s="287"/>
      <c r="O92" s="287"/>
      <c r="P92" s="287"/>
      <c r="Q92" s="287"/>
      <c r="R92" s="287"/>
      <c r="S92" s="288"/>
    </row>
    <row r="93" spans="1:19" ht="22.8" customHeight="1">
      <c r="A93" s="2073"/>
      <c r="B93" s="2074"/>
      <c r="C93" s="2074"/>
      <c r="D93" s="2074"/>
      <c r="E93" s="2074"/>
      <c r="F93" s="2074"/>
      <c r="G93" s="2074"/>
      <c r="H93" s="2074"/>
      <c r="I93" s="2074"/>
      <c r="J93" s="2074"/>
      <c r="K93" s="2075"/>
      <c r="L93" s="285"/>
      <c r="M93" s="286"/>
      <c r="N93" s="287"/>
      <c r="O93" s="287"/>
      <c r="P93" s="287"/>
      <c r="Q93" s="287"/>
      <c r="R93" s="287"/>
      <c r="S93" s="288"/>
    </row>
    <row r="94" spans="1:19" ht="22.8" customHeight="1">
      <c r="A94" s="2073"/>
      <c r="B94" s="2074"/>
      <c r="C94" s="2074"/>
      <c r="D94" s="2074"/>
      <c r="E94" s="2074"/>
      <c r="F94" s="2074"/>
      <c r="G94" s="2074"/>
      <c r="H94" s="2074"/>
      <c r="I94" s="2074"/>
      <c r="J94" s="2074"/>
      <c r="K94" s="2075"/>
      <c r="L94" s="285"/>
      <c r="M94" s="286"/>
      <c r="N94" s="287"/>
      <c r="O94" s="287"/>
      <c r="P94" s="287"/>
      <c r="Q94" s="287"/>
      <c r="R94" s="287"/>
      <c r="S94" s="288"/>
    </row>
    <row r="95" spans="1:19" ht="22.8" customHeight="1">
      <c r="A95" s="2073"/>
      <c r="B95" s="2074"/>
      <c r="C95" s="2074"/>
      <c r="D95" s="2074"/>
      <c r="E95" s="2074"/>
      <c r="F95" s="2074"/>
      <c r="G95" s="2074"/>
      <c r="H95" s="2074"/>
      <c r="I95" s="2074"/>
      <c r="J95" s="2074"/>
      <c r="K95" s="2075"/>
      <c r="L95" s="285"/>
      <c r="M95" s="286"/>
      <c r="N95" s="287"/>
      <c r="O95" s="287"/>
      <c r="P95" s="287"/>
      <c r="Q95" s="287"/>
      <c r="R95" s="287"/>
      <c r="S95" s="288"/>
    </row>
    <row r="96" spans="1:19" ht="22.8" customHeight="1">
      <c r="A96" s="2073"/>
      <c r="B96" s="2074"/>
      <c r="C96" s="2074"/>
      <c r="D96" s="2074"/>
      <c r="E96" s="2074"/>
      <c r="F96" s="2074"/>
      <c r="G96" s="2074"/>
      <c r="H96" s="2074"/>
      <c r="I96" s="2074"/>
      <c r="J96" s="2074"/>
      <c r="K96" s="2075"/>
      <c r="L96" s="285"/>
      <c r="M96" s="286"/>
      <c r="N96" s="287"/>
      <c r="O96" s="287"/>
      <c r="P96" s="287"/>
      <c r="Q96" s="287"/>
      <c r="R96" s="287"/>
      <c r="S96" s="288"/>
    </row>
    <row r="97" spans="1:19" ht="22.8" customHeight="1">
      <c r="A97" s="2073"/>
      <c r="B97" s="2074"/>
      <c r="C97" s="2074"/>
      <c r="D97" s="2074"/>
      <c r="E97" s="2074"/>
      <c r="F97" s="2074"/>
      <c r="G97" s="2074"/>
      <c r="H97" s="2074"/>
      <c r="I97" s="2074"/>
      <c r="J97" s="2074"/>
      <c r="K97" s="2075"/>
      <c r="L97" s="285"/>
      <c r="M97" s="286"/>
      <c r="N97" s="287"/>
      <c r="O97" s="287"/>
      <c r="P97" s="287"/>
      <c r="Q97" s="287"/>
      <c r="R97" s="287"/>
      <c r="S97" s="288"/>
    </row>
    <row r="98" spans="1:19" ht="22.8" customHeight="1">
      <c r="A98" s="2073"/>
      <c r="B98" s="2074"/>
      <c r="C98" s="2074"/>
      <c r="D98" s="2074"/>
      <c r="E98" s="2074"/>
      <c r="F98" s="2074"/>
      <c r="G98" s="2074"/>
      <c r="H98" s="2074"/>
      <c r="I98" s="2074"/>
      <c r="J98" s="2074"/>
      <c r="K98" s="2075"/>
      <c r="L98" s="285"/>
      <c r="M98" s="286"/>
      <c r="N98" s="287"/>
      <c r="O98" s="287"/>
      <c r="P98" s="287"/>
      <c r="Q98" s="287"/>
      <c r="R98" s="287"/>
      <c r="S98" s="288"/>
    </row>
    <row r="99" spans="1:19" ht="22.8" customHeight="1">
      <c r="A99" s="2073"/>
      <c r="B99" s="2074"/>
      <c r="C99" s="2074"/>
      <c r="D99" s="2074"/>
      <c r="E99" s="2074"/>
      <c r="F99" s="2074"/>
      <c r="G99" s="2074"/>
      <c r="H99" s="2074"/>
      <c r="I99" s="2074"/>
      <c r="J99" s="2074"/>
      <c r="K99" s="2075"/>
      <c r="L99" s="285"/>
      <c r="M99" s="286"/>
      <c r="N99" s="287"/>
      <c r="O99" s="287"/>
      <c r="P99" s="287"/>
      <c r="Q99" s="287"/>
      <c r="R99" s="287"/>
      <c r="S99" s="288"/>
    </row>
    <row r="100" spans="1:19" ht="22.8" customHeight="1">
      <c r="A100" s="2073"/>
      <c r="B100" s="2074"/>
      <c r="C100" s="2074"/>
      <c r="D100" s="2074"/>
      <c r="E100" s="2074"/>
      <c r="F100" s="2074"/>
      <c r="G100" s="2074"/>
      <c r="H100" s="2074"/>
      <c r="I100" s="2074"/>
      <c r="J100" s="2074"/>
      <c r="K100" s="2075"/>
      <c r="L100" s="285"/>
      <c r="M100" s="286"/>
      <c r="N100" s="287"/>
      <c r="O100" s="287"/>
      <c r="P100" s="287"/>
      <c r="Q100" s="287"/>
      <c r="R100" s="287"/>
      <c r="S100" s="288"/>
    </row>
    <row r="101" spans="1:19" ht="22.8" customHeight="1">
      <c r="A101" s="2073"/>
      <c r="B101" s="2074"/>
      <c r="C101" s="2074"/>
      <c r="D101" s="2074"/>
      <c r="E101" s="2074"/>
      <c r="F101" s="2074"/>
      <c r="G101" s="2074"/>
      <c r="H101" s="2074"/>
      <c r="I101" s="2074"/>
      <c r="J101" s="2074"/>
      <c r="K101" s="2075"/>
      <c r="L101" s="285"/>
      <c r="M101" s="286"/>
      <c r="N101" s="287"/>
      <c r="O101" s="287"/>
      <c r="P101" s="287"/>
      <c r="Q101" s="287"/>
      <c r="R101" s="287"/>
      <c r="S101" s="288"/>
    </row>
    <row r="102" spans="1:19" ht="22.8" customHeight="1">
      <c r="A102" s="2073"/>
      <c r="B102" s="2074"/>
      <c r="C102" s="2074"/>
      <c r="D102" s="2074"/>
      <c r="E102" s="2074"/>
      <c r="F102" s="2074"/>
      <c r="G102" s="2074"/>
      <c r="H102" s="2074"/>
      <c r="I102" s="2074"/>
      <c r="J102" s="2074"/>
      <c r="K102" s="2075"/>
      <c r="L102" s="285"/>
      <c r="M102" s="286"/>
      <c r="N102" s="287"/>
      <c r="O102" s="287"/>
      <c r="P102" s="287"/>
      <c r="Q102" s="287"/>
      <c r="R102" s="287"/>
      <c r="S102" s="288"/>
    </row>
    <row r="103" spans="1:19" ht="22.8" customHeight="1">
      <c r="A103" s="2073"/>
      <c r="B103" s="2074"/>
      <c r="C103" s="2074"/>
      <c r="D103" s="2074"/>
      <c r="E103" s="2074"/>
      <c r="F103" s="2074"/>
      <c r="G103" s="2074"/>
      <c r="H103" s="2074"/>
      <c r="I103" s="2074"/>
      <c r="J103" s="2074"/>
      <c r="K103" s="2075"/>
      <c r="L103" s="285"/>
      <c r="M103" s="286"/>
      <c r="N103" s="287"/>
      <c r="O103" s="287"/>
      <c r="P103" s="287"/>
      <c r="Q103" s="287"/>
      <c r="R103" s="287"/>
      <c r="S103" s="288"/>
    </row>
    <row r="104" spans="1:19" ht="22.8" customHeight="1">
      <c r="A104" s="2073"/>
      <c r="B104" s="2074"/>
      <c r="C104" s="2074"/>
      <c r="D104" s="2074"/>
      <c r="E104" s="2074"/>
      <c r="F104" s="2074"/>
      <c r="G104" s="2074"/>
      <c r="H104" s="2074"/>
      <c r="I104" s="2074"/>
      <c r="J104" s="2074"/>
      <c r="K104" s="2075"/>
      <c r="L104" s="285"/>
      <c r="M104" s="286"/>
      <c r="N104" s="287"/>
      <c r="O104" s="287"/>
      <c r="P104" s="287"/>
      <c r="Q104" s="287"/>
      <c r="R104" s="287"/>
      <c r="S104" s="288"/>
    </row>
    <row r="105" spans="1:19" ht="22.8" customHeight="1">
      <c r="A105" s="2073"/>
      <c r="B105" s="2074"/>
      <c r="C105" s="2074"/>
      <c r="D105" s="2074"/>
      <c r="E105" s="2074"/>
      <c r="F105" s="2074"/>
      <c r="G105" s="2074"/>
      <c r="H105" s="2074"/>
      <c r="I105" s="2074"/>
      <c r="J105" s="2074"/>
      <c r="K105" s="2075"/>
      <c r="L105" s="285"/>
      <c r="M105" s="286"/>
      <c r="N105" s="287"/>
      <c r="O105" s="287"/>
      <c r="P105" s="287"/>
      <c r="Q105" s="287"/>
      <c r="R105" s="287"/>
      <c r="S105" s="288"/>
    </row>
    <row r="106" spans="1:19" ht="22.8" customHeight="1">
      <c r="A106" s="2073"/>
      <c r="B106" s="2074"/>
      <c r="C106" s="2074"/>
      <c r="D106" s="2074"/>
      <c r="E106" s="2074"/>
      <c r="F106" s="2074"/>
      <c r="G106" s="2074"/>
      <c r="H106" s="2074"/>
      <c r="I106" s="2074"/>
      <c r="J106" s="2074"/>
      <c r="K106" s="2075"/>
      <c r="L106" s="285"/>
      <c r="M106" s="286"/>
      <c r="N106" s="287"/>
      <c r="O106" s="287"/>
      <c r="P106" s="287"/>
      <c r="Q106" s="287"/>
      <c r="R106" s="287"/>
      <c r="S106" s="288"/>
    </row>
    <row r="107" spans="1:19" ht="22.8" customHeight="1">
      <c r="A107" s="2073"/>
      <c r="B107" s="2074"/>
      <c r="C107" s="2074"/>
      <c r="D107" s="2074"/>
      <c r="E107" s="2074"/>
      <c r="F107" s="2074"/>
      <c r="G107" s="2074"/>
      <c r="H107" s="2074"/>
      <c r="I107" s="2074"/>
      <c r="J107" s="2074"/>
      <c r="K107" s="2075"/>
      <c r="L107" s="285"/>
      <c r="M107" s="286"/>
      <c r="N107" s="287"/>
      <c r="O107" s="287"/>
      <c r="P107" s="287"/>
      <c r="Q107" s="287"/>
      <c r="R107" s="287"/>
      <c r="S107" s="288"/>
    </row>
    <row r="108" spans="1:19" ht="22.8" customHeight="1" thickBot="1">
      <c r="A108" s="2073"/>
      <c r="B108" s="2074"/>
      <c r="C108" s="2074"/>
      <c r="D108" s="2074"/>
      <c r="E108" s="2074"/>
      <c r="F108" s="2074"/>
      <c r="G108" s="2074"/>
      <c r="H108" s="2074"/>
      <c r="I108" s="2074"/>
      <c r="J108" s="2074"/>
      <c r="K108" s="2075"/>
      <c r="L108" s="2090" t="s">
        <v>1209</v>
      </c>
      <c r="M108" s="2091"/>
      <c r="N108" s="2091"/>
      <c r="O108" s="2091"/>
      <c r="P108" s="2091"/>
      <c r="Q108" s="2091"/>
      <c r="R108" s="2092"/>
      <c r="S108" s="1510">
        <v>1</v>
      </c>
    </row>
    <row r="109" spans="1:19" ht="22.8" customHeight="1">
      <c r="A109" s="757"/>
      <c r="B109" s="758"/>
      <c r="C109" s="758"/>
      <c r="D109" s="759"/>
      <c r="E109" s="760"/>
      <c r="F109" s="760"/>
      <c r="G109" s="760"/>
      <c r="H109" s="761"/>
      <c r="I109" s="762"/>
      <c r="J109" s="763"/>
      <c r="K109" s="763"/>
      <c r="L109" s="763"/>
      <c r="M109" s="764"/>
      <c r="N109" s="759"/>
      <c r="O109" s="759"/>
      <c r="P109" s="759"/>
      <c r="Q109" s="759"/>
      <c r="R109" s="759"/>
      <c r="S109" s="768"/>
    </row>
    <row r="110" spans="1:19" ht="22.8" customHeight="1">
      <c r="A110" s="289"/>
      <c r="B110" s="290"/>
      <c r="C110" s="290"/>
      <c r="D110" s="291"/>
      <c r="E110" s="292"/>
      <c r="F110" s="292"/>
      <c r="G110" s="292"/>
      <c r="H110" s="293"/>
      <c r="I110" s="294"/>
      <c r="J110" s="295"/>
      <c r="K110" s="295"/>
      <c r="L110" s="295"/>
      <c r="M110" s="296"/>
      <c r="N110" s="291"/>
      <c r="O110" s="291"/>
      <c r="P110" s="291"/>
      <c r="Q110" s="291"/>
      <c r="R110" s="291"/>
      <c r="S110" s="297"/>
    </row>
    <row r="111" spans="1:19" ht="63.6" customHeight="1">
      <c r="A111" s="1958" t="s">
        <v>1306</v>
      </c>
      <c r="B111" s="1758"/>
      <c r="C111" s="1757"/>
      <c r="D111" s="1757"/>
      <c r="E111" s="280"/>
      <c r="F111" s="756"/>
      <c r="G111" s="1758" t="s">
        <v>1306</v>
      </c>
      <c r="H111" s="1758"/>
      <c r="I111" s="299"/>
      <c r="J111" s="299"/>
      <c r="K111" s="756"/>
      <c r="L111" s="756"/>
      <c r="M111" s="756"/>
      <c r="N111" s="756"/>
      <c r="O111" s="756"/>
      <c r="P111" s="756"/>
      <c r="Q111" s="756"/>
      <c r="R111" s="756"/>
      <c r="S111" s="281"/>
    </row>
    <row r="112" spans="1:19" ht="22.8" customHeight="1">
      <c r="A112" s="765" t="s">
        <v>1939</v>
      </c>
      <c r="B112" s="755"/>
      <c r="C112" s="755"/>
      <c r="G112" s="1759" t="s">
        <v>1942</v>
      </c>
      <c r="H112" s="1759"/>
      <c r="I112" s="1759"/>
      <c r="J112" s="1759"/>
      <c r="K112" s="756"/>
      <c r="L112" s="756"/>
      <c r="M112" s="756"/>
      <c r="N112" s="756"/>
      <c r="O112" s="756"/>
      <c r="P112" s="756"/>
      <c r="Q112" s="756"/>
      <c r="R112" s="756"/>
      <c r="S112" s="300"/>
    </row>
    <row r="113" spans="1:19" ht="22.8" customHeight="1">
      <c r="A113" s="765" t="s">
        <v>1940</v>
      </c>
      <c r="B113" s="755"/>
      <c r="C113" s="755"/>
      <c r="G113" s="1759" t="s">
        <v>1943</v>
      </c>
      <c r="H113" s="1759"/>
      <c r="I113" s="1759"/>
      <c r="J113" s="1759"/>
      <c r="K113" s="756"/>
      <c r="L113" s="756"/>
      <c r="M113" s="756"/>
      <c r="N113" s="756"/>
      <c r="O113" s="756"/>
      <c r="P113" s="756"/>
      <c r="Q113" s="756"/>
      <c r="R113" s="756"/>
      <c r="S113" s="300"/>
    </row>
    <row r="114" spans="1:19" ht="22.8" customHeight="1" thickBot="1">
      <c r="A114" s="766" t="s">
        <v>1941</v>
      </c>
      <c r="B114" s="767"/>
      <c r="C114" s="767"/>
      <c r="D114" s="727"/>
      <c r="E114" s="727"/>
      <c r="F114" s="727"/>
      <c r="G114" s="1760" t="s">
        <v>1944</v>
      </c>
      <c r="H114" s="1760"/>
      <c r="I114" s="1760"/>
      <c r="J114" s="1760"/>
      <c r="K114" s="301"/>
      <c r="L114" s="301"/>
      <c r="M114" s="301"/>
      <c r="N114" s="301"/>
      <c r="O114" s="301"/>
      <c r="P114" s="301"/>
      <c r="Q114" s="301"/>
      <c r="R114" s="301"/>
      <c r="S114" s="302"/>
    </row>
    <row r="115" spans="1:19" ht="22.8" customHeight="1" thickBot="1">
      <c r="A115" s="2095"/>
      <c r="B115" s="2096"/>
      <c r="C115" s="2096"/>
      <c r="D115" s="2097" t="s">
        <v>1281</v>
      </c>
      <c r="E115" s="2098"/>
      <c r="F115" s="2098"/>
      <c r="G115" s="2098"/>
      <c r="H115" s="2098"/>
      <c r="I115" s="2098"/>
      <c r="J115" s="2098"/>
      <c r="K115" s="2098"/>
      <c r="L115" s="2098"/>
      <c r="M115" s="2098"/>
      <c r="N115" s="2098"/>
      <c r="O115" s="2098"/>
      <c r="P115" s="2098"/>
      <c r="Q115" s="2098"/>
      <c r="R115" s="2099"/>
      <c r="S115" s="1512"/>
    </row>
    <row r="116" spans="1:19" ht="22.8" customHeight="1" thickBot="1">
      <c r="A116" s="279"/>
      <c r="B116" s="280"/>
      <c r="C116" s="280"/>
      <c r="D116" s="280"/>
      <c r="E116" s="280"/>
      <c r="F116" s="280"/>
      <c r="G116" s="280"/>
      <c r="H116" s="280"/>
      <c r="I116" s="280"/>
      <c r="J116" s="280"/>
      <c r="K116" s="280"/>
      <c r="L116" s="280"/>
      <c r="M116" s="280"/>
      <c r="N116" s="280"/>
      <c r="O116" s="280"/>
      <c r="P116" s="280"/>
      <c r="Q116" s="280"/>
      <c r="R116" s="280"/>
      <c r="S116" s="281"/>
    </row>
    <row r="117" spans="1:19" ht="33.6" customHeight="1">
      <c r="A117" s="2050" t="s">
        <v>1204</v>
      </c>
      <c r="B117" s="2051"/>
      <c r="C117" s="2052"/>
      <c r="D117" s="2053" t="s">
        <v>1228</v>
      </c>
      <c r="E117" s="2054"/>
      <c r="F117" s="2054"/>
      <c r="G117" s="2054"/>
      <c r="H117" s="2054"/>
      <c r="I117" s="2054"/>
      <c r="J117" s="2054"/>
      <c r="K117" s="2054"/>
      <c r="L117" s="2054"/>
      <c r="M117" s="2054"/>
      <c r="N117" s="2054"/>
      <c r="O117" s="2054"/>
      <c r="P117" s="2054"/>
      <c r="Q117" s="2054"/>
      <c r="R117" s="2055"/>
      <c r="S117" s="1240"/>
    </row>
    <row r="118" spans="1:19" ht="16.2" thickBot="1">
      <c r="A118" s="1237"/>
      <c r="B118" s="1238"/>
      <c r="C118" s="1239"/>
      <c r="D118" s="2056"/>
      <c r="E118" s="2057"/>
      <c r="F118" s="2057"/>
      <c r="G118" s="2057"/>
      <c r="H118" s="2057"/>
      <c r="I118" s="2057"/>
      <c r="J118" s="2057"/>
      <c r="K118" s="2057"/>
      <c r="L118" s="2057"/>
      <c r="M118" s="2057"/>
      <c r="N118" s="2057"/>
      <c r="O118" s="2057"/>
      <c r="P118" s="2057"/>
      <c r="Q118" s="2057"/>
      <c r="R118" s="2058"/>
      <c r="S118" s="1241"/>
    </row>
    <row r="119" spans="1:19" ht="22.8" customHeight="1">
      <c r="A119" s="283"/>
      <c r="B119" s="1506"/>
      <c r="C119" s="1506"/>
      <c r="D119" s="1507"/>
      <c r="E119" s="1508"/>
      <c r="F119" s="1508"/>
      <c r="G119" s="1507"/>
      <c r="H119" s="1507"/>
      <c r="I119" s="1507"/>
      <c r="J119" s="1507"/>
      <c r="K119" s="1507"/>
      <c r="L119" s="1507"/>
      <c r="M119" s="1507"/>
      <c r="N119" s="1507"/>
      <c r="O119" s="1507"/>
      <c r="P119" s="1507"/>
      <c r="Q119" s="1507"/>
      <c r="R119" s="1508"/>
      <c r="S119" s="282"/>
    </row>
    <row r="120" spans="1:19" ht="22.8" customHeight="1">
      <c r="A120" s="2059" t="s">
        <v>1282</v>
      </c>
      <c r="B120" s="2060"/>
      <c r="C120" s="2060"/>
      <c r="D120" s="2060"/>
      <c r="E120" s="1509"/>
      <c r="F120" s="2061" t="s">
        <v>1283</v>
      </c>
      <c r="G120" s="2061"/>
      <c r="H120" s="2061"/>
      <c r="I120" s="2061"/>
      <c r="J120" s="2061"/>
      <c r="K120" s="2061"/>
      <c r="L120" s="1508"/>
      <c r="M120" s="2061" t="s">
        <v>1205</v>
      </c>
      <c r="N120" s="2061"/>
      <c r="O120" s="2061"/>
      <c r="P120" s="1508"/>
      <c r="Q120" s="2062" t="s">
        <v>1284</v>
      </c>
      <c r="R120" s="2063"/>
      <c r="S120" s="2064"/>
    </row>
    <row r="121" spans="1:19" ht="22.8" customHeight="1">
      <c r="A121" s="2023" t="str">
        <f>+'ACTA ADICIONAL OBRA '!A195</f>
        <v>12.2.2</v>
      </c>
      <c r="B121" s="2024"/>
      <c r="C121" s="2024"/>
      <c r="D121" s="2024"/>
      <c r="E121" s="1509"/>
      <c r="F121" s="2025" t="s">
        <v>1270</v>
      </c>
      <c r="G121" s="2025"/>
      <c r="H121" s="2025"/>
      <c r="I121" s="2025"/>
      <c r="J121" s="2025"/>
      <c r="K121" s="2025"/>
      <c r="L121" s="1508"/>
      <c r="M121" s="2026" t="s">
        <v>1260</v>
      </c>
      <c r="N121" s="2027"/>
      <c r="O121" s="2028"/>
      <c r="P121" s="1507"/>
      <c r="Q121" s="2029"/>
      <c r="R121" s="2030"/>
      <c r="S121" s="2031"/>
    </row>
    <row r="122" spans="1:19" ht="22.8" customHeight="1">
      <c r="A122" s="2023"/>
      <c r="B122" s="2024"/>
      <c r="C122" s="2024"/>
      <c r="D122" s="2024"/>
      <c r="E122" s="1509"/>
      <c r="F122" s="2025"/>
      <c r="G122" s="2025"/>
      <c r="H122" s="2025"/>
      <c r="I122" s="2025"/>
      <c r="J122" s="2025"/>
      <c r="K122" s="2025"/>
      <c r="L122" s="1507"/>
      <c r="M122" s="1507"/>
      <c r="N122" s="1511"/>
      <c r="O122" s="1511"/>
      <c r="P122" s="1511"/>
      <c r="Q122" s="1511"/>
      <c r="R122" s="1508"/>
      <c r="S122" s="282"/>
    </row>
    <row r="123" spans="1:19" ht="22.8" customHeight="1">
      <c r="A123" s="2032" t="s">
        <v>1285</v>
      </c>
      <c r="B123" s="2033"/>
      <c r="C123" s="2033"/>
      <c r="D123" s="2033"/>
      <c r="E123" s="2033"/>
      <c r="F123" s="2033"/>
      <c r="G123" s="2033"/>
      <c r="H123" s="2033"/>
      <c r="I123" s="2033"/>
      <c r="J123" s="2033"/>
      <c r="K123" s="2034"/>
      <c r="L123" s="2038" t="s">
        <v>428</v>
      </c>
      <c r="M123" s="2040" t="s">
        <v>1225</v>
      </c>
      <c r="N123" s="2041"/>
      <c r="O123" s="2042"/>
      <c r="P123" s="2038" t="s">
        <v>1286</v>
      </c>
      <c r="Q123" s="2038" t="s">
        <v>1287</v>
      </c>
      <c r="R123" s="2038" t="s">
        <v>1288</v>
      </c>
      <c r="S123" s="2043" t="s">
        <v>1206</v>
      </c>
    </row>
    <row r="124" spans="1:19" ht="22.8" customHeight="1">
      <c r="A124" s="2035"/>
      <c r="B124" s="2036"/>
      <c r="C124" s="2036"/>
      <c r="D124" s="2036"/>
      <c r="E124" s="2036"/>
      <c r="F124" s="2036"/>
      <c r="G124" s="2036"/>
      <c r="H124" s="2036"/>
      <c r="I124" s="2036"/>
      <c r="J124" s="2036"/>
      <c r="K124" s="2037"/>
      <c r="L124" s="2039"/>
      <c r="M124" s="284" t="s">
        <v>1289</v>
      </c>
      <c r="N124" s="284" t="s">
        <v>1290</v>
      </c>
      <c r="O124" s="284" t="s">
        <v>1291</v>
      </c>
      <c r="P124" s="2039"/>
      <c r="Q124" s="2039"/>
      <c r="R124" s="2039"/>
      <c r="S124" s="2044"/>
    </row>
    <row r="125" spans="1:19" ht="22.8" customHeight="1">
      <c r="A125" s="2070" t="e" vm="3">
        <v>#VALUE!</v>
      </c>
      <c r="B125" s="2071"/>
      <c r="C125" s="2071"/>
      <c r="D125" s="2071"/>
      <c r="E125" s="2071"/>
      <c r="F125" s="2071"/>
      <c r="G125" s="2071"/>
      <c r="H125" s="2071"/>
      <c r="I125" s="2071"/>
      <c r="J125" s="2071"/>
      <c r="K125" s="2072"/>
      <c r="L125" s="285" t="s">
        <v>1307</v>
      </c>
      <c r="M125" s="286"/>
      <c r="N125" s="287"/>
      <c r="O125" s="287">
        <v>1</v>
      </c>
      <c r="P125" s="287"/>
      <c r="Q125" s="287"/>
      <c r="R125" s="287"/>
      <c r="S125" s="288">
        <f>+O125</f>
        <v>1</v>
      </c>
    </row>
    <row r="126" spans="1:19" ht="22.8" customHeight="1">
      <c r="A126" s="2073"/>
      <c r="B126" s="2074"/>
      <c r="C126" s="2074"/>
      <c r="D126" s="2074"/>
      <c r="E126" s="2074"/>
      <c r="F126" s="2074"/>
      <c r="G126" s="2074"/>
      <c r="H126" s="2074"/>
      <c r="I126" s="2074"/>
      <c r="J126" s="2074"/>
      <c r="K126" s="2075"/>
      <c r="L126" s="285"/>
      <c r="M126" s="286"/>
      <c r="N126" s="287"/>
      <c r="O126" s="287"/>
      <c r="P126" s="287"/>
      <c r="Q126" s="287"/>
      <c r="R126" s="287"/>
      <c r="S126" s="288"/>
    </row>
    <row r="127" spans="1:19" ht="22.8" customHeight="1">
      <c r="A127" s="2073"/>
      <c r="B127" s="2074"/>
      <c r="C127" s="2074"/>
      <c r="D127" s="2074"/>
      <c r="E127" s="2074"/>
      <c r="F127" s="2074"/>
      <c r="G127" s="2074"/>
      <c r="H127" s="2074"/>
      <c r="I127" s="2074"/>
      <c r="J127" s="2074"/>
      <c r="K127" s="2075"/>
      <c r="L127" s="285"/>
      <c r="M127" s="286"/>
      <c r="N127" s="287"/>
      <c r="O127" s="287"/>
      <c r="P127" s="287"/>
      <c r="Q127" s="287"/>
      <c r="R127" s="287"/>
      <c r="S127" s="288"/>
    </row>
    <row r="128" spans="1:19" ht="22.8" customHeight="1">
      <c r="A128" s="2073"/>
      <c r="B128" s="2074"/>
      <c r="C128" s="2074"/>
      <c r="D128" s="2074"/>
      <c r="E128" s="2074"/>
      <c r="F128" s="2074"/>
      <c r="G128" s="2074"/>
      <c r="H128" s="2074"/>
      <c r="I128" s="2074"/>
      <c r="J128" s="2074"/>
      <c r="K128" s="2075"/>
      <c r="L128" s="285"/>
      <c r="M128" s="286"/>
      <c r="N128" s="287"/>
      <c r="O128" s="287"/>
      <c r="P128" s="287"/>
      <c r="Q128" s="287"/>
      <c r="R128" s="287"/>
      <c r="S128" s="288"/>
    </row>
    <row r="129" spans="1:19" ht="22.8" customHeight="1">
      <c r="A129" s="2073"/>
      <c r="B129" s="2074"/>
      <c r="C129" s="2074"/>
      <c r="D129" s="2074"/>
      <c r="E129" s="2074"/>
      <c r="F129" s="2074"/>
      <c r="G129" s="2074"/>
      <c r="H129" s="2074"/>
      <c r="I129" s="2074"/>
      <c r="J129" s="2074"/>
      <c r="K129" s="2075"/>
      <c r="L129" s="285"/>
      <c r="M129" s="286"/>
      <c r="N129" s="287"/>
      <c r="O129" s="287"/>
      <c r="P129" s="287"/>
      <c r="Q129" s="287"/>
      <c r="R129" s="287"/>
      <c r="S129" s="288"/>
    </row>
    <row r="130" spans="1:19" ht="22.8" customHeight="1">
      <c r="A130" s="2073"/>
      <c r="B130" s="2074"/>
      <c r="C130" s="2074"/>
      <c r="D130" s="2074"/>
      <c r="E130" s="2074"/>
      <c r="F130" s="2074"/>
      <c r="G130" s="2074"/>
      <c r="H130" s="2074"/>
      <c r="I130" s="2074"/>
      <c r="J130" s="2074"/>
      <c r="K130" s="2075"/>
      <c r="L130" s="285"/>
      <c r="M130" s="286"/>
      <c r="N130" s="287"/>
      <c r="O130" s="287"/>
      <c r="P130" s="287"/>
      <c r="Q130" s="287"/>
      <c r="R130" s="287"/>
      <c r="S130" s="288"/>
    </row>
    <row r="131" spans="1:19" ht="22.8" customHeight="1">
      <c r="A131" s="2073"/>
      <c r="B131" s="2074"/>
      <c r="C131" s="2074"/>
      <c r="D131" s="2074"/>
      <c r="E131" s="2074"/>
      <c r="F131" s="2074"/>
      <c r="G131" s="2074"/>
      <c r="H131" s="2074"/>
      <c r="I131" s="2074"/>
      <c r="J131" s="2074"/>
      <c r="K131" s="2075"/>
      <c r="L131" s="285"/>
      <c r="M131" s="286"/>
      <c r="N131" s="287"/>
      <c r="O131" s="287"/>
      <c r="P131" s="287"/>
      <c r="Q131" s="287"/>
      <c r="R131" s="287"/>
      <c r="S131" s="288"/>
    </row>
    <row r="132" spans="1:19" ht="22.8" customHeight="1">
      <c r="A132" s="2073"/>
      <c r="B132" s="2074"/>
      <c r="C132" s="2074"/>
      <c r="D132" s="2074"/>
      <c r="E132" s="2074"/>
      <c r="F132" s="2074"/>
      <c r="G132" s="2074"/>
      <c r="H132" s="2074"/>
      <c r="I132" s="2074"/>
      <c r="J132" s="2074"/>
      <c r="K132" s="2075"/>
      <c r="L132" s="285"/>
      <c r="M132" s="286"/>
      <c r="N132" s="287"/>
      <c r="O132" s="287"/>
      <c r="P132" s="287"/>
      <c r="Q132" s="287"/>
      <c r="R132" s="287"/>
      <c r="S132" s="288"/>
    </row>
    <row r="133" spans="1:19" ht="22.8" customHeight="1">
      <c r="A133" s="2073"/>
      <c r="B133" s="2074"/>
      <c r="C133" s="2074"/>
      <c r="D133" s="2074"/>
      <c r="E133" s="2074"/>
      <c r="F133" s="2074"/>
      <c r="G133" s="2074"/>
      <c r="H133" s="2074"/>
      <c r="I133" s="2074"/>
      <c r="J133" s="2074"/>
      <c r="K133" s="2075"/>
      <c r="L133" s="285"/>
      <c r="M133" s="286"/>
      <c r="N133" s="287"/>
      <c r="O133" s="287"/>
      <c r="P133" s="287"/>
      <c r="Q133" s="287"/>
      <c r="R133" s="287"/>
      <c r="S133" s="288"/>
    </row>
    <row r="134" spans="1:19" ht="22.8" customHeight="1">
      <c r="A134" s="2073"/>
      <c r="B134" s="2074"/>
      <c r="C134" s="2074"/>
      <c r="D134" s="2074"/>
      <c r="E134" s="2074"/>
      <c r="F134" s="2074"/>
      <c r="G134" s="2074"/>
      <c r="H134" s="2074"/>
      <c r="I134" s="2074"/>
      <c r="J134" s="2074"/>
      <c r="K134" s="2075"/>
      <c r="L134" s="285"/>
      <c r="M134" s="286"/>
      <c r="N134" s="287"/>
      <c r="O134" s="287"/>
      <c r="P134" s="287"/>
      <c r="Q134" s="287"/>
      <c r="R134" s="287"/>
      <c r="S134" s="288"/>
    </row>
    <row r="135" spans="1:19" ht="22.8" customHeight="1">
      <c r="A135" s="2073"/>
      <c r="B135" s="2074"/>
      <c r="C135" s="2074"/>
      <c r="D135" s="2074"/>
      <c r="E135" s="2074"/>
      <c r="F135" s="2074"/>
      <c r="G135" s="2074"/>
      <c r="H135" s="2074"/>
      <c r="I135" s="2074"/>
      <c r="J135" s="2074"/>
      <c r="K135" s="2075"/>
      <c r="L135" s="285"/>
      <c r="M135" s="286"/>
      <c r="N135" s="287"/>
      <c r="O135" s="287"/>
      <c r="P135" s="287"/>
      <c r="Q135" s="287"/>
      <c r="R135" s="287"/>
      <c r="S135" s="288"/>
    </row>
    <row r="136" spans="1:19" ht="22.8" customHeight="1">
      <c r="A136" s="2073"/>
      <c r="B136" s="2074"/>
      <c r="C136" s="2074"/>
      <c r="D136" s="2074"/>
      <c r="E136" s="2074"/>
      <c r="F136" s="2074"/>
      <c r="G136" s="2074"/>
      <c r="H136" s="2074"/>
      <c r="I136" s="2074"/>
      <c r="J136" s="2074"/>
      <c r="K136" s="2075"/>
      <c r="L136" s="285"/>
      <c r="M136" s="286"/>
      <c r="N136" s="287"/>
      <c r="O136" s="287"/>
      <c r="P136" s="287"/>
      <c r="Q136" s="287"/>
      <c r="R136" s="287"/>
      <c r="S136" s="288"/>
    </row>
    <row r="137" spans="1:19" ht="22.8" customHeight="1">
      <c r="A137" s="2073"/>
      <c r="B137" s="2074"/>
      <c r="C137" s="2074"/>
      <c r="D137" s="2074"/>
      <c r="E137" s="2074"/>
      <c r="F137" s="2074"/>
      <c r="G137" s="2074"/>
      <c r="H137" s="2074"/>
      <c r="I137" s="2074"/>
      <c r="J137" s="2074"/>
      <c r="K137" s="2075"/>
      <c r="L137" s="285"/>
      <c r="M137" s="286"/>
      <c r="N137" s="287"/>
      <c r="O137" s="287"/>
      <c r="P137" s="287"/>
      <c r="Q137" s="287"/>
      <c r="R137" s="287"/>
      <c r="S137" s="288"/>
    </row>
    <row r="138" spans="1:19" ht="22.8" customHeight="1">
      <c r="A138" s="2073"/>
      <c r="B138" s="2074"/>
      <c r="C138" s="2074"/>
      <c r="D138" s="2074"/>
      <c r="E138" s="2074"/>
      <c r="F138" s="2074"/>
      <c r="G138" s="2074"/>
      <c r="H138" s="2074"/>
      <c r="I138" s="2074"/>
      <c r="J138" s="2074"/>
      <c r="K138" s="2075"/>
      <c r="L138" s="285"/>
      <c r="M138" s="286"/>
      <c r="N138" s="287"/>
      <c r="O138" s="287"/>
      <c r="P138" s="287"/>
      <c r="Q138" s="287"/>
      <c r="R138" s="287"/>
      <c r="S138" s="288"/>
    </row>
    <row r="139" spans="1:19" ht="22.8" customHeight="1">
      <c r="A139" s="2073"/>
      <c r="B139" s="2074"/>
      <c r="C139" s="2074"/>
      <c r="D139" s="2074"/>
      <c r="E139" s="2074"/>
      <c r="F139" s="2074"/>
      <c r="G139" s="2074"/>
      <c r="H139" s="2074"/>
      <c r="I139" s="2074"/>
      <c r="J139" s="2074"/>
      <c r="K139" s="2075"/>
      <c r="L139" s="285"/>
      <c r="M139" s="286"/>
      <c r="N139" s="287"/>
      <c r="O139" s="287"/>
      <c r="P139" s="287"/>
      <c r="Q139" s="287"/>
      <c r="R139" s="287"/>
      <c r="S139" s="288"/>
    </row>
    <row r="140" spans="1:19" ht="22.8" customHeight="1">
      <c r="A140" s="2073"/>
      <c r="B140" s="2074"/>
      <c r="C140" s="2074"/>
      <c r="D140" s="2074"/>
      <c r="E140" s="2074"/>
      <c r="F140" s="2074"/>
      <c r="G140" s="2074"/>
      <c r="H140" s="2074"/>
      <c r="I140" s="2074"/>
      <c r="J140" s="2074"/>
      <c r="K140" s="2075"/>
      <c r="L140" s="285"/>
      <c r="M140" s="286"/>
      <c r="N140" s="287"/>
      <c r="O140" s="287"/>
      <c r="P140" s="287"/>
      <c r="Q140" s="287"/>
      <c r="R140" s="287"/>
      <c r="S140" s="288"/>
    </row>
    <row r="141" spans="1:19" ht="22.8" customHeight="1">
      <c r="A141" s="2073"/>
      <c r="B141" s="2074"/>
      <c r="C141" s="2074"/>
      <c r="D141" s="2074"/>
      <c r="E141" s="2074"/>
      <c r="F141" s="2074"/>
      <c r="G141" s="2074"/>
      <c r="H141" s="2074"/>
      <c r="I141" s="2074"/>
      <c r="J141" s="2074"/>
      <c r="K141" s="2075"/>
      <c r="L141" s="285"/>
      <c r="M141" s="286"/>
      <c r="N141" s="287"/>
      <c r="O141" s="287"/>
      <c r="P141" s="287"/>
      <c r="Q141" s="287"/>
      <c r="R141" s="287"/>
      <c r="S141" s="288"/>
    </row>
    <row r="142" spans="1:19" ht="22.8" customHeight="1">
      <c r="A142" s="2073"/>
      <c r="B142" s="2074"/>
      <c r="C142" s="2074"/>
      <c r="D142" s="2074"/>
      <c r="E142" s="2074"/>
      <c r="F142" s="2074"/>
      <c r="G142" s="2074"/>
      <c r="H142" s="2074"/>
      <c r="I142" s="2074"/>
      <c r="J142" s="2074"/>
      <c r="K142" s="2075"/>
      <c r="L142" s="285"/>
      <c r="M142" s="286"/>
      <c r="N142" s="287"/>
      <c r="O142" s="287"/>
      <c r="P142" s="287"/>
      <c r="Q142" s="287"/>
      <c r="R142" s="287"/>
      <c r="S142" s="288"/>
    </row>
    <row r="143" spans="1:19" ht="22.8" customHeight="1">
      <c r="A143" s="2073"/>
      <c r="B143" s="2074"/>
      <c r="C143" s="2074"/>
      <c r="D143" s="2074"/>
      <c r="E143" s="2074"/>
      <c r="F143" s="2074"/>
      <c r="G143" s="2074"/>
      <c r="H143" s="2074"/>
      <c r="I143" s="2074"/>
      <c r="J143" s="2074"/>
      <c r="K143" s="2075"/>
      <c r="L143" s="285"/>
      <c r="M143" s="286"/>
      <c r="N143" s="287"/>
      <c r="O143" s="287"/>
      <c r="P143" s="287"/>
      <c r="Q143" s="287"/>
      <c r="R143" s="287"/>
      <c r="S143" s="288"/>
    </row>
    <row r="144" spans="1:19" ht="22.8" customHeight="1">
      <c r="A144" s="2073"/>
      <c r="B144" s="2074"/>
      <c r="C144" s="2074"/>
      <c r="D144" s="2074"/>
      <c r="E144" s="2074"/>
      <c r="F144" s="2074"/>
      <c r="G144" s="2074"/>
      <c r="H144" s="2074"/>
      <c r="I144" s="2074"/>
      <c r="J144" s="2074"/>
      <c r="K144" s="2075"/>
      <c r="L144" s="285"/>
      <c r="M144" s="286"/>
      <c r="N144" s="287"/>
      <c r="O144" s="287"/>
      <c r="P144" s="287"/>
      <c r="Q144" s="287"/>
      <c r="R144" s="287"/>
      <c r="S144" s="288"/>
    </row>
    <row r="145" spans="1:19" ht="22.8" customHeight="1">
      <c r="A145" s="2073"/>
      <c r="B145" s="2074"/>
      <c r="C145" s="2074"/>
      <c r="D145" s="2074"/>
      <c r="E145" s="2074"/>
      <c r="F145" s="2074"/>
      <c r="G145" s="2074"/>
      <c r="H145" s="2074"/>
      <c r="I145" s="2074"/>
      <c r="J145" s="2074"/>
      <c r="K145" s="2075"/>
      <c r="L145" s="285"/>
      <c r="M145" s="286"/>
      <c r="N145" s="287"/>
      <c r="O145" s="287"/>
      <c r="P145" s="287"/>
      <c r="Q145" s="287"/>
      <c r="R145" s="287"/>
      <c r="S145" s="288"/>
    </row>
    <row r="146" spans="1:19" ht="22.8" customHeight="1" thickBot="1">
      <c r="A146" s="2073"/>
      <c r="B146" s="2074"/>
      <c r="C146" s="2074"/>
      <c r="D146" s="2074"/>
      <c r="E146" s="2074"/>
      <c r="F146" s="2074"/>
      <c r="G146" s="2074"/>
      <c r="H146" s="2074"/>
      <c r="I146" s="2074"/>
      <c r="J146" s="2074"/>
      <c r="K146" s="2075"/>
      <c r="L146" s="2090" t="s">
        <v>1209</v>
      </c>
      <c r="M146" s="2091"/>
      <c r="N146" s="2091"/>
      <c r="O146" s="2091"/>
      <c r="P146" s="2091"/>
      <c r="Q146" s="2091"/>
      <c r="R146" s="2092"/>
      <c r="S146" s="1510">
        <f>SUM(S125:S139)</f>
        <v>1</v>
      </c>
    </row>
    <row r="147" spans="1:19" ht="22.8" customHeight="1">
      <c r="A147" s="757"/>
      <c r="B147" s="758"/>
      <c r="C147" s="758"/>
      <c r="D147" s="759"/>
      <c r="E147" s="760"/>
      <c r="F147" s="760"/>
      <c r="G147" s="760"/>
      <c r="H147" s="761"/>
      <c r="I147" s="762"/>
      <c r="J147" s="763"/>
      <c r="K147" s="763"/>
      <c r="L147" s="763"/>
      <c r="M147" s="764"/>
      <c r="N147" s="759"/>
      <c r="O147" s="759"/>
      <c r="P147" s="759"/>
      <c r="Q147" s="759"/>
      <c r="R147" s="759"/>
      <c r="S147" s="768"/>
    </row>
    <row r="148" spans="1:19" ht="22.8" customHeight="1">
      <c r="A148" s="289"/>
      <c r="B148" s="290"/>
      <c r="C148" s="290"/>
      <c r="D148" s="291"/>
      <c r="E148" s="292"/>
      <c r="F148" s="292"/>
      <c r="G148" s="292"/>
      <c r="H148" s="293"/>
      <c r="I148" s="294"/>
      <c r="J148" s="295"/>
      <c r="K148" s="295"/>
      <c r="L148" s="295"/>
      <c r="M148" s="296"/>
      <c r="N148" s="291"/>
      <c r="O148" s="291"/>
      <c r="P148" s="291"/>
      <c r="Q148" s="291"/>
      <c r="R148" s="291"/>
      <c r="S148" s="297"/>
    </row>
    <row r="149" spans="1:19" ht="69.599999999999994" customHeight="1">
      <c r="A149" s="1958" t="s">
        <v>1306</v>
      </c>
      <c r="B149" s="1758"/>
      <c r="C149" s="1757"/>
      <c r="D149" s="1757"/>
      <c r="E149" s="280"/>
      <c r="F149" s="756"/>
      <c r="G149" s="1758" t="s">
        <v>1306</v>
      </c>
      <c r="H149" s="1758"/>
      <c r="I149" s="299"/>
      <c r="J149" s="299"/>
      <c r="K149" s="756"/>
      <c r="L149" s="756"/>
      <c r="M149" s="756"/>
      <c r="N149" s="756"/>
      <c r="O149" s="756"/>
      <c r="P149" s="756"/>
      <c r="Q149" s="756"/>
      <c r="R149" s="756"/>
      <c r="S149" s="281"/>
    </row>
    <row r="150" spans="1:19" ht="22.8" customHeight="1">
      <c r="A150" s="765" t="s">
        <v>1939</v>
      </c>
      <c r="B150" s="755"/>
      <c r="C150" s="755"/>
      <c r="G150" s="1759" t="s">
        <v>1942</v>
      </c>
      <c r="H150" s="1759"/>
      <c r="I150" s="1759"/>
      <c r="J150" s="1759"/>
      <c r="K150" s="756"/>
      <c r="L150" s="756"/>
      <c r="M150" s="756"/>
      <c r="N150" s="756"/>
      <c r="O150" s="756"/>
      <c r="P150" s="756"/>
      <c r="Q150" s="756"/>
      <c r="R150" s="756"/>
      <c r="S150" s="300"/>
    </row>
    <row r="151" spans="1:19" ht="22.8" customHeight="1">
      <c r="A151" s="765" t="s">
        <v>1940</v>
      </c>
      <c r="B151" s="755"/>
      <c r="C151" s="755"/>
      <c r="G151" s="1759" t="s">
        <v>1943</v>
      </c>
      <c r="H151" s="1759"/>
      <c r="I151" s="1759"/>
      <c r="J151" s="1759"/>
      <c r="K151" s="756"/>
      <c r="L151" s="756"/>
      <c r="M151" s="756"/>
      <c r="N151" s="756"/>
      <c r="O151" s="756"/>
      <c r="P151" s="756"/>
      <c r="Q151" s="756"/>
      <c r="R151" s="756"/>
      <c r="S151" s="300"/>
    </row>
    <row r="152" spans="1:19" ht="22.8" customHeight="1" thickBot="1">
      <c r="A152" s="766" t="s">
        <v>1941</v>
      </c>
      <c r="B152" s="767"/>
      <c r="C152" s="767"/>
      <c r="D152" s="727"/>
      <c r="E152" s="727"/>
      <c r="F152" s="727"/>
      <c r="G152" s="1760" t="s">
        <v>1944</v>
      </c>
      <c r="H152" s="1760"/>
      <c r="I152" s="1760"/>
      <c r="J152" s="1760"/>
      <c r="K152" s="301"/>
      <c r="L152" s="301"/>
      <c r="M152" s="301"/>
      <c r="N152" s="301"/>
      <c r="O152" s="301"/>
      <c r="P152" s="301"/>
      <c r="Q152" s="301"/>
      <c r="R152" s="301"/>
      <c r="S152" s="302"/>
    </row>
    <row r="153" spans="1:19" ht="22.8" customHeight="1" thickBot="1">
      <c r="A153" s="2045"/>
      <c r="B153" s="2046"/>
      <c r="C153" s="2046"/>
      <c r="D153" s="2047" t="s">
        <v>1281</v>
      </c>
      <c r="E153" s="2048"/>
      <c r="F153" s="2048"/>
      <c r="G153" s="2048"/>
      <c r="H153" s="2048"/>
      <c r="I153" s="2048"/>
      <c r="J153" s="2048"/>
      <c r="K153" s="2048"/>
      <c r="L153" s="2048"/>
      <c r="M153" s="2048"/>
      <c r="N153" s="2048"/>
      <c r="O153" s="2048"/>
      <c r="P153" s="2048"/>
      <c r="Q153" s="2048"/>
      <c r="R153" s="2049"/>
      <c r="S153" s="694"/>
    </row>
    <row r="154" spans="1:19" ht="22.8" customHeight="1" thickBot="1">
      <c r="A154" s="279"/>
      <c r="B154" s="280"/>
      <c r="C154" s="280"/>
      <c r="D154" s="280"/>
      <c r="E154" s="280"/>
      <c r="F154" s="280"/>
      <c r="G154" s="280"/>
      <c r="H154" s="280"/>
      <c r="I154" s="280"/>
      <c r="J154" s="280"/>
      <c r="K154" s="280"/>
      <c r="L154" s="280"/>
      <c r="M154" s="280"/>
      <c r="N154" s="280"/>
      <c r="O154" s="280"/>
      <c r="P154" s="280"/>
      <c r="Q154" s="280"/>
      <c r="R154" s="280"/>
      <c r="S154" s="281"/>
    </row>
    <row r="155" spans="1:19" ht="33.6" customHeight="1">
      <c r="A155" s="2050" t="s">
        <v>1204</v>
      </c>
      <c r="B155" s="2051"/>
      <c r="C155" s="2052"/>
      <c r="D155" s="2053" t="s">
        <v>1228</v>
      </c>
      <c r="E155" s="2054"/>
      <c r="F155" s="2054"/>
      <c r="G155" s="2054"/>
      <c r="H155" s="2054"/>
      <c r="I155" s="2054"/>
      <c r="J155" s="2054"/>
      <c r="K155" s="2054"/>
      <c r="L155" s="2054"/>
      <c r="M155" s="2054"/>
      <c r="N155" s="2054"/>
      <c r="O155" s="2054"/>
      <c r="P155" s="2054"/>
      <c r="Q155" s="2054"/>
      <c r="R155" s="2055"/>
      <c r="S155" s="1240"/>
    </row>
    <row r="156" spans="1:19" ht="16.2" thickBot="1">
      <c r="A156" s="1237"/>
      <c r="B156" s="1238"/>
      <c r="C156" s="1239"/>
      <c r="D156" s="2056"/>
      <c r="E156" s="2057"/>
      <c r="F156" s="2057"/>
      <c r="G156" s="2057"/>
      <c r="H156" s="2057"/>
      <c r="I156" s="2057"/>
      <c r="J156" s="2057"/>
      <c r="K156" s="2057"/>
      <c r="L156" s="2057"/>
      <c r="M156" s="2057"/>
      <c r="N156" s="2057"/>
      <c r="O156" s="2057"/>
      <c r="P156" s="2057"/>
      <c r="Q156" s="2057"/>
      <c r="R156" s="2058"/>
      <c r="S156" s="1241"/>
    </row>
    <row r="157" spans="1:19" ht="22.8" customHeight="1">
      <c r="A157" s="283"/>
      <c r="B157" s="1506"/>
      <c r="C157" s="1506"/>
      <c r="D157" s="1507"/>
      <c r="E157" s="1508"/>
      <c r="F157" s="1508"/>
      <c r="G157" s="1507"/>
      <c r="H157" s="1507"/>
      <c r="I157" s="1507"/>
      <c r="J157" s="1507"/>
      <c r="K157" s="1507"/>
      <c r="L157" s="1507"/>
      <c r="M157" s="1507"/>
      <c r="N157" s="1507"/>
      <c r="O157" s="1507"/>
      <c r="P157" s="1507"/>
      <c r="Q157" s="1507"/>
      <c r="R157" s="1508"/>
      <c r="S157" s="282"/>
    </row>
    <row r="158" spans="1:19" ht="22.8" customHeight="1">
      <c r="A158" s="2059" t="s">
        <v>1282</v>
      </c>
      <c r="B158" s="2060"/>
      <c r="C158" s="2060"/>
      <c r="D158" s="2060"/>
      <c r="E158" s="1509"/>
      <c r="F158" s="2061" t="s">
        <v>1283</v>
      </c>
      <c r="G158" s="2061"/>
      <c r="H158" s="2061"/>
      <c r="I158" s="2061"/>
      <c r="J158" s="2061"/>
      <c r="K158" s="2061"/>
      <c r="L158" s="1508"/>
      <c r="M158" s="2061" t="s">
        <v>1205</v>
      </c>
      <c r="N158" s="2061"/>
      <c r="O158" s="2061"/>
      <c r="P158" s="1508"/>
      <c r="Q158" s="2062" t="s">
        <v>1284</v>
      </c>
      <c r="R158" s="2063"/>
      <c r="S158" s="2064"/>
    </row>
    <row r="159" spans="1:19" ht="22.8" customHeight="1">
      <c r="A159" s="2023" t="str">
        <f>+'ACTA ADICIONAL OBRA '!A196</f>
        <v>12.2.3</v>
      </c>
      <c r="B159" s="2024"/>
      <c r="C159" s="2024"/>
      <c r="D159" s="2024"/>
      <c r="E159" s="1509"/>
      <c r="F159" s="2025" t="s">
        <v>1271</v>
      </c>
      <c r="G159" s="2025"/>
      <c r="H159" s="2025"/>
      <c r="I159" s="2025"/>
      <c r="J159" s="2025"/>
      <c r="K159" s="2025"/>
      <c r="L159" s="1508"/>
      <c r="M159" s="2026" t="s">
        <v>1260</v>
      </c>
      <c r="N159" s="2027"/>
      <c r="O159" s="2028"/>
      <c r="P159" s="1507"/>
      <c r="Q159" s="2029"/>
      <c r="R159" s="2030"/>
      <c r="S159" s="2031"/>
    </row>
    <row r="160" spans="1:19" ht="22.8" customHeight="1">
      <c r="A160" s="2023"/>
      <c r="B160" s="2024"/>
      <c r="C160" s="2024"/>
      <c r="D160" s="2024"/>
      <c r="E160" s="1509"/>
      <c r="F160" s="2025"/>
      <c r="G160" s="2025"/>
      <c r="H160" s="2025"/>
      <c r="I160" s="2025"/>
      <c r="J160" s="2025"/>
      <c r="K160" s="2025"/>
      <c r="L160" s="1507"/>
      <c r="M160" s="1507"/>
      <c r="N160" s="1511"/>
      <c r="O160" s="1511"/>
      <c r="P160" s="1511"/>
      <c r="Q160" s="1511"/>
      <c r="R160" s="1508"/>
      <c r="S160" s="282"/>
    </row>
    <row r="161" spans="1:23" ht="22.8" customHeight="1">
      <c r="A161" s="2032" t="s">
        <v>1285</v>
      </c>
      <c r="B161" s="2033"/>
      <c r="C161" s="2033"/>
      <c r="D161" s="2033"/>
      <c r="E161" s="2033"/>
      <c r="F161" s="2033"/>
      <c r="G161" s="2033"/>
      <c r="H161" s="2033"/>
      <c r="I161" s="2033"/>
      <c r="J161" s="2033"/>
      <c r="K161" s="2034"/>
      <c r="L161" s="2038" t="s">
        <v>428</v>
      </c>
      <c r="M161" s="2040" t="s">
        <v>1225</v>
      </c>
      <c r="N161" s="2041"/>
      <c r="O161" s="2042"/>
      <c r="P161" s="2038" t="s">
        <v>1286</v>
      </c>
      <c r="Q161" s="2038" t="s">
        <v>1287</v>
      </c>
      <c r="R161" s="2038" t="s">
        <v>1288</v>
      </c>
      <c r="S161" s="2043" t="s">
        <v>1206</v>
      </c>
    </row>
    <row r="162" spans="1:23" ht="22.8" customHeight="1">
      <c r="A162" s="2035"/>
      <c r="B162" s="2036"/>
      <c r="C162" s="2036"/>
      <c r="D162" s="2036"/>
      <c r="E162" s="2036"/>
      <c r="F162" s="2036"/>
      <c r="G162" s="2036"/>
      <c r="H162" s="2036"/>
      <c r="I162" s="2036"/>
      <c r="J162" s="2036"/>
      <c r="K162" s="2037"/>
      <c r="L162" s="2039"/>
      <c r="M162" s="284" t="s">
        <v>1289</v>
      </c>
      <c r="N162" s="284" t="s">
        <v>1290</v>
      </c>
      <c r="O162" s="284" t="s">
        <v>1291</v>
      </c>
      <c r="P162" s="2039"/>
      <c r="Q162" s="2039"/>
      <c r="R162" s="2039"/>
      <c r="S162" s="2044"/>
    </row>
    <row r="163" spans="1:23" ht="22.8" customHeight="1">
      <c r="A163" s="2070" t="e" vm="3">
        <v>#VALUE!</v>
      </c>
      <c r="B163" s="2071"/>
      <c r="C163" s="2071"/>
      <c r="D163" s="2071"/>
      <c r="E163" s="2071"/>
      <c r="F163" s="2071"/>
      <c r="G163" s="2071"/>
      <c r="H163" s="2071"/>
      <c r="I163" s="2071"/>
      <c r="J163" s="2071"/>
      <c r="K163" s="2072"/>
      <c r="L163" s="285" t="s">
        <v>1307</v>
      </c>
      <c r="M163" s="286"/>
      <c r="N163" s="287">
        <f>4.2+1.5</f>
        <v>5.7</v>
      </c>
      <c r="O163" s="287"/>
      <c r="P163" s="287"/>
      <c r="Q163" s="287">
        <v>68</v>
      </c>
      <c r="R163" s="287"/>
      <c r="S163" s="288">
        <f>+Q163*N163</f>
        <v>387.6</v>
      </c>
    </row>
    <row r="164" spans="1:23" ht="22.8" customHeight="1">
      <c r="A164" s="2073"/>
      <c r="B164" s="2074"/>
      <c r="C164" s="2074"/>
      <c r="D164" s="2074"/>
      <c r="E164" s="2074"/>
      <c r="F164" s="2074"/>
      <c r="G164" s="2074"/>
      <c r="H164" s="2074"/>
      <c r="I164" s="2074"/>
      <c r="J164" s="2074"/>
      <c r="K164" s="2075"/>
      <c r="L164" s="285"/>
      <c r="M164" s="286"/>
      <c r="N164" s="287"/>
      <c r="O164" s="287"/>
      <c r="P164" s="287"/>
      <c r="Q164" s="287"/>
      <c r="R164" s="287"/>
      <c r="S164" s="288"/>
    </row>
    <row r="165" spans="1:23" ht="22.8" customHeight="1">
      <c r="A165" s="2073"/>
      <c r="B165" s="2074"/>
      <c r="C165" s="2074"/>
      <c r="D165" s="2074"/>
      <c r="E165" s="2074"/>
      <c r="F165" s="2074"/>
      <c r="G165" s="2074"/>
      <c r="H165" s="2074"/>
      <c r="I165" s="2074"/>
      <c r="J165" s="2074"/>
      <c r="K165" s="2075"/>
      <c r="L165" s="285"/>
      <c r="M165" s="286"/>
      <c r="N165" s="287"/>
      <c r="O165" s="287"/>
      <c r="P165" s="287"/>
      <c r="Q165" s="287"/>
      <c r="R165" s="287"/>
      <c r="S165" s="288"/>
      <c r="W165" s="238">
        <f>270/6</f>
        <v>45</v>
      </c>
    </row>
    <row r="166" spans="1:23" ht="22.8" customHeight="1">
      <c r="A166" s="2073"/>
      <c r="B166" s="2074"/>
      <c r="C166" s="2074"/>
      <c r="D166" s="2074"/>
      <c r="E166" s="2074"/>
      <c r="F166" s="2074"/>
      <c r="G166" s="2074"/>
      <c r="H166" s="2074"/>
      <c r="I166" s="2074"/>
      <c r="J166" s="2074"/>
      <c r="K166" s="2075"/>
      <c r="L166" s="285"/>
      <c r="M166" s="286"/>
      <c r="N166" s="287"/>
      <c r="O166" s="287"/>
      <c r="P166" s="287"/>
      <c r="Q166" s="287"/>
      <c r="R166" s="287"/>
      <c r="S166" s="288"/>
    </row>
    <row r="167" spans="1:23" ht="22.8" customHeight="1">
      <c r="A167" s="2073"/>
      <c r="B167" s="2074"/>
      <c r="C167" s="2074"/>
      <c r="D167" s="2074"/>
      <c r="E167" s="2074"/>
      <c r="F167" s="2074"/>
      <c r="G167" s="2074"/>
      <c r="H167" s="2074"/>
      <c r="I167" s="2074"/>
      <c r="J167" s="2074"/>
      <c r="K167" s="2075"/>
      <c r="L167" s="285"/>
      <c r="M167" s="286"/>
      <c r="N167" s="287"/>
      <c r="O167" s="287"/>
      <c r="P167" s="287"/>
      <c r="Q167" s="287"/>
      <c r="R167" s="287"/>
      <c r="S167" s="288"/>
    </row>
    <row r="168" spans="1:23" ht="22.8" customHeight="1">
      <c r="A168" s="2073"/>
      <c r="B168" s="2074"/>
      <c r="C168" s="2074"/>
      <c r="D168" s="2074"/>
      <c r="E168" s="2074"/>
      <c r="F168" s="2074"/>
      <c r="G168" s="2074"/>
      <c r="H168" s="2074"/>
      <c r="I168" s="2074"/>
      <c r="J168" s="2074"/>
      <c r="K168" s="2075"/>
      <c r="L168" s="285"/>
      <c r="M168" s="286"/>
      <c r="N168" s="287"/>
      <c r="O168" s="287"/>
      <c r="P168" s="287"/>
      <c r="Q168" s="287"/>
      <c r="R168" s="287"/>
      <c r="S168" s="288"/>
    </row>
    <row r="169" spans="1:23" ht="22.8" customHeight="1">
      <c r="A169" s="2073"/>
      <c r="B169" s="2074"/>
      <c r="C169" s="2074"/>
      <c r="D169" s="2074"/>
      <c r="E169" s="2074"/>
      <c r="F169" s="2074"/>
      <c r="G169" s="2074"/>
      <c r="H169" s="2074"/>
      <c r="I169" s="2074"/>
      <c r="J169" s="2074"/>
      <c r="K169" s="2075"/>
      <c r="L169" s="285"/>
      <c r="M169" s="286"/>
      <c r="N169" s="287"/>
      <c r="O169" s="287"/>
      <c r="P169" s="287"/>
      <c r="Q169" s="287"/>
      <c r="R169" s="287"/>
      <c r="S169" s="288"/>
    </row>
    <row r="170" spans="1:23" ht="22.8" customHeight="1">
      <c r="A170" s="2073"/>
      <c r="B170" s="2074"/>
      <c r="C170" s="2074"/>
      <c r="D170" s="2074"/>
      <c r="E170" s="2074"/>
      <c r="F170" s="2074"/>
      <c r="G170" s="2074"/>
      <c r="H170" s="2074"/>
      <c r="I170" s="2074"/>
      <c r="J170" s="2074"/>
      <c r="K170" s="2075"/>
      <c r="L170" s="285"/>
      <c r="M170" s="286"/>
      <c r="N170" s="287"/>
      <c r="O170" s="287"/>
      <c r="P170" s="287"/>
      <c r="Q170" s="287"/>
      <c r="R170" s="287"/>
      <c r="S170" s="288"/>
    </row>
    <row r="171" spans="1:23" ht="22.8" customHeight="1">
      <c r="A171" s="2073"/>
      <c r="B171" s="2074"/>
      <c r="C171" s="2074"/>
      <c r="D171" s="2074"/>
      <c r="E171" s="2074"/>
      <c r="F171" s="2074"/>
      <c r="G171" s="2074"/>
      <c r="H171" s="2074"/>
      <c r="I171" s="2074"/>
      <c r="J171" s="2074"/>
      <c r="K171" s="2075"/>
      <c r="L171" s="285"/>
      <c r="M171" s="286"/>
      <c r="N171" s="287"/>
      <c r="O171" s="287"/>
      <c r="P171" s="287"/>
      <c r="Q171" s="287"/>
      <c r="R171" s="287"/>
      <c r="S171" s="288"/>
    </row>
    <row r="172" spans="1:23" ht="22.8" customHeight="1">
      <c r="A172" s="2073"/>
      <c r="B172" s="2074"/>
      <c r="C172" s="2074"/>
      <c r="D172" s="2074"/>
      <c r="E172" s="2074"/>
      <c r="F172" s="2074"/>
      <c r="G172" s="2074"/>
      <c r="H172" s="2074"/>
      <c r="I172" s="2074"/>
      <c r="J172" s="2074"/>
      <c r="K172" s="2075"/>
      <c r="L172" s="285"/>
      <c r="M172" s="286"/>
      <c r="N172" s="287"/>
      <c r="O172" s="287"/>
      <c r="P172" s="287"/>
      <c r="Q172" s="287"/>
      <c r="R172" s="287"/>
      <c r="S172" s="288"/>
    </row>
    <row r="173" spans="1:23" ht="22.8" customHeight="1">
      <c r="A173" s="2073"/>
      <c r="B173" s="2074"/>
      <c r="C173" s="2074"/>
      <c r="D173" s="2074"/>
      <c r="E173" s="2074"/>
      <c r="F173" s="2074"/>
      <c r="G173" s="2074"/>
      <c r="H173" s="2074"/>
      <c r="I173" s="2074"/>
      <c r="J173" s="2074"/>
      <c r="K173" s="2075"/>
      <c r="L173" s="285"/>
      <c r="M173" s="286"/>
      <c r="N173" s="287"/>
      <c r="O173" s="287"/>
      <c r="P173" s="287"/>
      <c r="Q173" s="287"/>
      <c r="R173" s="287"/>
      <c r="S173" s="288"/>
    </row>
    <row r="174" spans="1:23" ht="22.8" customHeight="1">
      <c r="A174" s="2073"/>
      <c r="B174" s="2074"/>
      <c r="C174" s="2074"/>
      <c r="D174" s="2074"/>
      <c r="E174" s="2074"/>
      <c r="F174" s="2074"/>
      <c r="G174" s="2074"/>
      <c r="H174" s="2074"/>
      <c r="I174" s="2074"/>
      <c r="J174" s="2074"/>
      <c r="K174" s="2075"/>
      <c r="L174" s="285"/>
      <c r="M174" s="286"/>
      <c r="N174" s="287"/>
      <c r="O174" s="287"/>
      <c r="P174" s="287"/>
      <c r="Q174" s="287"/>
      <c r="R174" s="287"/>
      <c r="S174" s="288"/>
    </row>
    <row r="175" spans="1:23" ht="22.8" customHeight="1">
      <c r="A175" s="2073"/>
      <c r="B175" s="2074"/>
      <c r="C175" s="2074"/>
      <c r="D175" s="2074"/>
      <c r="E175" s="2074"/>
      <c r="F175" s="2074"/>
      <c r="G175" s="2074"/>
      <c r="H175" s="2074"/>
      <c r="I175" s="2074"/>
      <c r="J175" s="2074"/>
      <c r="K175" s="2075"/>
      <c r="L175" s="285"/>
      <c r="M175" s="286"/>
      <c r="N175" s="287"/>
      <c r="O175" s="287"/>
      <c r="P175" s="287"/>
      <c r="Q175" s="287"/>
      <c r="R175" s="287"/>
      <c r="S175" s="288"/>
    </row>
    <row r="176" spans="1:23" ht="22.8" customHeight="1">
      <c r="A176" s="2073"/>
      <c r="B176" s="2074"/>
      <c r="C176" s="2074"/>
      <c r="D176" s="2074"/>
      <c r="E176" s="2074"/>
      <c r="F176" s="2074"/>
      <c r="G176" s="2074"/>
      <c r="H176" s="2074"/>
      <c r="I176" s="2074"/>
      <c r="J176" s="2074"/>
      <c r="K176" s="2075"/>
      <c r="L176" s="285"/>
      <c r="M176" s="286"/>
      <c r="N176" s="287"/>
      <c r="O176" s="287"/>
      <c r="P176" s="287"/>
      <c r="Q176" s="287"/>
      <c r="R176" s="287"/>
      <c r="S176" s="288"/>
    </row>
    <row r="177" spans="1:24" ht="22.8" customHeight="1">
      <c r="A177" s="2073"/>
      <c r="B177" s="2074"/>
      <c r="C177" s="2074"/>
      <c r="D177" s="2074"/>
      <c r="E177" s="2074"/>
      <c r="F177" s="2074"/>
      <c r="G177" s="2074"/>
      <c r="H177" s="2074"/>
      <c r="I177" s="2074"/>
      <c r="J177" s="2074"/>
      <c r="K177" s="2075"/>
      <c r="L177" s="285"/>
      <c r="M177" s="286"/>
      <c r="N177" s="287"/>
      <c r="O177" s="287"/>
      <c r="P177" s="287"/>
      <c r="Q177" s="287"/>
      <c r="R177" s="287"/>
      <c r="S177" s="288"/>
    </row>
    <row r="178" spans="1:24" ht="22.8" customHeight="1">
      <c r="A178" s="2073"/>
      <c r="B178" s="2074"/>
      <c r="C178" s="2074"/>
      <c r="D178" s="2074"/>
      <c r="E178" s="2074"/>
      <c r="F178" s="2074"/>
      <c r="G178" s="2074"/>
      <c r="H178" s="2074"/>
      <c r="I178" s="2074"/>
      <c r="J178" s="2074"/>
      <c r="K178" s="2075"/>
      <c r="L178" s="285"/>
      <c r="M178" s="286"/>
      <c r="N178" s="287"/>
      <c r="O178" s="287"/>
      <c r="P178" s="287"/>
      <c r="Q178" s="287"/>
      <c r="R178" s="287"/>
      <c r="S178" s="288"/>
    </row>
    <row r="179" spans="1:24" ht="22.8" customHeight="1">
      <c r="A179" s="2073"/>
      <c r="B179" s="2074"/>
      <c r="C179" s="2074"/>
      <c r="D179" s="2074"/>
      <c r="E179" s="2074"/>
      <c r="F179" s="2074"/>
      <c r="G179" s="2074"/>
      <c r="H179" s="2074"/>
      <c r="I179" s="2074"/>
      <c r="J179" s="2074"/>
      <c r="K179" s="2075"/>
      <c r="L179" s="285"/>
      <c r="M179" s="286"/>
      <c r="N179" s="287"/>
      <c r="O179" s="287"/>
      <c r="P179" s="287"/>
      <c r="Q179" s="287"/>
      <c r="R179" s="287"/>
      <c r="S179" s="288"/>
    </row>
    <row r="180" spans="1:24" ht="22.8" customHeight="1">
      <c r="A180" s="2073"/>
      <c r="B180" s="2074"/>
      <c r="C180" s="2074"/>
      <c r="D180" s="2074"/>
      <c r="E180" s="2074"/>
      <c r="F180" s="2074"/>
      <c r="G180" s="2074"/>
      <c r="H180" s="2074"/>
      <c r="I180" s="2074"/>
      <c r="J180" s="2074"/>
      <c r="K180" s="2075"/>
      <c r="L180" s="285"/>
      <c r="M180" s="286"/>
      <c r="N180" s="287"/>
      <c r="O180" s="287"/>
      <c r="P180" s="287"/>
      <c r="Q180" s="287"/>
      <c r="R180" s="287"/>
      <c r="S180" s="288"/>
    </row>
    <row r="181" spans="1:24" ht="22.8" customHeight="1">
      <c r="A181" s="2073"/>
      <c r="B181" s="2074"/>
      <c r="C181" s="2074"/>
      <c r="D181" s="2074"/>
      <c r="E181" s="2074"/>
      <c r="F181" s="2074"/>
      <c r="G181" s="2074"/>
      <c r="H181" s="2074"/>
      <c r="I181" s="2074"/>
      <c r="J181" s="2074"/>
      <c r="K181" s="2075"/>
      <c r="L181" s="285"/>
      <c r="M181" s="286"/>
      <c r="N181" s="287"/>
      <c r="O181" s="287"/>
      <c r="P181" s="287"/>
      <c r="Q181" s="287"/>
      <c r="R181" s="287"/>
      <c r="S181" s="288"/>
    </row>
    <row r="182" spans="1:24" ht="22.8" customHeight="1">
      <c r="A182" s="2073"/>
      <c r="B182" s="2074"/>
      <c r="C182" s="2074"/>
      <c r="D182" s="2074"/>
      <c r="E182" s="2074"/>
      <c r="F182" s="2074"/>
      <c r="G182" s="2074"/>
      <c r="H182" s="2074"/>
      <c r="I182" s="2074"/>
      <c r="J182" s="2074"/>
      <c r="K182" s="2075"/>
      <c r="L182" s="285"/>
      <c r="M182" s="286"/>
      <c r="N182" s="287"/>
      <c r="O182" s="287"/>
      <c r="P182" s="287"/>
      <c r="Q182" s="287"/>
      <c r="R182" s="287"/>
      <c r="S182" s="288"/>
    </row>
    <row r="183" spans="1:24" ht="22.8" customHeight="1">
      <c r="A183" s="2073"/>
      <c r="B183" s="2074"/>
      <c r="C183" s="2074"/>
      <c r="D183" s="2074"/>
      <c r="E183" s="2074"/>
      <c r="F183" s="2074"/>
      <c r="G183" s="2074"/>
      <c r="H183" s="2074"/>
      <c r="I183" s="2074"/>
      <c r="J183" s="2074"/>
      <c r="K183" s="2075"/>
      <c r="L183" s="285"/>
      <c r="M183" s="286"/>
      <c r="N183" s="287"/>
      <c r="O183" s="287"/>
      <c r="P183" s="287"/>
      <c r="Q183" s="287"/>
      <c r="R183" s="287"/>
      <c r="S183" s="288"/>
    </row>
    <row r="184" spans="1:24" ht="22.8" customHeight="1" thickBot="1">
      <c r="A184" s="2073"/>
      <c r="B184" s="2074"/>
      <c r="C184" s="2074"/>
      <c r="D184" s="2074"/>
      <c r="E184" s="2074"/>
      <c r="F184" s="2074"/>
      <c r="G184" s="2074"/>
      <c r="H184" s="2074"/>
      <c r="I184" s="2074"/>
      <c r="J184" s="2074"/>
      <c r="K184" s="2075"/>
      <c r="L184" s="2090" t="s">
        <v>1209</v>
      </c>
      <c r="M184" s="2091"/>
      <c r="N184" s="2091"/>
      <c r="O184" s="2091"/>
      <c r="P184" s="2091"/>
      <c r="Q184" s="2091"/>
      <c r="R184" s="2092"/>
      <c r="S184" s="1510">
        <f>SUM(S163:S177)</f>
        <v>387.6</v>
      </c>
    </row>
    <row r="185" spans="1:24" ht="22.8" customHeight="1">
      <c r="A185" s="757"/>
      <c r="B185" s="758"/>
      <c r="C185" s="758"/>
      <c r="D185" s="759"/>
      <c r="E185" s="760"/>
      <c r="F185" s="760"/>
      <c r="G185" s="760"/>
      <c r="H185" s="761"/>
      <c r="I185" s="762"/>
      <c r="J185" s="763"/>
      <c r="K185" s="763"/>
      <c r="L185" s="763"/>
      <c r="M185" s="764"/>
      <c r="N185" s="759"/>
      <c r="O185" s="759"/>
      <c r="P185" s="759"/>
      <c r="Q185" s="759"/>
      <c r="R185" s="759"/>
      <c r="S185" s="768"/>
    </row>
    <row r="186" spans="1:24" ht="22.8" customHeight="1">
      <c r="A186" s="289"/>
      <c r="B186" s="290"/>
      <c r="C186" s="290"/>
      <c r="D186" s="291"/>
      <c r="E186" s="292"/>
      <c r="F186" s="292"/>
      <c r="G186" s="292"/>
      <c r="H186" s="293"/>
      <c r="I186" s="294"/>
      <c r="J186" s="295"/>
      <c r="K186" s="295"/>
      <c r="L186" s="295"/>
      <c r="M186" s="296"/>
      <c r="N186" s="291"/>
      <c r="O186" s="291"/>
      <c r="P186" s="291"/>
      <c r="Q186" s="291"/>
      <c r="R186" s="291"/>
      <c r="S186" s="297"/>
    </row>
    <row r="187" spans="1:24" ht="78" customHeight="1">
      <c r="A187" s="1958" t="s">
        <v>1306</v>
      </c>
      <c r="B187" s="1758"/>
      <c r="C187" s="1757"/>
      <c r="D187" s="1757"/>
      <c r="E187" s="280"/>
      <c r="F187" s="756"/>
      <c r="G187" s="1758" t="s">
        <v>1306</v>
      </c>
      <c r="H187" s="1758"/>
      <c r="I187" s="299"/>
      <c r="J187" s="299"/>
      <c r="K187" s="756"/>
      <c r="L187" s="756"/>
      <c r="M187" s="756"/>
      <c r="N187" s="756"/>
      <c r="O187" s="756"/>
      <c r="P187" s="756"/>
      <c r="Q187" s="756"/>
      <c r="R187" s="756"/>
      <c r="S187" s="281"/>
    </row>
    <row r="188" spans="1:24" ht="22.8" customHeight="1">
      <c r="A188" s="765" t="s">
        <v>1939</v>
      </c>
      <c r="B188" s="755"/>
      <c r="C188" s="755"/>
      <c r="G188" s="1759" t="s">
        <v>1942</v>
      </c>
      <c r="H188" s="1759"/>
      <c r="I188" s="1759"/>
      <c r="J188" s="1759"/>
      <c r="K188" s="756"/>
      <c r="L188" s="756"/>
      <c r="M188" s="756"/>
      <c r="N188" s="756"/>
      <c r="O188" s="756"/>
      <c r="P188" s="756"/>
      <c r="Q188" s="756"/>
      <c r="R188" s="756"/>
      <c r="S188" s="300"/>
    </row>
    <row r="189" spans="1:24" ht="22.8" customHeight="1">
      <c r="A189" s="765" t="s">
        <v>1940</v>
      </c>
      <c r="B189" s="755"/>
      <c r="C189" s="755"/>
      <c r="G189" s="1759" t="s">
        <v>1943</v>
      </c>
      <c r="H189" s="1759"/>
      <c r="I189" s="1759"/>
      <c r="J189" s="1759"/>
      <c r="K189" s="756"/>
      <c r="L189" s="756"/>
      <c r="M189" s="756"/>
      <c r="N189" s="756"/>
      <c r="O189" s="756"/>
      <c r="P189" s="756"/>
      <c r="Q189" s="756"/>
      <c r="R189" s="756"/>
      <c r="S189" s="300"/>
    </row>
    <row r="190" spans="1:24" ht="22.8" customHeight="1" thickBot="1">
      <c r="A190" s="766" t="s">
        <v>1941</v>
      </c>
      <c r="B190" s="767"/>
      <c r="C190" s="767"/>
      <c r="D190" s="727"/>
      <c r="E190" s="727"/>
      <c r="F190" s="727"/>
      <c r="G190" s="1760" t="s">
        <v>1944</v>
      </c>
      <c r="H190" s="1760"/>
      <c r="I190" s="1760"/>
      <c r="J190" s="1760"/>
      <c r="K190" s="301"/>
      <c r="L190" s="301"/>
      <c r="M190" s="301"/>
      <c r="N190" s="301"/>
      <c r="O190" s="301"/>
      <c r="P190" s="301"/>
      <c r="Q190" s="301"/>
      <c r="R190" s="301"/>
      <c r="S190" s="302"/>
    </row>
    <row r="191" spans="1:24" ht="22.8" customHeight="1" thickBot="1">
      <c r="A191" s="2045"/>
      <c r="B191" s="2046"/>
      <c r="C191" s="2046"/>
      <c r="D191" s="2047" t="s">
        <v>1281</v>
      </c>
      <c r="E191" s="2048"/>
      <c r="F191" s="2048"/>
      <c r="G191" s="2048"/>
      <c r="H191" s="2048"/>
      <c r="I191" s="2048"/>
      <c r="J191" s="2048"/>
      <c r="K191" s="2048"/>
      <c r="L191" s="2048"/>
      <c r="M191" s="2048"/>
      <c r="N191" s="2048"/>
      <c r="O191" s="2048"/>
      <c r="P191" s="2048"/>
      <c r="Q191" s="2048"/>
      <c r="R191" s="2049"/>
      <c r="S191" s="694"/>
      <c r="X191" s="1513"/>
    </row>
    <row r="192" spans="1:24" ht="22.8" customHeight="1" thickBot="1">
      <c r="A192" s="279"/>
      <c r="B192" s="280"/>
      <c r="C192" s="280"/>
      <c r="D192" s="280"/>
      <c r="E192" s="280"/>
      <c r="F192" s="280"/>
      <c r="G192" s="280"/>
      <c r="H192" s="280"/>
      <c r="I192" s="280"/>
      <c r="J192" s="280"/>
      <c r="K192" s="280"/>
      <c r="L192" s="280"/>
      <c r="M192" s="280"/>
      <c r="N192" s="280"/>
      <c r="O192" s="280"/>
      <c r="P192" s="280"/>
      <c r="Q192" s="280"/>
      <c r="R192" s="280"/>
      <c r="S192" s="281"/>
    </row>
    <row r="193" spans="1:19" ht="33.6" customHeight="1">
      <c r="A193" s="2050" t="s">
        <v>1204</v>
      </c>
      <c r="B193" s="2051"/>
      <c r="C193" s="2052"/>
      <c r="D193" s="2053" t="s">
        <v>1228</v>
      </c>
      <c r="E193" s="2054"/>
      <c r="F193" s="2054"/>
      <c r="G193" s="2054"/>
      <c r="H193" s="2054"/>
      <c r="I193" s="2054"/>
      <c r="J193" s="2054"/>
      <c r="K193" s="2054"/>
      <c r="L193" s="2054"/>
      <c r="M193" s="2054"/>
      <c r="N193" s="2054"/>
      <c r="O193" s="2054"/>
      <c r="P193" s="2054"/>
      <c r="Q193" s="2054"/>
      <c r="R193" s="2055"/>
      <c r="S193" s="1240"/>
    </row>
    <row r="194" spans="1:19" ht="16.2" thickBot="1">
      <c r="A194" s="1237"/>
      <c r="B194" s="1238"/>
      <c r="C194" s="1239"/>
      <c r="D194" s="2056"/>
      <c r="E194" s="2057"/>
      <c r="F194" s="2057"/>
      <c r="G194" s="2057"/>
      <c r="H194" s="2057"/>
      <c r="I194" s="2057"/>
      <c r="J194" s="2057"/>
      <c r="K194" s="2057"/>
      <c r="L194" s="2057"/>
      <c r="M194" s="2057"/>
      <c r="N194" s="2057"/>
      <c r="O194" s="2057"/>
      <c r="P194" s="2057"/>
      <c r="Q194" s="2057"/>
      <c r="R194" s="2058"/>
      <c r="S194" s="1241"/>
    </row>
    <row r="195" spans="1:19" ht="22.8" customHeight="1">
      <c r="A195" s="283"/>
      <c r="B195" s="1506"/>
      <c r="C195" s="1506"/>
      <c r="D195" s="1507"/>
      <c r="E195" s="1508"/>
      <c r="F195" s="1508"/>
      <c r="G195" s="1507"/>
      <c r="H195" s="1507"/>
      <c r="I195" s="1507"/>
      <c r="J195" s="1507"/>
      <c r="K195" s="1507"/>
      <c r="L195" s="1507"/>
      <c r="M195" s="1507"/>
      <c r="N195" s="1507"/>
      <c r="O195" s="1507"/>
      <c r="P195" s="1507"/>
      <c r="Q195" s="1507"/>
      <c r="R195" s="1508"/>
      <c r="S195" s="282"/>
    </row>
    <row r="196" spans="1:19" ht="22.8" customHeight="1">
      <c r="A196" s="2059" t="s">
        <v>1282</v>
      </c>
      <c r="B196" s="2060"/>
      <c r="C196" s="2060"/>
      <c r="D196" s="2060"/>
      <c r="E196" s="1509"/>
      <c r="F196" s="2061" t="s">
        <v>1283</v>
      </c>
      <c r="G196" s="2061"/>
      <c r="H196" s="2061"/>
      <c r="I196" s="2061"/>
      <c r="J196" s="2061"/>
      <c r="K196" s="2061"/>
      <c r="L196" s="1508"/>
      <c r="M196" s="2061" t="s">
        <v>1205</v>
      </c>
      <c r="N196" s="2061"/>
      <c r="O196" s="2061"/>
      <c r="P196" s="1508"/>
      <c r="Q196" s="2062" t="s">
        <v>1284</v>
      </c>
      <c r="R196" s="2063"/>
      <c r="S196" s="2064"/>
    </row>
    <row r="197" spans="1:19" ht="22.8" customHeight="1">
      <c r="A197" s="2023" t="str">
        <f>+'ACTA ADICIONAL OBRA '!A198</f>
        <v>12.3.1</v>
      </c>
      <c r="B197" s="2024"/>
      <c r="C197" s="2024"/>
      <c r="D197" s="2024"/>
      <c r="E197" s="1509"/>
      <c r="F197" s="2025" t="str">
        <f>+'ACTA ADICIONAL OBRA '!B198</f>
        <v xml:space="preserve">PLACA ALIGERADA CON CASETONES DE ICOPOR,  ENCOFRADA Y FUNDIDA  CONCRETO DE 3000 PSI A 28 DIAS, CON MALLA ELECTROSOLDADA DE 5 MM,  ESPESOR DE 10 CM  Y REFUERZOS VARILLAS DE 3/8"  EN ESQUINAS Y VOLADIZOS. </v>
      </c>
      <c r="G197" s="2025"/>
      <c r="H197" s="2025"/>
      <c r="I197" s="2025"/>
      <c r="J197" s="2025"/>
      <c r="K197" s="2025"/>
      <c r="L197" s="1508"/>
      <c r="M197" s="2026" t="s">
        <v>109</v>
      </c>
      <c r="N197" s="2027"/>
      <c r="O197" s="2028"/>
      <c r="P197" s="1507"/>
      <c r="Q197" s="2029"/>
      <c r="R197" s="2030"/>
      <c r="S197" s="2031"/>
    </row>
    <row r="198" spans="1:19" ht="22.8" customHeight="1">
      <c r="A198" s="2023"/>
      <c r="B198" s="2024"/>
      <c r="C198" s="2024"/>
      <c r="D198" s="2024"/>
      <c r="E198" s="1509"/>
      <c r="F198" s="2025"/>
      <c r="G198" s="2025"/>
      <c r="H198" s="2025"/>
      <c r="I198" s="2025"/>
      <c r="J198" s="2025"/>
      <c r="K198" s="2025"/>
      <c r="L198" s="1507"/>
      <c r="M198" s="1507"/>
      <c r="N198" s="1511"/>
      <c r="O198" s="1511"/>
      <c r="P198" s="1511"/>
      <c r="Q198" s="1511"/>
      <c r="R198" s="1508"/>
      <c r="S198" s="282"/>
    </row>
    <row r="199" spans="1:19" ht="22.8" customHeight="1">
      <c r="A199" s="2032" t="s">
        <v>1285</v>
      </c>
      <c r="B199" s="2033"/>
      <c r="C199" s="2033"/>
      <c r="D199" s="2033"/>
      <c r="E199" s="2033"/>
      <c r="F199" s="2033"/>
      <c r="G199" s="2033"/>
      <c r="H199" s="2033"/>
      <c r="I199" s="2033"/>
      <c r="J199" s="2033"/>
      <c r="K199" s="2034"/>
      <c r="L199" s="2038" t="s">
        <v>428</v>
      </c>
      <c r="M199" s="2040" t="s">
        <v>1225</v>
      </c>
      <c r="N199" s="2041"/>
      <c r="O199" s="2042"/>
      <c r="P199" s="2038" t="s">
        <v>1286</v>
      </c>
      <c r="Q199" s="2038" t="s">
        <v>1287</v>
      </c>
      <c r="R199" s="2038" t="s">
        <v>1288</v>
      </c>
      <c r="S199" s="2043" t="s">
        <v>1206</v>
      </c>
    </row>
    <row r="200" spans="1:19" ht="22.8" customHeight="1">
      <c r="A200" s="2035"/>
      <c r="B200" s="2036"/>
      <c r="C200" s="2036"/>
      <c r="D200" s="2036"/>
      <c r="E200" s="2036"/>
      <c r="F200" s="2036"/>
      <c r="G200" s="2036"/>
      <c r="H200" s="2036"/>
      <c r="I200" s="2036"/>
      <c r="J200" s="2036"/>
      <c r="K200" s="2037"/>
      <c r="L200" s="2039"/>
      <c r="M200" s="284" t="s">
        <v>1799</v>
      </c>
      <c r="N200" s="284" t="s">
        <v>1800</v>
      </c>
      <c r="O200" s="284" t="s">
        <v>1291</v>
      </c>
      <c r="P200" s="2039"/>
      <c r="Q200" s="2039"/>
      <c r="R200" s="2039"/>
      <c r="S200" s="2044"/>
    </row>
    <row r="201" spans="1:19" ht="22.8" customHeight="1">
      <c r="A201" s="2070" t="e" vm="4">
        <v>#VALUE!</v>
      </c>
      <c r="B201" s="2071"/>
      <c r="C201" s="2071"/>
      <c r="D201" s="2071"/>
      <c r="E201" s="2071"/>
      <c r="F201" s="2071"/>
      <c r="G201" s="2071"/>
      <c r="H201" s="2071"/>
      <c r="I201" s="2071"/>
      <c r="J201" s="2071"/>
      <c r="K201" s="2072"/>
      <c r="L201" s="664" t="s">
        <v>1802</v>
      </c>
      <c r="M201" s="237">
        <v>2.7</v>
      </c>
      <c r="N201" s="237">
        <v>15.47</v>
      </c>
      <c r="O201" s="273"/>
      <c r="P201" s="237">
        <f t="shared" ref="P201:P206" si="5">+M201*N201</f>
        <v>41.769000000000005</v>
      </c>
      <c r="Q201" s="287">
        <v>1</v>
      </c>
      <c r="R201" s="287"/>
      <c r="S201" s="288">
        <f>+P201*Q201</f>
        <v>41.769000000000005</v>
      </c>
    </row>
    <row r="202" spans="1:19" ht="22.8" customHeight="1">
      <c r="A202" s="2073"/>
      <c r="B202" s="2074"/>
      <c r="C202" s="2074"/>
      <c r="D202" s="2074"/>
      <c r="E202" s="2074"/>
      <c r="F202" s="2074"/>
      <c r="G202" s="2074"/>
      <c r="H202" s="2074"/>
      <c r="I202" s="2074"/>
      <c r="J202" s="2074"/>
      <c r="K202" s="2075"/>
      <c r="L202" s="664" t="s">
        <v>1803</v>
      </c>
      <c r="M202" s="237">
        <v>2.74</v>
      </c>
      <c r="N202" s="237">
        <v>16.32</v>
      </c>
      <c r="O202" s="273"/>
      <c r="P202" s="237">
        <f t="shared" si="5"/>
        <v>44.716800000000006</v>
      </c>
      <c r="Q202" s="287">
        <v>1</v>
      </c>
      <c r="R202" s="287"/>
      <c r="S202" s="288">
        <f t="shared" ref="S202:S206" si="6">+P202*Q202</f>
        <v>44.716800000000006</v>
      </c>
    </row>
    <row r="203" spans="1:19" ht="22.8" customHeight="1">
      <c r="A203" s="2073"/>
      <c r="B203" s="2074"/>
      <c r="C203" s="2074"/>
      <c r="D203" s="2074"/>
      <c r="E203" s="2074"/>
      <c r="F203" s="2074"/>
      <c r="G203" s="2074"/>
      <c r="H203" s="2074"/>
      <c r="I203" s="2074"/>
      <c r="J203" s="2074"/>
      <c r="K203" s="2075"/>
      <c r="L203" s="664" t="s">
        <v>1767</v>
      </c>
      <c r="M203" s="237">
        <v>3.74</v>
      </c>
      <c r="N203" s="237">
        <v>22.23</v>
      </c>
      <c r="O203" s="273"/>
      <c r="P203" s="237">
        <f t="shared" si="5"/>
        <v>83.140200000000007</v>
      </c>
      <c r="Q203" s="287">
        <v>1</v>
      </c>
      <c r="R203" s="287"/>
      <c r="S203" s="288">
        <f t="shared" si="6"/>
        <v>83.140200000000007</v>
      </c>
    </row>
    <row r="204" spans="1:19" ht="22.8" customHeight="1">
      <c r="A204" s="2073"/>
      <c r="B204" s="2074"/>
      <c r="C204" s="2074"/>
      <c r="D204" s="2074"/>
      <c r="E204" s="2074"/>
      <c r="F204" s="2074"/>
      <c r="G204" s="2074"/>
      <c r="H204" s="2074"/>
      <c r="I204" s="2074"/>
      <c r="J204" s="2074"/>
      <c r="K204" s="2075"/>
      <c r="L204" s="664" t="s">
        <v>1801</v>
      </c>
      <c r="M204" s="237">
        <v>1.3</v>
      </c>
      <c r="N204" s="237">
        <v>11.8</v>
      </c>
      <c r="O204" s="273"/>
      <c r="P204" s="237">
        <f t="shared" si="5"/>
        <v>15.340000000000002</v>
      </c>
      <c r="Q204" s="287">
        <v>1</v>
      </c>
      <c r="R204" s="287"/>
      <c r="S204" s="288">
        <f t="shared" si="6"/>
        <v>15.340000000000002</v>
      </c>
    </row>
    <row r="205" spans="1:19" ht="22.8" customHeight="1">
      <c r="A205" s="2073"/>
      <c r="B205" s="2074"/>
      <c r="C205" s="2074"/>
      <c r="D205" s="2074"/>
      <c r="E205" s="2074"/>
      <c r="F205" s="2074"/>
      <c r="G205" s="2074"/>
      <c r="H205" s="2074"/>
      <c r="I205" s="2074"/>
      <c r="J205" s="2074"/>
      <c r="K205" s="2075"/>
      <c r="L205" s="664" t="s">
        <v>1419</v>
      </c>
      <c r="M205" s="237">
        <v>1.3</v>
      </c>
      <c r="N205" s="237">
        <v>18.100000000000001</v>
      </c>
      <c r="O205" s="273"/>
      <c r="P205" s="237">
        <f t="shared" si="5"/>
        <v>23.53</v>
      </c>
      <c r="Q205" s="287">
        <v>1</v>
      </c>
      <c r="R205" s="287"/>
      <c r="S205" s="288">
        <f t="shared" si="6"/>
        <v>23.53</v>
      </c>
    </row>
    <row r="206" spans="1:19" ht="22.8" customHeight="1">
      <c r="A206" s="2073"/>
      <c r="B206" s="2074"/>
      <c r="C206" s="2074"/>
      <c r="D206" s="2074"/>
      <c r="E206" s="2074"/>
      <c r="F206" s="2074"/>
      <c r="G206" s="2074"/>
      <c r="H206" s="2074"/>
      <c r="I206" s="2074"/>
      <c r="J206" s="2074"/>
      <c r="K206" s="2075"/>
      <c r="L206" s="664" t="s">
        <v>1419</v>
      </c>
      <c r="M206" s="237">
        <v>1.3</v>
      </c>
      <c r="N206" s="237">
        <v>10.199999999999999</v>
      </c>
      <c r="O206" s="273"/>
      <c r="P206" s="237">
        <f t="shared" si="5"/>
        <v>13.26</v>
      </c>
      <c r="Q206" s="287">
        <v>1</v>
      </c>
      <c r="R206" s="287"/>
      <c r="S206" s="288">
        <f t="shared" si="6"/>
        <v>13.26</v>
      </c>
    </row>
    <row r="207" spans="1:19" ht="22.8" customHeight="1">
      <c r="A207" s="2073"/>
      <c r="B207" s="2074"/>
      <c r="C207" s="2074"/>
      <c r="D207" s="2074"/>
      <c r="E207" s="2074"/>
      <c r="F207" s="2074"/>
      <c r="G207" s="2074"/>
      <c r="H207" s="2074"/>
      <c r="I207" s="2074"/>
      <c r="J207" s="2074"/>
      <c r="K207" s="2075"/>
      <c r="L207" s="285"/>
      <c r="M207" s="286"/>
      <c r="N207" s="287"/>
      <c r="O207" s="287"/>
      <c r="P207" s="287"/>
      <c r="Q207" s="287"/>
      <c r="R207" s="287"/>
      <c r="S207" s="288"/>
    </row>
    <row r="208" spans="1:19" ht="22.8" customHeight="1">
      <c r="A208" s="2073"/>
      <c r="B208" s="2074"/>
      <c r="C208" s="2074"/>
      <c r="D208" s="2074"/>
      <c r="E208" s="2074"/>
      <c r="F208" s="2074"/>
      <c r="G208" s="2074"/>
      <c r="H208" s="2074"/>
      <c r="I208" s="2074"/>
      <c r="J208" s="2074"/>
      <c r="K208" s="2075"/>
      <c r="L208" s="285"/>
      <c r="M208" s="286"/>
      <c r="N208" s="287"/>
      <c r="O208" s="287"/>
      <c r="P208" s="287"/>
      <c r="Q208" s="287"/>
      <c r="R208" s="287"/>
      <c r="S208" s="288"/>
    </row>
    <row r="209" spans="1:19" ht="22.8" customHeight="1">
      <c r="A209" s="2073"/>
      <c r="B209" s="2074"/>
      <c r="C209" s="2074"/>
      <c r="D209" s="2074"/>
      <c r="E209" s="2074"/>
      <c r="F209" s="2074"/>
      <c r="G209" s="2074"/>
      <c r="H209" s="2074"/>
      <c r="I209" s="2074"/>
      <c r="J209" s="2074"/>
      <c r="K209" s="2075"/>
      <c r="L209" s="285"/>
      <c r="M209" s="286"/>
      <c r="N209" s="287"/>
      <c r="O209" s="287"/>
      <c r="P209" s="287"/>
      <c r="Q209" s="287"/>
      <c r="R209" s="287"/>
      <c r="S209" s="288"/>
    </row>
    <row r="210" spans="1:19" ht="22.8" customHeight="1">
      <c r="A210" s="2073"/>
      <c r="B210" s="2074"/>
      <c r="C210" s="2074"/>
      <c r="D210" s="2074"/>
      <c r="E210" s="2074"/>
      <c r="F210" s="2074"/>
      <c r="G210" s="2074"/>
      <c r="H210" s="2074"/>
      <c r="I210" s="2074"/>
      <c r="J210" s="2074"/>
      <c r="K210" s="2075"/>
      <c r="L210" s="285"/>
      <c r="M210" s="286"/>
      <c r="N210" s="287"/>
      <c r="O210" s="287"/>
      <c r="P210" s="287"/>
      <c r="Q210" s="287"/>
      <c r="R210" s="287"/>
      <c r="S210" s="288"/>
    </row>
    <row r="211" spans="1:19" ht="22.8" customHeight="1">
      <c r="A211" s="2073"/>
      <c r="B211" s="2074"/>
      <c r="C211" s="2074"/>
      <c r="D211" s="2074"/>
      <c r="E211" s="2074"/>
      <c r="F211" s="2074"/>
      <c r="G211" s="2074"/>
      <c r="H211" s="2074"/>
      <c r="I211" s="2074"/>
      <c r="J211" s="2074"/>
      <c r="K211" s="2075"/>
      <c r="L211" s="285"/>
      <c r="M211" s="286"/>
      <c r="N211" s="287"/>
      <c r="O211" s="287"/>
      <c r="P211" s="287"/>
      <c r="Q211" s="287"/>
      <c r="R211" s="287"/>
      <c r="S211" s="288"/>
    </row>
    <row r="212" spans="1:19" ht="22.8" customHeight="1">
      <c r="A212" s="2073"/>
      <c r="B212" s="2074"/>
      <c r="C212" s="2074"/>
      <c r="D212" s="2074"/>
      <c r="E212" s="2074"/>
      <c r="F212" s="2074"/>
      <c r="G212" s="2074"/>
      <c r="H212" s="2074"/>
      <c r="I212" s="2074"/>
      <c r="J212" s="2074"/>
      <c r="K212" s="2075"/>
      <c r="L212" s="285"/>
      <c r="M212" s="286"/>
      <c r="N212" s="287"/>
      <c r="O212" s="287"/>
      <c r="P212" s="287"/>
      <c r="Q212" s="287"/>
      <c r="R212" s="287"/>
      <c r="S212" s="288"/>
    </row>
    <row r="213" spans="1:19" ht="22.8" customHeight="1">
      <c r="A213" s="2073"/>
      <c r="B213" s="2074"/>
      <c r="C213" s="2074"/>
      <c r="D213" s="2074"/>
      <c r="E213" s="2074"/>
      <c r="F213" s="2074"/>
      <c r="G213" s="2074"/>
      <c r="H213" s="2074"/>
      <c r="I213" s="2074"/>
      <c r="J213" s="2074"/>
      <c r="K213" s="2075"/>
      <c r="L213" s="285"/>
      <c r="M213" s="286"/>
      <c r="N213" s="287"/>
      <c r="O213" s="287"/>
      <c r="P213" s="287"/>
      <c r="Q213" s="287"/>
      <c r="R213" s="287"/>
      <c r="S213" s="288"/>
    </row>
    <row r="214" spans="1:19" ht="22.8" customHeight="1">
      <c r="A214" s="2073"/>
      <c r="B214" s="2074"/>
      <c r="C214" s="2074"/>
      <c r="D214" s="2074"/>
      <c r="E214" s="2074"/>
      <c r="F214" s="2074"/>
      <c r="G214" s="2074"/>
      <c r="H214" s="2074"/>
      <c r="I214" s="2074"/>
      <c r="J214" s="2074"/>
      <c r="K214" s="2075"/>
      <c r="L214" s="285"/>
      <c r="M214" s="286"/>
      <c r="N214" s="287"/>
      <c r="O214" s="287"/>
      <c r="P214" s="287"/>
      <c r="Q214" s="287"/>
      <c r="R214" s="287"/>
      <c r="S214" s="288"/>
    </row>
    <row r="215" spans="1:19" ht="22.8" customHeight="1">
      <c r="A215" s="2073"/>
      <c r="B215" s="2074"/>
      <c r="C215" s="2074"/>
      <c r="D215" s="2074"/>
      <c r="E215" s="2074"/>
      <c r="F215" s="2074"/>
      <c r="G215" s="2074"/>
      <c r="H215" s="2074"/>
      <c r="I215" s="2074"/>
      <c r="J215" s="2074"/>
      <c r="K215" s="2075"/>
      <c r="L215" s="285"/>
      <c r="M215" s="286"/>
      <c r="N215" s="287"/>
      <c r="O215" s="287"/>
      <c r="P215" s="287"/>
      <c r="Q215" s="287"/>
      <c r="R215" s="287"/>
      <c r="S215" s="288"/>
    </row>
    <row r="216" spans="1:19" ht="22.8" customHeight="1">
      <c r="A216" s="2073"/>
      <c r="B216" s="2074"/>
      <c r="C216" s="2074"/>
      <c r="D216" s="2074"/>
      <c r="E216" s="2074"/>
      <c r="F216" s="2074"/>
      <c r="G216" s="2074"/>
      <c r="H216" s="2074"/>
      <c r="I216" s="2074"/>
      <c r="J216" s="2074"/>
      <c r="K216" s="2075"/>
      <c r="L216" s="285"/>
      <c r="M216" s="286"/>
      <c r="N216" s="287"/>
      <c r="O216" s="287"/>
      <c r="P216" s="287"/>
      <c r="Q216" s="287"/>
      <c r="R216" s="287"/>
      <c r="S216" s="288"/>
    </row>
    <row r="217" spans="1:19" ht="22.8" customHeight="1">
      <c r="A217" s="2073"/>
      <c r="B217" s="2074"/>
      <c r="C217" s="2074"/>
      <c r="D217" s="2074"/>
      <c r="E217" s="2074"/>
      <c r="F217" s="2074"/>
      <c r="G217" s="2074"/>
      <c r="H217" s="2074"/>
      <c r="I217" s="2074"/>
      <c r="J217" s="2074"/>
      <c r="K217" s="2075"/>
      <c r="L217" s="285"/>
      <c r="M217" s="286"/>
      <c r="N217" s="287"/>
      <c r="O217" s="287"/>
      <c r="P217" s="287"/>
      <c r="Q217" s="287"/>
      <c r="R217" s="287"/>
      <c r="S217" s="288"/>
    </row>
    <row r="218" spans="1:19" ht="22.8" customHeight="1">
      <c r="A218" s="2073"/>
      <c r="B218" s="2074"/>
      <c r="C218" s="2074"/>
      <c r="D218" s="2074"/>
      <c r="E218" s="2074"/>
      <c r="F218" s="2074"/>
      <c r="G218" s="2074"/>
      <c r="H218" s="2074"/>
      <c r="I218" s="2074"/>
      <c r="J218" s="2074"/>
      <c r="K218" s="2075"/>
      <c r="L218" s="285"/>
      <c r="M218" s="286"/>
      <c r="N218" s="287"/>
      <c r="O218" s="287"/>
      <c r="P218" s="287"/>
      <c r="Q218" s="287"/>
      <c r="R218" s="287"/>
      <c r="S218" s="288"/>
    </row>
    <row r="219" spans="1:19" ht="22.8" customHeight="1">
      <c r="A219" s="2073"/>
      <c r="B219" s="2074"/>
      <c r="C219" s="2074"/>
      <c r="D219" s="2074"/>
      <c r="E219" s="2074"/>
      <c r="F219" s="2074"/>
      <c r="G219" s="2074"/>
      <c r="H219" s="2074"/>
      <c r="I219" s="2074"/>
      <c r="J219" s="2074"/>
      <c r="K219" s="2075"/>
      <c r="L219" s="285"/>
      <c r="M219" s="286"/>
      <c r="N219" s="287"/>
      <c r="O219" s="287"/>
      <c r="P219" s="287"/>
      <c r="Q219" s="287"/>
      <c r="R219" s="287"/>
      <c r="S219" s="288"/>
    </row>
    <row r="220" spans="1:19" ht="22.8" customHeight="1" thickBot="1">
      <c r="A220" s="2073"/>
      <c r="B220" s="2074"/>
      <c r="C220" s="2074"/>
      <c r="D220" s="2074"/>
      <c r="E220" s="2074"/>
      <c r="F220" s="2074"/>
      <c r="G220" s="2074"/>
      <c r="H220" s="2074"/>
      <c r="I220" s="2074"/>
      <c r="J220" s="2074"/>
      <c r="K220" s="2075"/>
      <c r="L220" s="2090" t="s">
        <v>1209</v>
      </c>
      <c r="M220" s="2091"/>
      <c r="N220" s="2091"/>
      <c r="O220" s="2091"/>
      <c r="P220" s="2091"/>
      <c r="Q220" s="2091"/>
      <c r="R220" s="2092"/>
      <c r="S220" s="1510">
        <f>+SUM(S201:S207)</f>
        <v>221.75600000000003</v>
      </c>
    </row>
    <row r="221" spans="1:19" ht="22.8" customHeight="1">
      <c r="A221" s="757"/>
      <c r="B221" s="758"/>
      <c r="C221" s="758"/>
      <c r="D221" s="759"/>
      <c r="E221" s="760"/>
      <c r="F221" s="760"/>
      <c r="G221" s="760"/>
      <c r="H221" s="761"/>
      <c r="I221" s="762"/>
      <c r="J221" s="763"/>
      <c r="K221" s="763"/>
      <c r="L221" s="763"/>
      <c r="M221" s="764"/>
      <c r="N221" s="759"/>
      <c r="O221" s="759"/>
      <c r="P221" s="759"/>
      <c r="Q221" s="759"/>
      <c r="R221" s="759"/>
      <c r="S221" s="768"/>
    </row>
    <row r="222" spans="1:19" ht="22.8" customHeight="1">
      <c r="A222" s="289"/>
      <c r="B222" s="290"/>
      <c r="C222" s="290"/>
      <c r="D222" s="291"/>
      <c r="E222" s="292"/>
      <c r="F222" s="292"/>
      <c r="G222" s="292"/>
      <c r="H222" s="293"/>
      <c r="I222" s="294"/>
      <c r="J222" s="295"/>
      <c r="K222" s="295"/>
      <c r="L222" s="295"/>
      <c r="M222" s="296"/>
      <c r="N222" s="291"/>
      <c r="O222" s="291"/>
      <c r="P222" s="291"/>
      <c r="Q222" s="291"/>
      <c r="R222" s="291"/>
      <c r="S222" s="297"/>
    </row>
    <row r="223" spans="1:19" ht="67.2" customHeight="1">
      <c r="A223" s="1958" t="s">
        <v>1306</v>
      </c>
      <c r="B223" s="1758"/>
      <c r="C223" s="1757"/>
      <c r="D223" s="1757"/>
      <c r="E223" s="280"/>
      <c r="F223" s="756"/>
      <c r="G223" s="1758" t="s">
        <v>1306</v>
      </c>
      <c r="H223" s="1758"/>
      <c r="I223" s="299"/>
      <c r="J223" s="299"/>
      <c r="K223" s="756"/>
      <c r="L223" s="756"/>
      <c r="M223" s="756"/>
      <c r="N223" s="756"/>
      <c r="O223" s="756"/>
      <c r="P223" s="756"/>
      <c r="Q223" s="756"/>
      <c r="R223" s="756"/>
      <c r="S223" s="281"/>
    </row>
    <row r="224" spans="1:19" ht="22.8" customHeight="1">
      <c r="A224" s="765" t="s">
        <v>1939</v>
      </c>
      <c r="B224" s="755"/>
      <c r="C224" s="755"/>
      <c r="G224" s="1759" t="s">
        <v>1942</v>
      </c>
      <c r="H224" s="1759"/>
      <c r="I224" s="1759"/>
      <c r="J224" s="1759"/>
      <c r="K224" s="756"/>
      <c r="L224" s="756"/>
      <c r="M224" s="756"/>
      <c r="N224" s="756"/>
      <c r="O224" s="756"/>
      <c r="P224" s="756"/>
      <c r="Q224" s="756"/>
      <c r="R224" s="756"/>
      <c r="S224" s="300"/>
    </row>
    <row r="225" spans="1:19" ht="22.8" customHeight="1">
      <c r="A225" s="765" t="s">
        <v>1940</v>
      </c>
      <c r="B225" s="755"/>
      <c r="C225" s="755"/>
      <c r="G225" s="1759" t="s">
        <v>1943</v>
      </c>
      <c r="H225" s="1759"/>
      <c r="I225" s="1759"/>
      <c r="J225" s="1759"/>
      <c r="K225" s="756"/>
      <c r="L225" s="756"/>
      <c r="M225" s="756"/>
      <c r="N225" s="756"/>
      <c r="O225" s="756"/>
      <c r="P225" s="756"/>
      <c r="Q225" s="756"/>
      <c r="R225" s="756"/>
      <c r="S225" s="300"/>
    </row>
    <row r="226" spans="1:19" ht="22.8" customHeight="1" thickBot="1">
      <c r="A226" s="766" t="s">
        <v>1941</v>
      </c>
      <c r="B226" s="767"/>
      <c r="C226" s="767"/>
      <c r="D226" s="727"/>
      <c r="E226" s="727"/>
      <c r="F226" s="727"/>
      <c r="G226" s="1760" t="s">
        <v>1944</v>
      </c>
      <c r="H226" s="1760"/>
      <c r="I226" s="1760"/>
      <c r="J226" s="1760"/>
      <c r="K226" s="301"/>
      <c r="L226" s="301"/>
      <c r="M226" s="301"/>
      <c r="N226" s="301"/>
      <c r="O226" s="301"/>
      <c r="P226" s="301"/>
      <c r="Q226" s="301"/>
      <c r="R226" s="301"/>
      <c r="S226" s="302"/>
    </row>
    <row r="227" spans="1:19" ht="22.8" customHeight="1" thickBot="1">
      <c r="A227" s="2045"/>
      <c r="B227" s="2046"/>
      <c r="C227" s="2046"/>
      <c r="D227" s="2047" t="s">
        <v>1281</v>
      </c>
      <c r="E227" s="2048"/>
      <c r="F227" s="2048"/>
      <c r="G227" s="2048"/>
      <c r="H227" s="2048"/>
      <c r="I227" s="2048"/>
      <c r="J227" s="2048"/>
      <c r="K227" s="2048"/>
      <c r="L227" s="2048"/>
      <c r="M227" s="2048"/>
      <c r="N227" s="2048"/>
      <c r="O227" s="2048"/>
      <c r="P227" s="2048"/>
      <c r="Q227" s="2048"/>
      <c r="R227" s="2049"/>
      <c r="S227" s="694"/>
    </row>
    <row r="228" spans="1:19" ht="22.8" customHeight="1" thickBot="1">
      <c r="A228" s="279"/>
      <c r="B228" s="280"/>
      <c r="C228" s="280"/>
      <c r="D228" s="280"/>
      <c r="E228" s="280"/>
      <c r="F228" s="280"/>
      <c r="G228" s="280"/>
      <c r="H228" s="280"/>
      <c r="I228" s="280"/>
      <c r="J228" s="280"/>
      <c r="K228" s="280"/>
      <c r="L228" s="280"/>
      <c r="M228" s="280"/>
      <c r="N228" s="280"/>
      <c r="O228" s="280"/>
      <c r="P228" s="280"/>
      <c r="Q228" s="280"/>
      <c r="R228" s="280"/>
      <c r="S228" s="281"/>
    </row>
    <row r="229" spans="1:19" ht="33.6" customHeight="1">
      <c r="A229" s="2050" t="s">
        <v>1204</v>
      </c>
      <c r="B229" s="2051"/>
      <c r="C229" s="2052"/>
      <c r="D229" s="2053" t="s">
        <v>1228</v>
      </c>
      <c r="E229" s="2054"/>
      <c r="F229" s="2054"/>
      <c r="G229" s="2054"/>
      <c r="H229" s="2054"/>
      <c r="I229" s="2054"/>
      <c r="J229" s="2054"/>
      <c r="K229" s="2054"/>
      <c r="L229" s="2054"/>
      <c r="M229" s="2054"/>
      <c r="N229" s="2054"/>
      <c r="O229" s="2054"/>
      <c r="P229" s="2054"/>
      <c r="Q229" s="2054"/>
      <c r="R229" s="2055"/>
      <c r="S229" s="1240"/>
    </row>
    <row r="230" spans="1:19" ht="16.2" thickBot="1">
      <c r="A230" s="1237"/>
      <c r="B230" s="1238"/>
      <c r="C230" s="1239"/>
      <c r="D230" s="2056"/>
      <c r="E230" s="2057"/>
      <c r="F230" s="2057"/>
      <c r="G230" s="2057"/>
      <c r="H230" s="2057"/>
      <c r="I230" s="2057"/>
      <c r="J230" s="2057"/>
      <c r="K230" s="2057"/>
      <c r="L230" s="2057"/>
      <c r="M230" s="2057"/>
      <c r="N230" s="2057"/>
      <c r="O230" s="2057"/>
      <c r="P230" s="2057"/>
      <c r="Q230" s="2057"/>
      <c r="R230" s="2058"/>
      <c r="S230" s="1241"/>
    </row>
    <row r="231" spans="1:19" ht="22.8" customHeight="1">
      <c r="A231" s="283"/>
      <c r="B231" s="1506"/>
      <c r="C231" s="1506"/>
      <c r="D231" s="1507"/>
      <c r="E231" s="1508"/>
      <c r="F231" s="1508"/>
      <c r="G231" s="1507"/>
      <c r="H231" s="1507"/>
      <c r="I231" s="1507"/>
      <c r="J231" s="1507"/>
      <c r="K231" s="1507"/>
      <c r="L231" s="1507"/>
      <c r="M231" s="1507"/>
      <c r="N231" s="1507"/>
      <c r="O231" s="1507"/>
      <c r="P231" s="1507"/>
      <c r="Q231" s="1507"/>
      <c r="R231" s="1508"/>
      <c r="S231" s="282"/>
    </row>
    <row r="232" spans="1:19" ht="22.8" customHeight="1">
      <c r="A232" s="2059" t="s">
        <v>1282</v>
      </c>
      <c r="B232" s="2060"/>
      <c r="C232" s="2060"/>
      <c r="D232" s="2060"/>
      <c r="E232" s="1509"/>
      <c r="F232" s="2061" t="s">
        <v>1283</v>
      </c>
      <c r="G232" s="2061"/>
      <c r="H232" s="2061"/>
      <c r="I232" s="2061"/>
      <c r="J232" s="2061"/>
      <c r="K232" s="2061"/>
      <c r="L232" s="1508"/>
      <c r="M232" s="2061" t="s">
        <v>1205</v>
      </c>
      <c r="N232" s="2061"/>
      <c r="O232" s="2061"/>
      <c r="P232" s="1508"/>
      <c r="Q232" s="2062" t="s">
        <v>1284</v>
      </c>
      <c r="R232" s="2063"/>
      <c r="S232" s="2064"/>
    </row>
    <row r="233" spans="1:19" ht="22.8" customHeight="1">
      <c r="A233" s="2023" t="str">
        <f>+'ACTA ADICIONAL OBRA '!A199</f>
        <v>12.3.2</v>
      </c>
      <c r="B233" s="2024"/>
      <c r="C233" s="2024"/>
      <c r="D233" s="2024"/>
      <c r="E233" s="1509"/>
      <c r="F233" s="2025" t="str">
        <f>+'ACTA ADICIONAL OBRA '!B199</f>
        <v xml:space="preserve">PLANTILLA DE NIVELACION EN MORTERO 1:3  DE 6 CM IMPERBEAMILIZADA CON ADITIVO PARA MORTEROS Y CUBIERTAS  Y CHAFLANES PERIMETRALES - PARA DRENAJES DE  PLACA. </v>
      </c>
      <c r="G233" s="2025"/>
      <c r="H233" s="2025"/>
      <c r="I233" s="2025"/>
      <c r="J233" s="2025"/>
      <c r="K233" s="2025"/>
      <c r="L233" s="1508"/>
      <c r="M233" s="2026" t="s">
        <v>109</v>
      </c>
      <c r="N233" s="2027"/>
      <c r="O233" s="2028"/>
      <c r="P233" s="1507"/>
      <c r="Q233" s="2029"/>
      <c r="R233" s="2030"/>
      <c r="S233" s="2031"/>
    </row>
    <row r="234" spans="1:19" ht="33.6" customHeight="1">
      <c r="A234" s="2023"/>
      <c r="B234" s="2024"/>
      <c r="C234" s="2024"/>
      <c r="D234" s="2024"/>
      <c r="E234" s="1509"/>
      <c r="F234" s="2025"/>
      <c r="G234" s="2025"/>
      <c r="H234" s="2025"/>
      <c r="I234" s="2025"/>
      <c r="J234" s="2025"/>
      <c r="K234" s="2025"/>
      <c r="L234" s="1507"/>
      <c r="M234" s="1507"/>
      <c r="N234" s="1511"/>
      <c r="O234" s="1511"/>
      <c r="P234" s="1511"/>
      <c r="Q234" s="1511"/>
      <c r="R234" s="1508"/>
      <c r="S234" s="282"/>
    </row>
    <row r="235" spans="1:19" ht="22.8" customHeight="1">
      <c r="A235" s="2032" t="s">
        <v>1285</v>
      </c>
      <c r="B235" s="2033"/>
      <c r="C235" s="2033"/>
      <c r="D235" s="2033"/>
      <c r="E235" s="2033"/>
      <c r="F235" s="2033"/>
      <c r="G235" s="2033"/>
      <c r="H235" s="2033"/>
      <c r="I235" s="2033"/>
      <c r="J235" s="2033"/>
      <c r="K235" s="2034"/>
      <c r="L235" s="2038" t="s">
        <v>428</v>
      </c>
      <c r="M235" s="2040" t="s">
        <v>1225</v>
      </c>
      <c r="N235" s="2041"/>
      <c r="O235" s="2042"/>
      <c r="P235" s="2038" t="s">
        <v>1286</v>
      </c>
      <c r="Q235" s="2038" t="s">
        <v>1287</v>
      </c>
      <c r="R235" s="2038" t="s">
        <v>1288</v>
      </c>
      <c r="S235" s="2043" t="s">
        <v>1206</v>
      </c>
    </row>
    <row r="236" spans="1:19" ht="22.8" customHeight="1">
      <c r="A236" s="2035"/>
      <c r="B236" s="2036"/>
      <c r="C236" s="2036"/>
      <c r="D236" s="2036"/>
      <c r="E236" s="2036"/>
      <c r="F236" s="2036"/>
      <c r="G236" s="2036"/>
      <c r="H236" s="2036"/>
      <c r="I236" s="2036"/>
      <c r="J236" s="2036"/>
      <c r="K236" s="2037"/>
      <c r="L236" s="2039"/>
      <c r="M236" s="284" t="s">
        <v>1289</v>
      </c>
      <c r="N236" s="284" t="s">
        <v>1290</v>
      </c>
      <c r="O236" s="284" t="s">
        <v>1291</v>
      </c>
      <c r="P236" s="2039"/>
      <c r="Q236" s="2039"/>
      <c r="R236" s="2039"/>
      <c r="S236" s="2044"/>
    </row>
    <row r="237" spans="1:19" ht="22.8" customHeight="1">
      <c r="A237" s="2070" t="e" vm="4">
        <v>#VALUE!</v>
      </c>
      <c r="B237" s="2071"/>
      <c r="C237" s="2071"/>
      <c r="D237" s="2071"/>
      <c r="E237" s="2071"/>
      <c r="F237" s="2071"/>
      <c r="G237" s="2071"/>
      <c r="H237" s="2071"/>
      <c r="I237" s="2071"/>
      <c r="J237" s="2071"/>
      <c r="K237" s="2072"/>
      <c r="L237" s="664" t="s">
        <v>1802</v>
      </c>
      <c r="M237" s="237">
        <v>2.7</v>
      </c>
      <c r="N237" s="237">
        <v>15.47</v>
      </c>
      <c r="O237" s="273"/>
      <c r="P237" s="237">
        <f t="shared" ref="P237:P242" si="7">+M237*N237</f>
        <v>41.769000000000005</v>
      </c>
      <c r="Q237" s="287">
        <v>1</v>
      </c>
      <c r="R237" s="287"/>
      <c r="S237" s="288">
        <f>+P237*Q237</f>
        <v>41.769000000000005</v>
      </c>
    </row>
    <row r="238" spans="1:19" ht="22.8" customHeight="1">
      <c r="A238" s="2073"/>
      <c r="B238" s="2074"/>
      <c r="C238" s="2074"/>
      <c r="D238" s="2074"/>
      <c r="E238" s="2074"/>
      <c r="F238" s="2074"/>
      <c r="G238" s="2074"/>
      <c r="H238" s="2074"/>
      <c r="I238" s="2074"/>
      <c r="J238" s="2074"/>
      <c r="K238" s="2075"/>
      <c r="L238" s="664" t="s">
        <v>1803</v>
      </c>
      <c r="M238" s="237">
        <v>2.74</v>
      </c>
      <c r="N238" s="237">
        <v>16.32</v>
      </c>
      <c r="O238" s="273"/>
      <c r="P238" s="237">
        <f t="shared" si="7"/>
        <v>44.716800000000006</v>
      </c>
      <c r="Q238" s="287">
        <v>1</v>
      </c>
      <c r="R238" s="287"/>
      <c r="S238" s="288">
        <f t="shared" ref="S238:S242" si="8">+P238*Q238</f>
        <v>44.716800000000006</v>
      </c>
    </row>
    <row r="239" spans="1:19" ht="22.8" customHeight="1">
      <c r="A239" s="2073"/>
      <c r="B239" s="2074"/>
      <c r="C239" s="2074"/>
      <c r="D239" s="2074"/>
      <c r="E239" s="2074"/>
      <c r="F239" s="2074"/>
      <c r="G239" s="2074"/>
      <c r="H239" s="2074"/>
      <c r="I239" s="2074"/>
      <c r="J239" s="2074"/>
      <c r="K239" s="2075"/>
      <c r="L239" s="664" t="s">
        <v>1767</v>
      </c>
      <c r="M239" s="237">
        <v>3.74</v>
      </c>
      <c r="N239" s="237">
        <v>22.23</v>
      </c>
      <c r="O239" s="273"/>
      <c r="P239" s="237">
        <f t="shared" si="7"/>
        <v>83.140200000000007</v>
      </c>
      <c r="Q239" s="287">
        <v>1</v>
      </c>
      <c r="R239" s="287"/>
      <c r="S239" s="288">
        <f t="shared" si="8"/>
        <v>83.140200000000007</v>
      </c>
    </row>
    <row r="240" spans="1:19" ht="22.8" customHeight="1">
      <c r="A240" s="2073"/>
      <c r="B240" s="2074"/>
      <c r="C240" s="2074"/>
      <c r="D240" s="2074"/>
      <c r="E240" s="2074"/>
      <c r="F240" s="2074"/>
      <c r="G240" s="2074"/>
      <c r="H240" s="2074"/>
      <c r="I240" s="2074"/>
      <c r="J240" s="2074"/>
      <c r="K240" s="2075"/>
      <c r="L240" s="664" t="s">
        <v>1801</v>
      </c>
      <c r="M240" s="237">
        <v>1.3</v>
      </c>
      <c r="N240" s="237">
        <v>11.8</v>
      </c>
      <c r="O240" s="273"/>
      <c r="P240" s="237">
        <f t="shared" si="7"/>
        <v>15.340000000000002</v>
      </c>
      <c r="Q240" s="287">
        <v>1</v>
      </c>
      <c r="R240" s="287"/>
      <c r="S240" s="288">
        <f t="shared" si="8"/>
        <v>15.340000000000002</v>
      </c>
    </row>
    <row r="241" spans="1:19" ht="22.8" customHeight="1">
      <c r="A241" s="2073"/>
      <c r="B241" s="2074"/>
      <c r="C241" s="2074"/>
      <c r="D241" s="2074"/>
      <c r="E241" s="2074"/>
      <c r="F241" s="2074"/>
      <c r="G241" s="2074"/>
      <c r="H241" s="2074"/>
      <c r="I241" s="2074"/>
      <c r="J241" s="2074"/>
      <c r="K241" s="2075"/>
      <c r="L241" s="664" t="s">
        <v>1419</v>
      </c>
      <c r="M241" s="237">
        <v>1.3</v>
      </c>
      <c r="N241" s="237">
        <v>18.100000000000001</v>
      </c>
      <c r="O241" s="273"/>
      <c r="P241" s="237">
        <f t="shared" si="7"/>
        <v>23.53</v>
      </c>
      <c r="Q241" s="287">
        <v>1</v>
      </c>
      <c r="R241" s="287"/>
      <c r="S241" s="288">
        <f t="shared" si="8"/>
        <v>23.53</v>
      </c>
    </row>
    <row r="242" spans="1:19" ht="22.8" customHeight="1">
      <c r="A242" s="2073"/>
      <c r="B242" s="2074"/>
      <c r="C242" s="2074"/>
      <c r="D242" s="2074"/>
      <c r="E242" s="2074"/>
      <c r="F242" s="2074"/>
      <c r="G242" s="2074"/>
      <c r="H242" s="2074"/>
      <c r="I242" s="2074"/>
      <c r="J242" s="2074"/>
      <c r="K242" s="2075"/>
      <c r="L242" s="664" t="s">
        <v>1419</v>
      </c>
      <c r="M242" s="237">
        <v>1.3</v>
      </c>
      <c r="N242" s="237">
        <v>10.199999999999999</v>
      </c>
      <c r="O242" s="273"/>
      <c r="P242" s="237">
        <f t="shared" si="7"/>
        <v>13.26</v>
      </c>
      <c r="Q242" s="287">
        <v>1</v>
      </c>
      <c r="R242" s="287"/>
      <c r="S242" s="288">
        <f t="shared" si="8"/>
        <v>13.26</v>
      </c>
    </row>
    <row r="243" spans="1:19" ht="22.8" customHeight="1">
      <c r="A243" s="2073"/>
      <c r="B243" s="2074"/>
      <c r="C243" s="2074"/>
      <c r="D243" s="2074"/>
      <c r="E243" s="2074"/>
      <c r="F243" s="2074"/>
      <c r="G243" s="2074"/>
      <c r="H243" s="2074"/>
      <c r="I243" s="2074"/>
      <c r="J243" s="2074"/>
      <c r="K243" s="2075"/>
      <c r="L243" s="285"/>
      <c r="M243" s="286"/>
      <c r="N243" s="287"/>
      <c r="O243" s="287"/>
      <c r="P243" s="287"/>
      <c r="Q243" s="287"/>
      <c r="R243" s="287"/>
      <c r="S243" s="288"/>
    </row>
    <row r="244" spans="1:19" ht="22.8" customHeight="1">
      <c r="A244" s="2073"/>
      <c r="B244" s="2074"/>
      <c r="C244" s="2074"/>
      <c r="D244" s="2074"/>
      <c r="E244" s="2074"/>
      <c r="F244" s="2074"/>
      <c r="G244" s="2074"/>
      <c r="H244" s="2074"/>
      <c r="I244" s="2074"/>
      <c r="J244" s="2074"/>
      <c r="K244" s="2075"/>
      <c r="L244" s="285"/>
      <c r="M244" s="286"/>
      <c r="N244" s="287"/>
      <c r="O244" s="287"/>
      <c r="P244" s="287"/>
      <c r="Q244" s="287"/>
      <c r="R244" s="287"/>
      <c r="S244" s="288"/>
    </row>
    <row r="245" spans="1:19" ht="22.8" customHeight="1">
      <c r="A245" s="2073"/>
      <c r="B245" s="2074"/>
      <c r="C245" s="2074"/>
      <c r="D245" s="2074"/>
      <c r="E245" s="2074"/>
      <c r="F245" s="2074"/>
      <c r="G245" s="2074"/>
      <c r="H245" s="2074"/>
      <c r="I245" s="2074"/>
      <c r="J245" s="2074"/>
      <c r="K245" s="2075"/>
      <c r="L245" s="285"/>
      <c r="M245" s="286"/>
      <c r="N245" s="287"/>
      <c r="O245" s="287"/>
      <c r="P245" s="287"/>
      <c r="Q245" s="287"/>
      <c r="R245" s="287"/>
      <c r="S245" s="288"/>
    </row>
    <row r="246" spans="1:19" ht="22.8" customHeight="1">
      <c r="A246" s="2073"/>
      <c r="B246" s="2074"/>
      <c r="C246" s="2074"/>
      <c r="D246" s="2074"/>
      <c r="E246" s="2074"/>
      <c r="F246" s="2074"/>
      <c r="G246" s="2074"/>
      <c r="H246" s="2074"/>
      <c r="I246" s="2074"/>
      <c r="J246" s="2074"/>
      <c r="K246" s="2075"/>
      <c r="L246" s="285"/>
      <c r="M246" s="286"/>
      <c r="N246" s="287"/>
      <c r="O246" s="287"/>
      <c r="P246" s="287"/>
      <c r="Q246" s="287"/>
      <c r="R246" s="287"/>
      <c r="S246" s="288"/>
    </row>
    <row r="247" spans="1:19" ht="22.8" customHeight="1">
      <c r="A247" s="2073"/>
      <c r="B247" s="2074"/>
      <c r="C247" s="2074"/>
      <c r="D247" s="2074"/>
      <c r="E247" s="2074"/>
      <c r="F247" s="2074"/>
      <c r="G247" s="2074"/>
      <c r="H247" s="2074"/>
      <c r="I247" s="2074"/>
      <c r="J247" s="2074"/>
      <c r="K247" s="2075"/>
      <c r="L247" s="285"/>
      <c r="M247" s="286"/>
      <c r="N247" s="287"/>
      <c r="O247" s="287"/>
      <c r="P247" s="287"/>
      <c r="Q247" s="287"/>
      <c r="R247" s="287"/>
      <c r="S247" s="288"/>
    </row>
    <row r="248" spans="1:19" ht="22.8" customHeight="1">
      <c r="A248" s="2073"/>
      <c r="B248" s="2074"/>
      <c r="C248" s="2074"/>
      <c r="D248" s="2074"/>
      <c r="E248" s="2074"/>
      <c r="F248" s="2074"/>
      <c r="G248" s="2074"/>
      <c r="H248" s="2074"/>
      <c r="I248" s="2074"/>
      <c r="J248" s="2074"/>
      <c r="K248" s="2075"/>
      <c r="L248" s="285"/>
      <c r="M248" s="286"/>
      <c r="N248" s="287"/>
      <c r="O248" s="287"/>
      <c r="P248" s="287"/>
      <c r="Q248" s="287"/>
      <c r="R248" s="287"/>
      <c r="S248" s="288"/>
    </row>
    <row r="249" spans="1:19" ht="22.8" customHeight="1">
      <c r="A249" s="2073"/>
      <c r="B249" s="2074"/>
      <c r="C249" s="2074"/>
      <c r="D249" s="2074"/>
      <c r="E249" s="2074"/>
      <c r="F249" s="2074"/>
      <c r="G249" s="2074"/>
      <c r="H249" s="2074"/>
      <c r="I249" s="2074"/>
      <c r="J249" s="2074"/>
      <c r="K249" s="2075"/>
      <c r="L249" s="285"/>
      <c r="M249" s="286"/>
      <c r="N249" s="287"/>
      <c r="O249" s="287"/>
      <c r="P249" s="287"/>
      <c r="Q249" s="287"/>
      <c r="R249" s="287"/>
      <c r="S249" s="288"/>
    </row>
    <row r="250" spans="1:19" ht="22.8" customHeight="1">
      <c r="A250" s="2073"/>
      <c r="B250" s="2074"/>
      <c r="C250" s="2074"/>
      <c r="D250" s="2074"/>
      <c r="E250" s="2074"/>
      <c r="F250" s="2074"/>
      <c r="G250" s="2074"/>
      <c r="H250" s="2074"/>
      <c r="I250" s="2074"/>
      <c r="J250" s="2074"/>
      <c r="K250" s="2075"/>
      <c r="L250" s="285"/>
      <c r="M250" s="286"/>
      <c r="N250" s="287"/>
      <c r="O250" s="287"/>
      <c r="P250" s="287"/>
      <c r="Q250" s="287"/>
      <c r="R250" s="287"/>
      <c r="S250" s="288"/>
    </row>
    <row r="251" spans="1:19" ht="22.8" customHeight="1">
      <c r="A251" s="2073"/>
      <c r="B251" s="2074"/>
      <c r="C251" s="2074"/>
      <c r="D251" s="2074"/>
      <c r="E251" s="2074"/>
      <c r="F251" s="2074"/>
      <c r="G251" s="2074"/>
      <c r="H251" s="2074"/>
      <c r="I251" s="2074"/>
      <c r="J251" s="2074"/>
      <c r="K251" s="2075"/>
      <c r="L251" s="285"/>
      <c r="M251" s="286"/>
      <c r="N251" s="287"/>
      <c r="O251" s="287"/>
      <c r="P251" s="287"/>
      <c r="Q251" s="287"/>
      <c r="R251" s="287"/>
      <c r="S251" s="288"/>
    </row>
    <row r="252" spans="1:19" ht="22.8" customHeight="1">
      <c r="A252" s="2073"/>
      <c r="B252" s="2074"/>
      <c r="C252" s="2074"/>
      <c r="D252" s="2074"/>
      <c r="E252" s="2074"/>
      <c r="F252" s="2074"/>
      <c r="G252" s="2074"/>
      <c r="H252" s="2074"/>
      <c r="I252" s="2074"/>
      <c r="J252" s="2074"/>
      <c r="K252" s="2075"/>
      <c r="L252" s="285"/>
      <c r="M252" s="286"/>
      <c r="N252" s="287"/>
      <c r="O252" s="287"/>
      <c r="P252" s="287"/>
      <c r="Q252" s="287"/>
      <c r="R252" s="287"/>
      <c r="S252" s="288"/>
    </row>
    <row r="253" spans="1:19" ht="22.8" customHeight="1">
      <c r="A253" s="2073"/>
      <c r="B253" s="2074"/>
      <c r="C253" s="2074"/>
      <c r="D253" s="2074"/>
      <c r="E253" s="2074"/>
      <c r="F253" s="2074"/>
      <c r="G253" s="2074"/>
      <c r="H253" s="2074"/>
      <c r="I253" s="2074"/>
      <c r="J253" s="2074"/>
      <c r="K253" s="2075"/>
      <c r="L253" s="285"/>
      <c r="M253" s="286"/>
      <c r="N253" s="287"/>
      <c r="O253" s="287"/>
      <c r="P253" s="287"/>
      <c r="Q253" s="287"/>
      <c r="R253" s="287"/>
      <c r="S253" s="288"/>
    </row>
    <row r="254" spans="1:19" ht="22.8" customHeight="1">
      <c r="A254" s="2073"/>
      <c r="B254" s="2074"/>
      <c r="C254" s="2074"/>
      <c r="D254" s="2074"/>
      <c r="E254" s="2074"/>
      <c r="F254" s="2074"/>
      <c r="G254" s="2074"/>
      <c r="H254" s="2074"/>
      <c r="I254" s="2074"/>
      <c r="J254" s="2074"/>
      <c r="K254" s="2075"/>
      <c r="L254" s="285"/>
      <c r="M254" s="286"/>
      <c r="N254" s="287"/>
      <c r="O254" s="287"/>
      <c r="P254" s="287"/>
      <c r="Q254" s="287"/>
      <c r="R254" s="287"/>
      <c r="S254" s="288"/>
    </row>
    <row r="255" spans="1:19" ht="22.8" customHeight="1">
      <c r="A255" s="2073"/>
      <c r="B255" s="2074"/>
      <c r="C255" s="2074"/>
      <c r="D255" s="2074"/>
      <c r="E255" s="2074"/>
      <c r="F255" s="2074"/>
      <c r="G255" s="2074"/>
      <c r="H255" s="2074"/>
      <c r="I255" s="2074"/>
      <c r="J255" s="2074"/>
      <c r="K255" s="2075"/>
      <c r="L255" s="285"/>
      <c r="M255" s="286"/>
      <c r="N255" s="287"/>
      <c r="O255" s="287"/>
      <c r="P255" s="287"/>
      <c r="Q255" s="287"/>
      <c r="R255" s="287"/>
      <c r="S255" s="288"/>
    </row>
    <row r="256" spans="1:19" ht="22.8" customHeight="1">
      <c r="A256" s="2073"/>
      <c r="B256" s="2074"/>
      <c r="C256" s="2074"/>
      <c r="D256" s="2074"/>
      <c r="E256" s="2074"/>
      <c r="F256" s="2074"/>
      <c r="G256" s="2074"/>
      <c r="H256" s="2074"/>
      <c r="I256" s="2074"/>
      <c r="J256" s="2074"/>
      <c r="K256" s="2075"/>
      <c r="L256" s="285"/>
      <c r="M256" s="286"/>
      <c r="N256" s="287"/>
      <c r="O256" s="287"/>
      <c r="P256" s="287"/>
      <c r="Q256" s="287"/>
      <c r="R256" s="287"/>
      <c r="S256" s="288"/>
    </row>
    <row r="257" spans="1:19" ht="22.8" customHeight="1">
      <c r="A257" s="2073"/>
      <c r="B257" s="2074"/>
      <c r="C257" s="2074"/>
      <c r="D257" s="2074"/>
      <c r="E257" s="2074"/>
      <c r="F257" s="2074"/>
      <c r="G257" s="2074"/>
      <c r="H257" s="2074"/>
      <c r="I257" s="2074"/>
      <c r="J257" s="2074"/>
      <c r="K257" s="2075"/>
      <c r="L257" s="285"/>
      <c r="M257" s="286"/>
      <c r="N257" s="287"/>
      <c r="O257" s="287"/>
      <c r="P257" s="287"/>
      <c r="Q257" s="287"/>
      <c r="R257" s="287"/>
      <c r="S257" s="288"/>
    </row>
    <row r="258" spans="1:19" ht="22.8" customHeight="1" thickBot="1">
      <c r="A258" s="2073"/>
      <c r="B258" s="2074"/>
      <c r="C258" s="2074"/>
      <c r="D258" s="2074"/>
      <c r="E258" s="2074"/>
      <c r="F258" s="2074"/>
      <c r="G258" s="2074"/>
      <c r="H258" s="2074"/>
      <c r="I258" s="2074"/>
      <c r="J258" s="2074"/>
      <c r="K258" s="2075"/>
      <c r="L258" s="2090" t="s">
        <v>1209</v>
      </c>
      <c r="M258" s="2091"/>
      <c r="N258" s="2091"/>
      <c r="O258" s="2091"/>
      <c r="P258" s="2091"/>
      <c r="Q258" s="2091"/>
      <c r="R258" s="2092"/>
      <c r="S258" s="1510">
        <f>+SUM(S237:S244)</f>
        <v>221.75600000000003</v>
      </c>
    </row>
    <row r="259" spans="1:19" ht="22.8" customHeight="1">
      <c r="A259" s="757"/>
      <c r="B259" s="758"/>
      <c r="C259" s="758"/>
      <c r="D259" s="759"/>
      <c r="E259" s="760"/>
      <c r="F259" s="760"/>
      <c r="G259" s="760"/>
      <c r="H259" s="761"/>
      <c r="I259" s="762"/>
      <c r="J259" s="763"/>
      <c r="K259" s="763"/>
      <c r="L259" s="763"/>
      <c r="M259" s="764"/>
      <c r="N259" s="759"/>
      <c r="O259" s="759"/>
      <c r="P259" s="759"/>
      <c r="Q259" s="759"/>
      <c r="R259" s="759"/>
      <c r="S259" s="1514"/>
    </row>
    <row r="260" spans="1:19" ht="22.8" customHeight="1">
      <c r="A260" s="289"/>
      <c r="B260" s="290"/>
      <c r="C260" s="290"/>
      <c r="D260" s="291"/>
      <c r="E260" s="292"/>
      <c r="F260" s="292"/>
      <c r="G260" s="292"/>
      <c r="H260" s="293"/>
      <c r="I260" s="294"/>
      <c r="J260" s="295"/>
      <c r="K260" s="295"/>
      <c r="L260" s="295"/>
      <c r="M260" s="296"/>
      <c r="N260" s="291"/>
      <c r="O260" s="291"/>
      <c r="P260" s="291"/>
      <c r="Q260" s="291"/>
      <c r="R260" s="291"/>
      <c r="S260" s="297"/>
    </row>
    <row r="261" spans="1:19" ht="70.8" customHeight="1">
      <c r="A261" s="1958" t="s">
        <v>1306</v>
      </c>
      <c r="B261" s="1758"/>
      <c r="C261" s="1757"/>
      <c r="D261" s="1757"/>
      <c r="E261" s="280"/>
      <c r="F261" s="756"/>
      <c r="G261" s="1758" t="s">
        <v>1306</v>
      </c>
      <c r="H261" s="1758"/>
      <c r="I261" s="299"/>
      <c r="J261" s="299"/>
      <c r="K261" s="756"/>
      <c r="L261" s="756"/>
      <c r="M261" s="756"/>
      <c r="N261" s="756"/>
      <c r="O261" s="756"/>
      <c r="P261" s="756"/>
      <c r="Q261" s="756"/>
      <c r="R261" s="756"/>
      <c r="S261" s="281"/>
    </row>
    <row r="262" spans="1:19" ht="22.8" customHeight="1">
      <c r="A262" s="765" t="s">
        <v>1939</v>
      </c>
      <c r="B262" s="755"/>
      <c r="C262" s="755"/>
      <c r="G262" s="1759" t="s">
        <v>1942</v>
      </c>
      <c r="H262" s="1759"/>
      <c r="I262" s="1759"/>
      <c r="J262" s="1759"/>
      <c r="K262" s="756"/>
      <c r="L262" s="756"/>
      <c r="M262" s="756"/>
      <c r="N262" s="756"/>
      <c r="O262" s="756"/>
      <c r="P262" s="756"/>
      <c r="Q262" s="756"/>
      <c r="R262" s="756"/>
      <c r="S262" s="300"/>
    </row>
    <row r="263" spans="1:19" ht="22.8" customHeight="1">
      <c r="A263" s="765" t="s">
        <v>1940</v>
      </c>
      <c r="B263" s="755"/>
      <c r="C263" s="755"/>
      <c r="G263" s="1759" t="s">
        <v>1943</v>
      </c>
      <c r="H263" s="1759"/>
      <c r="I263" s="1759"/>
      <c r="J263" s="1759"/>
      <c r="K263" s="756"/>
      <c r="L263" s="756"/>
      <c r="M263" s="756"/>
      <c r="N263" s="756"/>
      <c r="O263" s="756"/>
      <c r="P263" s="756"/>
      <c r="Q263" s="756"/>
      <c r="R263" s="756"/>
      <c r="S263" s="300"/>
    </row>
    <row r="264" spans="1:19" ht="22.8" customHeight="1" thickBot="1">
      <c r="A264" s="766" t="s">
        <v>1941</v>
      </c>
      <c r="B264" s="767"/>
      <c r="C264" s="767"/>
      <c r="D264" s="727"/>
      <c r="E264" s="727"/>
      <c r="F264" s="727"/>
      <c r="G264" s="1760" t="s">
        <v>1944</v>
      </c>
      <c r="H264" s="1760"/>
      <c r="I264" s="1760"/>
      <c r="J264" s="1760"/>
      <c r="K264" s="301"/>
      <c r="L264" s="301"/>
      <c r="M264" s="301"/>
      <c r="N264" s="301"/>
      <c r="O264" s="301"/>
      <c r="P264" s="301"/>
      <c r="Q264" s="301"/>
      <c r="R264" s="301"/>
      <c r="S264" s="302"/>
    </row>
    <row r="265" spans="1:19" ht="22.8" customHeight="1" thickBot="1">
      <c r="A265" s="2045"/>
      <c r="B265" s="2046"/>
      <c r="C265" s="2046"/>
      <c r="D265" s="2047" t="s">
        <v>1281</v>
      </c>
      <c r="E265" s="2048"/>
      <c r="F265" s="2048"/>
      <c r="G265" s="2048"/>
      <c r="H265" s="2048"/>
      <c r="I265" s="2048"/>
      <c r="J265" s="2048"/>
      <c r="K265" s="2048"/>
      <c r="L265" s="2048"/>
      <c r="M265" s="2048"/>
      <c r="N265" s="2048"/>
      <c r="O265" s="2048"/>
      <c r="P265" s="2048"/>
      <c r="Q265" s="2048"/>
      <c r="R265" s="2049"/>
      <c r="S265" s="694"/>
    </row>
    <row r="266" spans="1:19" ht="22.8" customHeight="1" thickBot="1">
      <c r="A266" s="279"/>
      <c r="B266" s="280"/>
      <c r="C266" s="280"/>
      <c r="D266" s="280"/>
      <c r="E266" s="280"/>
      <c r="F266" s="280"/>
      <c r="G266" s="280"/>
      <c r="H266" s="280"/>
      <c r="I266" s="280"/>
      <c r="J266" s="280"/>
      <c r="K266" s="280"/>
      <c r="L266" s="280"/>
      <c r="M266" s="280"/>
      <c r="N266" s="280"/>
      <c r="O266" s="280"/>
      <c r="P266" s="280"/>
      <c r="Q266" s="280"/>
      <c r="R266" s="280"/>
      <c r="S266" s="281"/>
    </row>
    <row r="267" spans="1:19" ht="33.6" customHeight="1">
      <c r="A267" s="2050" t="s">
        <v>1204</v>
      </c>
      <c r="B267" s="2051"/>
      <c r="C267" s="2052"/>
      <c r="D267" s="2053" t="s">
        <v>1228</v>
      </c>
      <c r="E267" s="2054"/>
      <c r="F267" s="2054"/>
      <c r="G267" s="2054"/>
      <c r="H267" s="2054"/>
      <c r="I267" s="2054"/>
      <c r="J267" s="2054"/>
      <c r="K267" s="2054"/>
      <c r="L267" s="2054"/>
      <c r="M267" s="2054"/>
      <c r="N267" s="2054"/>
      <c r="O267" s="2054"/>
      <c r="P267" s="2054"/>
      <c r="Q267" s="2054"/>
      <c r="R267" s="2055"/>
      <c r="S267" s="1240"/>
    </row>
    <row r="268" spans="1:19" ht="16.2" thickBot="1">
      <c r="A268" s="1237"/>
      <c r="B268" s="1238"/>
      <c r="C268" s="1239"/>
      <c r="D268" s="2056"/>
      <c r="E268" s="2057"/>
      <c r="F268" s="2057"/>
      <c r="G268" s="2057"/>
      <c r="H268" s="2057"/>
      <c r="I268" s="2057"/>
      <c r="J268" s="2057"/>
      <c r="K268" s="2057"/>
      <c r="L268" s="2057"/>
      <c r="M268" s="2057"/>
      <c r="N268" s="2057"/>
      <c r="O268" s="2057"/>
      <c r="P268" s="2057"/>
      <c r="Q268" s="2057"/>
      <c r="R268" s="2058"/>
      <c r="S268" s="1241"/>
    </row>
    <row r="269" spans="1:19" ht="22.8" customHeight="1">
      <c r="A269" s="283"/>
      <c r="B269" s="1506"/>
      <c r="C269" s="1506"/>
      <c r="D269" s="1507"/>
      <c r="E269" s="1508"/>
      <c r="F269" s="1508"/>
      <c r="G269" s="1507"/>
      <c r="H269" s="1507"/>
      <c r="I269" s="1507"/>
      <c r="J269" s="1507"/>
      <c r="K269" s="1507"/>
      <c r="L269" s="1507"/>
      <c r="M269" s="1507"/>
      <c r="N269" s="1507"/>
      <c r="O269" s="1507"/>
      <c r="P269" s="1507"/>
      <c r="Q269" s="1507"/>
      <c r="R269" s="1508"/>
      <c r="S269" s="282"/>
    </row>
    <row r="270" spans="1:19" ht="22.8" customHeight="1">
      <c r="A270" s="2059" t="s">
        <v>1282</v>
      </c>
      <c r="B270" s="2060"/>
      <c r="C270" s="2060"/>
      <c r="D270" s="2060"/>
      <c r="E270" s="1509"/>
      <c r="F270" s="2061" t="s">
        <v>1283</v>
      </c>
      <c r="G270" s="2061"/>
      <c r="H270" s="2061"/>
      <c r="I270" s="2061"/>
      <c r="J270" s="2061"/>
      <c r="K270" s="2061"/>
      <c r="L270" s="1508"/>
      <c r="M270" s="2061" t="s">
        <v>1205</v>
      </c>
      <c r="N270" s="2061"/>
      <c r="O270" s="2061"/>
      <c r="P270" s="1508"/>
      <c r="Q270" s="2062" t="s">
        <v>1284</v>
      </c>
      <c r="R270" s="2063"/>
      <c r="S270" s="2064"/>
    </row>
    <row r="271" spans="1:19" ht="22.8" customHeight="1">
      <c r="A271" s="2023" t="str">
        <f>+'ACTA ADICIONAL OBRA '!A200</f>
        <v>12.3.3</v>
      </c>
      <c r="B271" s="2024"/>
      <c r="C271" s="2024"/>
      <c r="D271" s="2024"/>
      <c r="E271" s="1509"/>
      <c r="F271" s="2025" t="str">
        <f>+'ACTA ADICIONAL OBRA '!B200</f>
        <v>SUMINISTRO E INSTALACION VIGA CANAL EN LAMINA GALVANIZADA CAL 20</v>
      </c>
      <c r="G271" s="2025"/>
      <c r="H271" s="2025"/>
      <c r="I271" s="2025"/>
      <c r="J271" s="2025"/>
      <c r="K271" s="2025"/>
      <c r="L271" s="1508"/>
      <c r="M271" s="2026" t="str">
        <f>+'ACTA ADICIONAL OBRA '!C200</f>
        <v>ML</v>
      </c>
      <c r="N271" s="2027"/>
      <c r="O271" s="2028"/>
      <c r="P271" s="1507"/>
      <c r="Q271" s="2029"/>
      <c r="R271" s="2030"/>
      <c r="S271" s="2031"/>
    </row>
    <row r="272" spans="1:19" ht="22.8" customHeight="1">
      <c r="A272" s="2023"/>
      <c r="B272" s="2024"/>
      <c r="C272" s="2024"/>
      <c r="D272" s="2024"/>
      <c r="E272" s="1509"/>
      <c r="F272" s="2025"/>
      <c r="G272" s="2025"/>
      <c r="H272" s="2025"/>
      <c r="I272" s="2025"/>
      <c r="J272" s="2025"/>
      <c r="K272" s="2025"/>
      <c r="L272" s="1507"/>
      <c r="M272" s="1507"/>
      <c r="N272" s="1511"/>
      <c r="O272" s="1511"/>
      <c r="P272" s="1511"/>
      <c r="Q272" s="1511"/>
      <c r="R272" s="1508"/>
      <c r="S272" s="282"/>
    </row>
    <row r="273" spans="1:19" ht="22.8" customHeight="1">
      <c r="A273" s="2032" t="s">
        <v>1285</v>
      </c>
      <c r="B273" s="2033"/>
      <c r="C273" s="2033"/>
      <c r="D273" s="2033"/>
      <c r="E273" s="2033"/>
      <c r="F273" s="2033"/>
      <c r="G273" s="2033"/>
      <c r="H273" s="2033"/>
      <c r="I273" s="2033"/>
      <c r="J273" s="2033"/>
      <c r="K273" s="2034"/>
      <c r="L273" s="2038" t="s">
        <v>428</v>
      </c>
      <c r="M273" s="2040" t="s">
        <v>1225</v>
      </c>
      <c r="N273" s="2041"/>
      <c r="O273" s="2042"/>
      <c r="P273" s="2038" t="s">
        <v>1286</v>
      </c>
      <c r="Q273" s="2038" t="s">
        <v>1287</v>
      </c>
      <c r="R273" s="2038" t="s">
        <v>1288</v>
      </c>
      <c r="S273" s="2043" t="s">
        <v>1206</v>
      </c>
    </row>
    <row r="274" spans="1:19" ht="22.8" customHeight="1">
      <c r="A274" s="2035"/>
      <c r="B274" s="2036"/>
      <c r="C274" s="2036"/>
      <c r="D274" s="2036"/>
      <c r="E274" s="2036"/>
      <c r="F274" s="2036"/>
      <c r="G274" s="2036"/>
      <c r="H274" s="2036"/>
      <c r="I274" s="2036"/>
      <c r="J274" s="2036"/>
      <c r="K274" s="2037"/>
      <c r="L274" s="2039"/>
      <c r="M274" s="284" t="s">
        <v>1289</v>
      </c>
      <c r="N274" s="284" t="s">
        <v>1290</v>
      </c>
      <c r="O274" s="284" t="s">
        <v>1291</v>
      </c>
      <c r="P274" s="2039"/>
      <c r="Q274" s="2039"/>
      <c r="R274" s="2039"/>
      <c r="S274" s="2044"/>
    </row>
    <row r="275" spans="1:19" ht="22.8" customHeight="1">
      <c r="A275" s="2070" t="s">
        <v>1292</v>
      </c>
      <c r="B275" s="2071"/>
      <c r="C275" s="2071"/>
      <c r="D275" s="2071"/>
      <c r="E275" s="2071"/>
      <c r="F275" s="2071"/>
      <c r="G275" s="2071"/>
      <c r="H275" s="2071"/>
      <c r="I275" s="2071"/>
      <c r="J275" s="2071"/>
      <c r="K275" s="2072"/>
      <c r="L275" s="285" t="s">
        <v>1892</v>
      </c>
      <c r="M275" s="286"/>
      <c r="N275" s="287"/>
      <c r="O275" s="287">
        <f>22.71*2</f>
        <v>45.42</v>
      </c>
      <c r="P275" s="287"/>
      <c r="Q275" s="287"/>
      <c r="R275" s="287"/>
      <c r="S275" s="288">
        <f>+O275</f>
        <v>45.42</v>
      </c>
    </row>
    <row r="276" spans="1:19" ht="22.8" customHeight="1">
      <c r="A276" s="2073"/>
      <c r="B276" s="2074"/>
      <c r="C276" s="2074"/>
      <c r="D276" s="2074"/>
      <c r="E276" s="2074"/>
      <c r="F276" s="2074"/>
      <c r="G276" s="2074"/>
      <c r="H276" s="2074"/>
      <c r="I276" s="2074"/>
      <c r="J276" s="2074"/>
      <c r="K276" s="2075"/>
      <c r="L276" s="285"/>
      <c r="M276" s="286"/>
      <c r="N276" s="287"/>
      <c r="O276" s="287"/>
      <c r="P276" s="287"/>
      <c r="Q276" s="287"/>
      <c r="R276" s="287"/>
      <c r="S276" s="288">
        <f t="shared" ref="S276:S277" si="9">+O276</f>
        <v>0</v>
      </c>
    </row>
    <row r="277" spans="1:19" ht="22.8" customHeight="1">
      <c r="A277" s="2073"/>
      <c r="B277" s="2074"/>
      <c r="C277" s="2074"/>
      <c r="D277" s="2074"/>
      <c r="E277" s="2074"/>
      <c r="F277" s="2074"/>
      <c r="G277" s="2074"/>
      <c r="H277" s="2074"/>
      <c r="I277" s="2074"/>
      <c r="J277" s="2074"/>
      <c r="K277" s="2075"/>
      <c r="L277" s="285" t="s">
        <v>1893</v>
      </c>
      <c r="M277" s="286"/>
      <c r="N277" s="287"/>
      <c r="O277" s="287">
        <v>12.22</v>
      </c>
      <c r="P277" s="287"/>
      <c r="Q277" s="287"/>
      <c r="R277" s="287"/>
      <c r="S277" s="288">
        <f t="shared" si="9"/>
        <v>12.22</v>
      </c>
    </row>
    <row r="278" spans="1:19" ht="22.8" customHeight="1">
      <c r="A278" s="2073"/>
      <c r="B278" s="2074"/>
      <c r="C278" s="2074"/>
      <c r="D278" s="2074"/>
      <c r="E278" s="2074"/>
      <c r="F278" s="2074"/>
      <c r="G278" s="2074"/>
      <c r="H278" s="2074"/>
      <c r="I278" s="2074"/>
      <c r="J278" s="2074"/>
      <c r="K278" s="2075"/>
      <c r="L278" s="285"/>
      <c r="M278" s="286"/>
      <c r="N278" s="287"/>
      <c r="O278" s="287"/>
      <c r="P278" s="287"/>
      <c r="Q278" s="287"/>
      <c r="R278" s="287"/>
      <c r="S278" s="288"/>
    </row>
    <row r="279" spans="1:19" ht="22.8" customHeight="1">
      <c r="A279" s="2073"/>
      <c r="B279" s="2074"/>
      <c r="C279" s="2074"/>
      <c r="D279" s="2074"/>
      <c r="E279" s="2074"/>
      <c r="F279" s="2074"/>
      <c r="G279" s="2074"/>
      <c r="H279" s="2074"/>
      <c r="I279" s="2074"/>
      <c r="J279" s="2074"/>
      <c r="K279" s="2075"/>
      <c r="L279" s="285"/>
      <c r="M279" s="286"/>
      <c r="N279" s="287"/>
      <c r="O279" s="287"/>
      <c r="P279" s="287"/>
      <c r="Q279" s="287"/>
      <c r="R279" s="287"/>
      <c r="S279" s="288"/>
    </row>
    <row r="280" spans="1:19" ht="22.8" customHeight="1">
      <c r="A280" s="2073"/>
      <c r="B280" s="2074"/>
      <c r="C280" s="2074"/>
      <c r="D280" s="2074"/>
      <c r="E280" s="2074"/>
      <c r="F280" s="2074"/>
      <c r="G280" s="2074"/>
      <c r="H280" s="2074"/>
      <c r="I280" s="2074"/>
      <c r="J280" s="2074"/>
      <c r="K280" s="2075"/>
      <c r="L280" s="285"/>
      <c r="M280" s="286"/>
      <c r="N280" s="287"/>
      <c r="O280" s="287"/>
      <c r="P280" s="287"/>
      <c r="Q280" s="287"/>
      <c r="R280" s="287"/>
      <c r="S280" s="288"/>
    </row>
    <row r="281" spans="1:19" ht="22.8" customHeight="1">
      <c r="A281" s="2073"/>
      <c r="B281" s="2074"/>
      <c r="C281" s="2074"/>
      <c r="D281" s="2074"/>
      <c r="E281" s="2074"/>
      <c r="F281" s="2074"/>
      <c r="G281" s="2074"/>
      <c r="H281" s="2074"/>
      <c r="I281" s="2074"/>
      <c r="J281" s="2074"/>
      <c r="K281" s="2075"/>
      <c r="L281" s="285"/>
      <c r="M281" s="286"/>
      <c r="N281" s="287"/>
      <c r="O281" s="287"/>
      <c r="P281" s="287"/>
      <c r="Q281" s="287"/>
      <c r="R281" s="287"/>
      <c r="S281" s="288"/>
    </row>
    <row r="282" spans="1:19" ht="22.8" customHeight="1">
      <c r="A282" s="2073"/>
      <c r="B282" s="2074"/>
      <c r="C282" s="2074"/>
      <c r="D282" s="2074"/>
      <c r="E282" s="2074"/>
      <c r="F282" s="2074"/>
      <c r="G282" s="2074"/>
      <c r="H282" s="2074"/>
      <c r="I282" s="2074"/>
      <c r="J282" s="2074"/>
      <c r="K282" s="2075"/>
      <c r="L282" s="285"/>
      <c r="M282" s="286"/>
      <c r="N282" s="287"/>
      <c r="O282" s="287"/>
      <c r="P282" s="287"/>
      <c r="Q282" s="287"/>
      <c r="R282" s="287"/>
      <c r="S282" s="288"/>
    </row>
    <row r="283" spans="1:19" ht="22.8" customHeight="1">
      <c r="A283" s="2073"/>
      <c r="B283" s="2074"/>
      <c r="C283" s="2074"/>
      <c r="D283" s="2074"/>
      <c r="E283" s="2074"/>
      <c r="F283" s="2074"/>
      <c r="G283" s="2074"/>
      <c r="H283" s="2074"/>
      <c r="I283" s="2074"/>
      <c r="J283" s="2074"/>
      <c r="K283" s="2075"/>
      <c r="L283" s="285"/>
      <c r="M283" s="286"/>
      <c r="N283" s="287"/>
      <c r="O283" s="287"/>
      <c r="P283" s="287"/>
      <c r="Q283" s="287"/>
      <c r="R283" s="287"/>
      <c r="S283" s="288"/>
    </row>
    <row r="284" spans="1:19" ht="22.8" customHeight="1">
      <c r="A284" s="2073"/>
      <c r="B284" s="2074"/>
      <c r="C284" s="2074"/>
      <c r="D284" s="2074"/>
      <c r="E284" s="2074"/>
      <c r="F284" s="2074"/>
      <c r="G284" s="2074"/>
      <c r="H284" s="2074"/>
      <c r="I284" s="2074"/>
      <c r="J284" s="2074"/>
      <c r="K284" s="2075"/>
      <c r="L284" s="285"/>
      <c r="M284" s="286"/>
      <c r="N284" s="287"/>
      <c r="O284" s="287"/>
      <c r="P284" s="287"/>
      <c r="Q284" s="287"/>
      <c r="R284" s="287"/>
      <c r="S284" s="288"/>
    </row>
    <row r="285" spans="1:19" ht="22.8" customHeight="1">
      <c r="A285" s="2073"/>
      <c r="B285" s="2074"/>
      <c r="C285" s="2074"/>
      <c r="D285" s="2074"/>
      <c r="E285" s="2074"/>
      <c r="F285" s="2074"/>
      <c r="G285" s="2074"/>
      <c r="H285" s="2074"/>
      <c r="I285" s="2074"/>
      <c r="J285" s="2074"/>
      <c r="K285" s="2075"/>
      <c r="L285" s="285"/>
      <c r="M285" s="286"/>
      <c r="N285" s="287"/>
      <c r="O285" s="287"/>
      <c r="P285" s="287"/>
      <c r="Q285" s="287"/>
      <c r="R285" s="287"/>
      <c r="S285" s="288"/>
    </row>
    <row r="286" spans="1:19" ht="22.8" customHeight="1">
      <c r="A286" s="2073"/>
      <c r="B286" s="2074"/>
      <c r="C286" s="2074"/>
      <c r="D286" s="2074"/>
      <c r="E286" s="2074"/>
      <c r="F286" s="2074"/>
      <c r="G286" s="2074"/>
      <c r="H286" s="2074"/>
      <c r="I286" s="2074"/>
      <c r="J286" s="2074"/>
      <c r="K286" s="2075"/>
      <c r="L286" s="285"/>
      <c r="M286" s="286"/>
      <c r="N286" s="287"/>
      <c r="O286" s="287"/>
      <c r="P286" s="287"/>
      <c r="Q286" s="287"/>
      <c r="R286" s="287"/>
      <c r="S286" s="288"/>
    </row>
    <row r="287" spans="1:19" ht="22.8" customHeight="1">
      <c r="A287" s="2073"/>
      <c r="B287" s="2074"/>
      <c r="C287" s="2074"/>
      <c r="D287" s="2074"/>
      <c r="E287" s="2074"/>
      <c r="F287" s="2074"/>
      <c r="G287" s="2074"/>
      <c r="H287" s="2074"/>
      <c r="I287" s="2074"/>
      <c r="J287" s="2074"/>
      <c r="K287" s="2075"/>
      <c r="L287" s="285"/>
      <c r="M287" s="286"/>
      <c r="N287" s="287"/>
      <c r="O287" s="287"/>
      <c r="P287" s="287"/>
      <c r="Q287" s="287"/>
      <c r="R287" s="287"/>
      <c r="S287" s="288"/>
    </row>
    <row r="288" spans="1:19" ht="22.8" customHeight="1">
      <c r="A288" s="2073"/>
      <c r="B288" s="2074"/>
      <c r="C288" s="2074"/>
      <c r="D288" s="2074"/>
      <c r="E288" s="2074"/>
      <c r="F288" s="2074"/>
      <c r="G288" s="2074"/>
      <c r="H288" s="2074"/>
      <c r="I288" s="2074"/>
      <c r="J288" s="2074"/>
      <c r="K288" s="2075"/>
      <c r="L288" s="285"/>
      <c r="M288" s="286"/>
      <c r="N288" s="287"/>
      <c r="O288" s="287"/>
      <c r="P288" s="287"/>
      <c r="Q288" s="287"/>
      <c r="R288" s="287"/>
      <c r="S288" s="288"/>
    </row>
    <row r="289" spans="1:19" ht="22.8" customHeight="1">
      <c r="A289" s="2073"/>
      <c r="B289" s="2074"/>
      <c r="C289" s="2074"/>
      <c r="D289" s="2074"/>
      <c r="E289" s="2074"/>
      <c r="F289" s="2074"/>
      <c r="G289" s="2074"/>
      <c r="H289" s="2074"/>
      <c r="I289" s="2074"/>
      <c r="J289" s="2074"/>
      <c r="K289" s="2075"/>
      <c r="L289" s="285"/>
      <c r="M289" s="286"/>
      <c r="N289" s="287"/>
      <c r="O289" s="287"/>
      <c r="P289" s="287"/>
      <c r="Q289" s="287"/>
      <c r="R289" s="287"/>
      <c r="S289" s="288"/>
    </row>
    <row r="290" spans="1:19" ht="22.8" customHeight="1">
      <c r="A290" s="2073"/>
      <c r="B290" s="2074"/>
      <c r="C290" s="2074"/>
      <c r="D290" s="2074"/>
      <c r="E290" s="2074"/>
      <c r="F290" s="2074"/>
      <c r="G290" s="2074"/>
      <c r="H290" s="2074"/>
      <c r="I290" s="2074"/>
      <c r="J290" s="2074"/>
      <c r="K290" s="2075"/>
      <c r="L290" s="285"/>
      <c r="M290" s="286"/>
      <c r="N290" s="287"/>
      <c r="O290" s="287"/>
      <c r="P290" s="287"/>
      <c r="Q290" s="287"/>
      <c r="R290" s="287"/>
      <c r="S290" s="288"/>
    </row>
    <row r="291" spans="1:19" ht="22.8" customHeight="1">
      <c r="A291" s="2073"/>
      <c r="B291" s="2074"/>
      <c r="C291" s="2074"/>
      <c r="D291" s="2074"/>
      <c r="E291" s="2074"/>
      <c r="F291" s="2074"/>
      <c r="G291" s="2074"/>
      <c r="H291" s="2074"/>
      <c r="I291" s="2074"/>
      <c r="J291" s="2074"/>
      <c r="K291" s="2075"/>
      <c r="L291" s="285"/>
      <c r="M291" s="286"/>
      <c r="N291" s="287"/>
      <c r="O291" s="287"/>
      <c r="P291" s="287"/>
      <c r="Q291" s="287"/>
      <c r="R291" s="287"/>
      <c r="S291" s="288"/>
    </row>
    <row r="292" spans="1:19" ht="22.8" customHeight="1">
      <c r="A292" s="2073"/>
      <c r="B292" s="2074"/>
      <c r="C292" s="2074"/>
      <c r="D292" s="2074"/>
      <c r="E292" s="2074"/>
      <c r="F292" s="2074"/>
      <c r="G292" s="2074"/>
      <c r="H292" s="2074"/>
      <c r="I292" s="2074"/>
      <c r="J292" s="2074"/>
      <c r="K292" s="2075"/>
      <c r="L292" s="285"/>
      <c r="M292" s="286"/>
      <c r="N292" s="287"/>
      <c r="O292" s="287"/>
      <c r="P292" s="287"/>
      <c r="Q292" s="287"/>
      <c r="R292" s="287"/>
      <c r="S292" s="288"/>
    </row>
    <row r="293" spans="1:19" ht="22.8" customHeight="1">
      <c r="A293" s="2073"/>
      <c r="B293" s="2074"/>
      <c r="C293" s="2074"/>
      <c r="D293" s="2074"/>
      <c r="E293" s="2074"/>
      <c r="F293" s="2074"/>
      <c r="G293" s="2074"/>
      <c r="H293" s="2074"/>
      <c r="I293" s="2074"/>
      <c r="J293" s="2074"/>
      <c r="K293" s="2075"/>
      <c r="L293" s="285"/>
      <c r="M293" s="286"/>
      <c r="N293" s="287"/>
      <c r="O293" s="287"/>
      <c r="P293" s="287"/>
      <c r="Q293" s="287"/>
      <c r="R293" s="287"/>
      <c r="S293" s="288"/>
    </row>
    <row r="294" spans="1:19" ht="22.8" customHeight="1">
      <c r="A294" s="2073"/>
      <c r="B294" s="2074"/>
      <c r="C294" s="2074"/>
      <c r="D294" s="2074"/>
      <c r="E294" s="2074"/>
      <c r="F294" s="2074"/>
      <c r="G294" s="2074"/>
      <c r="H294" s="2074"/>
      <c r="I294" s="2074"/>
      <c r="J294" s="2074"/>
      <c r="K294" s="2075"/>
      <c r="L294" s="285"/>
      <c r="M294" s="286"/>
      <c r="N294" s="287"/>
      <c r="O294" s="287"/>
      <c r="P294" s="287"/>
      <c r="Q294" s="287"/>
      <c r="R294" s="287"/>
      <c r="S294" s="288"/>
    </row>
    <row r="295" spans="1:19" ht="22.8" customHeight="1">
      <c r="A295" s="2073"/>
      <c r="B295" s="2074"/>
      <c r="C295" s="2074"/>
      <c r="D295" s="2074"/>
      <c r="E295" s="2074"/>
      <c r="F295" s="2074"/>
      <c r="G295" s="2074"/>
      <c r="H295" s="2074"/>
      <c r="I295" s="2074"/>
      <c r="J295" s="2074"/>
      <c r="K295" s="2075"/>
      <c r="L295" s="285"/>
      <c r="M295" s="286"/>
      <c r="N295" s="287"/>
      <c r="O295" s="287"/>
      <c r="P295" s="287"/>
      <c r="Q295" s="287"/>
      <c r="R295" s="287"/>
      <c r="S295" s="288"/>
    </row>
    <row r="296" spans="1:19" ht="22.8" customHeight="1" thickBot="1">
      <c r="A296" s="2073"/>
      <c r="B296" s="2074"/>
      <c r="C296" s="2074"/>
      <c r="D296" s="2074"/>
      <c r="E296" s="2074"/>
      <c r="F296" s="2074"/>
      <c r="G296" s="2074"/>
      <c r="H296" s="2074"/>
      <c r="I296" s="2074"/>
      <c r="J296" s="2074"/>
      <c r="K296" s="2075"/>
      <c r="L296" s="2090" t="s">
        <v>1209</v>
      </c>
      <c r="M296" s="2091"/>
      <c r="N296" s="2091"/>
      <c r="O296" s="2091"/>
      <c r="P296" s="2091"/>
      <c r="Q296" s="2091"/>
      <c r="R296" s="2092"/>
      <c r="S296" s="1510">
        <f>+SUM(S275:S277)</f>
        <v>57.64</v>
      </c>
    </row>
    <row r="297" spans="1:19" ht="22.8" customHeight="1">
      <c r="A297" s="757"/>
      <c r="B297" s="758"/>
      <c r="C297" s="758"/>
      <c r="D297" s="759"/>
      <c r="E297" s="760"/>
      <c r="F297" s="760"/>
      <c r="G297" s="760"/>
      <c r="H297" s="761"/>
      <c r="I297" s="762"/>
      <c r="J297" s="763"/>
      <c r="K297" s="763"/>
      <c r="L297" s="763"/>
      <c r="M297" s="764"/>
      <c r="N297" s="759"/>
      <c r="O297" s="759"/>
      <c r="P297" s="759"/>
      <c r="Q297" s="759"/>
      <c r="R297" s="759"/>
      <c r="S297" s="768"/>
    </row>
    <row r="298" spans="1:19" ht="22.8" customHeight="1">
      <c r="A298" s="289"/>
      <c r="B298" s="290"/>
      <c r="C298" s="290"/>
      <c r="D298" s="291"/>
      <c r="E298" s="292"/>
      <c r="F298" s="292"/>
      <c r="G298" s="292"/>
      <c r="H298" s="293"/>
      <c r="I298" s="294"/>
      <c r="J298" s="295"/>
      <c r="K298" s="295"/>
      <c r="L298" s="295"/>
      <c r="M298" s="296"/>
      <c r="N298" s="291"/>
      <c r="O298" s="291"/>
      <c r="P298" s="291"/>
      <c r="Q298" s="291"/>
      <c r="R298" s="291"/>
      <c r="S298" s="297"/>
    </row>
    <row r="299" spans="1:19" ht="60" customHeight="1">
      <c r="A299" s="1958" t="s">
        <v>1306</v>
      </c>
      <c r="B299" s="1758"/>
      <c r="C299" s="1757"/>
      <c r="D299" s="1757"/>
      <c r="E299" s="280"/>
      <c r="F299" s="756"/>
      <c r="G299" s="1758" t="s">
        <v>1306</v>
      </c>
      <c r="H299" s="1758"/>
      <c r="I299" s="299"/>
      <c r="J299" s="299"/>
      <c r="K299" s="756"/>
      <c r="L299" s="756"/>
      <c r="M299" s="756"/>
      <c r="N299" s="756"/>
      <c r="O299" s="756"/>
      <c r="P299" s="756"/>
      <c r="Q299" s="756"/>
      <c r="R299" s="756"/>
      <c r="S299" s="281"/>
    </row>
    <row r="300" spans="1:19" ht="22.8" customHeight="1">
      <c r="A300" s="765" t="s">
        <v>1939</v>
      </c>
      <c r="B300" s="755"/>
      <c r="C300" s="755"/>
      <c r="G300" s="1759" t="s">
        <v>1942</v>
      </c>
      <c r="H300" s="1759"/>
      <c r="I300" s="1759"/>
      <c r="J300" s="1759"/>
      <c r="K300" s="756"/>
      <c r="L300" s="756"/>
      <c r="M300" s="756"/>
      <c r="N300" s="756"/>
      <c r="O300" s="756"/>
      <c r="P300" s="756"/>
      <c r="Q300" s="756"/>
      <c r="R300" s="756"/>
      <c r="S300" s="300"/>
    </row>
    <row r="301" spans="1:19" ht="22.8" customHeight="1">
      <c r="A301" s="765" t="s">
        <v>1940</v>
      </c>
      <c r="B301" s="755"/>
      <c r="C301" s="755"/>
      <c r="G301" s="1759" t="s">
        <v>1943</v>
      </c>
      <c r="H301" s="1759"/>
      <c r="I301" s="1759"/>
      <c r="J301" s="1759"/>
      <c r="K301" s="756"/>
      <c r="L301" s="756"/>
      <c r="M301" s="756"/>
      <c r="N301" s="756"/>
      <c r="O301" s="756"/>
      <c r="P301" s="756"/>
      <c r="Q301" s="756"/>
      <c r="R301" s="756"/>
      <c r="S301" s="300"/>
    </row>
    <row r="302" spans="1:19" ht="22.8" customHeight="1" thickBot="1">
      <c r="A302" s="766" t="s">
        <v>1941</v>
      </c>
      <c r="B302" s="767"/>
      <c r="C302" s="767"/>
      <c r="D302" s="727"/>
      <c r="E302" s="727"/>
      <c r="F302" s="727"/>
      <c r="G302" s="1760" t="s">
        <v>1944</v>
      </c>
      <c r="H302" s="1760"/>
      <c r="I302" s="1760"/>
      <c r="J302" s="1760"/>
      <c r="K302" s="301"/>
      <c r="L302" s="301"/>
      <c r="M302" s="301"/>
      <c r="N302" s="301"/>
      <c r="O302" s="301"/>
      <c r="P302" s="301"/>
      <c r="Q302" s="301"/>
      <c r="R302" s="301"/>
      <c r="S302" s="302"/>
    </row>
    <row r="303" spans="1:19" ht="22.8" customHeight="1" thickBot="1">
      <c r="A303" s="2045"/>
      <c r="B303" s="2046"/>
      <c r="C303" s="2046"/>
      <c r="D303" s="2047" t="s">
        <v>1281</v>
      </c>
      <c r="E303" s="2048"/>
      <c r="F303" s="2048"/>
      <c r="G303" s="2048"/>
      <c r="H303" s="2048"/>
      <c r="I303" s="2048"/>
      <c r="J303" s="2048"/>
      <c r="K303" s="2048"/>
      <c r="L303" s="2048"/>
      <c r="M303" s="2048"/>
      <c r="N303" s="2048"/>
      <c r="O303" s="2048"/>
      <c r="P303" s="2048"/>
      <c r="Q303" s="2048"/>
      <c r="R303" s="2049"/>
      <c r="S303" s="694"/>
    </row>
    <row r="304" spans="1:19" ht="22.8" customHeight="1" thickBot="1">
      <c r="A304" s="279"/>
      <c r="B304" s="280"/>
      <c r="C304" s="280"/>
      <c r="D304" s="280"/>
      <c r="E304" s="280"/>
      <c r="F304" s="280"/>
      <c r="G304" s="280"/>
      <c r="H304" s="280"/>
      <c r="I304" s="280"/>
      <c r="J304" s="280"/>
      <c r="K304" s="280"/>
      <c r="L304" s="280"/>
      <c r="M304" s="280"/>
      <c r="N304" s="280"/>
      <c r="O304" s="280"/>
      <c r="P304" s="280"/>
      <c r="Q304" s="280"/>
      <c r="R304" s="280"/>
      <c r="S304" s="281"/>
    </row>
    <row r="305" spans="1:19" ht="33.6" customHeight="1">
      <c r="A305" s="2050" t="s">
        <v>1204</v>
      </c>
      <c r="B305" s="2051"/>
      <c r="C305" s="2052"/>
      <c r="D305" s="2053" t="s">
        <v>1228</v>
      </c>
      <c r="E305" s="2054"/>
      <c r="F305" s="2054"/>
      <c r="G305" s="2054"/>
      <c r="H305" s="2054"/>
      <c r="I305" s="2054"/>
      <c r="J305" s="2054"/>
      <c r="K305" s="2054"/>
      <c r="L305" s="2054"/>
      <c r="M305" s="2054"/>
      <c r="N305" s="2054"/>
      <c r="O305" s="2054"/>
      <c r="P305" s="2054"/>
      <c r="Q305" s="2054"/>
      <c r="R305" s="2055"/>
      <c r="S305" s="1240"/>
    </row>
    <row r="306" spans="1:19" ht="16.2" thickBot="1">
      <c r="A306" s="1237"/>
      <c r="B306" s="1238"/>
      <c r="C306" s="1239"/>
      <c r="D306" s="2056"/>
      <c r="E306" s="2057"/>
      <c r="F306" s="2057"/>
      <c r="G306" s="2057"/>
      <c r="H306" s="2057"/>
      <c r="I306" s="2057"/>
      <c r="J306" s="2057"/>
      <c r="K306" s="2057"/>
      <c r="L306" s="2057"/>
      <c r="M306" s="2057"/>
      <c r="N306" s="2057"/>
      <c r="O306" s="2057"/>
      <c r="P306" s="2057"/>
      <c r="Q306" s="2057"/>
      <c r="R306" s="2058"/>
      <c r="S306" s="1241"/>
    </row>
    <row r="307" spans="1:19" ht="22.8" customHeight="1">
      <c r="A307" s="283"/>
      <c r="B307" s="1506"/>
      <c r="C307" s="1506"/>
      <c r="D307" s="1507"/>
      <c r="E307" s="1508"/>
      <c r="F307" s="1508"/>
      <c r="G307" s="1507"/>
      <c r="H307" s="1507"/>
      <c r="I307" s="1507"/>
      <c r="J307" s="1507"/>
      <c r="K307" s="1507"/>
      <c r="L307" s="1507"/>
      <c r="M307" s="1507"/>
      <c r="N307" s="1507"/>
      <c r="O307" s="1507"/>
      <c r="P307" s="1507"/>
      <c r="Q307" s="1507"/>
      <c r="R307" s="1508"/>
      <c r="S307" s="282"/>
    </row>
    <row r="308" spans="1:19" ht="22.8" customHeight="1">
      <c r="A308" s="2059" t="s">
        <v>1282</v>
      </c>
      <c r="B308" s="2060"/>
      <c r="C308" s="2060"/>
      <c r="D308" s="2060"/>
      <c r="E308" s="1509"/>
      <c r="F308" s="2061" t="s">
        <v>1283</v>
      </c>
      <c r="G308" s="2061"/>
      <c r="H308" s="2061"/>
      <c r="I308" s="2061"/>
      <c r="J308" s="2061"/>
      <c r="K308" s="2061"/>
      <c r="L308" s="1508"/>
      <c r="M308" s="2061" t="s">
        <v>1205</v>
      </c>
      <c r="N308" s="2061"/>
      <c r="O308" s="2061"/>
      <c r="P308" s="1508"/>
      <c r="Q308" s="2062" t="s">
        <v>1284</v>
      </c>
      <c r="R308" s="2063"/>
      <c r="S308" s="2064"/>
    </row>
    <row r="309" spans="1:19" ht="22.8" customHeight="1">
      <c r="A309" s="2023" t="str">
        <f>+'ACTA ADICIONAL OBRA '!A219</f>
        <v>12.5.1</v>
      </c>
      <c r="B309" s="2024"/>
      <c r="C309" s="2024"/>
      <c r="D309" s="2024"/>
      <c r="E309" s="1509"/>
      <c r="F309" s="2025" t="str">
        <f>+'ACTA ADICIONAL OBRA '!B219</f>
        <v xml:space="preserve">Suministro e instalcion de tuberia 3" ac ranurada sch 10 </v>
      </c>
      <c r="G309" s="2025"/>
      <c r="H309" s="2025"/>
      <c r="I309" s="2025"/>
      <c r="J309" s="2025"/>
      <c r="K309" s="2025"/>
      <c r="L309" s="1508"/>
      <c r="M309" s="2026" t="str">
        <f>+'ACTA ADICIONAL OBRA '!C219</f>
        <v>ML.</v>
      </c>
      <c r="N309" s="2027"/>
      <c r="O309" s="2028"/>
      <c r="P309" s="1507"/>
      <c r="Q309" s="2029"/>
      <c r="R309" s="2030"/>
      <c r="S309" s="2031"/>
    </row>
    <row r="310" spans="1:19" ht="22.8" customHeight="1">
      <c r="A310" s="2023"/>
      <c r="B310" s="2024"/>
      <c r="C310" s="2024"/>
      <c r="D310" s="2024"/>
      <c r="E310" s="1509"/>
      <c r="F310" s="2025"/>
      <c r="G310" s="2025"/>
      <c r="H310" s="2025"/>
      <c r="I310" s="2025"/>
      <c r="J310" s="2025"/>
      <c r="K310" s="2025"/>
      <c r="L310" s="1507"/>
      <c r="M310" s="1507"/>
      <c r="N310" s="1511"/>
      <c r="O310" s="1511"/>
      <c r="P310" s="1511"/>
      <c r="Q310" s="1511"/>
      <c r="R310" s="1508"/>
      <c r="S310" s="282"/>
    </row>
    <row r="311" spans="1:19" ht="22.8" customHeight="1">
      <c r="A311" s="2032" t="s">
        <v>1285</v>
      </c>
      <c r="B311" s="2033"/>
      <c r="C311" s="2033"/>
      <c r="D311" s="2033"/>
      <c r="E311" s="2033"/>
      <c r="F311" s="2033"/>
      <c r="G311" s="2033"/>
      <c r="H311" s="2033"/>
      <c r="I311" s="2033"/>
      <c r="J311" s="2033"/>
      <c r="K311" s="2034"/>
      <c r="L311" s="2038" t="s">
        <v>428</v>
      </c>
      <c r="M311" s="2040" t="s">
        <v>1225</v>
      </c>
      <c r="N311" s="2041"/>
      <c r="O311" s="2042"/>
      <c r="P311" s="2038" t="s">
        <v>1286</v>
      </c>
      <c r="Q311" s="2038" t="s">
        <v>1287</v>
      </c>
      <c r="R311" s="2038" t="s">
        <v>1288</v>
      </c>
      <c r="S311" s="2043" t="s">
        <v>1206</v>
      </c>
    </row>
    <row r="312" spans="1:19" ht="22.8" customHeight="1">
      <c r="A312" s="2035"/>
      <c r="B312" s="2036"/>
      <c r="C312" s="2036"/>
      <c r="D312" s="2036"/>
      <c r="E312" s="2036"/>
      <c r="F312" s="2036"/>
      <c r="G312" s="2036"/>
      <c r="H312" s="2036"/>
      <c r="I312" s="2036"/>
      <c r="J312" s="2036"/>
      <c r="K312" s="2037"/>
      <c r="L312" s="2039"/>
      <c r="M312" s="284" t="s">
        <v>1289</v>
      </c>
      <c r="N312" s="284" t="s">
        <v>1290</v>
      </c>
      <c r="O312" s="284" t="s">
        <v>1291</v>
      </c>
      <c r="P312" s="2039"/>
      <c r="Q312" s="2039"/>
      <c r="R312" s="2039"/>
      <c r="S312" s="2044"/>
    </row>
    <row r="313" spans="1:19" ht="22.8" customHeight="1">
      <c r="A313" s="2070" t="e" vm="5">
        <v>#VALUE!</v>
      </c>
      <c r="B313" s="2071"/>
      <c r="C313" s="2071"/>
      <c r="D313" s="2071"/>
      <c r="E313" s="2071"/>
      <c r="F313" s="2071"/>
      <c r="G313" s="2071"/>
      <c r="H313" s="2071"/>
      <c r="I313" s="2071"/>
      <c r="J313" s="2071"/>
      <c r="K313" s="2072"/>
      <c r="L313" s="285" t="s">
        <v>1894</v>
      </c>
      <c r="M313" s="286"/>
      <c r="N313" s="287"/>
      <c r="O313" s="287">
        <v>60</v>
      </c>
      <c r="P313" s="287"/>
      <c r="Q313" s="287"/>
      <c r="R313" s="287"/>
      <c r="S313" s="288">
        <f>+O313</f>
        <v>60</v>
      </c>
    </row>
    <row r="314" spans="1:19" ht="22.8" customHeight="1">
      <c r="A314" s="2073"/>
      <c r="B314" s="2074"/>
      <c r="C314" s="2074"/>
      <c r="D314" s="2074"/>
      <c r="E314" s="2074"/>
      <c r="F314" s="2074"/>
      <c r="G314" s="2074"/>
      <c r="H314" s="2074"/>
      <c r="I314" s="2074"/>
      <c r="J314" s="2074"/>
      <c r="K314" s="2075"/>
      <c r="L314" s="285"/>
      <c r="M314" s="286"/>
      <c r="N314" s="287"/>
      <c r="O314" s="287"/>
      <c r="P314" s="287"/>
      <c r="Q314" s="287"/>
      <c r="R314" s="287"/>
      <c r="S314" s="288">
        <f>+N314*O314</f>
        <v>0</v>
      </c>
    </row>
    <row r="315" spans="1:19" ht="22.8" customHeight="1">
      <c r="A315" s="2073"/>
      <c r="B315" s="2074"/>
      <c r="C315" s="2074"/>
      <c r="D315" s="2074"/>
      <c r="E315" s="2074"/>
      <c r="F315" s="2074"/>
      <c r="G315" s="2074"/>
      <c r="H315" s="2074"/>
      <c r="I315" s="2074"/>
      <c r="J315" s="2074"/>
      <c r="K315" s="2075"/>
      <c r="L315" s="285"/>
      <c r="M315" s="286"/>
      <c r="N315" s="287"/>
      <c r="O315" s="287"/>
      <c r="P315" s="287"/>
      <c r="Q315" s="287"/>
      <c r="R315" s="287"/>
      <c r="S315" s="288"/>
    </row>
    <row r="316" spans="1:19" ht="22.8" customHeight="1">
      <c r="A316" s="2073"/>
      <c r="B316" s="2074"/>
      <c r="C316" s="2074"/>
      <c r="D316" s="2074"/>
      <c r="E316" s="2074"/>
      <c r="F316" s="2074"/>
      <c r="G316" s="2074"/>
      <c r="H316" s="2074"/>
      <c r="I316" s="2074"/>
      <c r="J316" s="2074"/>
      <c r="K316" s="2075"/>
      <c r="L316" s="285"/>
      <c r="M316" s="286"/>
      <c r="N316" s="287"/>
      <c r="O316" s="287"/>
      <c r="P316" s="287"/>
      <c r="Q316" s="287"/>
      <c r="R316" s="287"/>
      <c r="S316" s="288"/>
    </row>
    <row r="317" spans="1:19" ht="22.8" customHeight="1">
      <c r="A317" s="2073"/>
      <c r="B317" s="2074"/>
      <c r="C317" s="2074"/>
      <c r="D317" s="2074"/>
      <c r="E317" s="2074"/>
      <c r="F317" s="2074"/>
      <c r="G317" s="2074"/>
      <c r="H317" s="2074"/>
      <c r="I317" s="2074"/>
      <c r="J317" s="2074"/>
      <c r="K317" s="2075"/>
      <c r="L317" s="285"/>
      <c r="M317" s="286"/>
      <c r="N317" s="287"/>
      <c r="O317" s="287"/>
      <c r="P317" s="287"/>
      <c r="Q317" s="287"/>
      <c r="R317" s="287"/>
      <c r="S317" s="288"/>
    </row>
    <row r="318" spans="1:19" ht="22.8" customHeight="1">
      <c r="A318" s="2073"/>
      <c r="B318" s="2074"/>
      <c r="C318" s="2074"/>
      <c r="D318" s="2074"/>
      <c r="E318" s="2074"/>
      <c r="F318" s="2074"/>
      <c r="G318" s="2074"/>
      <c r="H318" s="2074"/>
      <c r="I318" s="2074"/>
      <c r="J318" s="2074"/>
      <c r="K318" s="2075"/>
      <c r="L318" s="285"/>
      <c r="M318" s="286"/>
      <c r="N318" s="287"/>
      <c r="O318" s="287"/>
      <c r="P318" s="287"/>
      <c r="Q318" s="287"/>
      <c r="R318" s="287"/>
      <c r="S318" s="288"/>
    </row>
    <row r="319" spans="1:19" ht="22.8" customHeight="1">
      <c r="A319" s="2073"/>
      <c r="B319" s="2074"/>
      <c r="C319" s="2074"/>
      <c r="D319" s="2074"/>
      <c r="E319" s="2074"/>
      <c r="F319" s="2074"/>
      <c r="G319" s="2074"/>
      <c r="H319" s="2074"/>
      <c r="I319" s="2074"/>
      <c r="J319" s="2074"/>
      <c r="K319" s="2075"/>
      <c r="L319" s="285"/>
      <c r="M319" s="286"/>
      <c r="N319" s="287"/>
      <c r="O319" s="287"/>
      <c r="P319" s="287"/>
      <c r="Q319" s="287"/>
      <c r="R319" s="287"/>
      <c r="S319" s="288"/>
    </row>
    <row r="320" spans="1:19" ht="22.8" customHeight="1">
      <c r="A320" s="2073"/>
      <c r="B320" s="2074"/>
      <c r="C320" s="2074"/>
      <c r="D320" s="2074"/>
      <c r="E320" s="2074"/>
      <c r="F320" s="2074"/>
      <c r="G320" s="2074"/>
      <c r="H320" s="2074"/>
      <c r="I320" s="2074"/>
      <c r="J320" s="2074"/>
      <c r="K320" s="2075"/>
      <c r="L320" s="285"/>
      <c r="M320" s="286"/>
      <c r="N320" s="287"/>
      <c r="O320" s="287"/>
      <c r="P320" s="287"/>
      <c r="Q320" s="287"/>
      <c r="R320" s="287"/>
      <c r="S320" s="288"/>
    </row>
    <row r="321" spans="1:19" ht="22.8" customHeight="1">
      <c r="A321" s="2073"/>
      <c r="B321" s="2074"/>
      <c r="C321" s="2074"/>
      <c r="D321" s="2074"/>
      <c r="E321" s="2074"/>
      <c r="F321" s="2074"/>
      <c r="G321" s="2074"/>
      <c r="H321" s="2074"/>
      <c r="I321" s="2074"/>
      <c r="J321" s="2074"/>
      <c r="K321" s="2075"/>
      <c r="L321" s="285"/>
      <c r="M321" s="286"/>
      <c r="N321" s="287"/>
      <c r="O321" s="287"/>
      <c r="P321" s="287"/>
      <c r="Q321" s="287"/>
      <c r="R321" s="287"/>
      <c r="S321" s="288"/>
    </row>
    <row r="322" spans="1:19" ht="22.8" customHeight="1">
      <c r="A322" s="2073"/>
      <c r="B322" s="2074"/>
      <c r="C322" s="2074"/>
      <c r="D322" s="2074"/>
      <c r="E322" s="2074"/>
      <c r="F322" s="2074"/>
      <c r="G322" s="2074"/>
      <c r="H322" s="2074"/>
      <c r="I322" s="2074"/>
      <c r="J322" s="2074"/>
      <c r="K322" s="2075"/>
      <c r="L322" s="285"/>
      <c r="M322" s="286"/>
      <c r="N322" s="287"/>
      <c r="O322" s="287"/>
      <c r="P322" s="287"/>
      <c r="Q322" s="287"/>
      <c r="R322" s="287"/>
      <c r="S322" s="288"/>
    </row>
    <row r="323" spans="1:19" ht="22.8" customHeight="1">
      <c r="A323" s="2073"/>
      <c r="B323" s="2074"/>
      <c r="C323" s="2074"/>
      <c r="D323" s="2074"/>
      <c r="E323" s="2074"/>
      <c r="F323" s="2074"/>
      <c r="G323" s="2074"/>
      <c r="H323" s="2074"/>
      <c r="I323" s="2074"/>
      <c r="J323" s="2074"/>
      <c r="K323" s="2075"/>
      <c r="L323" s="285"/>
      <c r="M323" s="286"/>
      <c r="N323" s="287"/>
      <c r="O323" s="287"/>
      <c r="P323" s="287"/>
      <c r="Q323" s="287"/>
      <c r="R323" s="287"/>
      <c r="S323" s="288"/>
    </row>
    <row r="324" spans="1:19" ht="22.8" customHeight="1">
      <c r="A324" s="2073"/>
      <c r="B324" s="2074"/>
      <c r="C324" s="2074"/>
      <c r="D324" s="2074"/>
      <c r="E324" s="2074"/>
      <c r="F324" s="2074"/>
      <c r="G324" s="2074"/>
      <c r="H324" s="2074"/>
      <c r="I324" s="2074"/>
      <c r="J324" s="2074"/>
      <c r="K324" s="2075"/>
      <c r="L324" s="285"/>
      <c r="M324" s="286"/>
      <c r="N324" s="287"/>
      <c r="O324" s="287"/>
      <c r="P324" s="287"/>
      <c r="Q324" s="287"/>
      <c r="R324" s="287"/>
      <c r="S324" s="288"/>
    </row>
    <row r="325" spans="1:19" ht="22.8" customHeight="1">
      <c r="A325" s="2073"/>
      <c r="B325" s="2074"/>
      <c r="C325" s="2074"/>
      <c r="D325" s="2074"/>
      <c r="E325" s="2074"/>
      <c r="F325" s="2074"/>
      <c r="G325" s="2074"/>
      <c r="H325" s="2074"/>
      <c r="I325" s="2074"/>
      <c r="J325" s="2074"/>
      <c r="K325" s="2075"/>
      <c r="L325" s="285"/>
      <c r="M325" s="286"/>
      <c r="N325" s="287"/>
      <c r="O325" s="287"/>
      <c r="P325" s="287"/>
      <c r="Q325" s="287"/>
      <c r="R325" s="287"/>
      <c r="S325" s="288"/>
    </row>
    <row r="326" spans="1:19" ht="22.8" customHeight="1">
      <c r="A326" s="2073"/>
      <c r="B326" s="2074"/>
      <c r="C326" s="2074"/>
      <c r="D326" s="2074"/>
      <c r="E326" s="2074"/>
      <c r="F326" s="2074"/>
      <c r="G326" s="2074"/>
      <c r="H326" s="2074"/>
      <c r="I326" s="2074"/>
      <c r="J326" s="2074"/>
      <c r="K326" s="2075"/>
      <c r="L326" s="285"/>
      <c r="M326" s="286"/>
      <c r="N326" s="287"/>
      <c r="O326" s="287"/>
      <c r="P326" s="287"/>
      <c r="Q326" s="287"/>
      <c r="R326" s="287"/>
      <c r="S326" s="288"/>
    </row>
    <row r="327" spans="1:19" ht="22.8" customHeight="1">
      <c r="A327" s="2073"/>
      <c r="B327" s="2074"/>
      <c r="C327" s="2074"/>
      <c r="D327" s="2074"/>
      <c r="E327" s="2074"/>
      <c r="F327" s="2074"/>
      <c r="G327" s="2074"/>
      <c r="H327" s="2074"/>
      <c r="I327" s="2074"/>
      <c r="J327" s="2074"/>
      <c r="K327" s="2075"/>
      <c r="L327" s="285"/>
      <c r="M327" s="286"/>
      <c r="N327" s="287"/>
      <c r="O327" s="287"/>
      <c r="P327" s="287"/>
      <c r="Q327" s="287"/>
      <c r="R327" s="287"/>
      <c r="S327" s="288"/>
    </row>
    <row r="328" spans="1:19" ht="22.8" customHeight="1">
      <c r="A328" s="2073"/>
      <c r="B328" s="2074"/>
      <c r="C328" s="2074"/>
      <c r="D328" s="2074"/>
      <c r="E328" s="2074"/>
      <c r="F328" s="2074"/>
      <c r="G328" s="2074"/>
      <c r="H328" s="2074"/>
      <c r="I328" s="2074"/>
      <c r="J328" s="2074"/>
      <c r="K328" s="2075"/>
      <c r="L328" s="285"/>
      <c r="M328" s="286"/>
      <c r="N328" s="287"/>
      <c r="O328" s="287"/>
      <c r="P328" s="287"/>
      <c r="Q328" s="287"/>
      <c r="R328" s="287"/>
      <c r="S328" s="288"/>
    </row>
    <row r="329" spans="1:19" ht="22.8" customHeight="1">
      <c r="A329" s="2073"/>
      <c r="B329" s="2074"/>
      <c r="C329" s="2074"/>
      <c r="D329" s="2074"/>
      <c r="E329" s="2074"/>
      <c r="F329" s="2074"/>
      <c r="G329" s="2074"/>
      <c r="H329" s="2074"/>
      <c r="I329" s="2074"/>
      <c r="J329" s="2074"/>
      <c r="K329" s="2075"/>
      <c r="L329" s="285"/>
      <c r="M329" s="286"/>
      <c r="N329" s="287"/>
      <c r="O329" s="287"/>
      <c r="P329" s="287"/>
      <c r="Q329" s="287"/>
      <c r="R329" s="287"/>
      <c r="S329" s="288"/>
    </row>
    <row r="330" spans="1:19" ht="22.8" customHeight="1">
      <c r="A330" s="2073"/>
      <c r="B330" s="2074"/>
      <c r="C330" s="2074"/>
      <c r="D330" s="2074"/>
      <c r="E330" s="2074"/>
      <c r="F330" s="2074"/>
      <c r="G330" s="2074"/>
      <c r="H330" s="2074"/>
      <c r="I330" s="2074"/>
      <c r="J330" s="2074"/>
      <c r="K330" s="2075"/>
      <c r="L330" s="285"/>
      <c r="M330" s="286"/>
      <c r="N330" s="287"/>
      <c r="O330" s="287"/>
      <c r="P330" s="287"/>
      <c r="Q330" s="287"/>
      <c r="R330" s="287"/>
      <c r="S330" s="288"/>
    </row>
    <row r="331" spans="1:19" ht="22.8" customHeight="1">
      <c r="A331" s="2073"/>
      <c r="B331" s="2074"/>
      <c r="C331" s="2074"/>
      <c r="D331" s="2074"/>
      <c r="E331" s="2074"/>
      <c r="F331" s="2074"/>
      <c r="G331" s="2074"/>
      <c r="H331" s="2074"/>
      <c r="I331" s="2074"/>
      <c r="J331" s="2074"/>
      <c r="K331" s="2075"/>
      <c r="L331" s="285"/>
      <c r="M331" s="286"/>
      <c r="N331" s="287"/>
      <c r="O331" s="287"/>
      <c r="P331" s="287"/>
      <c r="Q331" s="287"/>
      <c r="R331" s="287"/>
      <c r="S331" s="288"/>
    </row>
    <row r="332" spans="1:19" ht="22.8" customHeight="1">
      <c r="A332" s="2073"/>
      <c r="B332" s="2074"/>
      <c r="C332" s="2074"/>
      <c r="D332" s="2074"/>
      <c r="E332" s="2074"/>
      <c r="F332" s="2074"/>
      <c r="G332" s="2074"/>
      <c r="H332" s="2074"/>
      <c r="I332" s="2074"/>
      <c r="J332" s="2074"/>
      <c r="K332" s="2075"/>
      <c r="L332" s="285"/>
      <c r="M332" s="286"/>
      <c r="N332" s="287"/>
      <c r="O332" s="287"/>
      <c r="P332" s="287"/>
      <c r="Q332" s="287"/>
      <c r="R332" s="287"/>
      <c r="S332" s="288"/>
    </row>
    <row r="333" spans="1:19" ht="22.8" customHeight="1">
      <c r="A333" s="2073"/>
      <c r="B333" s="2074"/>
      <c r="C333" s="2074"/>
      <c r="D333" s="2074"/>
      <c r="E333" s="2074"/>
      <c r="F333" s="2074"/>
      <c r="G333" s="2074"/>
      <c r="H333" s="2074"/>
      <c r="I333" s="2074"/>
      <c r="J333" s="2074"/>
      <c r="K333" s="2075"/>
      <c r="L333" s="285"/>
      <c r="M333" s="286"/>
      <c r="N333" s="287"/>
      <c r="O333" s="287"/>
      <c r="P333" s="287"/>
      <c r="Q333" s="287"/>
      <c r="R333" s="287"/>
      <c r="S333" s="288"/>
    </row>
    <row r="334" spans="1:19" ht="22.8" customHeight="1" thickBot="1">
      <c r="A334" s="2076"/>
      <c r="B334" s="2077"/>
      <c r="C334" s="2077"/>
      <c r="D334" s="2077"/>
      <c r="E334" s="2077"/>
      <c r="F334" s="2077"/>
      <c r="G334" s="2077"/>
      <c r="H334" s="2077"/>
      <c r="I334" s="2077"/>
      <c r="J334" s="2077"/>
      <c r="K334" s="2078"/>
      <c r="L334" s="2020" t="s">
        <v>1209</v>
      </c>
      <c r="M334" s="2021"/>
      <c r="N334" s="2021"/>
      <c r="O334" s="2021"/>
      <c r="P334" s="2021"/>
      <c r="Q334" s="2021"/>
      <c r="R334" s="2022"/>
      <c r="S334" s="695">
        <f>+SUM(S313:S315)</f>
        <v>60</v>
      </c>
    </row>
    <row r="335" spans="1:19" ht="22.8" customHeight="1">
      <c r="A335" s="757"/>
      <c r="B335" s="758"/>
      <c r="C335" s="758"/>
      <c r="D335" s="759"/>
      <c r="E335" s="760"/>
      <c r="F335" s="760"/>
      <c r="G335" s="760"/>
      <c r="H335" s="761"/>
      <c r="I335" s="762"/>
      <c r="J335" s="763"/>
      <c r="K335" s="763"/>
      <c r="L335" s="763"/>
      <c r="M335" s="764"/>
      <c r="N335" s="759"/>
      <c r="O335" s="759"/>
      <c r="P335" s="759"/>
      <c r="Q335" s="759"/>
      <c r="R335" s="759"/>
      <c r="S335" s="768"/>
    </row>
    <row r="336" spans="1:19" ht="22.8" customHeight="1">
      <c r="A336" s="289"/>
      <c r="B336" s="290"/>
      <c r="C336" s="290"/>
      <c r="D336" s="291"/>
      <c r="E336" s="292"/>
      <c r="F336" s="292"/>
      <c r="G336" s="292"/>
      <c r="H336" s="293"/>
      <c r="I336" s="294"/>
      <c r="J336" s="295"/>
      <c r="K336" s="295"/>
      <c r="L336" s="295"/>
      <c r="M336" s="296"/>
      <c r="N336" s="291"/>
      <c r="O336" s="291"/>
      <c r="P336" s="291"/>
      <c r="Q336" s="291"/>
      <c r="R336" s="291"/>
      <c r="S336" s="297"/>
    </row>
    <row r="337" spans="1:19" ht="78" customHeight="1">
      <c r="A337" s="1958" t="s">
        <v>1306</v>
      </c>
      <c r="B337" s="1758"/>
      <c r="C337" s="1757"/>
      <c r="D337" s="1757"/>
      <c r="E337" s="280"/>
      <c r="F337" s="756"/>
      <c r="G337" s="1758" t="s">
        <v>1306</v>
      </c>
      <c r="H337" s="1758"/>
      <c r="I337" s="299"/>
      <c r="J337" s="299"/>
      <c r="K337" s="756"/>
      <c r="L337" s="756"/>
      <c r="M337" s="756"/>
      <c r="N337" s="756"/>
      <c r="O337" s="756"/>
      <c r="P337" s="756"/>
      <c r="Q337" s="756"/>
      <c r="R337" s="756"/>
      <c r="S337" s="281"/>
    </row>
    <row r="338" spans="1:19" ht="22.8" customHeight="1">
      <c r="A338" s="765" t="s">
        <v>1939</v>
      </c>
      <c r="B338" s="755"/>
      <c r="C338" s="755"/>
      <c r="G338" s="1759" t="s">
        <v>1942</v>
      </c>
      <c r="H338" s="1759"/>
      <c r="I338" s="1759"/>
      <c r="J338" s="1759"/>
      <c r="K338" s="756"/>
      <c r="L338" s="756"/>
      <c r="M338" s="756"/>
      <c r="N338" s="756"/>
      <c r="O338" s="756"/>
      <c r="P338" s="756"/>
      <c r="Q338" s="756"/>
      <c r="R338" s="756"/>
      <c r="S338" s="300"/>
    </row>
    <row r="339" spans="1:19" ht="22.8" customHeight="1">
      <c r="A339" s="765" t="s">
        <v>1940</v>
      </c>
      <c r="B339" s="755"/>
      <c r="C339" s="755"/>
      <c r="G339" s="1759" t="s">
        <v>1943</v>
      </c>
      <c r="H339" s="1759"/>
      <c r="I339" s="1759"/>
      <c r="J339" s="1759"/>
      <c r="K339" s="756"/>
      <c r="L339" s="756"/>
      <c r="M339" s="756"/>
      <c r="N339" s="756"/>
      <c r="O339" s="756"/>
      <c r="P339" s="756"/>
      <c r="Q339" s="756"/>
      <c r="R339" s="756"/>
      <c r="S339" s="300"/>
    </row>
    <row r="340" spans="1:19" ht="22.8" customHeight="1" thickBot="1">
      <c r="A340" s="766" t="s">
        <v>1941</v>
      </c>
      <c r="B340" s="767"/>
      <c r="C340" s="767"/>
      <c r="D340" s="727"/>
      <c r="E340" s="727"/>
      <c r="F340" s="727"/>
      <c r="G340" s="1760" t="s">
        <v>1944</v>
      </c>
      <c r="H340" s="1760"/>
      <c r="I340" s="1760"/>
      <c r="J340" s="1760"/>
      <c r="K340" s="301"/>
      <c r="L340" s="301"/>
      <c r="M340" s="301"/>
      <c r="N340" s="301"/>
      <c r="O340" s="301"/>
      <c r="P340" s="301"/>
      <c r="Q340" s="301"/>
      <c r="R340" s="301"/>
      <c r="S340" s="302"/>
    </row>
    <row r="341" spans="1:19" ht="22.8" customHeight="1" thickBot="1">
      <c r="A341" s="2045"/>
      <c r="B341" s="2046"/>
      <c r="C341" s="2046"/>
      <c r="D341" s="2047" t="s">
        <v>1281</v>
      </c>
      <c r="E341" s="2048"/>
      <c r="F341" s="2048"/>
      <c r="G341" s="2048"/>
      <c r="H341" s="2048"/>
      <c r="I341" s="2048"/>
      <c r="J341" s="2048"/>
      <c r="K341" s="2048"/>
      <c r="L341" s="2048"/>
      <c r="M341" s="2048"/>
      <c r="N341" s="2048"/>
      <c r="O341" s="2048"/>
      <c r="P341" s="2048"/>
      <c r="Q341" s="2048"/>
      <c r="R341" s="2049"/>
      <c r="S341" s="694"/>
    </row>
    <row r="342" spans="1:19" ht="22.8" customHeight="1" thickBot="1">
      <c r="A342" s="279"/>
      <c r="B342" s="280"/>
      <c r="C342" s="280"/>
      <c r="D342" s="280"/>
      <c r="E342" s="280"/>
      <c r="F342" s="280"/>
      <c r="G342" s="280"/>
      <c r="H342" s="280"/>
      <c r="I342" s="280"/>
      <c r="J342" s="280"/>
      <c r="K342" s="280"/>
      <c r="L342" s="280"/>
      <c r="M342" s="280"/>
      <c r="N342" s="280"/>
      <c r="O342" s="280"/>
      <c r="P342" s="280"/>
      <c r="Q342" s="280"/>
      <c r="R342" s="280"/>
      <c r="S342" s="281"/>
    </row>
    <row r="343" spans="1:19" ht="33.6" customHeight="1">
      <c r="A343" s="2050" t="s">
        <v>1204</v>
      </c>
      <c r="B343" s="2051"/>
      <c r="C343" s="2052"/>
      <c r="D343" s="2053" t="s">
        <v>1228</v>
      </c>
      <c r="E343" s="2054"/>
      <c r="F343" s="2054"/>
      <c r="G343" s="2054"/>
      <c r="H343" s="2054"/>
      <c r="I343" s="2054"/>
      <c r="J343" s="2054"/>
      <c r="K343" s="2054"/>
      <c r="L343" s="2054"/>
      <c r="M343" s="2054"/>
      <c r="N343" s="2054"/>
      <c r="O343" s="2054"/>
      <c r="P343" s="2054"/>
      <c r="Q343" s="2054"/>
      <c r="R343" s="2055"/>
      <c r="S343" s="1240"/>
    </row>
    <row r="344" spans="1:19" ht="16.2" thickBot="1">
      <c r="A344" s="1237"/>
      <c r="B344" s="1238"/>
      <c r="C344" s="1239"/>
      <c r="D344" s="2056"/>
      <c r="E344" s="2057"/>
      <c r="F344" s="2057"/>
      <c r="G344" s="2057"/>
      <c r="H344" s="2057"/>
      <c r="I344" s="2057"/>
      <c r="J344" s="2057"/>
      <c r="K344" s="2057"/>
      <c r="L344" s="2057"/>
      <c r="M344" s="2057"/>
      <c r="N344" s="2057"/>
      <c r="O344" s="2057"/>
      <c r="P344" s="2057"/>
      <c r="Q344" s="2057"/>
      <c r="R344" s="2058"/>
      <c r="S344" s="1241"/>
    </row>
    <row r="345" spans="1:19" ht="22.8" customHeight="1">
      <c r="A345" s="283"/>
      <c r="B345" s="1506"/>
      <c r="C345" s="1506"/>
      <c r="D345" s="1507"/>
      <c r="E345" s="1508"/>
      <c r="F345" s="1508"/>
      <c r="G345" s="1507"/>
      <c r="H345" s="1507"/>
      <c r="I345" s="1507"/>
      <c r="J345" s="1507"/>
      <c r="K345" s="1507"/>
      <c r="L345" s="1507"/>
      <c r="M345" s="1507"/>
      <c r="N345" s="1507"/>
      <c r="O345" s="1507"/>
      <c r="P345" s="1507"/>
      <c r="Q345" s="1507"/>
      <c r="R345" s="1508"/>
      <c r="S345" s="282"/>
    </row>
    <row r="346" spans="1:19" ht="22.8" customHeight="1">
      <c r="A346" s="2059" t="s">
        <v>1282</v>
      </c>
      <c r="B346" s="2060"/>
      <c r="C346" s="2060"/>
      <c r="D346" s="2060"/>
      <c r="E346" s="1509"/>
      <c r="F346" s="2061" t="s">
        <v>1283</v>
      </c>
      <c r="G346" s="2061"/>
      <c r="H346" s="2061"/>
      <c r="I346" s="2061"/>
      <c r="J346" s="2061"/>
      <c r="K346" s="2061"/>
      <c r="L346" s="1508"/>
      <c r="M346" s="2061" t="s">
        <v>1205</v>
      </c>
      <c r="N346" s="2061"/>
      <c r="O346" s="2061"/>
      <c r="P346" s="1508"/>
      <c r="Q346" s="2062" t="s">
        <v>1284</v>
      </c>
      <c r="R346" s="2063"/>
      <c r="S346" s="2064"/>
    </row>
    <row r="347" spans="1:19" ht="22.8" customHeight="1">
      <c r="A347" s="2023" t="str">
        <f>+'ACTA ADICIONAL OBRA '!A220</f>
        <v>12.5.2</v>
      </c>
      <c r="B347" s="2024"/>
      <c r="C347" s="2024"/>
      <c r="D347" s="2024"/>
      <c r="E347" s="1509"/>
      <c r="F347" s="2025" t="str">
        <f>+'ACTA ADICIONAL OBRA '!B220</f>
        <v>Suministro e instalacion de tuberia 11/4" ac ranurada sch 10</v>
      </c>
      <c r="G347" s="2025"/>
      <c r="H347" s="2025"/>
      <c r="I347" s="2025"/>
      <c r="J347" s="2025"/>
      <c r="K347" s="2025"/>
      <c r="L347" s="1508"/>
      <c r="M347" s="2026" t="str">
        <f>+'ACTA ADICIONAL OBRA '!C220</f>
        <v>ML.</v>
      </c>
      <c r="N347" s="2027"/>
      <c r="O347" s="2028"/>
      <c r="P347" s="1507"/>
      <c r="Q347" s="2029"/>
      <c r="R347" s="2030"/>
      <c r="S347" s="2031"/>
    </row>
    <row r="348" spans="1:19" ht="22.8" customHeight="1">
      <c r="A348" s="2023"/>
      <c r="B348" s="2024"/>
      <c r="C348" s="2024"/>
      <c r="D348" s="2024"/>
      <c r="E348" s="1509"/>
      <c r="F348" s="2025"/>
      <c r="G348" s="2025"/>
      <c r="H348" s="2025"/>
      <c r="I348" s="2025"/>
      <c r="J348" s="2025"/>
      <c r="K348" s="2025"/>
      <c r="L348" s="1507"/>
      <c r="M348" s="1507"/>
      <c r="N348" s="1511"/>
      <c r="O348" s="1511"/>
      <c r="P348" s="1511"/>
      <c r="Q348" s="1511"/>
      <c r="R348" s="1508"/>
      <c r="S348" s="282"/>
    </row>
    <row r="349" spans="1:19" ht="22.8" customHeight="1">
      <c r="A349" s="2032" t="s">
        <v>1285</v>
      </c>
      <c r="B349" s="2033"/>
      <c r="C349" s="2033"/>
      <c r="D349" s="2033"/>
      <c r="E349" s="2033"/>
      <c r="F349" s="2033"/>
      <c r="G349" s="2033"/>
      <c r="H349" s="2033"/>
      <c r="I349" s="2033"/>
      <c r="J349" s="2033"/>
      <c r="K349" s="2034"/>
      <c r="L349" s="2038" t="s">
        <v>428</v>
      </c>
      <c r="M349" s="2040" t="s">
        <v>1225</v>
      </c>
      <c r="N349" s="2041"/>
      <c r="O349" s="2042"/>
      <c r="P349" s="2038" t="s">
        <v>1286</v>
      </c>
      <c r="Q349" s="2038" t="s">
        <v>1287</v>
      </c>
      <c r="R349" s="2038" t="s">
        <v>1288</v>
      </c>
      <c r="S349" s="2043" t="s">
        <v>1206</v>
      </c>
    </row>
    <row r="350" spans="1:19" ht="22.8" customHeight="1">
      <c r="A350" s="2035"/>
      <c r="B350" s="2036"/>
      <c r="C350" s="2036"/>
      <c r="D350" s="2036"/>
      <c r="E350" s="2036"/>
      <c r="F350" s="2036"/>
      <c r="G350" s="2036"/>
      <c r="H350" s="2036"/>
      <c r="I350" s="2036"/>
      <c r="J350" s="2036"/>
      <c r="K350" s="2037"/>
      <c r="L350" s="2039"/>
      <c r="M350" s="284" t="s">
        <v>1289</v>
      </c>
      <c r="N350" s="284" t="s">
        <v>1290</v>
      </c>
      <c r="O350" s="284" t="s">
        <v>1291</v>
      </c>
      <c r="P350" s="2039"/>
      <c r="Q350" s="2039"/>
      <c r="R350" s="2039"/>
      <c r="S350" s="2044"/>
    </row>
    <row r="351" spans="1:19" ht="22.8" customHeight="1">
      <c r="A351" s="2070" t="e" vm="5">
        <v>#VALUE!</v>
      </c>
      <c r="B351" s="2071"/>
      <c r="C351" s="2071"/>
      <c r="D351" s="2071"/>
      <c r="E351" s="2071"/>
      <c r="F351" s="2071"/>
      <c r="G351" s="2071"/>
      <c r="H351" s="2071"/>
      <c r="I351" s="2071"/>
      <c r="J351" s="2071"/>
      <c r="K351" s="2072"/>
      <c r="L351" s="285" t="s">
        <v>1895</v>
      </c>
      <c r="M351" s="286"/>
      <c r="N351" s="287"/>
      <c r="O351" s="287">
        <v>120</v>
      </c>
      <c r="P351" s="287"/>
      <c r="Q351" s="287"/>
      <c r="R351" s="287"/>
      <c r="S351" s="288">
        <f>+O351</f>
        <v>120</v>
      </c>
    </row>
    <row r="352" spans="1:19" ht="22.8" customHeight="1">
      <c r="A352" s="2073"/>
      <c r="B352" s="2074"/>
      <c r="C352" s="2074"/>
      <c r="D352" s="2074"/>
      <c r="E352" s="2074"/>
      <c r="F352" s="2074"/>
      <c r="G352" s="2074"/>
      <c r="H352" s="2074"/>
      <c r="I352" s="2074"/>
      <c r="J352" s="2074"/>
      <c r="K352" s="2075"/>
      <c r="L352" s="285"/>
      <c r="M352" s="286"/>
      <c r="N352" s="287"/>
      <c r="O352" s="287"/>
      <c r="P352" s="287"/>
      <c r="Q352" s="287"/>
      <c r="R352" s="287"/>
      <c r="S352" s="288">
        <f>+N352*O352</f>
        <v>0</v>
      </c>
    </row>
    <row r="353" spans="1:19" ht="22.8" customHeight="1">
      <c r="A353" s="2073"/>
      <c r="B353" s="2074"/>
      <c r="C353" s="2074"/>
      <c r="D353" s="2074"/>
      <c r="E353" s="2074"/>
      <c r="F353" s="2074"/>
      <c r="G353" s="2074"/>
      <c r="H353" s="2074"/>
      <c r="I353" s="2074"/>
      <c r="J353" s="2074"/>
      <c r="K353" s="2075"/>
      <c r="L353" s="285"/>
      <c r="M353" s="286"/>
      <c r="N353" s="287"/>
      <c r="O353" s="287"/>
      <c r="P353" s="287"/>
      <c r="Q353" s="287"/>
      <c r="R353" s="287"/>
      <c r="S353" s="288"/>
    </row>
    <row r="354" spans="1:19" ht="22.8" customHeight="1">
      <c r="A354" s="2073"/>
      <c r="B354" s="2074"/>
      <c r="C354" s="2074"/>
      <c r="D354" s="2074"/>
      <c r="E354" s="2074"/>
      <c r="F354" s="2074"/>
      <c r="G354" s="2074"/>
      <c r="H354" s="2074"/>
      <c r="I354" s="2074"/>
      <c r="J354" s="2074"/>
      <c r="K354" s="2075"/>
      <c r="L354" s="285"/>
      <c r="M354" s="286"/>
      <c r="N354" s="287"/>
      <c r="O354" s="287"/>
      <c r="P354" s="287"/>
      <c r="Q354" s="287"/>
      <c r="R354" s="287"/>
      <c r="S354" s="288"/>
    </row>
    <row r="355" spans="1:19" ht="22.8" customHeight="1">
      <c r="A355" s="2073"/>
      <c r="B355" s="2074"/>
      <c r="C355" s="2074"/>
      <c r="D355" s="2074"/>
      <c r="E355" s="2074"/>
      <c r="F355" s="2074"/>
      <c r="G355" s="2074"/>
      <c r="H355" s="2074"/>
      <c r="I355" s="2074"/>
      <c r="J355" s="2074"/>
      <c r="K355" s="2075"/>
      <c r="L355" s="285"/>
      <c r="M355" s="286"/>
      <c r="N355" s="287"/>
      <c r="O355" s="287"/>
      <c r="P355" s="287"/>
      <c r="Q355" s="287"/>
      <c r="R355" s="287"/>
      <c r="S355" s="288"/>
    </row>
    <row r="356" spans="1:19" ht="22.8" customHeight="1">
      <c r="A356" s="2073"/>
      <c r="B356" s="2074"/>
      <c r="C356" s="2074"/>
      <c r="D356" s="2074"/>
      <c r="E356" s="2074"/>
      <c r="F356" s="2074"/>
      <c r="G356" s="2074"/>
      <c r="H356" s="2074"/>
      <c r="I356" s="2074"/>
      <c r="J356" s="2074"/>
      <c r="K356" s="2075"/>
      <c r="L356" s="285"/>
      <c r="M356" s="286"/>
      <c r="N356" s="287"/>
      <c r="O356" s="287"/>
      <c r="P356" s="287"/>
      <c r="Q356" s="287"/>
      <c r="R356" s="287"/>
      <c r="S356" s="288"/>
    </row>
    <row r="357" spans="1:19" ht="22.8" customHeight="1">
      <c r="A357" s="2073"/>
      <c r="B357" s="2074"/>
      <c r="C357" s="2074"/>
      <c r="D357" s="2074"/>
      <c r="E357" s="2074"/>
      <c r="F357" s="2074"/>
      <c r="G357" s="2074"/>
      <c r="H357" s="2074"/>
      <c r="I357" s="2074"/>
      <c r="J357" s="2074"/>
      <c r="K357" s="2075"/>
      <c r="L357" s="285"/>
      <c r="M357" s="286"/>
      <c r="N357" s="287"/>
      <c r="O357" s="287"/>
      <c r="P357" s="287"/>
      <c r="Q357" s="287"/>
      <c r="R357" s="287"/>
      <c r="S357" s="288"/>
    </row>
    <row r="358" spans="1:19" ht="22.8" customHeight="1">
      <c r="A358" s="2073"/>
      <c r="B358" s="2074"/>
      <c r="C358" s="2074"/>
      <c r="D358" s="2074"/>
      <c r="E358" s="2074"/>
      <c r="F358" s="2074"/>
      <c r="G358" s="2074"/>
      <c r="H358" s="2074"/>
      <c r="I358" s="2074"/>
      <c r="J358" s="2074"/>
      <c r="K358" s="2075"/>
      <c r="L358" s="285"/>
      <c r="M358" s="286"/>
      <c r="N358" s="287"/>
      <c r="O358" s="287"/>
      <c r="P358" s="287"/>
      <c r="Q358" s="287"/>
      <c r="R358" s="287"/>
      <c r="S358" s="288"/>
    </row>
    <row r="359" spans="1:19" ht="22.8" customHeight="1">
      <c r="A359" s="2073"/>
      <c r="B359" s="2074"/>
      <c r="C359" s="2074"/>
      <c r="D359" s="2074"/>
      <c r="E359" s="2074"/>
      <c r="F359" s="2074"/>
      <c r="G359" s="2074"/>
      <c r="H359" s="2074"/>
      <c r="I359" s="2074"/>
      <c r="J359" s="2074"/>
      <c r="K359" s="2075"/>
      <c r="L359" s="285"/>
      <c r="M359" s="286"/>
      <c r="N359" s="287"/>
      <c r="O359" s="287"/>
      <c r="P359" s="287"/>
      <c r="Q359" s="287"/>
      <c r="R359" s="287"/>
      <c r="S359" s="288"/>
    </row>
    <row r="360" spans="1:19" ht="22.8" customHeight="1">
      <c r="A360" s="2073"/>
      <c r="B360" s="2074"/>
      <c r="C360" s="2074"/>
      <c r="D360" s="2074"/>
      <c r="E360" s="2074"/>
      <c r="F360" s="2074"/>
      <c r="G360" s="2074"/>
      <c r="H360" s="2074"/>
      <c r="I360" s="2074"/>
      <c r="J360" s="2074"/>
      <c r="K360" s="2075"/>
      <c r="L360" s="285"/>
      <c r="M360" s="286"/>
      <c r="N360" s="287"/>
      <c r="O360" s="287"/>
      <c r="P360" s="287"/>
      <c r="Q360" s="287"/>
      <c r="R360" s="287"/>
      <c r="S360" s="288"/>
    </row>
    <row r="361" spans="1:19" ht="22.8" customHeight="1">
      <c r="A361" s="2073"/>
      <c r="B361" s="2074"/>
      <c r="C361" s="2074"/>
      <c r="D361" s="2074"/>
      <c r="E361" s="2074"/>
      <c r="F361" s="2074"/>
      <c r="G361" s="2074"/>
      <c r="H361" s="2074"/>
      <c r="I361" s="2074"/>
      <c r="J361" s="2074"/>
      <c r="K361" s="2075"/>
      <c r="L361" s="285"/>
      <c r="M361" s="286"/>
      <c r="N361" s="287"/>
      <c r="O361" s="287"/>
      <c r="P361" s="287"/>
      <c r="Q361" s="287"/>
      <c r="R361" s="287"/>
      <c r="S361" s="288"/>
    </row>
    <row r="362" spans="1:19" ht="22.8" customHeight="1">
      <c r="A362" s="2073"/>
      <c r="B362" s="2074"/>
      <c r="C362" s="2074"/>
      <c r="D362" s="2074"/>
      <c r="E362" s="2074"/>
      <c r="F362" s="2074"/>
      <c r="G362" s="2074"/>
      <c r="H362" s="2074"/>
      <c r="I362" s="2074"/>
      <c r="J362" s="2074"/>
      <c r="K362" s="2075"/>
      <c r="L362" s="285"/>
      <c r="M362" s="286"/>
      <c r="N362" s="287"/>
      <c r="O362" s="287"/>
      <c r="P362" s="287"/>
      <c r="Q362" s="287"/>
      <c r="R362" s="287"/>
      <c r="S362" s="288"/>
    </row>
    <row r="363" spans="1:19" ht="22.8" customHeight="1">
      <c r="A363" s="2073"/>
      <c r="B363" s="2074"/>
      <c r="C363" s="2074"/>
      <c r="D363" s="2074"/>
      <c r="E363" s="2074"/>
      <c r="F363" s="2074"/>
      <c r="G363" s="2074"/>
      <c r="H363" s="2074"/>
      <c r="I363" s="2074"/>
      <c r="J363" s="2074"/>
      <c r="K363" s="2075"/>
      <c r="L363" s="285"/>
      <c r="M363" s="286"/>
      <c r="N363" s="287"/>
      <c r="O363" s="287"/>
      <c r="P363" s="287"/>
      <c r="Q363" s="287"/>
      <c r="R363" s="287"/>
      <c r="S363" s="288"/>
    </row>
    <row r="364" spans="1:19" ht="22.8" customHeight="1">
      <c r="A364" s="2073"/>
      <c r="B364" s="2074"/>
      <c r="C364" s="2074"/>
      <c r="D364" s="2074"/>
      <c r="E364" s="2074"/>
      <c r="F364" s="2074"/>
      <c r="G364" s="2074"/>
      <c r="H364" s="2074"/>
      <c r="I364" s="2074"/>
      <c r="J364" s="2074"/>
      <c r="K364" s="2075"/>
      <c r="L364" s="285"/>
      <c r="M364" s="286"/>
      <c r="N364" s="287"/>
      <c r="O364" s="287"/>
      <c r="P364" s="287"/>
      <c r="Q364" s="287"/>
      <c r="R364" s="287"/>
      <c r="S364" s="288"/>
    </row>
    <row r="365" spans="1:19" ht="22.8" customHeight="1">
      <c r="A365" s="2073"/>
      <c r="B365" s="2074"/>
      <c r="C365" s="2074"/>
      <c r="D365" s="2074"/>
      <c r="E365" s="2074"/>
      <c r="F365" s="2074"/>
      <c r="G365" s="2074"/>
      <c r="H365" s="2074"/>
      <c r="I365" s="2074"/>
      <c r="J365" s="2074"/>
      <c r="K365" s="2075"/>
      <c r="L365" s="285"/>
      <c r="M365" s="286"/>
      <c r="N365" s="287"/>
      <c r="O365" s="287"/>
      <c r="P365" s="287"/>
      <c r="Q365" s="287"/>
      <c r="R365" s="287"/>
      <c r="S365" s="288"/>
    </row>
    <row r="366" spans="1:19" ht="22.8" customHeight="1">
      <c r="A366" s="2073"/>
      <c r="B366" s="2074"/>
      <c r="C366" s="2074"/>
      <c r="D366" s="2074"/>
      <c r="E366" s="2074"/>
      <c r="F366" s="2074"/>
      <c r="G366" s="2074"/>
      <c r="H366" s="2074"/>
      <c r="I366" s="2074"/>
      <c r="J366" s="2074"/>
      <c r="K366" s="2075"/>
      <c r="L366" s="285"/>
      <c r="M366" s="286"/>
      <c r="N366" s="287"/>
      <c r="O366" s="287"/>
      <c r="P366" s="287"/>
      <c r="Q366" s="287"/>
      <c r="R366" s="287"/>
      <c r="S366" s="288"/>
    </row>
    <row r="367" spans="1:19" ht="22.8" customHeight="1">
      <c r="A367" s="2073"/>
      <c r="B367" s="2074"/>
      <c r="C367" s="2074"/>
      <c r="D367" s="2074"/>
      <c r="E367" s="2074"/>
      <c r="F367" s="2074"/>
      <c r="G367" s="2074"/>
      <c r="H367" s="2074"/>
      <c r="I367" s="2074"/>
      <c r="J367" s="2074"/>
      <c r="K367" s="2075"/>
      <c r="L367" s="285"/>
      <c r="M367" s="286"/>
      <c r="N367" s="287"/>
      <c r="O367" s="287"/>
      <c r="P367" s="287"/>
      <c r="Q367" s="287"/>
      <c r="R367" s="287"/>
      <c r="S367" s="288"/>
    </row>
    <row r="368" spans="1:19" ht="22.8" customHeight="1">
      <c r="A368" s="2073"/>
      <c r="B368" s="2074"/>
      <c r="C368" s="2074"/>
      <c r="D368" s="2074"/>
      <c r="E368" s="2074"/>
      <c r="F368" s="2074"/>
      <c r="G368" s="2074"/>
      <c r="H368" s="2074"/>
      <c r="I368" s="2074"/>
      <c r="J368" s="2074"/>
      <c r="K368" s="2075"/>
      <c r="L368" s="285"/>
      <c r="M368" s="286"/>
      <c r="N368" s="287"/>
      <c r="O368" s="287"/>
      <c r="P368" s="287"/>
      <c r="Q368" s="287"/>
      <c r="R368" s="287"/>
      <c r="S368" s="288"/>
    </row>
    <row r="369" spans="1:19" ht="22.8" customHeight="1">
      <c r="A369" s="2073"/>
      <c r="B369" s="2074"/>
      <c r="C369" s="2074"/>
      <c r="D369" s="2074"/>
      <c r="E369" s="2074"/>
      <c r="F369" s="2074"/>
      <c r="G369" s="2074"/>
      <c r="H369" s="2074"/>
      <c r="I369" s="2074"/>
      <c r="J369" s="2074"/>
      <c r="K369" s="2075"/>
      <c r="L369" s="285"/>
      <c r="M369" s="286"/>
      <c r="N369" s="287"/>
      <c r="O369" s="287"/>
      <c r="P369" s="287"/>
      <c r="Q369" s="287"/>
      <c r="R369" s="287"/>
      <c r="S369" s="288"/>
    </row>
    <row r="370" spans="1:19" ht="22.8" customHeight="1">
      <c r="A370" s="2073"/>
      <c r="B370" s="2074"/>
      <c r="C370" s="2074"/>
      <c r="D370" s="2074"/>
      <c r="E370" s="2074"/>
      <c r="F370" s="2074"/>
      <c r="G370" s="2074"/>
      <c r="H370" s="2074"/>
      <c r="I370" s="2074"/>
      <c r="J370" s="2074"/>
      <c r="K370" s="2075"/>
      <c r="L370" s="285"/>
      <c r="M370" s="286"/>
      <c r="N370" s="287"/>
      <c r="O370" s="287"/>
      <c r="P370" s="287"/>
      <c r="Q370" s="287"/>
      <c r="R370" s="287"/>
      <c r="S370" s="288"/>
    </row>
    <row r="371" spans="1:19" ht="22.8" customHeight="1">
      <c r="A371" s="2073"/>
      <c r="B371" s="2074"/>
      <c r="C371" s="2074"/>
      <c r="D371" s="2074"/>
      <c r="E371" s="2074"/>
      <c r="F371" s="2074"/>
      <c r="G371" s="2074"/>
      <c r="H371" s="2074"/>
      <c r="I371" s="2074"/>
      <c r="J371" s="2074"/>
      <c r="K371" s="2075"/>
      <c r="L371" s="285"/>
      <c r="M371" s="286"/>
      <c r="N371" s="287"/>
      <c r="O371" s="287"/>
      <c r="P371" s="287"/>
      <c r="Q371" s="287"/>
      <c r="R371" s="287"/>
      <c r="S371" s="288"/>
    </row>
    <row r="372" spans="1:19" ht="22.8" customHeight="1" thickBot="1">
      <c r="A372" s="2076"/>
      <c r="B372" s="2077"/>
      <c r="C372" s="2077"/>
      <c r="D372" s="2077"/>
      <c r="E372" s="2077"/>
      <c r="F372" s="2077"/>
      <c r="G372" s="2077"/>
      <c r="H372" s="2077"/>
      <c r="I372" s="2077"/>
      <c r="J372" s="2077"/>
      <c r="K372" s="2078"/>
      <c r="L372" s="2020" t="s">
        <v>1209</v>
      </c>
      <c r="M372" s="2021"/>
      <c r="N372" s="2021"/>
      <c r="O372" s="2021"/>
      <c r="P372" s="2021"/>
      <c r="Q372" s="2021"/>
      <c r="R372" s="2022"/>
      <c r="S372" s="695">
        <f>+SUM(S351:S353)</f>
        <v>120</v>
      </c>
    </row>
    <row r="373" spans="1:19" ht="22.8" customHeight="1">
      <c r="A373" s="757"/>
      <c r="B373" s="758"/>
      <c r="C373" s="758"/>
      <c r="D373" s="759"/>
      <c r="E373" s="760"/>
      <c r="F373" s="760"/>
      <c r="G373" s="760"/>
      <c r="H373" s="761"/>
      <c r="I373" s="762"/>
      <c r="J373" s="763"/>
      <c r="K373" s="763"/>
      <c r="L373" s="763"/>
      <c r="M373" s="764"/>
      <c r="N373" s="759"/>
      <c r="O373" s="759"/>
      <c r="P373" s="759"/>
      <c r="Q373" s="759"/>
      <c r="R373" s="759"/>
      <c r="S373" s="768"/>
    </row>
    <row r="374" spans="1:19" ht="22.8" customHeight="1">
      <c r="A374" s="289"/>
      <c r="B374" s="290"/>
      <c r="C374" s="290"/>
      <c r="D374" s="291"/>
      <c r="E374" s="292"/>
      <c r="F374" s="292"/>
      <c r="G374" s="292"/>
      <c r="H374" s="293"/>
      <c r="I374" s="294"/>
      <c r="J374" s="295"/>
      <c r="K374" s="295"/>
      <c r="L374" s="295"/>
      <c r="M374" s="296"/>
      <c r="N374" s="291"/>
      <c r="O374" s="291"/>
      <c r="P374" s="291"/>
      <c r="Q374" s="291"/>
      <c r="R374" s="291"/>
      <c r="S374" s="297"/>
    </row>
    <row r="375" spans="1:19" ht="99.6" customHeight="1">
      <c r="A375" s="1958" t="s">
        <v>1306</v>
      </c>
      <c r="B375" s="1758"/>
      <c r="C375" s="1757"/>
      <c r="D375" s="1757"/>
      <c r="E375" s="280"/>
      <c r="F375" s="756"/>
      <c r="G375" s="1758" t="s">
        <v>1306</v>
      </c>
      <c r="H375" s="1758"/>
      <c r="I375" s="299"/>
      <c r="J375" s="299"/>
      <c r="K375" s="756"/>
      <c r="L375" s="756"/>
      <c r="M375" s="756"/>
      <c r="N375" s="756"/>
      <c r="O375" s="756"/>
      <c r="P375" s="756"/>
      <c r="Q375" s="756"/>
      <c r="R375" s="756"/>
      <c r="S375" s="281"/>
    </row>
    <row r="376" spans="1:19" ht="22.8" customHeight="1">
      <c r="A376" s="765" t="s">
        <v>1939</v>
      </c>
      <c r="B376" s="755"/>
      <c r="C376" s="755"/>
      <c r="G376" s="1759" t="s">
        <v>1942</v>
      </c>
      <c r="H376" s="1759"/>
      <c r="I376" s="1759"/>
      <c r="J376" s="1759"/>
      <c r="K376" s="756"/>
      <c r="L376" s="756"/>
      <c r="M376" s="756"/>
      <c r="N376" s="756"/>
      <c r="O376" s="756"/>
      <c r="P376" s="756"/>
      <c r="Q376" s="756"/>
      <c r="R376" s="756"/>
      <c r="S376" s="300"/>
    </row>
    <row r="377" spans="1:19" ht="22.8" customHeight="1">
      <c r="A377" s="765" t="s">
        <v>1940</v>
      </c>
      <c r="B377" s="755"/>
      <c r="C377" s="755"/>
      <c r="G377" s="1759" t="s">
        <v>1943</v>
      </c>
      <c r="H377" s="1759"/>
      <c r="I377" s="1759"/>
      <c r="J377" s="1759"/>
      <c r="K377" s="756"/>
      <c r="L377" s="756"/>
      <c r="M377" s="756"/>
      <c r="N377" s="756"/>
      <c r="O377" s="756"/>
      <c r="P377" s="756"/>
      <c r="Q377" s="756"/>
      <c r="R377" s="756"/>
      <c r="S377" s="300"/>
    </row>
    <row r="378" spans="1:19" ht="22.8" customHeight="1" thickBot="1">
      <c r="A378" s="766" t="s">
        <v>1941</v>
      </c>
      <c r="B378" s="767"/>
      <c r="C378" s="767"/>
      <c r="D378" s="727"/>
      <c r="E378" s="727"/>
      <c r="F378" s="727"/>
      <c r="G378" s="1760" t="s">
        <v>1944</v>
      </c>
      <c r="H378" s="1760"/>
      <c r="I378" s="1760"/>
      <c r="J378" s="1760"/>
      <c r="K378" s="301"/>
      <c r="L378" s="301"/>
      <c r="M378" s="301"/>
      <c r="N378" s="301"/>
      <c r="O378" s="301"/>
      <c r="P378" s="301"/>
      <c r="Q378" s="301"/>
      <c r="R378" s="301"/>
      <c r="S378" s="302"/>
    </row>
    <row r="379" spans="1:19" ht="22.8" customHeight="1" thickBot="1">
      <c r="A379" s="2045"/>
      <c r="B379" s="2046"/>
      <c r="C379" s="2046"/>
      <c r="D379" s="2047" t="s">
        <v>1281</v>
      </c>
      <c r="E379" s="2048"/>
      <c r="F379" s="2048"/>
      <c r="G379" s="2048"/>
      <c r="H379" s="2048"/>
      <c r="I379" s="2048"/>
      <c r="J379" s="2048"/>
      <c r="K379" s="2048"/>
      <c r="L379" s="2048"/>
      <c r="M379" s="2048"/>
      <c r="N379" s="2048"/>
      <c r="O379" s="2048"/>
      <c r="P379" s="2048"/>
      <c r="Q379" s="2048"/>
      <c r="R379" s="2049"/>
      <c r="S379" s="694"/>
    </row>
    <row r="380" spans="1:19" ht="22.8" customHeight="1" thickBot="1">
      <c r="A380" s="279"/>
      <c r="B380" s="280"/>
      <c r="C380" s="280"/>
      <c r="D380" s="280"/>
      <c r="E380" s="280"/>
      <c r="F380" s="280"/>
      <c r="G380" s="280"/>
      <c r="H380" s="280"/>
      <c r="I380" s="280"/>
      <c r="J380" s="280"/>
      <c r="K380" s="280"/>
      <c r="L380" s="280"/>
      <c r="M380" s="280"/>
      <c r="N380" s="280"/>
      <c r="O380" s="280"/>
      <c r="P380" s="280"/>
      <c r="Q380" s="280"/>
      <c r="R380" s="280"/>
      <c r="S380" s="281"/>
    </row>
    <row r="381" spans="1:19" ht="33.6" customHeight="1">
      <c r="A381" s="2050" t="s">
        <v>1204</v>
      </c>
      <c r="B381" s="2051"/>
      <c r="C381" s="2052"/>
      <c r="D381" s="2053" t="s">
        <v>1228</v>
      </c>
      <c r="E381" s="2054"/>
      <c r="F381" s="2054"/>
      <c r="G381" s="2054"/>
      <c r="H381" s="2054"/>
      <c r="I381" s="2054"/>
      <c r="J381" s="2054"/>
      <c r="K381" s="2054"/>
      <c r="L381" s="2054"/>
      <c r="M381" s="2054"/>
      <c r="N381" s="2054"/>
      <c r="O381" s="2054"/>
      <c r="P381" s="2054"/>
      <c r="Q381" s="2054"/>
      <c r="R381" s="2055"/>
      <c r="S381" s="1240"/>
    </row>
    <row r="382" spans="1:19" ht="16.2" thickBot="1">
      <c r="A382" s="1237"/>
      <c r="B382" s="1238"/>
      <c r="C382" s="1239"/>
      <c r="D382" s="2056"/>
      <c r="E382" s="2057"/>
      <c r="F382" s="2057"/>
      <c r="G382" s="2057"/>
      <c r="H382" s="2057"/>
      <c r="I382" s="2057"/>
      <c r="J382" s="2057"/>
      <c r="K382" s="2057"/>
      <c r="L382" s="2057"/>
      <c r="M382" s="2057"/>
      <c r="N382" s="2057"/>
      <c r="O382" s="2057"/>
      <c r="P382" s="2057"/>
      <c r="Q382" s="2057"/>
      <c r="R382" s="2058"/>
      <c r="S382" s="1241"/>
    </row>
    <row r="383" spans="1:19" ht="22.8" customHeight="1">
      <c r="A383" s="283"/>
      <c r="B383" s="1506"/>
      <c r="C383" s="1506"/>
      <c r="D383" s="1507"/>
      <c r="E383" s="1508"/>
      <c r="F383" s="1508"/>
      <c r="G383" s="1507"/>
      <c r="H383" s="1507"/>
      <c r="I383" s="1507"/>
      <c r="J383" s="1507"/>
      <c r="K383" s="1507"/>
      <c r="L383" s="1507"/>
      <c r="M383" s="1507"/>
      <c r="N383" s="1507"/>
      <c r="O383" s="1507"/>
      <c r="P383" s="1507"/>
      <c r="Q383" s="1507"/>
      <c r="R383" s="1508"/>
      <c r="S383" s="282"/>
    </row>
    <row r="384" spans="1:19" ht="22.8" customHeight="1">
      <c r="A384" s="2059" t="s">
        <v>1282</v>
      </c>
      <c r="B384" s="2060"/>
      <c r="C384" s="2060"/>
      <c r="D384" s="2060"/>
      <c r="E384" s="1509"/>
      <c r="F384" s="2061" t="s">
        <v>1283</v>
      </c>
      <c r="G384" s="2061"/>
      <c r="H384" s="2061"/>
      <c r="I384" s="2061"/>
      <c r="J384" s="2061"/>
      <c r="K384" s="2061"/>
      <c r="L384" s="1508"/>
      <c r="M384" s="2061" t="s">
        <v>1205</v>
      </c>
      <c r="N384" s="2061"/>
      <c r="O384" s="2061"/>
      <c r="P384" s="1508"/>
      <c r="Q384" s="2062" t="s">
        <v>1284</v>
      </c>
      <c r="R384" s="2063"/>
      <c r="S384" s="2064"/>
    </row>
    <row r="385" spans="1:19" ht="22.8" customHeight="1">
      <c r="A385" s="2023" t="str">
        <f>+'ACTA ADICIONAL OBRA '!A221</f>
        <v>12.5.3</v>
      </c>
      <c r="B385" s="2024"/>
      <c r="C385" s="2024"/>
      <c r="D385" s="2024"/>
      <c r="E385" s="1509"/>
      <c r="F385" s="2025" t="str">
        <f>+'ACTA ADICIONAL OBRA '!B221</f>
        <v xml:space="preserve">Suministro e instalacion de tuberia 1" ac roscada sch 40 </v>
      </c>
      <c r="G385" s="2025"/>
      <c r="H385" s="2025"/>
      <c r="I385" s="2025"/>
      <c r="J385" s="2025"/>
      <c r="K385" s="2025"/>
      <c r="L385" s="1508"/>
      <c r="M385" s="2026">
        <f>+'ACTA ADICIONAL OBRA '!C272</f>
        <v>0</v>
      </c>
      <c r="N385" s="2027"/>
      <c r="O385" s="2028"/>
      <c r="P385" s="1507"/>
      <c r="Q385" s="2029"/>
      <c r="R385" s="2030"/>
      <c r="S385" s="2031"/>
    </row>
    <row r="386" spans="1:19" ht="22.8" customHeight="1">
      <c r="A386" s="2023"/>
      <c r="B386" s="2024"/>
      <c r="C386" s="2024"/>
      <c r="D386" s="2024"/>
      <c r="E386" s="1509"/>
      <c r="F386" s="2025"/>
      <c r="G386" s="2025"/>
      <c r="H386" s="2025"/>
      <c r="I386" s="2025"/>
      <c r="J386" s="2025"/>
      <c r="K386" s="2025"/>
      <c r="L386" s="1507"/>
      <c r="M386" s="1507"/>
      <c r="N386" s="1511"/>
      <c r="O386" s="1511"/>
      <c r="P386" s="1511"/>
      <c r="Q386" s="1511"/>
      <c r="R386" s="1508"/>
      <c r="S386" s="282"/>
    </row>
    <row r="387" spans="1:19" ht="22.8" customHeight="1">
      <c r="A387" s="2032" t="s">
        <v>1285</v>
      </c>
      <c r="B387" s="2033"/>
      <c r="C387" s="2033"/>
      <c r="D387" s="2033"/>
      <c r="E387" s="2033"/>
      <c r="F387" s="2033"/>
      <c r="G387" s="2033"/>
      <c r="H387" s="2033"/>
      <c r="I387" s="2033"/>
      <c r="J387" s="2033"/>
      <c r="K387" s="2034"/>
      <c r="L387" s="2038" t="s">
        <v>428</v>
      </c>
      <c r="M387" s="2040" t="s">
        <v>1225</v>
      </c>
      <c r="N387" s="2041"/>
      <c r="O387" s="2042"/>
      <c r="P387" s="2038" t="s">
        <v>1286</v>
      </c>
      <c r="Q387" s="2038" t="s">
        <v>1287</v>
      </c>
      <c r="R387" s="2038" t="s">
        <v>1288</v>
      </c>
      <c r="S387" s="2043" t="s">
        <v>1206</v>
      </c>
    </row>
    <row r="388" spans="1:19" ht="22.8" customHeight="1">
      <c r="A388" s="2035"/>
      <c r="B388" s="2036"/>
      <c r="C388" s="2036"/>
      <c r="D388" s="2036"/>
      <c r="E388" s="2036"/>
      <c r="F388" s="2036"/>
      <c r="G388" s="2036"/>
      <c r="H388" s="2036"/>
      <c r="I388" s="2036"/>
      <c r="J388" s="2036"/>
      <c r="K388" s="2037"/>
      <c r="L388" s="2039"/>
      <c r="M388" s="284" t="s">
        <v>1289</v>
      </c>
      <c r="N388" s="284" t="s">
        <v>1290</v>
      </c>
      <c r="O388" s="284" t="s">
        <v>1291</v>
      </c>
      <c r="P388" s="2039"/>
      <c r="Q388" s="2039"/>
      <c r="R388" s="2039"/>
      <c r="S388" s="2044"/>
    </row>
    <row r="389" spans="1:19" ht="22.8" customHeight="1">
      <c r="A389" s="2070" t="e" vm="5">
        <v>#VALUE!</v>
      </c>
      <c r="B389" s="2071"/>
      <c r="C389" s="2071"/>
      <c r="D389" s="2071"/>
      <c r="E389" s="2071"/>
      <c r="F389" s="2071"/>
      <c r="G389" s="2071"/>
      <c r="H389" s="2071"/>
      <c r="I389" s="2071"/>
      <c r="J389" s="2071"/>
      <c r="K389" s="2072"/>
      <c r="L389" s="285" t="s">
        <v>1901</v>
      </c>
      <c r="M389" s="286"/>
      <c r="N389" s="287"/>
      <c r="O389" s="287">
        <v>80</v>
      </c>
      <c r="P389" s="287"/>
      <c r="Q389" s="287"/>
      <c r="R389" s="287"/>
      <c r="S389" s="288">
        <f>+O389</f>
        <v>80</v>
      </c>
    </row>
    <row r="390" spans="1:19" ht="22.8" customHeight="1">
      <c r="A390" s="2073"/>
      <c r="B390" s="2074"/>
      <c r="C390" s="2074"/>
      <c r="D390" s="2074"/>
      <c r="E390" s="2074"/>
      <c r="F390" s="2074"/>
      <c r="G390" s="2074"/>
      <c r="H390" s="2074"/>
      <c r="I390" s="2074"/>
      <c r="J390" s="2074"/>
      <c r="K390" s="2075"/>
      <c r="L390" s="285"/>
      <c r="M390" s="286"/>
      <c r="N390" s="287"/>
      <c r="O390" s="287"/>
      <c r="P390" s="287"/>
      <c r="Q390" s="287"/>
      <c r="R390" s="287"/>
      <c r="S390" s="288">
        <f>+N390*O390</f>
        <v>0</v>
      </c>
    </row>
    <row r="391" spans="1:19" ht="22.8" customHeight="1">
      <c r="A391" s="2073"/>
      <c r="B391" s="2074"/>
      <c r="C391" s="2074"/>
      <c r="D391" s="2074"/>
      <c r="E391" s="2074"/>
      <c r="F391" s="2074"/>
      <c r="G391" s="2074"/>
      <c r="H391" s="2074"/>
      <c r="I391" s="2074"/>
      <c r="J391" s="2074"/>
      <c r="K391" s="2075"/>
      <c r="L391" s="285"/>
      <c r="M391" s="286"/>
      <c r="N391" s="287"/>
      <c r="O391" s="287"/>
      <c r="P391" s="287"/>
      <c r="Q391" s="287"/>
      <c r="R391" s="287"/>
      <c r="S391" s="288"/>
    </row>
    <row r="392" spans="1:19" ht="22.8" customHeight="1">
      <c r="A392" s="2073"/>
      <c r="B392" s="2074"/>
      <c r="C392" s="2074"/>
      <c r="D392" s="2074"/>
      <c r="E392" s="2074"/>
      <c r="F392" s="2074"/>
      <c r="G392" s="2074"/>
      <c r="H392" s="2074"/>
      <c r="I392" s="2074"/>
      <c r="J392" s="2074"/>
      <c r="K392" s="2075"/>
      <c r="L392" s="285"/>
      <c r="M392" s="286"/>
      <c r="N392" s="287"/>
      <c r="O392" s="287"/>
      <c r="P392" s="287"/>
      <c r="Q392" s="287"/>
      <c r="R392" s="287"/>
      <c r="S392" s="288"/>
    </row>
    <row r="393" spans="1:19" ht="22.8" customHeight="1">
      <c r="A393" s="2073"/>
      <c r="B393" s="2074"/>
      <c r="C393" s="2074"/>
      <c r="D393" s="2074"/>
      <c r="E393" s="2074"/>
      <c r="F393" s="2074"/>
      <c r="G393" s="2074"/>
      <c r="H393" s="2074"/>
      <c r="I393" s="2074"/>
      <c r="J393" s="2074"/>
      <c r="K393" s="2075"/>
      <c r="L393" s="285"/>
      <c r="M393" s="286"/>
      <c r="N393" s="287"/>
      <c r="O393" s="287"/>
      <c r="P393" s="287"/>
      <c r="Q393" s="287"/>
      <c r="R393" s="287"/>
      <c r="S393" s="288"/>
    </row>
    <row r="394" spans="1:19" ht="22.8" customHeight="1">
      <c r="A394" s="2073"/>
      <c r="B394" s="2074"/>
      <c r="C394" s="2074"/>
      <c r="D394" s="2074"/>
      <c r="E394" s="2074"/>
      <c r="F394" s="2074"/>
      <c r="G394" s="2074"/>
      <c r="H394" s="2074"/>
      <c r="I394" s="2074"/>
      <c r="J394" s="2074"/>
      <c r="K394" s="2075"/>
      <c r="L394" s="285"/>
      <c r="M394" s="286"/>
      <c r="N394" s="287"/>
      <c r="O394" s="287"/>
      <c r="P394" s="287"/>
      <c r="Q394" s="287"/>
      <c r="R394" s="287"/>
      <c r="S394" s="288"/>
    </row>
    <row r="395" spans="1:19" ht="22.8" customHeight="1">
      <c r="A395" s="2073"/>
      <c r="B395" s="2074"/>
      <c r="C395" s="2074"/>
      <c r="D395" s="2074"/>
      <c r="E395" s="2074"/>
      <c r="F395" s="2074"/>
      <c r="G395" s="2074"/>
      <c r="H395" s="2074"/>
      <c r="I395" s="2074"/>
      <c r="J395" s="2074"/>
      <c r="K395" s="2075"/>
      <c r="L395" s="285"/>
      <c r="M395" s="286"/>
      <c r="N395" s="287"/>
      <c r="O395" s="287"/>
      <c r="P395" s="287"/>
      <c r="Q395" s="287"/>
      <c r="R395" s="287"/>
      <c r="S395" s="288"/>
    </row>
    <row r="396" spans="1:19" ht="22.8" customHeight="1">
      <c r="A396" s="2073"/>
      <c r="B396" s="2074"/>
      <c r="C396" s="2074"/>
      <c r="D396" s="2074"/>
      <c r="E396" s="2074"/>
      <c r="F396" s="2074"/>
      <c r="G396" s="2074"/>
      <c r="H396" s="2074"/>
      <c r="I396" s="2074"/>
      <c r="J396" s="2074"/>
      <c r="K396" s="2075"/>
      <c r="L396" s="285"/>
      <c r="M396" s="286"/>
      <c r="N396" s="287"/>
      <c r="O396" s="287"/>
      <c r="P396" s="287"/>
      <c r="Q396" s="287"/>
      <c r="R396" s="287"/>
      <c r="S396" s="288"/>
    </row>
    <row r="397" spans="1:19" ht="22.8" customHeight="1">
      <c r="A397" s="2073"/>
      <c r="B397" s="2074"/>
      <c r="C397" s="2074"/>
      <c r="D397" s="2074"/>
      <c r="E397" s="2074"/>
      <c r="F397" s="2074"/>
      <c r="G397" s="2074"/>
      <c r="H397" s="2074"/>
      <c r="I397" s="2074"/>
      <c r="J397" s="2074"/>
      <c r="K397" s="2075"/>
      <c r="L397" s="285"/>
      <c r="M397" s="286"/>
      <c r="N397" s="287"/>
      <c r="O397" s="287"/>
      <c r="P397" s="287"/>
      <c r="Q397" s="287"/>
      <c r="R397" s="287"/>
      <c r="S397" s="288"/>
    </row>
    <row r="398" spans="1:19" ht="22.8" customHeight="1">
      <c r="A398" s="2073"/>
      <c r="B398" s="2074"/>
      <c r="C398" s="2074"/>
      <c r="D398" s="2074"/>
      <c r="E398" s="2074"/>
      <c r="F398" s="2074"/>
      <c r="G398" s="2074"/>
      <c r="H398" s="2074"/>
      <c r="I398" s="2074"/>
      <c r="J398" s="2074"/>
      <c r="K398" s="2075"/>
      <c r="L398" s="285"/>
      <c r="M398" s="286"/>
      <c r="N398" s="287"/>
      <c r="O398" s="287"/>
      <c r="P398" s="287"/>
      <c r="Q398" s="287"/>
      <c r="R398" s="287"/>
      <c r="S398" s="288"/>
    </row>
    <row r="399" spans="1:19" ht="22.8" customHeight="1">
      <c r="A399" s="2073"/>
      <c r="B399" s="2074"/>
      <c r="C399" s="2074"/>
      <c r="D399" s="2074"/>
      <c r="E399" s="2074"/>
      <c r="F399" s="2074"/>
      <c r="G399" s="2074"/>
      <c r="H399" s="2074"/>
      <c r="I399" s="2074"/>
      <c r="J399" s="2074"/>
      <c r="K399" s="2075"/>
      <c r="L399" s="285"/>
      <c r="M399" s="286"/>
      <c r="N399" s="287"/>
      <c r="O399" s="287"/>
      <c r="P399" s="287"/>
      <c r="Q399" s="287"/>
      <c r="R399" s="287"/>
      <c r="S399" s="288"/>
    </row>
    <row r="400" spans="1:19" ht="22.8" customHeight="1">
      <c r="A400" s="2073"/>
      <c r="B400" s="2074"/>
      <c r="C400" s="2074"/>
      <c r="D400" s="2074"/>
      <c r="E400" s="2074"/>
      <c r="F400" s="2074"/>
      <c r="G400" s="2074"/>
      <c r="H400" s="2074"/>
      <c r="I400" s="2074"/>
      <c r="J400" s="2074"/>
      <c r="K400" s="2075"/>
      <c r="L400" s="285"/>
      <c r="M400" s="286"/>
      <c r="N400" s="287"/>
      <c r="O400" s="287"/>
      <c r="P400" s="287"/>
      <c r="Q400" s="287"/>
      <c r="R400" s="287"/>
      <c r="S400" s="288"/>
    </row>
    <row r="401" spans="1:19" ht="22.8" customHeight="1">
      <c r="A401" s="2073"/>
      <c r="B401" s="2074"/>
      <c r="C401" s="2074"/>
      <c r="D401" s="2074"/>
      <c r="E401" s="2074"/>
      <c r="F401" s="2074"/>
      <c r="G401" s="2074"/>
      <c r="H401" s="2074"/>
      <c r="I401" s="2074"/>
      <c r="J401" s="2074"/>
      <c r="K401" s="2075"/>
      <c r="L401" s="285"/>
      <c r="M401" s="286"/>
      <c r="N401" s="287"/>
      <c r="O401" s="287"/>
      <c r="P401" s="287"/>
      <c r="Q401" s="287"/>
      <c r="R401" s="287"/>
      <c r="S401" s="288"/>
    </row>
    <row r="402" spans="1:19" ht="22.8" customHeight="1">
      <c r="A402" s="2073"/>
      <c r="B402" s="2074"/>
      <c r="C402" s="2074"/>
      <c r="D402" s="2074"/>
      <c r="E402" s="2074"/>
      <c r="F402" s="2074"/>
      <c r="G402" s="2074"/>
      <c r="H402" s="2074"/>
      <c r="I402" s="2074"/>
      <c r="J402" s="2074"/>
      <c r="K402" s="2075"/>
      <c r="L402" s="285"/>
      <c r="M402" s="286"/>
      <c r="N402" s="287"/>
      <c r="O402" s="287"/>
      <c r="P402" s="287"/>
      <c r="Q402" s="287"/>
      <c r="R402" s="287"/>
      <c r="S402" s="288"/>
    </row>
    <row r="403" spans="1:19" ht="22.8" customHeight="1">
      <c r="A403" s="2073"/>
      <c r="B403" s="2074"/>
      <c r="C403" s="2074"/>
      <c r="D403" s="2074"/>
      <c r="E403" s="2074"/>
      <c r="F403" s="2074"/>
      <c r="G403" s="2074"/>
      <c r="H403" s="2074"/>
      <c r="I403" s="2074"/>
      <c r="J403" s="2074"/>
      <c r="K403" s="2075"/>
      <c r="L403" s="285"/>
      <c r="M403" s="286"/>
      <c r="N403" s="287"/>
      <c r="O403" s="287"/>
      <c r="P403" s="287"/>
      <c r="Q403" s="287"/>
      <c r="R403" s="287"/>
      <c r="S403" s="288"/>
    </row>
    <row r="404" spans="1:19" ht="22.8" customHeight="1">
      <c r="A404" s="2073"/>
      <c r="B404" s="2074"/>
      <c r="C404" s="2074"/>
      <c r="D404" s="2074"/>
      <c r="E404" s="2074"/>
      <c r="F404" s="2074"/>
      <c r="G404" s="2074"/>
      <c r="H404" s="2074"/>
      <c r="I404" s="2074"/>
      <c r="J404" s="2074"/>
      <c r="K404" s="2075"/>
      <c r="L404" s="285"/>
      <c r="M404" s="286"/>
      <c r="N404" s="287"/>
      <c r="O404" s="287"/>
      <c r="P404" s="287"/>
      <c r="Q404" s="287"/>
      <c r="R404" s="287"/>
      <c r="S404" s="288"/>
    </row>
    <row r="405" spans="1:19" ht="22.8" customHeight="1">
      <c r="A405" s="2073"/>
      <c r="B405" s="2074"/>
      <c r="C405" s="2074"/>
      <c r="D405" s="2074"/>
      <c r="E405" s="2074"/>
      <c r="F405" s="2074"/>
      <c r="G405" s="2074"/>
      <c r="H405" s="2074"/>
      <c r="I405" s="2074"/>
      <c r="J405" s="2074"/>
      <c r="K405" s="2075"/>
      <c r="L405" s="285"/>
      <c r="M405" s="286"/>
      <c r="N405" s="287"/>
      <c r="O405" s="287"/>
      <c r="P405" s="287"/>
      <c r="Q405" s="287"/>
      <c r="R405" s="287"/>
      <c r="S405" s="288"/>
    </row>
    <row r="406" spans="1:19" ht="22.8" customHeight="1">
      <c r="A406" s="2073"/>
      <c r="B406" s="2074"/>
      <c r="C406" s="2074"/>
      <c r="D406" s="2074"/>
      <c r="E406" s="2074"/>
      <c r="F406" s="2074"/>
      <c r="G406" s="2074"/>
      <c r="H406" s="2074"/>
      <c r="I406" s="2074"/>
      <c r="J406" s="2074"/>
      <c r="K406" s="2075"/>
      <c r="L406" s="285"/>
      <c r="M406" s="286"/>
      <c r="N406" s="287"/>
      <c r="O406" s="287"/>
      <c r="P406" s="287"/>
      <c r="Q406" s="287"/>
      <c r="R406" s="287"/>
      <c r="S406" s="288"/>
    </row>
    <row r="407" spans="1:19" ht="22.8" customHeight="1">
      <c r="A407" s="2073"/>
      <c r="B407" s="2074"/>
      <c r="C407" s="2074"/>
      <c r="D407" s="2074"/>
      <c r="E407" s="2074"/>
      <c r="F407" s="2074"/>
      <c r="G407" s="2074"/>
      <c r="H407" s="2074"/>
      <c r="I407" s="2074"/>
      <c r="J407" s="2074"/>
      <c r="K407" s="2075"/>
      <c r="L407" s="285"/>
      <c r="M407" s="286"/>
      <c r="N407" s="287"/>
      <c r="O407" s="287"/>
      <c r="P407" s="287"/>
      <c r="Q407" s="287"/>
      <c r="R407" s="287"/>
      <c r="S407" s="288"/>
    </row>
    <row r="408" spans="1:19" ht="22.8" customHeight="1">
      <c r="A408" s="2073"/>
      <c r="B408" s="2074"/>
      <c r="C408" s="2074"/>
      <c r="D408" s="2074"/>
      <c r="E408" s="2074"/>
      <c r="F408" s="2074"/>
      <c r="G408" s="2074"/>
      <c r="H408" s="2074"/>
      <c r="I408" s="2074"/>
      <c r="J408" s="2074"/>
      <c r="K408" s="2075"/>
      <c r="L408" s="285"/>
      <c r="M408" s="286"/>
      <c r="N408" s="287"/>
      <c r="O408" s="287"/>
      <c r="P408" s="287"/>
      <c r="Q408" s="287"/>
      <c r="R408" s="287"/>
      <c r="S408" s="288"/>
    </row>
    <row r="409" spans="1:19" ht="22.8" customHeight="1">
      <c r="A409" s="2073"/>
      <c r="B409" s="2074"/>
      <c r="C409" s="2074"/>
      <c r="D409" s="2074"/>
      <c r="E409" s="2074"/>
      <c r="F409" s="2074"/>
      <c r="G409" s="2074"/>
      <c r="H409" s="2074"/>
      <c r="I409" s="2074"/>
      <c r="J409" s="2074"/>
      <c r="K409" s="2075"/>
      <c r="L409" s="285"/>
      <c r="M409" s="286"/>
      <c r="N409" s="287"/>
      <c r="O409" s="287"/>
      <c r="P409" s="287"/>
      <c r="Q409" s="287"/>
      <c r="R409" s="287"/>
      <c r="S409" s="288"/>
    </row>
    <row r="410" spans="1:19" ht="22.8" customHeight="1" thickBot="1">
      <c r="A410" s="2076"/>
      <c r="B410" s="2077"/>
      <c r="C410" s="2077"/>
      <c r="D410" s="2077"/>
      <c r="E410" s="2077"/>
      <c r="F410" s="2077"/>
      <c r="G410" s="2077"/>
      <c r="H410" s="2077"/>
      <c r="I410" s="2077"/>
      <c r="J410" s="2077"/>
      <c r="K410" s="2078"/>
      <c r="L410" s="2020" t="s">
        <v>1209</v>
      </c>
      <c r="M410" s="2021"/>
      <c r="N410" s="2021"/>
      <c r="O410" s="2021"/>
      <c r="P410" s="2021"/>
      <c r="Q410" s="2021"/>
      <c r="R410" s="2022"/>
      <c r="S410" s="695">
        <f>+SUM(S389:S391)</f>
        <v>80</v>
      </c>
    </row>
    <row r="411" spans="1:19" ht="22.8" customHeight="1">
      <c r="A411" s="757"/>
      <c r="B411" s="758"/>
      <c r="C411" s="758"/>
      <c r="D411" s="759"/>
      <c r="E411" s="760"/>
      <c r="F411" s="760"/>
      <c r="G411" s="760"/>
      <c r="H411" s="761"/>
      <c r="I411" s="762"/>
      <c r="J411" s="763"/>
      <c r="K411" s="763"/>
      <c r="L411" s="763"/>
      <c r="M411" s="764"/>
      <c r="N411" s="759"/>
      <c r="O411" s="759"/>
      <c r="P411" s="759"/>
      <c r="Q411" s="759"/>
      <c r="R411" s="759"/>
      <c r="S411" s="768"/>
    </row>
    <row r="412" spans="1:19" ht="22.8" customHeight="1">
      <c r="A412" s="289"/>
      <c r="B412" s="290"/>
      <c r="C412" s="290"/>
      <c r="D412" s="291"/>
      <c r="E412" s="292"/>
      <c r="F412" s="292"/>
      <c r="G412" s="292"/>
      <c r="H412" s="293"/>
      <c r="I412" s="294"/>
      <c r="J412" s="295"/>
      <c r="K412" s="295"/>
      <c r="L412" s="295"/>
      <c r="M412" s="296"/>
      <c r="N412" s="291"/>
      <c r="O412" s="291"/>
      <c r="P412" s="291"/>
      <c r="Q412" s="291"/>
      <c r="R412" s="291"/>
      <c r="S412" s="297"/>
    </row>
    <row r="413" spans="1:19" ht="76.8" customHeight="1">
      <c r="A413" s="1958" t="s">
        <v>1306</v>
      </c>
      <c r="B413" s="1758"/>
      <c r="C413" s="1757"/>
      <c r="D413" s="1757"/>
      <c r="E413" s="280"/>
      <c r="F413" s="756"/>
      <c r="G413" s="1758" t="s">
        <v>1306</v>
      </c>
      <c r="H413" s="1758"/>
      <c r="I413" s="299"/>
      <c r="J413" s="299"/>
      <c r="K413" s="756"/>
      <c r="L413" s="756"/>
      <c r="M413" s="756"/>
      <c r="N413" s="756"/>
      <c r="O413" s="756"/>
      <c r="P413" s="756"/>
      <c r="Q413" s="756"/>
      <c r="R413" s="756"/>
      <c r="S413" s="281"/>
    </row>
    <row r="414" spans="1:19" ht="22.8" customHeight="1">
      <c r="A414" s="765" t="s">
        <v>1939</v>
      </c>
      <c r="B414" s="755"/>
      <c r="C414" s="755"/>
      <c r="G414" s="1759" t="s">
        <v>1942</v>
      </c>
      <c r="H414" s="1759"/>
      <c r="I414" s="1759"/>
      <c r="J414" s="1759"/>
      <c r="K414" s="756"/>
      <c r="L414" s="756"/>
      <c r="M414" s="756"/>
      <c r="N414" s="756"/>
      <c r="O414" s="756"/>
      <c r="P414" s="756"/>
      <c r="Q414" s="756"/>
      <c r="R414" s="756"/>
      <c r="S414" s="300"/>
    </row>
    <row r="415" spans="1:19" ht="22.8" customHeight="1">
      <c r="A415" s="765" t="s">
        <v>1940</v>
      </c>
      <c r="B415" s="755"/>
      <c r="C415" s="755"/>
      <c r="G415" s="1759" t="s">
        <v>1943</v>
      </c>
      <c r="H415" s="1759"/>
      <c r="I415" s="1759"/>
      <c r="J415" s="1759"/>
      <c r="K415" s="756"/>
      <c r="L415" s="756"/>
      <c r="M415" s="756"/>
      <c r="N415" s="756"/>
      <c r="O415" s="756"/>
      <c r="P415" s="756"/>
      <c r="Q415" s="756"/>
      <c r="R415" s="756"/>
      <c r="S415" s="300"/>
    </row>
    <row r="416" spans="1:19" ht="22.8" customHeight="1" thickBot="1">
      <c r="A416" s="766" t="s">
        <v>1941</v>
      </c>
      <c r="B416" s="767"/>
      <c r="C416" s="767"/>
      <c r="D416" s="727"/>
      <c r="E416" s="727"/>
      <c r="F416" s="727"/>
      <c r="G416" s="1760" t="s">
        <v>1944</v>
      </c>
      <c r="H416" s="1760"/>
      <c r="I416" s="1760"/>
      <c r="J416" s="1760"/>
      <c r="K416" s="301"/>
      <c r="L416" s="301"/>
      <c r="M416" s="301"/>
      <c r="N416" s="301"/>
      <c r="O416" s="301"/>
      <c r="P416" s="301"/>
      <c r="Q416" s="301"/>
      <c r="R416" s="301"/>
      <c r="S416" s="302"/>
    </row>
    <row r="417" spans="1:19" ht="22.8" customHeight="1" thickBot="1">
      <c r="A417" s="2045"/>
      <c r="B417" s="2046"/>
      <c r="C417" s="2046"/>
      <c r="D417" s="2047" t="s">
        <v>1281</v>
      </c>
      <c r="E417" s="2048"/>
      <c r="F417" s="2048"/>
      <c r="G417" s="2048"/>
      <c r="H417" s="2048"/>
      <c r="I417" s="2048"/>
      <c r="J417" s="2048"/>
      <c r="K417" s="2048"/>
      <c r="L417" s="2048"/>
      <c r="M417" s="2048"/>
      <c r="N417" s="2048"/>
      <c r="O417" s="2048"/>
      <c r="P417" s="2048"/>
      <c r="Q417" s="2048"/>
      <c r="R417" s="2049"/>
      <c r="S417" s="694"/>
    </row>
    <row r="418" spans="1:19" ht="22.8" customHeight="1" thickBot="1">
      <c r="A418" s="279"/>
      <c r="B418" s="280"/>
      <c r="C418" s="280"/>
      <c r="D418" s="280"/>
      <c r="E418" s="280"/>
      <c r="F418" s="280"/>
      <c r="G418" s="280"/>
      <c r="H418" s="280"/>
      <c r="I418" s="280"/>
      <c r="J418" s="280"/>
      <c r="K418" s="280"/>
      <c r="L418" s="280"/>
      <c r="M418" s="280"/>
      <c r="N418" s="280"/>
      <c r="O418" s="280"/>
      <c r="P418" s="280"/>
      <c r="Q418" s="280"/>
      <c r="R418" s="280"/>
      <c r="S418" s="281"/>
    </row>
    <row r="419" spans="1:19" ht="33.6" customHeight="1">
      <c r="A419" s="2050" t="s">
        <v>1204</v>
      </c>
      <c r="B419" s="2051"/>
      <c r="C419" s="2052"/>
      <c r="D419" s="2053" t="s">
        <v>1228</v>
      </c>
      <c r="E419" s="2054"/>
      <c r="F419" s="2054"/>
      <c r="G419" s="2054"/>
      <c r="H419" s="2054"/>
      <c r="I419" s="2054"/>
      <c r="J419" s="2054"/>
      <c r="K419" s="2054"/>
      <c r="L419" s="2054"/>
      <c r="M419" s="2054"/>
      <c r="N419" s="2054"/>
      <c r="O419" s="2054"/>
      <c r="P419" s="2054"/>
      <c r="Q419" s="2054"/>
      <c r="R419" s="2055"/>
      <c r="S419" s="1240"/>
    </row>
    <row r="420" spans="1:19" ht="16.2" thickBot="1">
      <c r="A420" s="1237"/>
      <c r="B420" s="1238"/>
      <c r="C420" s="1239"/>
      <c r="D420" s="2056"/>
      <c r="E420" s="2057"/>
      <c r="F420" s="2057"/>
      <c r="G420" s="2057"/>
      <c r="H420" s="2057"/>
      <c r="I420" s="2057"/>
      <c r="J420" s="2057"/>
      <c r="K420" s="2057"/>
      <c r="L420" s="2057"/>
      <c r="M420" s="2057"/>
      <c r="N420" s="2057"/>
      <c r="O420" s="2057"/>
      <c r="P420" s="2057"/>
      <c r="Q420" s="2057"/>
      <c r="R420" s="2058"/>
      <c r="S420" s="1241"/>
    </row>
    <row r="421" spans="1:19" ht="22.8" customHeight="1">
      <c r="A421" s="283"/>
      <c r="B421" s="1506"/>
      <c r="C421" s="1506"/>
      <c r="D421" s="1507"/>
      <c r="E421" s="1508"/>
      <c r="F421" s="1508"/>
      <c r="G421" s="1507"/>
      <c r="H421" s="1507"/>
      <c r="I421" s="1507"/>
      <c r="J421" s="1507"/>
      <c r="K421" s="1507"/>
      <c r="L421" s="1507"/>
      <c r="M421" s="1507"/>
      <c r="N421" s="1507"/>
      <c r="O421" s="1507"/>
      <c r="P421" s="1507"/>
      <c r="Q421" s="1507"/>
      <c r="R421" s="1508"/>
      <c r="S421" s="282"/>
    </row>
    <row r="422" spans="1:19" ht="22.8" customHeight="1">
      <c r="A422" s="2059" t="s">
        <v>1282</v>
      </c>
      <c r="B422" s="2060"/>
      <c r="C422" s="2060"/>
      <c r="D422" s="2060"/>
      <c r="E422" s="1509"/>
      <c r="F422" s="2061" t="s">
        <v>1283</v>
      </c>
      <c r="G422" s="2061"/>
      <c r="H422" s="2061"/>
      <c r="I422" s="2061"/>
      <c r="J422" s="2061"/>
      <c r="K422" s="2061"/>
      <c r="L422" s="1508"/>
      <c r="M422" s="2061" t="s">
        <v>1205</v>
      </c>
      <c r="N422" s="2061"/>
      <c r="O422" s="2061"/>
      <c r="P422" s="1508"/>
      <c r="Q422" s="2062" t="s">
        <v>1284</v>
      </c>
      <c r="R422" s="2063"/>
      <c r="S422" s="2064"/>
    </row>
    <row r="423" spans="1:19" ht="22.8" customHeight="1">
      <c r="A423" s="2023" t="str">
        <f>+'ACTA ADICIONAL OBRA '!A222</f>
        <v>12.5.4</v>
      </c>
      <c r="B423" s="2024"/>
      <c r="C423" s="2024"/>
      <c r="D423" s="2024"/>
      <c r="E423" s="1509"/>
      <c r="F423" s="2025" t="str">
        <f>+'ACTA ADICIONAL OBRA '!B222</f>
        <v>Suministro e instalacion de gabinete contra incendio clase ll (completo)</v>
      </c>
      <c r="G423" s="2025"/>
      <c r="H423" s="2025"/>
      <c r="I423" s="2025"/>
      <c r="J423" s="2025"/>
      <c r="K423" s="2025"/>
      <c r="L423" s="1508"/>
      <c r="M423" s="2026" t="str">
        <f>+'ACTA ADICIONAL OBRA '!C222</f>
        <v>UND.</v>
      </c>
      <c r="N423" s="2027"/>
      <c r="O423" s="2028"/>
      <c r="P423" s="1507"/>
      <c r="Q423" s="2029"/>
      <c r="R423" s="2030"/>
      <c r="S423" s="2031"/>
    </row>
    <row r="424" spans="1:19" ht="22.8" customHeight="1">
      <c r="A424" s="2023"/>
      <c r="B424" s="2024"/>
      <c r="C424" s="2024"/>
      <c r="D424" s="2024"/>
      <c r="E424" s="1509"/>
      <c r="F424" s="2025"/>
      <c r="G424" s="2025"/>
      <c r="H424" s="2025"/>
      <c r="I424" s="2025"/>
      <c r="J424" s="2025"/>
      <c r="K424" s="2025"/>
      <c r="L424" s="1507"/>
      <c r="M424" s="1507"/>
      <c r="N424" s="1511"/>
      <c r="O424" s="1511"/>
      <c r="P424" s="1511"/>
      <c r="Q424" s="1511"/>
      <c r="R424" s="1508"/>
      <c r="S424" s="282"/>
    </row>
    <row r="425" spans="1:19" ht="22.8" customHeight="1">
      <c r="A425" s="2032" t="s">
        <v>1285</v>
      </c>
      <c r="B425" s="2033"/>
      <c r="C425" s="2033"/>
      <c r="D425" s="2033"/>
      <c r="E425" s="2033"/>
      <c r="F425" s="2033"/>
      <c r="G425" s="2033"/>
      <c r="H425" s="2033"/>
      <c r="I425" s="2033"/>
      <c r="J425" s="2033"/>
      <c r="K425" s="2034"/>
      <c r="L425" s="2038" t="s">
        <v>428</v>
      </c>
      <c r="M425" s="2040" t="s">
        <v>1225</v>
      </c>
      <c r="N425" s="2041"/>
      <c r="O425" s="2042"/>
      <c r="P425" s="2038" t="s">
        <v>1286</v>
      </c>
      <c r="Q425" s="2038" t="s">
        <v>1287</v>
      </c>
      <c r="R425" s="2038" t="s">
        <v>1288</v>
      </c>
      <c r="S425" s="2043" t="s">
        <v>1206</v>
      </c>
    </row>
    <row r="426" spans="1:19" ht="22.8" customHeight="1">
      <c r="A426" s="2035"/>
      <c r="B426" s="2036"/>
      <c r="C426" s="2036"/>
      <c r="D426" s="2036"/>
      <c r="E426" s="2036"/>
      <c r="F426" s="2036"/>
      <c r="G426" s="2036"/>
      <c r="H426" s="2036"/>
      <c r="I426" s="2036"/>
      <c r="J426" s="2036"/>
      <c r="K426" s="2037"/>
      <c r="L426" s="2039"/>
      <c r="M426" s="284" t="s">
        <v>1289</v>
      </c>
      <c r="N426" s="284" t="s">
        <v>1290</v>
      </c>
      <c r="O426" s="284" t="s">
        <v>1291</v>
      </c>
      <c r="P426" s="2039"/>
      <c r="Q426" s="2039"/>
      <c r="R426" s="2039"/>
      <c r="S426" s="2044"/>
    </row>
    <row r="427" spans="1:19" ht="22.8" customHeight="1">
      <c r="A427" s="2070" t="e" vm="6">
        <v>#VALUE!</v>
      </c>
      <c r="B427" s="2071"/>
      <c r="C427" s="2071"/>
      <c r="D427" s="2071"/>
      <c r="E427" s="2071"/>
      <c r="F427" s="2071"/>
      <c r="G427" s="2071"/>
      <c r="H427" s="2071"/>
      <c r="I427" s="2071"/>
      <c r="J427" s="2071"/>
      <c r="K427" s="2072"/>
      <c r="L427" s="285" t="s">
        <v>1902</v>
      </c>
      <c r="M427" s="286"/>
      <c r="N427" s="287"/>
      <c r="O427" s="287">
        <v>1</v>
      </c>
      <c r="P427" s="287"/>
      <c r="Q427" s="287">
        <v>2</v>
      </c>
      <c r="R427" s="287"/>
      <c r="S427" s="288">
        <f>+Q427*O427</f>
        <v>2</v>
      </c>
    </row>
    <row r="428" spans="1:19" ht="22.8" customHeight="1">
      <c r="A428" s="2073"/>
      <c r="B428" s="2074"/>
      <c r="C428" s="2074"/>
      <c r="D428" s="2074"/>
      <c r="E428" s="2074"/>
      <c r="F428" s="2074"/>
      <c r="G428" s="2074"/>
      <c r="H428" s="2074"/>
      <c r="I428" s="2074"/>
      <c r="J428" s="2074"/>
      <c r="K428" s="2075"/>
      <c r="L428" s="285"/>
      <c r="M428" s="286"/>
      <c r="N428" s="287"/>
      <c r="O428" s="287"/>
      <c r="P428" s="287"/>
      <c r="Q428" s="287"/>
      <c r="R428" s="287"/>
      <c r="S428" s="288">
        <f>+N428*O428</f>
        <v>0</v>
      </c>
    </row>
    <row r="429" spans="1:19" ht="22.8" customHeight="1">
      <c r="A429" s="2073"/>
      <c r="B429" s="2074"/>
      <c r="C429" s="2074"/>
      <c r="D429" s="2074"/>
      <c r="E429" s="2074"/>
      <c r="F429" s="2074"/>
      <c r="G429" s="2074"/>
      <c r="H429" s="2074"/>
      <c r="I429" s="2074"/>
      <c r="J429" s="2074"/>
      <c r="K429" s="2075"/>
      <c r="L429" s="285"/>
      <c r="M429" s="286"/>
      <c r="N429" s="287"/>
      <c r="O429" s="287"/>
      <c r="P429" s="287"/>
      <c r="Q429" s="287"/>
      <c r="R429" s="287"/>
      <c r="S429" s="288"/>
    </row>
    <row r="430" spans="1:19" ht="22.8" customHeight="1">
      <c r="A430" s="2073"/>
      <c r="B430" s="2074"/>
      <c r="C430" s="2074"/>
      <c r="D430" s="2074"/>
      <c r="E430" s="2074"/>
      <c r="F430" s="2074"/>
      <c r="G430" s="2074"/>
      <c r="H430" s="2074"/>
      <c r="I430" s="2074"/>
      <c r="J430" s="2074"/>
      <c r="K430" s="2075"/>
      <c r="L430" s="285"/>
      <c r="M430" s="286"/>
      <c r="N430" s="287"/>
      <c r="O430" s="287"/>
      <c r="P430" s="287"/>
      <c r="Q430" s="287"/>
      <c r="R430" s="287"/>
      <c r="S430" s="288"/>
    </row>
    <row r="431" spans="1:19" ht="22.8" customHeight="1">
      <c r="A431" s="2073"/>
      <c r="B431" s="2074"/>
      <c r="C431" s="2074"/>
      <c r="D431" s="2074"/>
      <c r="E431" s="2074"/>
      <c r="F431" s="2074"/>
      <c r="G431" s="2074"/>
      <c r="H431" s="2074"/>
      <c r="I431" s="2074"/>
      <c r="J431" s="2074"/>
      <c r="K431" s="2075"/>
      <c r="L431" s="285"/>
      <c r="M431" s="286"/>
      <c r="N431" s="287"/>
      <c r="O431" s="287"/>
      <c r="P431" s="287"/>
      <c r="Q431" s="287"/>
      <c r="R431" s="287"/>
      <c r="S431" s="288"/>
    </row>
    <row r="432" spans="1:19" ht="22.8" customHeight="1">
      <c r="A432" s="2073"/>
      <c r="B432" s="2074"/>
      <c r="C432" s="2074"/>
      <c r="D432" s="2074"/>
      <c r="E432" s="2074"/>
      <c r="F432" s="2074"/>
      <c r="G432" s="2074"/>
      <c r="H432" s="2074"/>
      <c r="I432" s="2074"/>
      <c r="J432" s="2074"/>
      <c r="K432" s="2075"/>
      <c r="L432" s="285"/>
      <c r="M432" s="286"/>
      <c r="N432" s="287"/>
      <c r="O432" s="287"/>
      <c r="P432" s="287"/>
      <c r="Q432" s="287"/>
      <c r="R432" s="287"/>
      <c r="S432" s="288"/>
    </row>
    <row r="433" spans="1:19" ht="22.8" customHeight="1">
      <c r="A433" s="2073"/>
      <c r="B433" s="2074"/>
      <c r="C433" s="2074"/>
      <c r="D433" s="2074"/>
      <c r="E433" s="2074"/>
      <c r="F433" s="2074"/>
      <c r="G433" s="2074"/>
      <c r="H433" s="2074"/>
      <c r="I433" s="2074"/>
      <c r="J433" s="2074"/>
      <c r="K433" s="2075"/>
      <c r="L433" s="285"/>
      <c r="M433" s="286"/>
      <c r="N433" s="287"/>
      <c r="O433" s="287"/>
      <c r="P433" s="287"/>
      <c r="Q433" s="287"/>
      <c r="R433" s="287"/>
      <c r="S433" s="288"/>
    </row>
    <row r="434" spans="1:19" ht="22.8" customHeight="1">
      <c r="A434" s="2073"/>
      <c r="B434" s="2074"/>
      <c r="C434" s="2074"/>
      <c r="D434" s="2074"/>
      <c r="E434" s="2074"/>
      <c r="F434" s="2074"/>
      <c r="G434" s="2074"/>
      <c r="H434" s="2074"/>
      <c r="I434" s="2074"/>
      <c r="J434" s="2074"/>
      <c r="K434" s="2075"/>
      <c r="L434" s="285"/>
      <c r="M434" s="286"/>
      <c r="N434" s="287"/>
      <c r="O434" s="287"/>
      <c r="P434" s="287"/>
      <c r="Q434" s="287"/>
      <c r="R434" s="287"/>
      <c r="S434" s="288"/>
    </row>
    <row r="435" spans="1:19" ht="22.8" customHeight="1">
      <c r="A435" s="2073"/>
      <c r="B435" s="2074"/>
      <c r="C435" s="2074"/>
      <c r="D435" s="2074"/>
      <c r="E435" s="2074"/>
      <c r="F435" s="2074"/>
      <c r="G435" s="2074"/>
      <c r="H435" s="2074"/>
      <c r="I435" s="2074"/>
      <c r="J435" s="2074"/>
      <c r="K435" s="2075"/>
      <c r="L435" s="285"/>
      <c r="M435" s="286"/>
      <c r="N435" s="287"/>
      <c r="O435" s="287"/>
      <c r="P435" s="287"/>
      <c r="Q435" s="287"/>
      <c r="R435" s="287"/>
      <c r="S435" s="288"/>
    </row>
    <row r="436" spans="1:19" ht="22.8" customHeight="1">
      <c r="A436" s="2073"/>
      <c r="B436" s="2074"/>
      <c r="C436" s="2074"/>
      <c r="D436" s="2074"/>
      <c r="E436" s="2074"/>
      <c r="F436" s="2074"/>
      <c r="G436" s="2074"/>
      <c r="H436" s="2074"/>
      <c r="I436" s="2074"/>
      <c r="J436" s="2074"/>
      <c r="K436" s="2075"/>
      <c r="L436" s="285"/>
      <c r="M436" s="286"/>
      <c r="N436" s="287"/>
      <c r="O436" s="287"/>
      <c r="P436" s="287"/>
      <c r="Q436" s="287"/>
      <c r="R436" s="287"/>
      <c r="S436" s="288"/>
    </row>
    <row r="437" spans="1:19" ht="22.8" customHeight="1">
      <c r="A437" s="2073"/>
      <c r="B437" s="2074"/>
      <c r="C437" s="2074"/>
      <c r="D437" s="2074"/>
      <c r="E437" s="2074"/>
      <c r="F437" s="2074"/>
      <c r="G437" s="2074"/>
      <c r="H437" s="2074"/>
      <c r="I437" s="2074"/>
      <c r="J437" s="2074"/>
      <c r="K437" s="2075"/>
      <c r="L437" s="285"/>
      <c r="M437" s="286"/>
      <c r="N437" s="287"/>
      <c r="O437" s="287"/>
      <c r="P437" s="287"/>
      <c r="Q437" s="287"/>
      <c r="R437" s="287"/>
      <c r="S437" s="288"/>
    </row>
    <row r="438" spans="1:19" ht="22.8" customHeight="1">
      <c r="A438" s="2073"/>
      <c r="B438" s="2074"/>
      <c r="C438" s="2074"/>
      <c r="D438" s="2074"/>
      <c r="E438" s="2074"/>
      <c r="F438" s="2074"/>
      <c r="G438" s="2074"/>
      <c r="H438" s="2074"/>
      <c r="I438" s="2074"/>
      <c r="J438" s="2074"/>
      <c r="K438" s="2075"/>
      <c r="L438" s="285"/>
      <c r="M438" s="286"/>
      <c r="N438" s="287"/>
      <c r="O438" s="287"/>
      <c r="P438" s="287"/>
      <c r="Q438" s="287"/>
      <c r="R438" s="287"/>
      <c r="S438" s="288"/>
    </row>
    <row r="439" spans="1:19" ht="22.8" customHeight="1">
      <c r="A439" s="2073"/>
      <c r="B439" s="2074"/>
      <c r="C439" s="2074"/>
      <c r="D439" s="2074"/>
      <c r="E439" s="2074"/>
      <c r="F439" s="2074"/>
      <c r="G439" s="2074"/>
      <c r="H439" s="2074"/>
      <c r="I439" s="2074"/>
      <c r="J439" s="2074"/>
      <c r="K439" s="2075"/>
      <c r="L439" s="285"/>
      <c r="M439" s="286"/>
      <c r="N439" s="287"/>
      <c r="O439" s="287"/>
      <c r="P439" s="287"/>
      <c r="Q439" s="287"/>
      <c r="R439" s="287"/>
      <c r="S439" s="288"/>
    </row>
    <row r="440" spans="1:19" ht="22.8" customHeight="1">
      <c r="A440" s="2073"/>
      <c r="B440" s="2074"/>
      <c r="C440" s="2074"/>
      <c r="D440" s="2074"/>
      <c r="E440" s="2074"/>
      <c r="F440" s="2074"/>
      <c r="G440" s="2074"/>
      <c r="H440" s="2074"/>
      <c r="I440" s="2074"/>
      <c r="J440" s="2074"/>
      <c r="K440" s="2075"/>
      <c r="L440" s="285"/>
      <c r="M440" s="286"/>
      <c r="N440" s="287"/>
      <c r="O440" s="287"/>
      <c r="P440" s="287"/>
      <c r="Q440" s="287"/>
      <c r="R440" s="287"/>
      <c r="S440" s="288"/>
    </row>
    <row r="441" spans="1:19" ht="22.8" customHeight="1">
      <c r="A441" s="2073"/>
      <c r="B441" s="2074"/>
      <c r="C441" s="2074"/>
      <c r="D441" s="2074"/>
      <c r="E441" s="2074"/>
      <c r="F441" s="2074"/>
      <c r="G441" s="2074"/>
      <c r="H441" s="2074"/>
      <c r="I441" s="2074"/>
      <c r="J441" s="2074"/>
      <c r="K441" s="2075"/>
      <c r="L441" s="285"/>
      <c r="M441" s="286"/>
      <c r="N441" s="287"/>
      <c r="O441" s="287"/>
      <c r="P441" s="287"/>
      <c r="Q441" s="287"/>
      <c r="R441" s="287"/>
      <c r="S441" s="288"/>
    </row>
    <row r="442" spans="1:19" ht="22.8" customHeight="1">
      <c r="A442" s="2073"/>
      <c r="B442" s="2074"/>
      <c r="C442" s="2074"/>
      <c r="D442" s="2074"/>
      <c r="E442" s="2074"/>
      <c r="F442" s="2074"/>
      <c r="G442" s="2074"/>
      <c r="H442" s="2074"/>
      <c r="I442" s="2074"/>
      <c r="J442" s="2074"/>
      <c r="K442" s="2075"/>
      <c r="L442" s="285"/>
      <c r="M442" s="286"/>
      <c r="N442" s="287"/>
      <c r="O442" s="287"/>
      <c r="P442" s="287"/>
      <c r="Q442" s="287"/>
      <c r="R442" s="287"/>
      <c r="S442" s="288"/>
    </row>
    <row r="443" spans="1:19" ht="22.8" customHeight="1">
      <c r="A443" s="2073"/>
      <c r="B443" s="2074"/>
      <c r="C443" s="2074"/>
      <c r="D443" s="2074"/>
      <c r="E443" s="2074"/>
      <c r="F443" s="2074"/>
      <c r="G443" s="2074"/>
      <c r="H443" s="2074"/>
      <c r="I443" s="2074"/>
      <c r="J443" s="2074"/>
      <c r="K443" s="2075"/>
      <c r="L443" s="285"/>
      <c r="M443" s="286"/>
      <c r="N443" s="287"/>
      <c r="O443" s="287"/>
      <c r="P443" s="287"/>
      <c r="Q443" s="287"/>
      <c r="R443" s="287"/>
      <c r="S443" s="288"/>
    </row>
    <row r="444" spans="1:19" ht="22.8" customHeight="1">
      <c r="A444" s="2073"/>
      <c r="B444" s="2074"/>
      <c r="C444" s="2074"/>
      <c r="D444" s="2074"/>
      <c r="E444" s="2074"/>
      <c r="F444" s="2074"/>
      <c r="G444" s="2074"/>
      <c r="H444" s="2074"/>
      <c r="I444" s="2074"/>
      <c r="J444" s="2074"/>
      <c r="K444" s="2075"/>
      <c r="L444" s="285"/>
      <c r="M444" s="286"/>
      <c r="N444" s="287"/>
      <c r="O444" s="287"/>
      <c r="P444" s="287"/>
      <c r="Q444" s="287"/>
      <c r="R444" s="287"/>
      <c r="S444" s="288"/>
    </row>
    <row r="445" spans="1:19" ht="22.8" customHeight="1">
      <c r="A445" s="2073"/>
      <c r="B445" s="2074"/>
      <c r="C445" s="2074"/>
      <c r="D445" s="2074"/>
      <c r="E445" s="2074"/>
      <c r="F445" s="2074"/>
      <c r="G445" s="2074"/>
      <c r="H445" s="2074"/>
      <c r="I445" s="2074"/>
      <c r="J445" s="2074"/>
      <c r="K445" s="2075"/>
      <c r="L445" s="285"/>
      <c r="M445" s="286"/>
      <c r="N445" s="287"/>
      <c r="O445" s="287"/>
      <c r="P445" s="287"/>
      <c r="Q445" s="287"/>
      <c r="R445" s="287"/>
      <c r="S445" s="288"/>
    </row>
    <row r="446" spans="1:19" ht="22.8" customHeight="1">
      <c r="A446" s="2073"/>
      <c r="B446" s="2074"/>
      <c r="C446" s="2074"/>
      <c r="D446" s="2074"/>
      <c r="E446" s="2074"/>
      <c r="F446" s="2074"/>
      <c r="G446" s="2074"/>
      <c r="H446" s="2074"/>
      <c r="I446" s="2074"/>
      <c r="J446" s="2074"/>
      <c r="K446" s="2075"/>
      <c r="L446" s="285"/>
      <c r="M446" s="286"/>
      <c r="N446" s="287"/>
      <c r="O446" s="287"/>
      <c r="P446" s="287"/>
      <c r="Q446" s="287"/>
      <c r="R446" s="287"/>
      <c r="S446" s="288"/>
    </row>
    <row r="447" spans="1:19" ht="22.8" customHeight="1">
      <c r="A447" s="2073"/>
      <c r="B447" s="2074"/>
      <c r="C447" s="2074"/>
      <c r="D447" s="2074"/>
      <c r="E447" s="2074"/>
      <c r="F447" s="2074"/>
      <c r="G447" s="2074"/>
      <c r="H447" s="2074"/>
      <c r="I447" s="2074"/>
      <c r="J447" s="2074"/>
      <c r="K447" s="2075"/>
      <c r="L447" s="285"/>
      <c r="M447" s="286"/>
      <c r="N447" s="287"/>
      <c r="O447" s="287"/>
      <c r="P447" s="287"/>
      <c r="Q447" s="287"/>
      <c r="R447" s="287"/>
      <c r="S447" s="288"/>
    </row>
    <row r="448" spans="1:19" ht="22.8" customHeight="1" thickBot="1">
      <c r="A448" s="2076"/>
      <c r="B448" s="2077"/>
      <c r="C448" s="2077"/>
      <c r="D448" s="2077"/>
      <c r="E448" s="2077"/>
      <c r="F448" s="2077"/>
      <c r="G448" s="2077"/>
      <c r="H448" s="2077"/>
      <c r="I448" s="2077"/>
      <c r="J448" s="2077"/>
      <c r="K448" s="2078"/>
      <c r="L448" s="2020" t="s">
        <v>1209</v>
      </c>
      <c r="M448" s="2021"/>
      <c r="N448" s="2021"/>
      <c r="O448" s="2021"/>
      <c r="P448" s="2021"/>
      <c r="Q448" s="2021"/>
      <c r="R448" s="2022"/>
      <c r="S448" s="695">
        <f>+SUM(S427:S429)</f>
        <v>2</v>
      </c>
    </row>
    <row r="449" spans="1:19" ht="22.8" customHeight="1">
      <c r="A449" s="757"/>
      <c r="B449" s="758"/>
      <c r="C449" s="758"/>
      <c r="D449" s="759"/>
      <c r="E449" s="760"/>
      <c r="F449" s="760"/>
      <c r="G449" s="760"/>
      <c r="H449" s="761"/>
      <c r="I449" s="762"/>
      <c r="J449" s="763"/>
      <c r="K449" s="763"/>
      <c r="L449" s="763"/>
      <c r="M449" s="764"/>
      <c r="N449" s="759"/>
      <c r="O449" s="759"/>
      <c r="P449" s="759"/>
      <c r="Q449" s="759"/>
      <c r="R449" s="759"/>
      <c r="S449" s="768"/>
    </row>
    <row r="450" spans="1:19" ht="22.8" customHeight="1">
      <c r="A450" s="289"/>
      <c r="B450" s="290"/>
      <c r="C450" s="290"/>
      <c r="D450" s="291"/>
      <c r="E450" s="292"/>
      <c r="F450" s="292"/>
      <c r="G450" s="292"/>
      <c r="H450" s="293"/>
      <c r="I450" s="294"/>
      <c r="J450" s="295"/>
      <c r="K450" s="295"/>
      <c r="L450" s="295"/>
      <c r="M450" s="296"/>
      <c r="N450" s="291"/>
      <c r="O450" s="291"/>
      <c r="P450" s="291"/>
      <c r="Q450" s="291"/>
      <c r="R450" s="291"/>
      <c r="S450" s="297"/>
    </row>
    <row r="451" spans="1:19" ht="86.4" customHeight="1">
      <c r="A451" s="1958" t="s">
        <v>1306</v>
      </c>
      <c r="B451" s="1758"/>
      <c r="C451" s="1757"/>
      <c r="D451" s="1757"/>
      <c r="E451" s="280"/>
      <c r="F451" s="756"/>
      <c r="G451" s="1758" t="s">
        <v>1306</v>
      </c>
      <c r="H451" s="1758"/>
      <c r="I451" s="299"/>
      <c r="J451" s="299"/>
      <c r="K451" s="756"/>
      <c r="L451" s="756"/>
      <c r="M451" s="756"/>
      <c r="N451" s="756"/>
      <c r="O451" s="756"/>
      <c r="P451" s="756"/>
      <c r="Q451" s="756"/>
      <c r="R451" s="756"/>
      <c r="S451" s="281"/>
    </row>
    <row r="452" spans="1:19" ht="22.8" customHeight="1">
      <c r="A452" s="765" t="s">
        <v>1939</v>
      </c>
      <c r="B452" s="755"/>
      <c r="C452" s="755"/>
      <c r="G452" s="1759" t="s">
        <v>1942</v>
      </c>
      <c r="H452" s="1759"/>
      <c r="I452" s="1759"/>
      <c r="J452" s="1759"/>
      <c r="K452" s="756"/>
      <c r="L452" s="756"/>
      <c r="M452" s="756"/>
      <c r="N452" s="756"/>
      <c r="O452" s="756"/>
      <c r="P452" s="756"/>
      <c r="Q452" s="756"/>
      <c r="R452" s="756"/>
      <c r="S452" s="300"/>
    </row>
    <row r="453" spans="1:19" ht="22.8" customHeight="1">
      <c r="A453" s="765" t="s">
        <v>1940</v>
      </c>
      <c r="B453" s="755"/>
      <c r="C453" s="755"/>
      <c r="G453" s="1759" t="s">
        <v>1943</v>
      </c>
      <c r="H453" s="1759"/>
      <c r="I453" s="1759"/>
      <c r="J453" s="1759"/>
      <c r="K453" s="756"/>
      <c r="L453" s="756"/>
      <c r="M453" s="756"/>
      <c r="N453" s="756"/>
      <c r="O453" s="756"/>
      <c r="P453" s="756"/>
      <c r="Q453" s="756"/>
      <c r="R453" s="756"/>
      <c r="S453" s="300"/>
    </row>
    <row r="454" spans="1:19" ht="22.8" customHeight="1" thickBot="1">
      <c r="A454" s="766" t="s">
        <v>1941</v>
      </c>
      <c r="B454" s="767"/>
      <c r="C454" s="767"/>
      <c r="D454" s="727"/>
      <c r="E454" s="727"/>
      <c r="F454" s="727"/>
      <c r="G454" s="1760" t="s">
        <v>1944</v>
      </c>
      <c r="H454" s="1760"/>
      <c r="I454" s="1760"/>
      <c r="J454" s="1760"/>
      <c r="K454" s="301"/>
      <c r="L454" s="301"/>
      <c r="M454" s="301"/>
      <c r="N454" s="301"/>
      <c r="O454" s="301"/>
      <c r="P454" s="301"/>
      <c r="Q454" s="301"/>
      <c r="R454" s="301"/>
      <c r="S454" s="302"/>
    </row>
    <row r="455" spans="1:19" ht="22.8" customHeight="1" thickBot="1">
      <c r="A455" s="2045"/>
      <c r="B455" s="2046"/>
      <c r="C455" s="2046"/>
      <c r="D455" s="2047" t="s">
        <v>1281</v>
      </c>
      <c r="E455" s="2048"/>
      <c r="F455" s="2048"/>
      <c r="G455" s="2048"/>
      <c r="H455" s="2048"/>
      <c r="I455" s="2048"/>
      <c r="J455" s="2048"/>
      <c r="K455" s="2048"/>
      <c r="L455" s="2048"/>
      <c r="M455" s="2048"/>
      <c r="N455" s="2048"/>
      <c r="O455" s="2048"/>
      <c r="P455" s="2048"/>
      <c r="Q455" s="2048"/>
      <c r="R455" s="2049"/>
      <c r="S455" s="694"/>
    </row>
    <row r="456" spans="1:19" ht="22.8" customHeight="1" thickBot="1">
      <c r="A456" s="279"/>
      <c r="B456" s="280"/>
      <c r="C456" s="280"/>
      <c r="D456" s="280"/>
      <c r="E456" s="280"/>
      <c r="F456" s="280"/>
      <c r="G456" s="280"/>
      <c r="H456" s="280"/>
      <c r="I456" s="280"/>
      <c r="J456" s="280"/>
      <c r="K456" s="280"/>
      <c r="L456" s="280"/>
      <c r="M456" s="280"/>
      <c r="N456" s="280"/>
      <c r="O456" s="280"/>
      <c r="P456" s="280"/>
      <c r="Q456" s="280"/>
      <c r="R456" s="280"/>
      <c r="S456" s="281"/>
    </row>
    <row r="457" spans="1:19" ht="33.6" customHeight="1">
      <c r="A457" s="2050" t="s">
        <v>1204</v>
      </c>
      <c r="B457" s="2051"/>
      <c r="C457" s="2052"/>
      <c r="D457" s="2053" t="s">
        <v>1228</v>
      </c>
      <c r="E457" s="2054"/>
      <c r="F457" s="2054"/>
      <c r="G457" s="2054"/>
      <c r="H457" s="2054"/>
      <c r="I457" s="2054"/>
      <c r="J457" s="2054"/>
      <c r="K457" s="2054"/>
      <c r="L457" s="2054"/>
      <c r="M457" s="2054"/>
      <c r="N457" s="2054"/>
      <c r="O457" s="2054"/>
      <c r="P457" s="2054"/>
      <c r="Q457" s="2054"/>
      <c r="R457" s="2055"/>
      <c r="S457" s="1240"/>
    </row>
    <row r="458" spans="1:19" ht="16.2" thickBot="1">
      <c r="A458" s="1237"/>
      <c r="B458" s="1238"/>
      <c r="C458" s="1239"/>
      <c r="D458" s="2056"/>
      <c r="E458" s="2057"/>
      <c r="F458" s="2057"/>
      <c r="G458" s="2057"/>
      <c r="H458" s="2057"/>
      <c r="I458" s="2057"/>
      <c r="J458" s="2057"/>
      <c r="K458" s="2057"/>
      <c r="L458" s="2057"/>
      <c r="M458" s="2057"/>
      <c r="N458" s="2057"/>
      <c r="O458" s="2057"/>
      <c r="P458" s="2057"/>
      <c r="Q458" s="2057"/>
      <c r="R458" s="2058"/>
      <c r="S458" s="1241"/>
    </row>
    <row r="459" spans="1:19" ht="22.8" customHeight="1">
      <c r="A459" s="283"/>
      <c r="B459" s="1506"/>
      <c r="C459" s="1506"/>
      <c r="D459" s="1507"/>
      <c r="E459" s="1508"/>
      <c r="F459" s="1508"/>
      <c r="G459" s="1507"/>
      <c r="H459" s="1507"/>
      <c r="I459" s="1507"/>
      <c r="J459" s="1507"/>
      <c r="K459" s="1507"/>
      <c r="L459" s="1507"/>
      <c r="M459" s="1507"/>
      <c r="N459" s="1507"/>
      <c r="O459" s="1507"/>
      <c r="P459" s="1507"/>
      <c r="Q459" s="1507"/>
      <c r="R459" s="1508"/>
      <c r="S459" s="282"/>
    </row>
    <row r="460" spans="1:19" ht="22.8" customHeight="1">
      <c r="A460" s="2059" t="s">
        <v>1282</v>
      </c>
      <c r="B460" s="2060"/>
      <c r="C460" s="2060"/>
      <c r="D460" s="2060"/>
      <c r="E460" s="1509"/>
      <c r="F460" s="2061" t="s">
        <v>1283</v>
      </c>
      <c r="G460" s="2061"/>
      <c r="H460" s="2061"/>
      <c r="I460" s="2061"/>
      <c r="J460" s="2061"/>
      <c r="K460" s="2061"/>
      <c r="L460" s="1508"/>
      <c r="M460" s="2061" t="s">
        <v>1205</v>
      </c>
      <c r="N460" s="2061"/>
      <c r="O460" s="2061"/>
      <c r="P460" s="1508"/>
      <c r="Q460" s="2062" t="s">
        <v>1284</v>
      </c>
      <c r="R460" s="2063"/>
      <c r="S460" s="2064"/>
    </row>
    <row r="461" spans="1:19" ht="22.8" customHeight="1">
      <c r="A461" s="2023" t="str">
        <f>+'ACTA ADICIONAL OBRA '!A224</f>
        <v>12.5.5</v>
      </c>
      <c r="B461" s="2024"/>
      <c r="C461" s="2024"/>
      <c r="D461" s="2024"/>
      <c r="E461" s="1509"/>
      <c r="F461" s="2025" t="str">
        <f>+'ACTA ADICIONAL OBRA '!B224</f>
        <v>Suministro e instalacion de accesorios ( valvulas, tee, reducciones, uniones) para  red contra incendios</v>
      </c>
      <c r="G461" s="2025"/>
      <c r="H461" s="2025"/>
      <c r="I461" s="2025"/>
      <c r="J461" s="2025"/>
      <c r="K461" s="2025"/>
      <c r="L461" s="1508"/>
      <c r="M461" s="2100" t="str">
        <f>+'ACTA ADICIONAL OBRA '!C224</f>
        <v xml:space="preserve">GENERAL </v>
      </c>
      <c r="N461" s="2027"/>
      <c r="O461" s="2028"/>
      <c r="P461" s="1507"/>
      <c r="Q461" s="2029"/>
      <c r="R461" s="2030"/>
      <c r="S461" s="2031"/>
    </row>
    <row r="462" spans="1:19" ht="22.8" customHeight="1">
      <c r="A462" s="2023"/>
      <c r="B462" s="2024"/>
      <c r="C462" s="2024"/>
      <c r="D462" s="2024"/>
      <c r="E462" s="1509"/>
      <c r="F462" s="2025"/>
      <c r="G462" s="2025"/>
      <c r="H462" s="2025"/>
      <c r="I462" s="2025"/>
      <c r="J462" s="2025"/>
      <c r="K462" s="2025"/>
      <c r="L462" s="1507"/>
      <c r="M462" s="1507"/>
      <c r="N462" s="1511"/>
      <c r="O462" s="1511"/>
      <c r="P462" s="1511"/>
      <c r="Q462" s="1511"/>
      <c r="R462" s="1508"/>
      <c r="S462" s="282"/>
    </row>
    <row r="463" spans="1:19" ht="22.8" customHeight="1">
      <c r="A463" s="2032" t="s">
        <v>1285</v>
      </c>
      <c r="B463" s="2033"/>
      <c r="C463" s="2033"/>
      <c r="D463" s="2033"/>
      <c r="E463" s="2033"/>
      <c r="F463" s="2033"/>
      <c r="G463" s="2033"/>
      <c r="H463" s="2033"/>
      <c r="I463" s="2033"/>
      <c r="J463" s="2033"/>
      <c r="K463" s="2034"/>
      <c r="L463" s="2038" t="s">
        <v>428</v>
      </c>
      <c r="M463" s="2040" t="s">
        <v>1225</v>
      </c>
      <c r="N463" s="2041"/>
      <c r="O463" s="2042"/>
      <c r="P463" s="2038" t="s">
        <v>1286</v>
      </c>
      <c r="Q463" s="2038" t="s">
        <v>1287</v>
      </c>
      <c r="R463" s="2038" t="s">
        <v>1288</v>
      </c>
      <c r="S463" s="2043" t="s">
        <v>1206</v>
      </c>
    </row>
    <row r="464" spans="1:19" ht="22.8" customHeight="1">
      <c r="A464" s="2035"/>
      <c r="B464" s="2036"/>
      <c r="C464" s="2036"/>
      <c r="D464" s="2036"/>
      <c r="E464" s="2036"/>
      <c r="F464" s="2036"/>
      <c r="G464" s="2036"/>
      <c r="H464" s="2036"/>
      <c r="I464" s="2036"/>
      <c r="J464" s="2036"/>
      <c r="K464" s="2037"/>
      <c r="L464" s="2039"/>
      <c r="M464" s="284" t="s">
        <v>1289</v>
      </c>
      <c r="N464" s="284" t="s">
        <v>1290</v>
      </c>
      <c r="O464" s="284" t="s">
        <v>1291</v>
      </c>
      <c r="P464" s="2039"/>
      <c r="Q464" s="2039"/>
      <c r="R464" s="2039"/>
      <c r="S464" s="2044"/>
    </row>
    <row r="465" spans="1:19" ht="22.8" customHeight="1">
      <c r="A465" s="2070" t="e" vm="5">
        <v>#VALUE!</v>
      </c>
      <c r="B465" s="2071"/>
      <c r="C465" s="2071"/>
      <c r="D465" s="2071"/>
      <c r="E465" s="2071"/>
      <c r="F465" s="2071"/>
      <c r="G465" s="2071"/>
      <c r="H465" s="2071"/>
      <c r="I465" s="2071"/>
      <c r="J465" s="2071"/>
      <c r="K465" s="2072"/>
      <c r="L465" s="715" t="s">
        <v>1385</v>
      </c>
      <c r="M465" s="708"/>
      <c r="O465" s="287"/>
      <c r="P465" s="287"/>
      <c r="Q465" s="709">
        <v>4</v>
      </c>
      <c r="R465" s="287"/>
      <c r="S465" s="288"/>
    </row>
    <row r="466" spans="1:19" ht="22.8" customHeight="1">
      <c r="A466" s="2073"/>
      <c r="B466" s="2074"/>
      <c r="C466" s="2074"/>
      <c r="D466" s="2074"/>
      <c r="E466" s="2074"/>
      <c r="F466" s="2074"/>
      <c r="G466" s="2074"/>
      <c r="H466" s="2074"/>
      <c r="I466" s="2074"/>
      <c r="J466" s="2074"/>
      <c r="K466" s="2075"/>
      <c r="L466" s="715" t="s">
        <v>1387</v>
      </c>
      <c r="M466" s="708"/>
      <c r="O466" s="287"/>
      <c r="P466" s="287"/>
      <c r="Q466" s="709">
        <v>40</v>
      </c>
      <c r="R466" s="287"/>
      <c r="S466" s="288"/>
    </row>
    <row r="467" spans="1:19" ht="22.8" customHeight="1">
      <c r="A467" s="2073"/>
      <c r="B467" s="2074"/>
      <c r="C467" s="2074"/>
      <c r="D467" s="2074"/>
      <c r="E467" s="2074"/>
      <c r="F467" s="2074"/>
      <c r="G467" s="2074"/>
      <c r="H467" s="2074"/>
      <c r="I467" s="2074"/>
      <c r="J467" s="2074"/>
      <c r="K467" s="2075"/>
      <c r="L467" s="715" t="s">
        <v>1388</v>
      </c>
      <c r="M467" s="710"/>
      <c r="O467" s="287"/>
      <c r="P467" s="287"/>
      <c r="Q467" s="711">
        <v>28</v>
      </c>
      <c r="R467" s="287"/>
      <c r="S467" s="288"/>
    </row>
    <row r="468" spans="1:19" ht="22.8" customHeight="1">
      <c r="A468" s="2073"/>
      <c r="B468" s="2074"/>
      <c r="C468" s="2074"/>
      <c r="D468" s="2074"/>
      <c r="E468" s="2074"/>
      <c r="F468" s="2074"/>
      <c r="G468" s="2074"/>
      <c r="H468" s="2074"/>
      <c r="I468" s="2074"/>
      <c r="J468" s="2074"/>
      <c r="K468" s="2075"/>
      <c r="L468" s="715" t="s">
        <v>1389</v>
      </c>
      <c r="M468" s="710"/>
      <c r="O468" s="287"/>
      <c r="P468" s="287"/>
      <c r="Q468" s="711">
        <v>5</v>
      </c>
      <c r="R468" s="287"/>
      <c r="S468" s="288"/>
    </row>
    <row r="469" spans="1:19" ht="22.8" customHeight="1">
      <c r="A469" s="2073"/>
      <c r="B469" s="2074"/>
      <c r="C469" s="2074"/>
      <c r="D469" s="2074"/>
      <c r="E469" s="2074"/>
      <c r="F469" s="2074"/>
      <c r="G469" s="2074"/>
      <c r="H469" s="2074"/>
      <c r="I469" s="2074"/>
      <c r="J469" s="2074"/>
      <c r="K469" s="2075"/>
      <c r="L469" s="708" t="s">
        <v>1390</v>
      </c>
      <c r="M469" s="710"/>
      <c r="O469" s="287"/>
      <c r="P469" s="287"/>
      <c r="Q469" s="711">
        <v>8</v>
      </c>
      <c r="R469" s="287"/>
      <c r="S469" s="288"/>
    </row>
    <row r="470" spans="1:19" ht="22.8" customHeight="1">
      <c r="A470" s="2073"/>
      <c r="B470" s="2074"/>
      <c r="C470" s="2074"/>
      <c r="D470" s="2074"/>
      <c r="E470" s="2074"/>
      <c r="F470" s="2074"/>
      <c r="G470" s="2074"/>
      <c r="H470" s="2074"/>
      <c r="I470" s="2074"/>
      <c r="J470" s="2074"/>
      <c r="K470" s="2075"/>
      <c r="L470" s="708" t="s">
        <v>1391</v>
      </c>
      <c r="M470" s="710"/>
      <c r="O470" s="287"/>
      <c r="P470" s="287"/>
      <c r="Q470" s="711">
        <v>13</v>
      </c>
      <c r="R470" s="287"/>
      <c r="S470" s="288"/>
    </row>
    <row r="471" spans="1:19" ht="22.8" customHeight="1">
      <c r="A471" s="2073"/>
      <c r="B471" s="2074"/>
      <c r="C471" s="2074"/>
      <c r="D471" s="2074"/>
      <c r="E471" s="2074"/>
      <c r="F471" s="2074"/>
      <c r="G471" s="2074"/>
      <c r="H471" s="2074"/>
      <c r="I471" s="2074"/>
      <c r="J471" s="2074"/>
      <c r="K471" s="2075"/>
      <c r="L471" s="708" t="s">
        <v>1392</v>
      </c>
      <c r="M471" s="710"/>
      <c r="O471" s="287"/>
      <c r="P471" s="287"/>
      <c r="Q471" s="711">
        <v>2</v>
      </c>
      <c r="R471" s="287"/>
      <c r="S471" s="288"/>
    </row>
    <row r="472" spans="1:19" ht="22.8" customHeight="1">
      <c r="A472" s="2073"/>
      <c r="B472" s="2074"/>
      <c r="C472" s="2074"/>
      <c r="D472" s="2074"/>
      <c r="E472" s="2074"/>
      <c r="F472" s="2074"/>
      <c r="G472" s="2074"/>
      <c r="H472" s="2074"/>
      <c r="I472" s="2074"/>
      <c r="J472" s="2074"/>
      <c r="K472" s="2075"/>
      <c r="L472" s="708" t="s">
        <v>1393</v>
      </c>
      <c r="M472" s="710"/>
      <c r="O472" s="287"/>
      <c r="P472" s="287"/>
      <c r="Q472" s="711">
        <v>50</v>
      </c>
      <c r="R472" s="287"/>
      <c r="S472" s="288"/>
    </row>
    <row r="473" spans="1:19" ht="22.8" customHeight="1">
      <c r="A473" s="2073"/>
      <c r="B473" s="2074"/>
      <c r="C473" s="2074"/>
      <c r="D473" s="2074"/>
      <c r="E473" s="2074"/>
      <c r="F473" s="2074"/>
      <c r="G473" s="2074"/>
      <c r="H473" s="2074"/>
      <c r="I473" s="2074"/>
      <c r="J473" s="2074"/>
      <c r="K473" s="2075"/>
      <c r="L473" s="715" t="s">
        <v>1394</v>
      </c>
      <c r="M473" s="710"/>
      <c r="O473" s="287"/>
      <c r="P473" s="287"/>
      <c r="Q473" s="711">
        <v>6</v>
      </c>
      <c r="R473" s="287"/>
      <c r="S473" s="288"/>
    </row>
    <row r="474" spans="1:19" ht="22.8" customHeight="1">
      <c r="A474" s="2073"/>
      <c r="B474" s="2074"/>
      <c r="C474" s="2074"/>
      <c r="D474" s="2074"/>
      <c r="E474" s="2074"/>
      <c r="F474" s="2074"/>
      <c r="G474" s="2074"/>
      <c r="H474" s="2074"/>
      <c r="I474" s="2074"/>
      <c r="J474" s="2074"/>
      <c r="K474" s="2075"/>
      <c r="L474" s="708" t="s">
        <v>1395</v>
      </c>
      <c r="M474" s="710"/>
      <c r="O474" s="287"/>
      <c r="P474" s="287"/>
      <c r="Q474" s="711">
        <v>58</v>
      </c>
      <c r="R474" s="287"/>
      <c r="S474" s="288"/>
    </row>
    <row r="475" spans="1:19" ht="22.8" customHeight="1">
      <c r="A475" s="2073"/>
      <c r="B475" s="2074"/>
      <c r="C475" s="2074"/>
      <c r="D475" s="2074"/>
      <c r="E475" s="2074"/>
      <c r="F475" s="2074"/>
      <c r="G475" s="2074"/>
      <c r="H475" s="2074"/>
      <c r="I475" s="2074"/>
      <c r="J475" s="2074"/>
      <c r="K475" s="2075"/>
      <c r="L475" s="715" t="s">
        <v>1396</v>
      </c>
      <c r="M475" s="710"/>
      <c r="O475" s="287"/>
      <c r="P475" s="287"/>
      <c r="Q475" s="711">
        <v>48</v>
      </c>
      <c r="R475" s="287"/>
      <c r="S475" s="288"/>
    </row>
    <row r="476" spans="1:19" ht="22.8" customHeight="1">
      <c r="A476" s="2073"/>
      <c r="B476" s="2074"/>
      <c r="C476" s="2074"/>
      <c r="D476" s="2074"/>
      <c r="E476" s="2074"/>
      <c r="F476" s="2074"/>
      <c r="G476" s="2074"/>
      <c r="H476" s="2074"/>
      <c r="I476" s="2074"/>
      <c r="J476" s="2074"/>
      <c r="K476" s="2075"/>
      <c r="L476" s="715" t="s">
        <v>1397</v>
      </c>
      <c r="M476" s="710"/>
      <c r="O476" s="287"/>
      <c r="P476" s="287"/>
      <c r="Q476" s="711">
        <v>3</v>
      </c>
      <c r="R476" s="287"/>
      <c r="S476" s="288"/>
    </row>
    <row r="477" spans="1:19" ht="22.8" customHeight="1">
      <c r="A477" s="2073"/>
      <c r="B477" s="2074"/>
      <c r="C477" s="2074"/>
      <c r="D477" s="2074"/>
      <c r="E477" s="2074"/>
      <c r="F477" s="2074"/>
      <c r="G477" s="2074"/>
      <c r="H477" s="2074"/>
      <c r="I477" s="2074"/>
      <c r="J477" s="2074"/>
      <c r="K477" s="2075"/>
      <c r="L477" s="715" t="s">
        <v>1398</v>
      </c>
      <c r="M477" s="710"/>
      <c r="O477" s="287"/>
      <c r="P477" s="287"/>
      <c r="Q477" s="711">
        <v>5</v>
      </c>
      <c r="R477" s="287"/>
      <c r="S477" s="288"/>
    </row>
    <row r="478" spans="1:19" ht="22.8" customHeight="1">
      <c r="A478" s="2073"/>
      <c r="B478" s="2074"/>
      <c r="C478" s="2074"/>
      <c r="D478" s="2074"/>
      <c r="E478" s="2074"/>
      <c r="F478" s="2074"/>
      <c r="G478" s="2074"/>
      <c r="H478" s="2074"/>
      <c r="I478" s="2074"/>
      <c r="J478" s="2074"/>
      <c r="K478" s="2075"/>
      <c r="L478" s="716"/>
      <c r="M478" s="712"/>
      <c r="O478" s="287"/>
      <c r="P478" s="287"/>
      <c r="Q478" s="384"/>
      <c r="R478" s="287"/>
      <c r="S478" s="288"/>
    </row>
    <row r="479" spans="1:19" ht="22.8" customHeight="1">
      <c r="A479" s="2073"/>
      <c r="B479" s="2074"/>
      <c r="C479" s="2074"/>
      <c r="D479" s="2074"/>
      <c r="E479" s="2074"/>
      <c r="F479" s="2074"/>
      <c r="G479" s="2074"/>
      <c r="H479" s="2074"/>
      <c r="I479" s="2074"/>
      <c r="J479" s="2074"/>
      <c r="K479" s="2075"/>
      <c r="L479" s="712" t="s">
        <v>1399</v>
      </c>
      <c r="M479" s="713"/>
      <c r="O479" s="287"/>
      <c r="P479" s="287"/>
      <c r="Q479" s="384">
        <v>20</v>
      </c>
      <c r="R479" s="287"/>
      <c r="S479" s="288"/>
    </row>
    <row r="480" spans="1:19" ht="22.8" customHeight="1">
      <c r="A480" s="2073"/>
      <c r="B480" s="2074"/>
      <c r="C480" s="2074"/>
      <c r="D480" s="2074"/>
      <c r="E480" s="2074"/>
      <c r="F480" s="2074"/>
      <c r="G480" s="2074"/>
      <c r="H480" s="2074"/>
      <c r="I480" s="2074"/>
      <c r="J480" s="2074"/>
      <c r="K480" s="2075"/>
      <c r="L480" s="712" t="s">
        <v>1400</v>
      </c>
      <c r="M480" s="713"/>
      <c r="O480" s="287"/>
      <c r="P480" s="287"/>
      <c r="Q480" s="384">
        <v>2</v>
      </c>
      <c r="R480" s="287"/>
      <c r="S480" s="288"/>
    </row>
    <row r="481" spans="1:19" ht="22.8" customHeight="1">
      <c r="A481" s="2073"/>
      <c r="B481" s="2074"/>
      <c r="C481" s="2074"/>
      <c r="D481" s="2074"/>
      <c r="E481" s="2074"/>
      <c r="F481" s="2074"/>
      <c r="G481" s="2074"/>
      <c r="H481" s="2074"/>
      <c r="I481" s="2074"/>
      <c r="J481" s="2074"/>
      <c r="K481" s="2075"/>
      <c r="L481" s="712" t="s">
        <v>1401</v>
      </c>
      <c r="M481" s="713"/>
      <c r="O481" s="287"/>
      <c r="P481" s="287"/>
      <c r="Q481" s="384">
        <v>25</v>
      </c>
      <c r="R481" s="287"/>
      <c r="S481" s="288"/>
    </row>
    <row r="482" spans="1:19" ht="22.8" customHeight="1">
      <c r="A482" s="2073"/>
      <c r="B482" s="2074"/>
      <c r="C482" s="2074"/>
      <c r="D482" s="2074"/>
      <c r="E482" s="2074"/>
      <c r="F482" s="2074"/>
      <c r="G482" s="2074"/>
      <c r="H482" s="2074"/>
      <c r="I482" s="2074"/>
      <c r="J482" s="2074"/>
      <c r="K482" s="2075"/>
      <c r="L482" s="712" t="s">
        <v>1402</v>
      </c>
      <c r="M482" s="713"/>
      <c r="O482" s="287"/>
      <c r="P482" s="287"/>
      <c r="Q482" s="384">
        <v>76</v>
      </c>
      <c r="R482" s="287"/>
      <c r="S482" s="288"/>
    </row>
    <row r="483" spans="1:19" ht="22.8" customHeight="1">
      <c r="A483" s="2073"/>
      <c r="B483" s="2074"/>
      <c r="C483" s="2074"/>
      <c r="D483" s="2074"/>
      <c r="E483" s="2074"/>
      <c r="F483" s="2074"/>
      <c r="G483" s="2074"/>
      <c r="H483" s="2074"/>
      <c r="I483" s="2074"/>
      <c r="J483" s="2074"/>
      <c r="K483" s="2075"/>
      <c r="L483" s="716"/>
      <c r="M483" s="712"/>
      <c r="O483" s="287"/>
      <c r="P483" s="287"/>
      <c r="Q483" s="384"/>
      <c r="R483" s="287"/>
      <c r="S483" s="288"/>
    </row>
    <row r="484" spans="1:19" ht="22.8" customHeight="1">
      <c r="A484" s="2073"/>
      <c r="B484" s="2074"/>
      <c r="C484" s="2074"/>
      <c r="D484" s="2074"/>
      <c r="E484" s="2074"/>
      <c r="F484" s="2074"/>
      <c r="G484" s="2074"/>
      <c r="H484" s="2074"/>
      <c r="I484" s="2074"/>
      <c r="J484" s="2074"/>
      <c r="K484" s="2075"/>
      <c r="L484" s="716" t="s">
        <v>1403</v>
      </c>
      <c r="M484" s="712"/>
      <c r="O484" s="287"/>
      <c r="P484" s="287"/>
      <c r="Q484" s="384">
        <v>8</v>
      </c>
      <c r="R484" s="287"/>
      <c r="S484" s="288"/>
    </row>
    <row r="485" spans="1:19" ht="22.8" customHeight="1">
      <c r="A485" s="2073"/>
      <c r="B485" s="2074"/>
      <c r="C485" s="2074"/>
      <c r="D485" s="2074"/>
      <c r="E485" s="2074"/>
      <c r="F485" s="2074"/>
      <c r="G485" s="2074"/>
      <c r="H485" s="2074"/>
      <c r="I485" s="2074"/>
      <c r="J485" s="2074"/>
      <c r="K485" s="2075"/>
      <c r="L485" s="716" t="s">
        <v>1404</v>
      </c>
      <c r="M485" s="712"/>
      <c r="O485" s="287"/>
      <c r="P485" s="287"/>
      <c r="Q485" s="384">
        <v>10</v>
      </c>
      <c r="R485" s="287"/>
      <c r="S485" s="288"/>
    </row>
    <row r="486" spans="1:19" ht="22.8" customHeight="1">
      <c r="A486" s="2073"/>
      <c r="B486" s="2074"/>
      <c r="C486" s="2074"/>
      <c r="D486" s="2074"/>
      <c r="E486" s="2074"/>
      <c r="F486" s="2074"/>
      <c r="G486" s="2074"/>
      <c r="H486" s="2074"/>
      <c r="I486" s="2074"/>
      <c r="J486" s="2074"/>
      <c r="K486" s="2075"/>
      <c r="L486" s="716" t="s">
        <v>1405</v>
      </c>
      <c r="M486" s="712"/>
      <c r="O486" s="287"/>
      <c r="P486" s="287"/>
      <c r="Q486" s="384">
        <v>20</v>
      </c>
      <c r="R486" s="287"/>
      <c r="S486" s="288"/>
    </row>
    <row r="487" spans="1:19" ht="22.8" customHeight="1">
      <c r="A487" s="2073"/>
      <c r="B487" s="2074"/>
      <c r="C487" s="2074"/>
      <c r="D487" s="2074"/>
      <c r="E487" s="2074"/>
      <c r="F487" s="2074"/>
      <c r="G487" s="2074"/>
      <c r="H487" s="2074"/>
      <c r="I487" s="2074"/>
      <c r="J487" s="2074"/>
      <c r="K487" s="2075"/>
      <c r="L487" s="716" t="s">
        <v>1406</v>
      </c>
      <c r="M487" s="712"/>
      <c r="O487" s="287"/>
      <c r="P487" s="287"/>
      <c r="Q487" s="384">
        <v>25</v>
      </c>
      <c r="R487" s="287"/>
      <c r="S487" s="288"/>
    </row>
    <row r="488" spans="1:19" ht="22.8" customHeight="1">
      <c r="A488" s="2073"/>
      <c r="B488" s="2074"/>
      <c r="C488" s="2074"/>
      <c r="D488" s="2074"/>
      <c r="E488" s="2074"/>
      <c r="F488" s="2074"/>
      <c r="G488" s="2074"/>
      <c r="H488" s="2074"/>
      <c r="I488" s="2074"/>
      <c r="J488" s="2074"/>
      <c r="K488" s="2075"/>
      <c r="L488" s="716" t="s">
        <v>1407</v>
      </c>
      <c r="M488" s="712"/>
      <c r="O488" s="287"/>
      <c r="P488" s="287"/>
      <c r="Q488" s="384">
        <v>1</v>
      </c>
      <c r="R488" s="287"/>
      <c r="S488" s="288"/>
    </row>
    <row r="489" spans="1:19" ht="22.8" customHeight="1">
      <c r="A489" s="2073"/>
      <c r="B489" s="2074"/>
      <c r="C489" s="2074"/>
      <c r="D489" s="2074"/>
      <c r="E489" s="2074"/>
      <c r="F489" s="2074"/>
      <c r="G489" s="2074"/>
      <c r="H489" s="2074"/>
      <c r="I489" s="2074"/>
      <c r="J489" s="2074"/>
      <c r="K489" s="2075"/>
      <c r="L489" s="716" t="s">
        <v>1408</v>
      </c>
      <c r="M489" s="712"/>
      <c r="O489" s="287"/>
      <c r="P489" s="287"/>
      <c r="Q489" s="384">
        <v>6</v>
      </c>
      <c r="R489" s="287"/>
      <c r="S489" s="288"/>
    </row>
    <row r="490" spans="1:19" ht="22.8" customHeight="1">
      <c r="A490" s="2073"/>
      <c r="B490" s="2074"/>
      <c r="C490" s="2074"/>
      <c r="D490" s="2074"/>
      <c r="E490" s="2074"/>
      <c r="F490" s="2074"/>
      <c r="G490" s="2074"/>
      <c r="H490" s="2074"/>
      <c r="I490" s="2074"/>
      <c r="J490" s="2074"/>
      <c r="K490" s="2075"/>
      <c r="L490" s="716" t="s">
        <v>1409</v>
      </c>
      <c r="M490" s="712"/>
      <c r="O490" s="287"/>
      <c r="P490" s="287"/>
      <c r="Q490" s="384">
        <v>3</v>
      </c>
      <c r="R490" s="287"/>
      <c r="S490" s="288"/>
    </row>
    <row r="491" spans="1:19" ht="22.8" customHeight="1">
      <c r="A491" s="2073"/>
      <c r="B491" s="2074"/>
      <c r="C491" s="2074"/>
      <c r="D491" s="2074"/>
      <c r="E491" s="2074"/>
      <c r="F491" s="2074"/>
      <c r="G491" s="2074"/>
      <c r="H491" s="2074"/>
      <c r="I491" s="2074"/>
      <c r="J491" s="2074"/>
      <c r="K491" s="2075"/>
      <c r="L491" s="717" t="s">
        <v>1346</v>
      </c>
      <c r="M491" s="714"/>
      <c r="O491" s="287"/>
      <c r="P491" s="287"/>
      <c r="Q491" s="718">
        <v>2</v>
      </c>
      <c r="R491" s="287"/>
      <c r="S491" s="288"/>
    </row>
    <row r="492" spans="1:19" ht="22.8" customHeight="1">
      <c r="A492" s="2073"/>
      <c r="B492" s="2074"/>
      <c r="C492" s="2074"/>
      <c r="D492" s="2074"/>
      <c r="E492" s="2074"/>
      <c r="F492" s="2074"/>
      <c r="G492" s="2074"/>
      <c r="H492" s="2074"/>
      <c r="I492" s="2074"/>
      <c r="J492" s="2074"/>
      <c r="K492" s="2075"/>
      <c r="L492" s="285"/>
      <c r="M492" s="286"/>
      <c r="O492" s="287"/>
      <c r="P492" s="287"/>
      <c r="Q492" s="287"/>
      <c r="R492" s="287"/>
      <c r="S492" s="288"/>
    </row>
    <row r="493" spans="1:19" ht="22.8" customHeight="1" thickBot="1">
      <c r="A493" s="2076"/>
      <c r="B493" s="2077"/>
      <c r="C493" s="2077"/>
      <c r="D493" s="2077"/>
      <c r="E493" s="2077"/>
      <c r="F493" s="2077"/>
      <c r="G493" s="2077"/>
      <c r="H493" s="2077"/>
      <c r="I493" s="2077"/>
      <c r="J493" s="2077"/>
      <c r="K493" s="2078"/>
      <c r="L493" s="2020" t="s">
        <v>1209</v>
      </c>
      <c r="M493" s="2021"/>
      <c r="N493" s="2021"/>
      <c r="O493" s="2021"/>
      <c r="P493" s="2021"/>
      <c r="Q493" s="2021"/>
      <c r="R493" s="2022"/>
      <c r="S493" s="695">
        <v>1</v>
      </c>
    </row>
    <row r="494" spans="1:19" ht="22.8" customHeight="1">
      <c r="A494" s="757"/>
      <c r="B494" s="758"/>
      <c r="C494" s="758"/>
      <c r="D494" s="759"/>
      <c r="E494" s="760"/>
      <c r="F494" s="760"/>
      <c r="G494" s="760"/>
      <c r="H494" s="761"/>
      <c r="I494" s="762"/>
      <c r="J494" s="763"/>
      <c r="K494" s="763"/>
      <c r="L494" s="763"/>
      <c r="M494" s="764"/>
      <c r="N494" s="759"/>
      <c r="O494" s="759"/>
      <c r="P494" s="759"/>
      <c r="Q494" s="759"/>
      <c r="R494" s="759"/>
      <c r="S494" s="768"/>
    </row>
    <row r="495" spans="1:19" ht="22.8" customHeight="1">
      <c r="A495" s="289"/>
      <c r="B495" s="290"/>
      <c r="C495" s="290"/>
      <c r="D495" s="291"/>
      <c r="E495" s="292"/>
      <c r="F495" s="292"/>
      <c r="G495" s="292"/>
      <c r="H495" s="293"/>
      <c r="I495" s="294"/>
      <c r="J495" s="295"/>
      <c r="K495" s="295"/>
      <c r="L495" s="295"/>
      <c r="M495" s="296"/>
      <c r="N495" s="291"/>
      <c r="O495" s="291"/>
      <c r="P495" s="291"/>
      <c r="Q495" s="291"/>
      <c r="R495" s="291"/>
      <c r="S495" s="297"/>
    </row>
    <row r="496" spans="1:19" ht="72" customHeight="1">
      <c r="A496" s="1958" t="s">
        <v>1306</v>
      </c>
      <c r="B496" s="1758"/>
      <c r="C496" s="1757"/>
      <c r="D496" s="1757"/>
      <c r="E496" s="280"/>
      <c r="F496" s="756"/>
      <c r="G496" s="1758" t="s">
        <v>1306</v>
      </c>
      <c r="H496" s="1758"/>
      <c r="I496" s="299"/>
      <c r="J496" s="299"/>
      <c r="K496" s="756"/>
      <c r="L496" s="756"/>
      <c r="M496" s="756"/>
      <c r="N496" s="756"/>
      <c r="O496" s="756"/>
      <c r="P496" s="756"/>
      <c r="Q496" s="756"/>
      <c r="R496" s="756"/>
      <c r="S496" s="281"/>
    </row>
    <row r="497" spans="1:19" ht="22.8" customHeight="1">
      <c r="A497" s="765" t="s">
        <v>1939</v>
      </c>
      <c r="B497" s="755"/>
      <c r="C497" s="755"/>
      <c r="G497" s="1759" t="s">
        <v>1942</v>
      </c>
      <c r="H497" s="1759"/>
      <c r="I497" s="1759"/>
      <c r="J497" s="1759"/>
      <c r="K497" s="756"/>
      <c r="L497" s="756"/>
      <c r="M497" s="756"/>
      <c r="N497" s="756"/>
      <c r="O497" s="756"/>
      <c r="P497" s="756"/>
      <c r="Q497" s="756"/>
      <c r="R497" s="756"/>
      <c r="S497" s="300"/>
    </row>
    <row r="498" spans="1:19" ht="22.8" customHeight="1">
      <c r="A498" s="765" t="s">
        <v>1940</v>
      </c>
      <c r="B498" s="755"/>
      <c r="C498" s="755"/>
      <c r="G498" s="1759" t="s">
        <v>1943</v>
      </c>
      <c r="H498" s="1759"/>
      <c r="I498" s="1759"/>
      <c r="J498" s="1759"/>
      <c r="K498" s="756"/>
      <c r="L498" s="756"/>
      <c r="M498" s="756"/>
      <c r="N498" s="756"/>
      <c r="O498" s="756"/>
      <c r="P498" s="756"/>
      <c r="Q498" s="756"/>
      <c r="R498" s="756"/>
      <c r="S498" s="300"/>
    </row>
    <row r="499" spans="1:19" ht="22.8" customHeight="1" thickBot="1">
      <c r="A499" s="766" t="s">
        <v>1941</v>
      </c>
      <c r="B499" s="767"/>
      <c r="C499" s="767"/>
      <c r="D499" s="727"/>
      <c r="E499" s="727"/>
      <c r="F499" s="727"/>
      <c r="G499" s="1760" t="s">
        <v>1944</v>
      </c>
      <c r="H499" s="1760"/>
      <c r="I499" s="1760"/>
      <c r="J499" s="1760"/>
      <c r="K499" s="301"/>
      <c r="L499" s="301"/>
      <c r="M499" s="301"/>
      <c r="N499" s="301"/>
      <c r="O499" s="301"/>
      <c r="P499" s="301"/>
      <c r="Q499" s="301"/>
      <c r="R499" s="301"/>
      <c r="S499" s="302"/>
    </row>
    <row r="500" spans="1:19" ht="22.8" customHeight="1" thickBot="1">
      <c r="A500" s="2045"/>
      <c r="B500" s="2046"/>
      <c r="C500" s="2046"/>
      <c r="D500" s="2047" t="s">
        <v>1281</v>
      </c>
      <c r="E500" s="2048"/>
      <c r="F500" s="2048"/>
      <c r="G500" s="2048"/>
      <c r="H500" s="2048"/>
      <c r="I500" s="2048"/>
      <c r="J500" s="2048"/>
      <c r="K500" s="2048"/>
      <c r="L500" s="2048"/>
      <c r="M500" s="2048"/>
      <c r="N500" s="2048"/>
      <c r="O500" s="2048"/>
      <c r="P500" s="2048"/>
      <c r="Q500" s="2048"/>
      <c r="R500" s="2049"/>
      <c r="S500" s="694"/>
    </row>
    <row r="501" spans="1:19" ht="22.8" customHeight="1" thickBot="1">
      <c r="A501" s="279"/>
      <c r="B501" s="280"/>
      <c r="C501" s="280"/>
      <c r="D501" s="280"/>
      <c r="E501" s="280"/>
      <c r="F501" s="280"/>
      <c r="G501" s="280"/>
      <c r="H501" s="280"/>
      <c r="I501" s="280"/>
      <c r="J501" s="280"/>
      <c r="K501" s="280"/>
      <c r="L501" s="280"/>
      <c r="M501" s="280"/>
      <c r="N501" s="280"/>
      <c r="O501" s="280"/>
      <c r="P501" s="280"/>
      <c r="Q501" s="280"/>
      <c r="R501" s="280"/>
      <c r="S501" s="281"/>
    </row>
    <row r="502" spans="1:19" ht="33.6" customHeight="1">
      <c r="A502" s="2050" t="s">
        <v>1204</v>
      </c>
      <c r="B502" s="2051"/>
      <c r="C502" s="2052"/>
      <c r="D502" s="2053" t="s">
        <v>1228</v>
      </c>
      <c r="E502" s="2054"/>
      <c r="F502" s="2054"/>
      <c r="G502" s="2054"/>
      <c r="H502" s="2054"/>
      <c r="I502" s="2054"/>
      <c r="J502" s="2054"/>
      <c r="K502" s="2054"/>
      <c r="L502" s="2054"/>
      <c r="M502" s="2054"/>
      <c r="N502" s="2054"/>
      <c r="O502" s="2054"/>
      <c r="P502" s="2054"/>
      <c r="Q502" s="2054"/>
      <c r="R502" s="2055"/>
      <c r="S502" s="1240"/>
    </row>
    <row r="503" spans="1:19" ht="16.2" thickBot="1">
      <c r="A503" s="1237"/>
      <c r="B503" s="1238"/>
      <c r="C503" s="1239"/>
      <c r="D503" s="2056"/>
      <c r="E503" s="2057"/>
      <c r="F503" s="2057"/>
      <c r="G503" s="2057"/>
      <c r="H503" s="2057"/>
      <c r="I503" s="2057"/>
      <c r="J503" s="2057"/>
      <c r="K503" s="2057"/>
      <c r="L503" s="2057"/>
      <c r="M503" s="2057"/>
      <c r="N503" s="2057"/>
      <c r="O503" s="2057"/>
      <c r="P503" s="2057"/>
      <c r="Q503" s="2057"/>
      <c r="R503" s="2058"/>
      <c r="S503" s="1241"/>
    </row>
    <row r="504" spans="1:19" ht="22.8" customHeight="1">
      <c r="A504" s="283"/>
      <c r="B504" s="1506"/>
      <c r="C504" s="1506"/>
      <c r="D504" s="1507"/>
      <c r="E504" s="1508"/>
      <c r="F504" s="1508"/>
      <c r="G504" s="1507"/>
      <c r="H504" s="1507"/>
      <c r="I504" s="1507"/>
      <c r="J504" s="1507"/>
      <c r="K504" s="1507"/>
      <c r="L504" s="1507"/>
      <c r="M504" s="1507"/>
      <c r="N504" s="1507"/>
      <c r="O504" s="1507"/>
      <c r="P504" s="1507"/>
      <c r="Q504" s="1507"/>
      <c r="R504" s="1508"/>
      <c r="S504" s="282"/>
    </row>
    <row r="505" spans="1:19" ht="22.8" customHeight="1">
      <c r="A505" s="2059" t="s">
        <v>1282</v>
      </c>
      <c r="B505" s="2060"/>
      <c r="C505" s="2060"/>
      <c r="D505" s="2060"/>
      <c r="E505" s="1509"/>
      <c r="F505" s="2061" t="s">
        <v>1283</v>
      </c>
      <c r="G505" s="2061"/>
      <c r="H505" s="2061"/>
      <c r="I505" s="2061"/>
      <c r="J505" s="2061"/>
      <c r="K505" s="2061"/>
      <c r="L505" s="1508"/>
      <c r="M505" s="2061" t="s">
        <v>1205</v>
      </c>
      <c r="N505" s="2061"/>
      <c r="O505" s="2061"/>
      <c r="P505" s="1508"/>
      <c r="Q505" s="2062" t="s">
        <v>1284</v>
      </c>
      <c r="R505" s="2063"/>
      <c r="S505" s="2064"/>
    </row>
    <row r="506" spans="1:19" ht="22.8" customHeight="1">
      <c r="A506" s="2023" t="str">
        <f>+'ACTA ADICIONAL OBRA '!A225</f>
        <v>12.5.6</v>
      </c>
      <c r="B506" s="2024"/>
      <c r="C506" s="2024"/>
      <c r="D506" s="2024"/>
      <c r="E506" s="1509"/>
      <c r="F506" s="2025" t="str">
        <f>+'ACTA ADICIONAL OBRA '!B225</f>
        <v xml:space="preserve">Suministro e instalacion de siamesa  entrada de bomberos 21/2" x 21/2" x4 incluye reduccion </v>
      </c>
      <c r="G506" s="2025"/>
      <c r="H506" s="2025"/>
      <c r="I506" s="2025"/>
      <c r="J506" s="2025"/>
      <c r="K506" s="2025"/>
      <c r="L506" s="1508"/>
      <c r="M506" s="2026" t="str">
        <f>+'ACTA ADICIONAL OBRA '!C225</f>
        <v>UND.</v>
      </c>
      <c r="N506" s="2027"/>
      <c r="O506" s="2028"/>
      <c r="P506" s="1507"/>
      <c r="Q506" s="2029"/>
      <c r="R506" s="2030"/>
      <c r="S506" s="2031"/>
    </row>
    <row r="507" spans="1:19" ht="22.8" customHeight="1">
      <c r="A507" s="2023"/>
      <c r="B507" s="2024"/>
      <c r="C507" s="2024"/>
      <c r="D507" s="2024"/>
      <c r="E507" s="1509"/>
      <c r="F507" s="2025"/>
      <c r="G507" s="2025"/>
      <c r="H507" s="2025"/>
      <c r="I507" s="2025"/>
      <c r="J507" s="2025"/>
      <c r="K507" s="2025"/>
      <c r="L507" s="1507"/>
      <c r="M507" s="1507"/>
      <c r="N507" s="1511"/>
      <c r="O507" s="1511"/>
      <c r="P507" s="1511"/>
      <c r="Q507" s="1511"/>
      <c r="R507" s="1508"/>
      <c r="S507" s="282"/>
    </row>
    <row r="508" spans="1:19" ht="22.8" customHeight="1">
      <c r="A508" s="2032" t="s">
        <v>1285</v>
      </c>
      <c r="B508" s="2033"/>
      <c r="C508" s="2033"/>
      <c r="D508" s="2033"/>
      <c r="E508" s="2033"/>
      <c r="F508" s="2033"/>
      <c r="G508" s="2033"/>
      <c r="H508" s="2033"/>
      <c r="I508" s="2033"/>
      <c r="J508" s="2033"/>
      <c r="K508" s="2034"/>
      <c r="L508" s="2038" t="s">
        <v>428</v>
      </c>
      <c r="M508" s="2040" t="s">
        <v>1225</v>
      </c>
      <c r="N508" s="2041"/>
      <c r="O508" s="2042"/>
      <c r="P508" s="2038" t="s">
        <v>1286</v>
      </c>
      <c r="Q508" s="2038" t="s">
        <v>1287</v>
      </c>
      <c r="R508" s="2038" t="s">
        <v>1288</v>
      </c>
      <c r="S508" s="2043" t="s">
        <v>1206</v>
      </c>
    </row>
    <row r="509" spans="1:19" ht="22.8" customHeight="1">
      <c r="A509" s="2035"/>
      <c r="B509" s="2036"/>
      <c r="C509" s="2036"/>
      <c r="D509" s="2036"/>
      <c r="E509" s="2036"/>
      <c r="F509" s="2036"/>
      <c r="G509" s="2036"/>
      <c r="H509" s="2036"/>
      <c r="I509" s="2036"/>
      <c r="J509" s="2036"/>
      <c r="K509" s="2037"/>
      <c r="L509" s="2039"/>
      <c r="M509" s="284" t="s">
        <v>1289</v>
      </c>
      <c r="N509" s="284" t="s">
        <v>1290</v>
      </c>
      <c r="O509" s="284" t="s">
        <v>1291</v>
      </c>
      <c r="P509" s="2039"/>
      <c r="Q509" s="2039"/>
      <c r="R509" s="2039"/>
      <c r="S509" s="2044"/>
    </row>
    <row r="510" spans="1:19" ht="22.8" customHeight="1">
      <c r="A510" s="2070" t="e" vm="5">
        <v>#VALUE!</v>
      </c>
      <c r="B510" s="2071"/>
      <c r="C510" s="2071"/>
      <c r="D510" s="2071"/>
      <c r="E510" s="2071"/>
      <c r="F510" s="2071"/>
      <c r="G510" s="2071"/>
      <c r="H510" s="2071"/>
      <c r="I510" s="2071"/>
      <c r="J510" s="2071"/>
      <c r="K510" s="2072"/>
      <c r="L510" s="285" t="s">
        <v>1904</v>
      </c>
      <c r="M510" s="286"/>
      <c r="N510" s="287"/>
      <c r="O510" s="287">
        <v>1</v>
      </c>
      <c r="P510" s="287"/>
      <c r="Q510" s="287"/>
      <c r="R510" s="287"/>
      <c r="S510" s="288">
        <f>+O510</f>
        <v>1</v>
      </c>
    </row>
    <row r="511" spans="1:19" ht="22.8" customHeight="1">
      <c r="A511" s="2073"/>
      <c r="B511" s="2074"/>
      <c r="C511" s="2074"/>
      <c r="D511" s="2074"/>
      <c r="E511" s="2074"/>
      <c r="F511" s="2074"/>
      <c r="G511" s="2074"/>
      <c r="H511" s="2074"/>
      <c r="I511" s="2074"/>
      <c r="J511" s="2074"/>
      <c r="K511" s="2075"/>
      <c r="L511" s="285"/>
      <c r="M511" s="286"/>
      <c r="N511" s="287"/>
      <c r="O511" s="287"/>
      <c r="P511" s="287"/>
      <c r="Q511" s="287"/>
      <c r="R511" s="287"/>
      <c r="S511" s="288">
        <f>+N511*O511</f>
        <v>0</v>
      </c>
    </row>
    <row r="512" spans="1:19" ht="22.8" customHeight="1">
      <c r="A512" s="2073"/>
      <c r="B512" s="2074"/>
      <c r="C512" s="2074"/>
      <c r="D512" s="2074"/>
      <c r="E512" s="2074"/>
      <c r="F512" s="2074"/>
      <c r="G512" s="2074"/>
      <c r="H512" s="2074"/>
      <c r="I512" s="2074"/>
      <c r="J512" s="2074"/>
      <c r="K512" s="2075"/>
      <c r="L512" s="285"/>
      <c r="M512" s="286"/>
      <c r="N512" s="287"/>
      <c r="O512" s="287"/>
      <c r="P512" s="287"/>
      <c r="Q512" s="287"/>
      <c r="R512" s="287"/>
      <c r="S512" s="288"/>
    </row>
    <row r="513" spans="1:19" ht="22.8" customHeight="1">
      <c r="A513" s="2073"/>
      <c r="B513" s="2074"/>
      <c r="C513" s="2074"/>
      <c r="D513" s="2074"/>
      <c r="E513" s="2074"/>
      <c r="F513" s="2074"/>
      <c r="G513" s="2074"/>
      <c r="H513" s="2074"/>
      <c r="I513" s="2074"/>
      <c r="J513" s="2074"/>
      <c r="K513" s="2075"/>
      <c r="L513" s="285"/>
      <c r="M513" s="286"/>
      <c r="N513" s="287"/>
      <c r="O513" s="287"/>
      <c r="P513" s="287"/>
      <c r="Q513" s="287"/>
      <c r="R513" s="287"/>
      <c r="S513" s="288"/>
    </row>
    <row r="514" spans="1:19" ht="22.8" customHeight="1">
      <c r="A514" s="2073"/>
      <c r="B514" s="2074"/>
      <c r="C514" s="2074"/>
      <c r="D514" s="2074"/>
      <c r="E514" s="2074"/>
      <c r="F514" s="2074"/>
      <c r="G514" s="2074"/>
      <c r="H514" s="2074"/>
      <c r="I514" s="2074"/>
      <c r="J514" s="2074"/>
      <c r="K514" s="2075"/>
      <c r="L514" s="285"/>
      <c r="M514" s="286"/>
      <c r="N514" s="287"/>
      <c r="O514" s="287"/>
      <c r="P514" s="287"/>
      <c r="Q514" s="287"/>
      <c r="R514" s="287"/>
      <c r="S514" s="288"/>
    </row>
    <row r="515" spans="1:19" ht="22.8" customHeight="1">
      <c r="A515" s="2073"/>
      <c r="B515" s="2074"/>
      <c r="C515" s="2074"/>
      <c r="D515" s="2074"/>
      <c r="E515" s="2074"/>
      <c r="F515" s="2074"/>
      <c r="G515" s="2074"/>
      <c r="H515" s="2074"/>
      <c r="I515" s="2074"/>
      <c r="J515" s="2074"/>
      <c r="K515" s="2075"/>
      <c r="L515" s="285"/>
      <c r="M515" s="286"/>
      <c r="N515" s="287"/>
      <c r="O515" s="287"/>
      <c r="P515" s="287"/>
      <c r="Q515" s="287"/>
      <c r="R515" s="287"/>
      <c r="S515" s="288"/>
    </row>
    <row r="516" spans="1:19" ht="22.8" customHeight="1">
      <c r="A516" s="2073"/>
      <c r="B516" s="2074"/>
      <c r="C516" s="2074"/>
      <c r="D516" s="2074"/>
      <c r="E516" s="2074"/>
      <c r="F516" s="2074"/>
      <c r="G516" s="2074"/>
      <c r="H516" s="2074"/>
      <c r="I516" s="2074"/>
      <c r="J516" s="2074"/>
      <c r="K516" s="2075"/>
      <c r="L516" s="285"/>
      <c r="M516" s="286"/>
      <c r="N516" s="287"/>
      <c r="O516" s="287"/>
      <c r="P516" s="287"/>
      <c r="Q516" s="287"/>
      <c r="R516" s="287"/>
      <c r="S516" s="288"/>
    </row>
    <row r="517" spans="1:19" ht="22.8" customHeight="1">
      <c r="A517" s="2073"/>
      <c r="B517" s="2074"/>
      <c r="C517" s="2074"/>
      <c r="D517" s="2074"/>
      <c r="E517" s="2074"/>
      <c r="F517" s="2074"/>
      <c r="G517" s="2074"/>
      <c r="H517" s="2074"/>
      <c r="I517" s="2074"/>
      <c r="J517" s="2074"/>
      <c r="K517" s="2075"/>
      <c r="L517" s="285"/>
      <c r="M517" s="286"/>
      <c r="N517" s="287"/>
      <c r="O517" s="287"/>
      <c r="P517" s="287"/>
      <c r="Q517" s="287"/>
      <c r="R517" s="287"/>
      <c r="S517" s="288"/>
    </row>
    <row r="518" spans="1:19" ht="22.8" customHeight="1">
      <c r="A518" s="2073"/>
      <c r="B518" s="2074"/>
      <c r="C518" s="2074"/>
      <c r="D518" s="2074"/>
      <c r="E518" s="2074"/>
      <c r="F518" s="2074"/>
      <c r="G518" s="2074"/>
      <c r="H518" s="2074"/>
      <c r="I518" s="2074"/>
      <c r="J518" s="2074"/>
      <c r="K518" s="2075"/>
      <c r="L518" s="285"/>
      <c r="M518" s="286"/>
      <c r="N518" s="287"/>
      <c r="O518" s="287"/>
      <c r="P518" s="287"/>
      <c r="Q518" s="287"/>
      <c r="R518" s="287"/>
      <c r="S518" s="288"/>
    </row>
    <row r="519" spans="1:19" ht="22.8" customHeight="1">
      <c r="A519" s="2073"/>
      <c r="B519" s="2074"/>
      <c r="C519" s="2074"/>
      <c r="D519" s="2074"/>
      <c r="E519" s="2074"/>
      <c r="F519" s="2074"/>
      <c r="G519" s="2074"/>
      <c r="H519" s="2074"/>
      <c r="I519" s="2074"/>
      <c r="J519" s="2074"/>
      <c r="K519" s="2075"/>
      <c r="L519" s="285"/>
      <c r="M519" s="286"/>
      <c r="N519" s="287"/>
      <c r="O519" s="287"/>
      <c r="P519" s="287"/>
      <c r="Q519" s="287"/>
      <c r="R519" s="287"/>
      <c r="S519" s="288"/>
    </row>
    <row r="520" spans="1:19" ht="22.8" customHeight="1">
      <c r="A520" s="2073"/>
      <c r="B520" s="2074"/>
      <c r="C520" s="2074"/>
      <c r="D520" s="2074"/>
      <c r="E520" s="2074"/>
      <c r="F520" s="2074"/>
      <c r="G520" s="2074"/>
      <c r="H520" s="2074"/>
      <c r="I520" s="2074"/>
      <c r="J520" s="2074"/>
      <c r="K520" s="2075"/>
      <c r="L520" s="285"/>
      <c r="M520" s="286"/>
      <c r="N520" s="287"/>
      <c r="O520" s="287"/>
      <c r="P520" s="287"/>
      <c r="Q520" s="287"/>
      <c r="R520" s="287"/>
      <c r="S520" s="288"/>
    </row>
    <row r="521" spans="1:19" ht="22.8" customHeight="1">
      <c r="A521" s="2073"/>
      <c r="B521" s="2074"/>
      <c r="C521" s="2074"/>
      <c r="D521" s="2074"/>
      <c r="E521" s="2074"/>
      <c r="F521" s="2074"/>
      <c r="G521" s="2074"/>
      <c r="H521" s="2074"/>
      <c r="I521" s="2074"/>
      <c r="J521" s="2074"/>
      <c r="K521" s="2075"/>
      <c r="L521" s="285"/>
      <c r="M521" s="286"/>
      <c r="N521" s="287"/>
      <c r="O521" s="287"/>
      <c r="P521" s="287"/>
      <c r="Q521" s="287"/>
      <c r="R521" s="287"/>
      <c r="S521" s="288"/>
    </row>
    <row r="522" spans="1:19" ht="22.8" customHeight="1">
      <c r="A522" s="2073"/>
      <c r="B522" s="2074"/>
      <c r="C522" s="2074"/>
      <c r="D522" s="2074"/>
      <c r="E522" s="2074"/>
      <c r="F522" s="2074"/>
      <c r="G522" s="2074"/>
      <c r="H522" s="2074"/>
      <c r="I522" s="2074"/>
      <c r="J522" s="2074"/>
      <c r="K522" s="2075"/>
      <c r="L522" s="285"/>
      <c r="M522" s="286"/>
      <c r="N522" s="287"/>
      <c r="O522" s="287"/>
      <c r="P522" s="287"/>
      <c r="Q522" s="287"/>
      <c r="R522" s="287"/>
      <c r="S522" s="288"/>
    </row>
    <row r="523" spans="1:19" ht="22.8" customHeight="1">
      <c r="A523" s="2073"/>
      <c r="B523" s="2074"/>
      <c r="C523" s="2074"/>
      <c r="D523" s="2074"/>
      <c r="E523" s="2074"/>
      <c r="F523" s="2074"/>
      <c r="G523" s="2074"/>
      <c r="H523" s="2074"/>
      <c r="I523" s="2074"/>
      <c r="J523" s="2074"/>
      <c r="K523" s="2075"/>
      <c r="L523" s="285"/>
      <c r="M523" s="286"/>
      <c r="N523" s="287"/>
      <c r="O523" s="287"/>
      <c r="P523" s="287"/>
      <c r="Q523" s="287"/>
      <c r="R523" s="287"/>
      <c r="S523" s="288"/>
    </row>
    <row r="524" spans="1:19" ht="22.8" customHeight="1">
      <c r="A524" s="2073"/>
      <c r="B524" s="2074"/>
      <c r="C524" s="2074"/>
      <c r="D524" s="2074"/>
      <c r="E524" s="2074"/>
      <c r="F524" s="2074"/>
      <c r="G524" s="2074"/>
      <c r="H524" s="2074"/>
      <c r="I524" s="2074"/>
      <c r="J524" s="2074"/>
      <c r="K524" s="2075"/>
      <c r="L524" s="285"/>
      <c r="M524" s="286"/>
      <c r="N524" s="287"/>
      <c r="O524" s="287"/>
      <c r="P524" s="287"/>
      <c r="Q524" s="287"/>
      <c r="R524" s="287"/>
      <c r="S524" s="288"/>
    </row>
    <row r="525" spans="1:19" ht="22.8" customHeight="1">
      <c r="A525" s="2073"/>
      <c r="B525" s="2074"/>
      <c r="C525" s="2074"/>
      <c r="D525" s="2074"/>
      <c r="E525" s="2074"/>
      <c r="F525" s="2074"/>
      <c r="G525" s="2074"/>
      <c r="H525" s="2074"/>
      <c r="I525" s="2074"/>
      <c r="J525" s="2074"/>
      <c r="K525" s="2075"/>
      <c r="L525" s="285"/>
      <c r="M525" s="286"/>
      <c r="N525" s="287"/>
      <c r="O525" s="287"/>
      <c r="P525" s="287"/>
      <c r="Q525" s="287"/>
      <c r="R525" s="287"/>
      <c r="S525" s="288"/>
    </row>
    <row r="526" spans="1:19" ht="22.8" customHeight="1">
      <c r="A526" s="2073"/>
      <c r="B526" s="2074"/>
      <c r="C526" s="2074"/>
      <c r="D526" s="2074"/>
      <c r="E526" s="2074"/>
      <c r="F526" s="2074"/>
      <c r="G526" s="2074"/>
      <c r="H526" s="2074"/>
      <c r="I526" s="2074"/>
      <c r="J526" s="2074"/>
      <c r="K526" s="2075"/>
      <c r="L526" s="285"/>
      <c r="M526" s="286"/>
      <c r="N526" s="287"/>
      <c r="O526" s="287"/>
      <c r="P526" s="287"/>
      <c r="Q526" s="287"/>
      <c r="R526" s="287"/>
      <c r="S526" s="288"/>
    </row>
    <row r="527" spans="1:19" ht="22.8" customHeight="1">
      <c r="A527" s="2073"/>
      <c r="B527" s="2074"/>
      <c r="C527" s="2074"/>
      <c r="D527" s="2074"/>
      <c r="E527" s="2074"/>
      <c r="F527" s="2074"/>
      <c r="G527" s="2074"/>
      <c r="H527" s="2074"/>
      <c r="I527" s="2074"/>
      <c r="J527" s="2074"/>
      <c r="K527" s="2075"/>
      <c r="L527" s="285"/>
      <c r="M527" s="286"/>
      <c r="N527" s="287"/>
      <c r="O527" s="287"/>
      <c r="P527" s="287"/>
      <c r="Q527" s="287"/>
      <c r="R527" s="287"/>
      <c r="S527" s="288"/>
    </row>
    <row r="528" spans="1:19" ht="22.8" customHeight="1">
      <c r="A528" s="2073"/>
      <c r="B528" s="2074"/>
      <c r="C528" s="2074"/>
      <c r="D528" s="2074"/>
      <c r="E528" s="2074"/>
      <c r="F528" s="2074"/>
      <c r="G528" s="2074"/>
      <c r="H528" s="2074"/>
      <c r="I528" s="2074"/>
      <c r="J528" s="2074"/>
      <c r="K528" s="2075"/>
      <c r="L528" s="285"/>
      <c r="M528" s="286"/>
      <c r="N528" s="287"/>
      <c r="O528" s="287"/>
      <c r="P528" s="287"/>
      <c r="Q528" s="287"/>
      <c r="R528" s="287"/>
      <c r="S528" s="288"/>
    </row>
    <row r="529" spans="1:19" ht="22.8" customHeight="1">
      <c r="A529" s="2073"/>
      <c r="B529" s="2074"/>
      <c r="C529" s="2074"/>
      <c r="D529" s="2074"/>
      <c r="E529" s="2074"/>
      <c r="F529" s="2074"/>
      <c r="G529" s="2074"/>
      <c r="H529" s="2074"/>
      <c r="I529" s="2074"/>
      <c r="J529" s="2074"/>
      <c r="K529" s="2075"/>
      <c r="L529" s="285"/>
      <c r="M529" s="286"/>
      <c r="N529" s="287"/>
      <c r="O529" s="287"/>
      <c r="P529" s="287"/>
      <c r="Q529" s="287"/>
      <c r="R529" s="287"/>
      <c r="S529" s="288"/>
    </row>
    <row r="530" spans="1:19" ht="22.8" customHeight="1">
      <c r="A530" s="2073"/>
      <c r="B530" s="2074"/>
      <c r="C530" s="2074"/>
      <c r="D530" s="2074"/>
      <c r="E530" s="2074"/>
      <c r="F530" s="2074"/>
      <c r="G530" s="2074"/>
      <c r="H530" s="2074"/>
      <c r="I530" s="2074"/>
      <c r="J530" s="2074"/>
      <c r="K530" s="2075"/>
      <c r="L530" s="285"/>
      <c r="M530" s="286"/>
      <c r="N530" s="287"/>
      <c r="O530" s="287"/>
      <c r="P530" s="287"/>
      <c r="Q530" s="287"/>
      <c r="R530" s="287"/>
      <c r="S530" s="288"/>
    </row>
    <row r="531" spans="1:19" ht="22.8" customHeight="1" thickBot="1">
      <c r="A531" s="2076"/>
      <c r="B531" s="2077"/>
      <c r="C531" s="2077"/>
      <c r="D531" s="2077"/>
      <c r="E531" s="2077"/>
      <c r="F531" s="2077"/>
      <c r="G531" s="2077"/>
      <c r="H531" s="2077"/>
      <c r="I531" s="2077"/>
      <c r="J531" s="2077"/>
      <c r="K531" s="2078"/>
      <c r="L531" s="2020" t="s">
        <v>1209</v>
      </c>
      <c r="M531" s="2021"/>
      <c r="N531" s="2021"/>
      <c r="O531" s="2021"/>
      <c r="P531" s="2021"/>
      <c r="Q531" s="2021"/>
      <c r="R531" s="2022"/>
      <c r="S531" s="695">
        <f>+SUM(S510:S512)</f>
        <v>1</v>
      </c>
    </row>
    <row r="532" spans="1:19" ht="22.8" customHeight="1">
      <c r="A532" s="757"/>
      <c r="B532" s="758"/>
      <c r="C532" s="758"/>
      <c r="D532" s="759"/>
      <c r="E532" s="760"/>
      <c r="F532" s="760"/>
      <c r="G532" s="760"/>
      <c r="H532" s="761"/>
      <c r="I532" s="762"/>
      <c r="J532" s="763"/>
      <c r="K532" s="763"/>
      <c r="L532" s="763"/>
      <c r="M532" s="764"/>
      <c r="N532" s="759"/>
      <c r="O532" s="759"/>
      <c r="P532" s="759"/>
      <c r="Q532" s="759"/>
      <c r="R532" s="759"/>
      <c r="S532" s="768"/>
    </row>
    <row r="533" spans="1:19" ht="22.8" customHeight="1">
      <c r="A533" s="289"/>
      <c r="B533" s="290"/>
      <c r="C533" s="290"/>
      <c r="D533" s="291"/>
      <c r="E533" s="292"/>
      <c r="F533" s="292"/>
      <c r="G533" s="292"/>
      <c r="H533" s="293"/>
      <c r="I533" s="294"/>
      <c r="J533" s="295"/>
      <c r="K533" s="295"/>
      <c r="L533" s="295"/>
      <c r="M533" s="296"/>
      <c r="N533" s="291"/>
      <c r="O533" s="291"/>
      <c r="P533" s="291"/>
      <c r="Q533" s="291"/>
      <c r="R533" s="291"/>
      <c r="S533" s="297"/>
    </row>
    <row r="534" spans="1:19" ht="80.400000000000006" customHeight="1">
      <c r="A534" s="1958" t="s">
        <v>1306</v>
      </c>
      <c r="B534" s="1758"/>
      <c r="C534" s="1757"/>
      <c r="D534" s="1757"/>
      <c r="E534" s="280"/>
      <c r="F534" s="756"/>
      <c r="G534" s="1758" t="s">
        <v>1306</v>
      </c>
      <c r="H534" s="1758"/>
      <c r="I534" s="299"/>
      <c r="J534" s="299"/>
      <c r="K534" s="756"/>
      <c r="L534" s="756"/>
      <c r="M534" s="756"/>
      <c r="N534" s="756"/>
      <c r="O534" s="756"/>
      <c r="P534" s="756"/>
      <c r="Q534" s="756"/>
      <c r="R534" s="756"/>
      <c r="S534" s="281"/>
    </row>
    <row r="535" spans="1:19" ht="22.8" customHeight="1">
      <c r="A535" s="765" t="s">
        <v>1939</v>
      </c>
      <c r="B535" s="755"/>
      <c r="C535" s="755"/>
      <c r="G535" s="1759" t="s">
        <v>1942</v>
      </c>
      <c r="H535" s="1759"/>
      <c r="I535" s="1759"/>
      <c r="J535" s="1759"/>
      <c r="K535" s="756"/>
      <c r="L535" s="756"/>
      <c r="M535" s="756"/>
      <c r="N535" s="756"/>
      <c r="O535" s="756"/>
      <c r="P535" s="756"/>
      <c r="Q535" s="756"/>
      <c r="R535" s="756"/>
      <c r="S535" s="300"/>
    </row>
    <row r="536" spans="1:19" ht="22.8" customHeight="1">
      <c r="A536" s="765" t="s">
        <v>1940</v>
      </c>
      <c r="B536" s="755"/>
      <c r="C536" s="755"/>
      <c r="G536" s="1759" t="s">
        <v>1943</v>
      </c>
      <c r="H536" s="1759"/>
      <c r="I536" s="1759"/>
      <c r="J536" s="1759"/>
      <c r="K536" s="756"/>
      <c r="L536" s="756"/>
      <c r="M536" s="756"/>
      <c r="N536" s="756"/>
      <c r="O536" s="756"/>
      <c r="P536" s="756"/>
      <c r="Q536" s="756"/>
      <c r="R536" s="756"/>
      <c r="S536" s="300"/>
    </row>
    <row r="537" spans="1:19" ht="22.8" customHeight="1" thickBot="1">
      <c r="A537" s="766" t="s">
        <v>1941</v>
      </c>
      <c r="B537" s="767"/>
      <c r="C537" s="767"/>
      <c r="D537" s="727"/>
      <c r="E537" s="727"/>
      <c r="F537" s="727"/>
      <c r="G537" s="1760" t="s">
        <v>1944</v>
      </c>
      <c r="H537" s="1760"/>
      <c r="I537" s="1760"/>
      <c r="J537" s="1760"/>
      <c r="K537" s="301"/>
      <c r="L537" s="301"/>
      <c r="M537" s="301"/>
      <c r="N537" s="301"/>
      <c r="O537" s="301"/>
      <c r="P537" s="301"/>
      <c r="Q537" s="301"/>
      <c r="R537" s="301"/>
      <c r="S537" s="302"/>
    </row>
    <row r="538" spans="1:19" ht="22.8" customHeight="1" thickBot="1">
      <c r="A538" s="2045"/>
      <c r="B538" s="2046"/>
      <c r="C538" s="2046"/>
      <c r="D538" s="2047" t="s">
        <v>1281</v>
      </c>
      <c r="E538" s="2048"/>
      <c r="F538" s="2048"/>
      <c r="G538" s="2048"/>
      <c r="H538" s="2048"/>
      <c r="I538" s="2048"/>
      <c r="J538" s="2048"/>
      <c r="K538" s="2048"/>
      <c r="L538" s="2048"/>
      <c r="M538" s="2048"/>
      <c r="N538" s="2048"/>
      <c r="O538" s="2048"/>
      <c r="P538" s="2048"/>
      <c r="Q538" s="2048"/>
      <c r="R538" s="2049"/>
      <c r="S538" s="694"/>
    </row>
    <row r="539" spans="1:19" ht="22.8" customHeight="1" thickBot="1">
      <c r="A539" s="279"/>
      <c r="B539" s="280"/>
      <c r="C539" s="280"/>
      <c r="D539" s="280"/>
      <c r="E539" s="280"/>
      <c r="F539" s="280"/>
      <c r="G539" s="280"/>
      <c r="H539" s="280"/>
      <c r="I539" s="280"/>
      <c r="J539" s="280"/>
      <c r="K539" s="280"/>
      <c r="L539" s="280"/>
      <c r="M539" s="280"/>
      <c r="N539" s="280"/>
      <c r="O539" s="280"/>
      <c r="P539" s="280"/>
      <c r="Q539" s="280"/>
      <c r="R539" s="280"/>
      <c r="S539" s="281"/>
    </row>
    <row r="540" spans="1:19" ht="33.6" customHeight="1">
      <c r="A540" s="2050" t="s">
        <v>1204</v>
      </c>
      <c r="B540" s="2051"/>
      <c r="C540" s="2052"/>
      <c r="D540" s="2053" t="s">
        <v>1228</v>
      </c>
      <c r="E540" s="2054"/>
      <c r="F540" s="2054"/>
      <c r="G540" s="2054"/>
      <c r="H540" s="2054"/>
      <c r="I540" s="2054"/>
      <c r="J540" s="2054"/>
      <c r="K540" s="2054"/>
      <c r="L540" s="2054"/>
      <c r="M540" s="2054"/>
      <c r="N540" s="2054"/>
      <c r="O540" s="2054"/>
      <c r="P540" s="2054"/>
      <c r="Q540" s="2054"/>
      <c r="R540" s="2055"/>
      <c r="S540" s="1240"/>
    </row>
    <row r="541" spans="1:19" ht="16.2" thickBot="1">
      <c r="A541" s="1237"/>
      <c r="B541" s="1238"/>
      <c r="C541" s="1239"/>
      <c r="D541" s="2056"/>
      <c r="E541" s="2057"/>
      <c r="F541" s="2057"/>
      <c r="G541" s="2057"/>
      <c r="H541" s="2057"/>
      <c r="I541" s="2057"/>
      <c r="J541" s="2057"/>
      <c r="K541" s="2057"/>
      <c r="L541" s="2057"/>
      <c r="M541" s="2057"/>
      <c r="N541" s="2057"/>
      <c r="O541" s="2057"/>
      <c r="P541" s="2057"/>
      <c r="Q541" s="2057"/>
      <c r="R541" s="2058"/>
      <c r="S541" s="1241"/>
    </row>
    <row r="542" spans="1:19" ht="22.8" customHeight="1">
      <c r="A542" s="283"/>
      <c r="B542" s="1506"/>
      <c r="C542" s="1506"/>
      <c r="D542" s="1507"/>
      <c r="E542" s="1508"/>
      <c r="F542" s="1508"/>
      <c r="G542" s="1507"/>
      <c r="H542" s="1507"/>
      <c r="I542" s="1507"/>
      <c r="J542" s="1507"/>
      <c r="K542" s="1507"/>
      <c r="L542" s="1507"/>
      <c r="M542" s="1507"/>
      <c r="N542" s="1507"/>
      <c r="O542" s="1507"/>
      <c r="P542" s="1507"/>
      <c r="Q542" s="1507"/>
      <c r="R542" s="1508"/>
      <c r="S542" s="282"/>
    </row>
    <row r="543" spans="1:19" ht="22.8" customHeight="1">
      <c r="A543" s="2059" t="s">
        <v>1282</v>
      </c>
      <c r="B543" s="2060"/>
      <c r="C543" s="2060"/>
      <c r="D543" s="2060"/>
      <c r="E543" s="1509"/>
      <c r="F543" s="2061" t="s">
        <v>1283</v>
      </c>
      <c r="G543" s="2061"/>
      <c r="H543" s="2061"/>
      <c r="I543" s="2061"/>
      <c r="J543" s="2061"/>
      <c r="K543" s="2061"/>
      <c r="L543" s="1508"/>
      <c r="M543" s="2061" t="s">
        <v>1205</v>
      </c>
      <c r="N543" s="2061"/>
      <c r="O543" s="2061"/>
      <c r="P543" s="1508"/>
      <c r="Q543" s="2062" t="s">
        <v>1284</v>
      </c>
      <c r="R543" s="2063"/>
      <c r="S543" s="2064"/>
    </row>
    <row r="544" spans="1:19" ht="22.8" customHeight="1">
      <c r="A544" s="2023" t="str">
        <f>+'ACTA ADICIONAL OBRA '!A226</f>
        <v>12.5.7</v>
      </c>
      <c r="B544" s="2024"/>
      <c r="C544" s="2024"/>
      <c r="D544" s="2024"/>
      <c r="E544" s="1509"/>
      <c r="F544" s="2025" t="str">
        <f>+'ACTA ADICIONAL OBRA '!B226</f>
        <v>Suministro e instalacion de valvula de control 3" ranurada principal</v>
      </c>
      <c r="G544" s="2025"/>
      <c r="H544" s="2025"/>
      <c r="I544" s="2025"/>
      <c r="J544" s="2025"/>
      <c r="K544" s="2025"/>
      <c r="L544" s="1508"/>
      <c r="M544" s="2026">
        <f>+'ACTA ADICIONAL OBRA '!C425</f>
        <v>0</v>
      </c>
      <c r="N544" s="2027"/>
      <c r="O544" s="2028"/>
      <c r="P544" s="1507"/>
      <c r="Q544" s="2029"/>
      <c r="R544" s="2030"/>
      <c r="S544" s="2031"/>
    </row>
    <row r="545" spans="1:19" ht="22.8" customHeight="1">
      <c r="A545" s="2023"/>
      <c r="B545" s="2024"/>
      <c r="C545" s="2024"/>
      <c r="D545" s="2024"/>
      <c r="E545" s="1509"/>
      <c r="F545" s="2025"/>
      <c r="G545" s="2025"/>
      <c r="H545" s="2025"/>
      <c r="I545" s="2025"/>
      <c r="J545" s="2025"/>
      <c r="K545" s="2025"/>
      <c r="L545" s="1507"/>
      <c r="M545" s="1507"/>
      <c r="N545" s="1511"/>
      <c r="O545" s="1511"/>
      <c r="P545" s="1511"/>
      <c r="Q545" s="1511"/>
      <c r="R545" s="1508"/>
      <c r="S545" s="282"/>
    </row>
    <row r="546" spans="1:19" ht="22.8" customHeight="1">
      <c r="A546" s="2032" t="s">
        <v>1285</v>
      </c>
      <c r="B546" s="2033"/>
      <c r="C546" s="2033"/>
      <c r="D546" s="2033"/>
      <c r="E546" s="2033"/>
      <c r="F546" s="2033"/>
      <c r="G546" s="2033"/>
      <c r="H546" s="2033"/>
      <c r="I546" s="2033"/>
      <c r="J546" s="2033"/>
      <c r="K546" s="2034"/>
      <c r="L546" s="2038" t="s">
        <v>428</v>
      </c>
      <c r="M546" s="2040" t="s">
        <v>1225</v>
      </c>
      <c r="N546" s="2041"/>
      <c r="O546" s="2042"/>
      <c r="P546" s="2038" t="s">
        <v>1286</v>
      </c>
      <c r="Q546" s="2038" t="s">
        <v>1287</v>
      </c>
      <c r="R546" s="2038" t="s">
        <v>1288</v>
      </c>
      <c r="S546" s="2043" t="s">
        <v>1206</v>
      </c>
    </row>
    <row r="547" spans="1:19" ht="22.8" customHeight="1">
      <c r="A547" s="2035"/>
      <c r="B547" s="2036"/>
      <c r="C547" s="2036"/>
      <c r="D547" s="2036"/>
      <c r="E547" s="2036"/>
      <c r="F547" s="2036"/>
      <c r="G547" s="2036"/>
      <c r="H547" s="2036"/>
      <c r="I547" s="2036"/>
      <c r="J547" s="2036"/>
      <c r="K547" s="2037"/>
      <c r="L547" s="2039"/>
      <c r="M547" s="284" t="s">
        <v>1289</v>
      </c>
      <c r="N547" s="284" t="s">
        <v>1290</v>
      </c>
      <c r="O547" s="284" t="s">
        <v>1291</v>
      </c>
      <c r="P547" s="2039"/>
      <c r="Q547" s="2039"/>
      <c r="R547" s="2039"/>
      <c r="S547" s="2044"/>
    </row>
    <row r="548" spans="1:19" ht="22.8" customHeight="1">
      <c r="A548" s="2070" t="e" vm="5">
        <v>#VALUE!</v>
      </c>
      <c r="B548" s="2071"/>
      <c r="C548" s="2071"/>
      <c r="D548" s="2071"/>
      <c r="E548" s="2071"/>
      <c r="F548" s="2071"/>
      <c r="G548" s="2071"/>
      <c r="H548" s="2071"/>
      <c r="I548" s="2071"/>
      <c r="J548" s="2071"/>
      <c r="K548" s="2072"/>
      <c r="L548" s="285" t="s">
        <v>1905</v>
      </c>
      <c r="M548" s="286"/>
      <c r="N548" s="287"/>
      <c r="O548" s="287">
        <v>1</v>
      </c>
      <c r="P548" s="287"/>
      <c r="Q548" s="287"/>
      <c r="R548" s="287"/>
      <c r="S548" s="288">
        <f>+O548</f>
        <v>1</v>
      </c>
    </row>
    <row r="549" spans="1:19" ht="22.8" customHeight="1">
      <c r="A549" s="2073"/>
      <c r="B549" s="2074"/>
      <c r="C549" s="2074"/>
      <c r="D549" s="2074"/>
      <c r="E549" s="2074"/>
      <c r="F549" s="2074"/>
      <c r="G549" s="2074"/>
      <c r="H549" s="2074"/>
      <c r="I549" s="2074"/>
      <c r="J549" s="2074"/>
      <c r="K549" s="2075"/>
      <c r="L549" s="285"/>
      <c r="M549" s="286"/>
      <c r="N549" s="287"/>
      <c r="O549" s="287"/>
      <c r="P549" s="287"/>
      <c r="Q549" s="287"/>
      <c r="R549" s="287"/>
      <c r="S549" s="288">
        <f>+N549*O549</f>
        <v>0</v>
      </c>
    </row>
    <row r="550" spans="1:19" ht="22.8" customHeight="1">
      <c r="A550" s="2073"/>
      <c r="B550" s="2074"/>
      <c r="C550" s="2074"/>
      <c r="D550" s="2074"/>
      <c r="E550" s="2074"/>
      <c r="F550" s="2074"/>
      <c r="G550" s="2074"/>
      <c r="H550" s="2074"/>
      <c r="I550" s="2074"/>
      <c r="J550" s="2074"/>
      <c r="K550" s="2075"/>
      <c r="L550" s="285"/>
      <c r="M550" s="286"/>
      <c r="N550" s="287"/>
      <c r="O550" s="287"/>
      <c r="P550" s="287"/>
      <c r="Q550" s="287"/>
      <c r="R550" s="287"/>
      <c r="S550" s="288"/>
    </row>
    <row r="551" spans="1:19" ht="22.8" customHeight="1">
      <c r="A551" s="2073"/>
      <c r="B551" s="2074"/>
      <c r="C551" s="2074"/>
      <c r="D551" s="2074"/>
      <c r="E551" s="2074"/>
      <c r="F551" s="2074"/>
      <c r="G551" s="2074"/>
      <c r="H551" s="2074"/>
      <c r="I551" s="2074"/>
      <c r="J551" s="2074"/>
      <c r="K551" s="2075"/>
      <c r="L551" s="285"/>
      <c r="M551" s="286"/>
      <c r="N551" s="287"/>
      <c r="O551" s="287"/>
      <c r="P551" s="287"/>
      <c r="Q551" s="287"/>
      <c r="R551" s="287"/>
      <c r="S551" s="288"/>
    </row>
    <row r="552" spans="1:19" ht="22.8" customHeight="1">
      <c r="A552" s="2073"/>
      <c r="B552" s="2074"/>
      <c r="C552" s="2074"/>
      <c r="D552" s="2074"/>
      <c r="E552" s="2074"/>
      <c r="F552" s="2074"/>
      <c r="G552" s="2074"/>
      <c r="H552" s="2074"/>
      <c r="I552" s="2074"/>
      <c r="J552" s="2074"/>
      <c r="K552" s="2075"/>
      <c r="L552" s="285"/>
      <c r="M552" s="286"/>
      <c r="N552" s="287"/>
      <c r="O552" s="287"/>
      <c r="P552" s="287"/>
      <c r="Q552" s="287"/>
      <c r="R552" s="287"/>
      <c r="S552" s="288"/>
    </row>
    <row r="553" spans="1:19" ht="22.8" customHeight="1">
      <c r="A553" s="2073"/>
      <c r="B553" s="2074"/>
      <c r="C553" s="2074"/>
      <c r="D553" s="2074"/>
      <c r="E553" s="2074"/>
      <c r="F553" s="2074"/>
      <c r="G553" s="2074"/>
      <c r="H553" s="2074"/>
      <c r="I553" s="2074"/>
      <c r="J553" s="2074"/>
      <c r="K553" s="2075"/>
      <c r="L553" s="285"/>
      <c r="M553" s="286"/>
      <c r="N553" s="287"/>
      <c r="O553" s="287"/>
      <c r="P553" s="287"/>
      <c r="Q553" s="287"/>
      <c r="R553" s="287"/>
      <c r="S553" s="288"/>
    </row>
    <row r="554" spans="1:19" ht="22.8" customHeight="1">
      <c r="A554" s="2073"/>
      <c r="B554" s="2074"/>
      <c r="C554" s="2074"/>
      <c r="D554" s="2074"/>
      <c r="E554" s="2074"/>
      <c r="F554" s="2074"/>
      <c r="G554" s="2074"/>
      <c r="H554" s="2074"/>
      <c r="I554" s="2074"/>
      <c r="J554" s="2074"/>
      <c r="K554" s="2075"/>
      <c r="L554" s="285"/>
      <c r="M554" s="286"/>
      <c r="N554" s="287"/>
      <c r="O554" s="287"/>
      <c r="P554" s="287"/>
      <c r="Q554" s="287"/>
      <c r="R554" s="287"/>
      <c r="S554" s="288"/>
    </row>
    <row r="555" spans="1:19" ht="22.8" customHeight="1">
      <c r="A555" s="2073"/>
      <c r="B555" s="2074"/>
      <c r="C555" s="2074"/>
      <c r="D555" s="2074"/>
      <c r="E555" s="2074"/>
      <c r="F555" s="2074"/>
      <c r="G555" s="2074"/>
      <c r="H555" s="2074"/>
      <c r="I555" s="2074"/>
      <c r="J555" s="2074"/>
      <c r="K555" s="2075"/>
      <c r="L555" s="285"/>
      <c r="M555" s="286"/>
      <c r="N555" s="287"/>
      <c r="O555" s="287"/>
      <c r="P555" s="287"/>
      <c r="Q555" s="287"/>
      <c r="R555" s="287"/>
      <c r="S555" s="288"/>
    </row>
    <row r="556" spans="1:19" ht="22.8" customHeight="1">
      <c r="A556" s="2073"/>
      <c r="B556" s="2074"/>
      <c r="C556" s="2074"/>
      <c r="D556" s="2074"/>
      <c r="E556" s="2074"/>
      <c r="F556" s="2074"/>
      <c r="G556" s="2074"/>
      <c r="H556" s="2074"/>
      <c r="I556" s="2074"/>
      <c r="J556" s="2074"/>
      <c r="K556" s="2075"/>
      <c r="L556" s="285"/>
      <c r="M556" s="286"/>
      <c r="N556" s="287"/>
      <c r="O556" s="287"/>
      <c r="P556" s="287"/>
      <c r="Q556" s="287"/>
      <c r="R556" s="287"/>
      <c r="S556" s="288"/>
    </row>
    <row r="557" spans="1:19" ht="22.8" customHeight="1">
      <c r="A557" s="2073"/>
      <c r="B557" s="2074"/>
      <c r="C557" s="2074"/>
      <c r="D557" s="2074"/>
      <c r="E557" s="2074"/>
      <c r="F557" s="2074"/>
      <c r="G557" s="2074"/>
      <c r="H557" s="2074"/>
      <c r="I557" s="2074"/>
      <c r="J557" s="2074"/>
      <c r="K557" s="2075"/>
      <c r="L557" s="285"/>
      <c r="M557" s="286"/>
      <c r="N557" s="287"/>
      <c r="O557" s="287"/>
      <c r="P557" s="287"/>
      <c r="Q557" s="287"/>
      <c r="R557" s="287"/>
      <c r="S557" s="288"/>
    </row>
    <row r="558" spans="1:19" ht="22.8" customHeight="1">
      <c r="A558" s="2073"/>
      <c r="B558" s="2074"/>
      <c r="C558" s="2074"/>
      <c r="D558" s="2074"/>
      <c r="E558" s="2074"/>
      <c r="F558" s="2074"/>
      <c r="G558" s="2074"/>
      <c r="H558" s="2074"/>
      <c r="I558" s="2074"/>
      <c r="J558" s="2074"/>
      <c r="K558" s="2075"/>
      <c r="L558" s="285"/>
      <c r="M558" s="286"/>
      <c r="N558" s="287"/>
      <c r="O558" s="287"/>
      <c r="P558" s="287"/>
      <c r="Q558" s="287"/>
      <c r="R558" s="287"/>
      <c r="S558" s="288"/>
    </row>
    <row r="559" spans="1:19" ht="22.8" customHeight="1">
      <c r="A559" s="2073"/>
      <c r="B559" s="2074"/>
      <c r="C559" s="2074"/>
      <c r="D559" s="2074"/>
      <c r="E559" s="2074"/>
      <c r="F559" s="2074"/>
      <c r="G559" s="2074"/>
      <c r="H559" s="2074"/>
      <c r="I559" s="2074"/>
      <c r="J559" s="2074"/>
      <c r="K559" s="2075"/>
      <c r="L559" s="285"/>
      <c r="M559" s="286"/>
      <c r="N559" s="287"/>
      <c r="O559" s="287"/>
      <c r="P559" s="287"/>
      <c r="Q559" s="287"/>
      <c r="R559" s="287"/>
      <c r="S559" s="288"/>
    </row>
    <row r="560" spans="1:19" ht="22.8" customHeight="1">
      <c r="A560" s="2073"/>
      <c r="B560" s="2074"/>
      <c r="C560" s="2074"/>
      <c r="D560" s="2074"/>
      <c r="E560" s="2074"/>
      <c r="F560" s="2074"/>
      <c r="G560" s="2074"/>
      <c r="H560" s="2074"/>
      <c r="I560" s="2074"/>
      <c r="J560" s="2074"/>
      <c r="K560" s="2075"/>
      <c r="L560" s="285"/>
      <c r="M560" s="286"/>
      <c r="N560" s="287"/>
      <c r="O560" s="287"/>
      <c r="P560" s="287"/>
      <c r="Q560" s="287"/>
      <c r="R560" s="287"/>
      <c r="S560" s="288"/>
    </row>
    <row r="561" spans="1:19" ht="22.8" customHeight="1">
      <c r="A561" s="2073"/>
      <c r="B561" s="2074"/>
      <c r="C561" s="2074"/>
      <c r="D561" s="2074"/>
      <c r="E561" s="2074"/>
      <c r="F561" s="2074"/>
      <c r="G561" s="2074"/>
      <c r="H561" s="2074"/>
      <c r="I561" s="2074"/>
      <c r="J561" s="2074"/>
      <c r="K561" s="2075"/>
      <c r="L561" s="285"/>
      <c r="M561" s="286"/>
      <c r="N561" s="287"/>
      <c r="O561" s="287"/>
      <c r="P561" s="287"/>
      <c r="Q561" s="287"/>
      <c r="R561" s="287"/>
      <c r="S561" s="288"/>
    </row>
    <row r="562" spans="1:19" ht="22.8" customHeight="1">
      <c r="A562" s="2073"/>
      <c r="B562" s="2074"/>
      <c r="C562" s="2074"/>
      <c r="D562" s="2074"/>
      <c r="E562" s="2074"/>
      <c r="F562" s="2074"/>
      <c r="G562" s="2074"/>
      <c r="H562" s="2074"/>
      <c r="I562" s="2074"/>
      <c r="J562" s="2074"/>
      <c r="K562" s="2075"/>
      <c r="L562" s="285"/>
      <c r="M562" s="286"/>
      <c r="N562" s="287"/>
      <c r="O562" s="287"/>
      <c r="P562" s="287"/>
      <c r="Q562" s="287"/>
      <c r="R562" s="287"/>
      <c r="S562" s="288"/>
    </row>
    <row r="563" spans="1:19" ht="22.8" customHeight="1">
      <c r="A563" s="2073"/>
      <c r="B563" s="2074"/>
      <c r="C563" s="2074"/>
      <c r="D563" s="2074"/>
      <c r="E563" s="2074"/>
      <c r="F563" s="2074"/>
      <c r="G563" s="2074"/>
      <c r="H563" s="2074"/>
      <c r="I563" s="2074"/>
      <c r="J563" s="2074"/>
      <c r="K563" s="2075"/>
      <c r="L563" s="285"/>
      <c r="M563" s="286"/>
      <c r="N563" s="287"/>
      <c r="O563" s="287"/>
      <c r="P563" s="287"/>
      <c r="Q563" s="287"/>
      <c r="R563" s="287"/>
      <c r="S563" s="288"/>
    </row>
    <row r="564" spans="1:19" ht="22.8" customHeight="1">
      <c r="A564" s="2073"/>
      <c r="B564" s="2074"/>
      <c r="C564" s="2074"/>
      <c r="D564" s="2074"/>
      <c r="E564" s="2074"/>
      <c r="F564" s="2074"/>
      <c r="G564" s="2074"/>
      <c r="H564" s="2074"/>
      <c r="I564" s="2074"/>
      <c r="J564" s="2074"/>
      <c r="K564" s="2075"/>
      <c r="L564" s="285"/>
      <c r="M564" s="286"/>
      <c r="N564" s="287"/>
      <c r="O564" s="287"/>
      <c r="P564" s="287"/>
      <c r="Q564" s="287"/>
      <c r="R564" s="287"/>
      <c r="S564" s="288"/>
    </row>
    <row r="565" spans="1:19" ht="22.8" customHeight="1">
      <c r="A565" s="2073"/>
      <c r="B565" s="2074"/>
      <c r="C565" s="2074"/>
      <c r="D565" s="2074"/>
      <c r="E565" s="2074"/>
      <c r="F565" s="2074"/>
      <c r="G565" s="2074"/>
      <c r="H565" s="2074"/>
      <c r="I565" s="2074"/>
      <c r="J565" s="2074"/>
      <c r="K565" s="2075"/>
      <c r="L565" s="285"/>
      <c r="M565" s="286"/>
      <c r="N565" s="287"/>
      <c r="O565" s="287"/>
      <c r="P565" s="287"/>
      <c r="Q565" s="287"/>
      <c r="R565" s="287"/>
      <c r="S565" s="288"/>
    </row>
    <row r="566" spans="1:19" ht="22.8" customHeight="1">
      <c r="A566" s="2073"/>
      <c r="B566" s="2074"/>
      <c r="C566" s="2074"/>
      <c r="D566" s="2074"/>
      <c r="E566" s="2074"/>
      <c r="F566" s="2074"/>
      <c r="G566" s="2074"/>
      <c r="H566" s="2074"/>
      <c r="I566" s="2074"/>
      <c r="J566" s="2074"/>
      <c r="K566" s="2075"/>
      <c r="L566" s="285"/>
      <c r="M566" s="286"/>
      <c r="N566" s="287"/>
      <c r="O566" s="287"/>
      <c r="P566" s="287"/>
      <c r="Q566" s="287"/>
      <c r="R566" s="287"/>
      <c r="S566" s="288"/>
    </row>
    <row r="567" spans="1:19" ht="22.8" customHeight="1">
      <c r="A567" s="2073"/>
      <c r="B567" s="2074"/>
      <c r="C567" s="2074"/>
      <c r="D567" s="2074"/>
      <c r="E567" s="2074"/>
      <c r="F567" s="2074"/>
      <c r="G567" s="2074"/>
      <c r="H567" s="2074"/>
      <c r="I567" s="2074"/>
      <c r="J567" s="2074"/>
      <c r="K567" s="2075"/>
      <c r="L567" s="285"/>
      <c r="M567" s="286"/>
      <c r="N567" s="287"/>
      <c r="O567" s="287"/>
      <c r="P567" s="287"/>
      <c r="Q567" s="287"/>
      <c r="R567" s="287"/>
      <c r="S567" s="288"/>
    </row>
    <row r="568" spans="1:19" ht="22.8" customHeight="1">
      <c r="A568" s="2073"/>
      <c r="B568" s="2074"/>
      <c r="C568" s="2074"/>
      <c r="D568" s="2074"/>
      <c r="E568" s="2074"/>
      <c r="F568" s="2074"/>
      <c r="G568" s="2074"/>
      <c r="H568" s="2074"/>
      <c r="I568" s="2074"/>
      <c r="J568" s="2074"/>
      <c r="K568" s="2075"/>
      <c r="L568" s="285"/>
      <c r="M568" s="286"/>
      <c r="N568" s="287"/>
      <c r="O568" s="287"/>
      <c r="P568" s="287"/>
      <c r="Q568" s="287"/>
      <c r="R568" s="287"/>
      <c r="S568" s="288"/>
    </row>
    <row r="569" spans="1:19" ht="22.8" customHeight="1" thickBot="1">
      <c r="A569" s="2076"/>
      <c r="B569" s="2077"/>
      <c r="C569" s="2077"/>
      <c r="D569" s="2077"/>
      <c r="E569" s="2077"/>
      <c r="F569" s="2077"/>
      <c r="G569" s="2077"/>
      <c r="H569" s="2077"/>
      <c r="I569" s="2077"/>
      <c r="J569" s="2077"/>
      <c r="K569" s="2078"/>
      <c r="L569" s="2020" t="s">
        <v>1209</v>
      </c>
      <c r="M569" s="2021"/>
      <c r="N569" s="2021"/>
      <c r="O569" s="2021"/>
      <c r="P569" s="2021"/>
      <c r="Q569" s="2021"/>
      <c r="R569" s="2022"/>
      <c r="S569" s="695">
        <f>+SUM(S548:S550)</f>
        <v>1</v>
      </c>
    </row>
    <row r="570" spans="1:19" ht="22.8" customHeight="1">
      <c r="A570" s="757"/>
      <c r="B570" s="758"/>
      <c r="C570" s="758"/>
      <c r="D570" s="759"/>
      <c r="E570" s="760"/>
      <c r="F570" s="760"/>
      <c r="G570" s="760"/>
      <c r="H570" s="761"/>
      <c r="I570" s="762"/>
      <c r="J570" s="763"/>
      <c r="K570" s="763"/>
      <c r="L570" s="763"/>
      <c r="M570" s="764"/>
      <c r="N570" s="759"/>
      <c r="O570" s="759"/>
      <c r="P570" s="759"/>
      <c r="Q570" s="759"/>
      <c r="R570" s="759"/>
      <c r="S570" s="768"/>
    </row>
    <row r="571" spans="1:19" ht="22.8" customHeight="1">
      <c r="A571" s="289"/>
      <c r="B571" s="290"/>
      <c r="C571" s="290"/>
      <c r="D571" s="291"/>
      <c r="E571" s="292"/>
      <c r="F571" s="292"/>
      <c r="G571" s="292"/>
      <c r="H571" s="293"/>
      <c r="I571" s="294"/>
      <c r="J571" s="295"/>
      <c r="K571" s="295"/>
      <c r="L571" s="295"/>
      <c r="M571" s="296"/>
      <c r="N571" s="291"/>
      <c r="O571" s="291"/>
      <c r="P571" s="291"/>
      <c r="Q571" s="291"/>
      <c r="R571" s="291"/>
      <c r="S571" s="297"/>
    </row>
    <row r="572" spans="1:19" ht="87.6" customHeight="1">
      <c r="A572" s="1958" t="s">
        <v>1306</v>
      </c>
      <c r="B572" s="1758"/>
      <c r="C572" s="1757"/>
      <c r="D572" s="1757"/>
      <c r="E572" s="280"/>
      <c r="F572" s="756"/>
      <c r="G572" s="1758" t="s">
        <v>1306</v>
      </c>
      <c r="H572" s="1758"/>
      <c r="I572" s="299"/>
      <c r="J572" s="299"/>
      <c r="K572" s="756"/>
      <c r="L572" s="756"/>
      <c r="M572" s="756"/>
      <c r="N572" s="756"/>
      <c r="O572" s="756"/>
      <c r="P572" s="756"/>
      <c r="Q572" s="756"/>
      <c r="R572" s="756"/>
      <c r="S572" s="281"/>
    </row>
    <row r="573" spans="1:19" ht="22.8" customHeight="1">
      <c r="A573" s="765" t="s">
        <v>1939</v>
      </c>
      <c r="B573" s="755"/>
      <c r="C573" s="755"/>
      <c r="G573" s="1759" t="s">
        <v>1942</v>
      </c>
      <c r="H573" s="1759"/>
      <c r="I573" s="1759"/>
      <c r="J573" s="1759"/>
      <c r="K573" s="756"/>
      <c r="L573" s="756"/>
      <c r="M573" s="756"/>
      <c r="N573" s="756"/>
      <c r="O573" s="756"/>
      <c r="P573" s="756"/>
      <c r="Q573" s="756"/>
      <c r="R573" s="756"/>
      <c r="S573" s="300"/>
    </row>
    <row r="574" spans="1:19" ht="22.8" customHeight="1">
      <c r="A574" s="765" t="s">
        <v>1940</v>
      </c>
      <c r="B574" s="755"/>
      <c r="C574" s="755"/>
      <c r="G574" s="1759" t="s">
        <v>1943</v>
      </c>
      <c r="H574" s="1759"/>
      <c r="I574" s="1759"/>
      <c r="J574" s="1759"/>
      <c r="K574" s="756"/>
      <c r="L574" s="756"/>
      <c r="M574" s="756"/>
      <c r="N574" s="756"/>
      <c r="O574" s="756"/>
      <c r="P574" s="756"/>
      <c r="Q574" s="756"/>
      <c r="R574" s="756"/>
      <c r="S574" s="300"/>
    </row>
    <row r="575" spans="1:19" ht="22.8" customHeight="1" thickBot="1">
      <c r="A575" s="766" t="s">
        <v>1941</v>
      </c>
      <c r="B575" s="767"/>
      <c r="C575" s="767"/>
      <c r="D575" s="727"/>
      <c r="E575" s="727"/>
      <c r="F575" s="727"/>
      <c r="G575" s="1760" t="s">
        <v>1944</v>
      </c>
      <c r="H575" s="1760"/>
      <c r="I575" s="1760"/>
      <c r="J575" s="1760"/>
      <c r="K575" s="301"/>
      <c r="L575" s="301"/>
      <c r="M575" s="301"/>
      <c r="N575" s="301"/>
      <c r="O575" s="301"/>
      <c r="P575" s="301"/>
      <c r="Q575" s="301"/>
      <c r="R575" s="301"/>
      <c r="S575" s="302"/>
    </row>
    <row r="576" spans="1:19" ht="22.8" customHeight="1" thickBot="1">
      <c r="A576" s="2045"/>
      <c r="B576" s="2046"/>
      <c r="C576" s="2046"/>
      <c r="D576" s="2047" t="s">
        <v>1281</v>
      </c>
      <c r="E576" s="2048"/>
      <c r="F576" s="2048"/>
      <c r="G576" s="2048"/>
      <c r="H576" s="2048"/>
      <c r="I576" s="2048"/>
      <c r="J576" s="2048"/>
      <c r="K576" s="2048"/>
      <c r="L576" s="2048"/>
      <c r="M576" s="2048"/>
      <c r="N576" s="2048"/>
      <c r="O576" s="2048"/>
      <c r="P576" s="2048"/>
      <c r="Q576" s="2048"/>
      <c r="R576" s="2049"/>
      <c r="S576" s="694"/>
    </row>
    <row r="577" spans="1:19" ht="22.8" customHeight="1" thickBot="1">
      <c r="A577" s="279"/>
      <c r="B577" s="280"/>
      <c r="C577" s="280"/>
      <c r="D577" s="280"/>
      <c r="E577" s="280"/>
      <c r="F577" s="280"/>
      <c r="G577" s="280"/>
      <c r="H577" s="280"/>
      <c r="I577" s="280"/>
      <c r="J577" s="280"/>
      <c r="K577" s="280"/>
      <c r="L577" s="280"/>
      <c r="M577" s="280"/>
      <c r="N577" s="280"/>
      <c r="O577" s="280"/>
      <c r="P577" s="280"/>
      <c r="Q577" s="280"/>
      <c r="R577" s="280"/>
      <c r="S577" s="281"/>
    </row>
    <row r="578" spans="1:19" ht="33.6" customHeight="1">
      <c r="A578" s="2050" t="s">
        <v>1204</v>
      </c>
      <c r="B578" s="2051"/>
      <c r="C578" s="2052"/>
      <c r="D578" s="2053" t="s">
        <v>1228</v>
      </c>
      <c r="E578" s="2054"/>
      <c r="F578" s="2054"/>
      <c r="G578" s="2054"/>
      <c r="H578" s="2054"/>
      <c r="I578" s="2054"/>
      <c r="J578" s="2054"/>
      <c r="K578" s="2054"/>
      <c r="L578" s="2054"/>
      <c r="M578" s="2054"/>
      <c r="N578" s="2054"/>
      <c r="O578" s="2054"/>
      <c r="P578" s="2054"/>
      <c r="Q578" s="2054"/>
      <c r="R578" s="2055"/>
      <c r="S578" s="1240"/>
    </row>
    <row r="579" spans="1:19" ht="16.2" thickBot="1">
      <c r="A579" s="1237"/>
      <c r="B579" s="1238"/>
      <c r="C579" s="1239"/>
      <c r="D579" s="2056"/>
      <c r="E579" s="2057"/>
      <c r="F579" s="2057"/>
      <c r="G579" s="2057"/>
      <c r="H579" s="2057"/>
      <c r="I579" s="2057"/>
      <c r="J579" s="2057"/>
      <c r="K579" s="2057"/>
      <c r="L579" s="2057"/>
      <c r="M579" s="2057"/>
      <c r="N579" s="2057"/>
      <c r="O579" s="2057"/>
      <c r="P579" s="2057"/>
      <c r="Q579" s="2057"/>
      <c r="R579" s="2058"/>
      <c r="S579" s="1241"/>
    </row>
    <row r="580" spans="1:19" ht="22.8" customHeight="1">
      <c r="A580" s="283"/>
      <c r="B580" s="1506"/>
      <c r="C580" s="1506"/>
      <c r="D580" s="1507"/>
      <c r="E580" s="1508"/>
      <c r="F580" s="1508"/>
      <c r="G580" s="1507"/>
      <c r="H580" s="1507"/>
      <c r="I580" s="1507"/>
      <c r="J580" s="1507"/>
      <c r="K580" s="1507"/>
      <c r="L580" s="1507"/>
      <c r="M580" s="1507"/>
      <c r="N580" s="1507"/>
      <c r="O580" s="1507"/>
      <c r="P580" s="1507"/>
      <c r="Q580" s="1507"/>
      <c r="R580" s="1508"/>
      <c r="S580" s="282"/>
    </row>
    <row r="581" spans="1:19" ht="22.8" customHeight="1">
      <c r="A581" s="2059" t="s">
        <v>1282</v>
      </c>
      <c r="B581" s="2060"/>
      <c r="C581" s="2060"/>
      <c r="D581" s="2060"/>
      <c r="E581" s="1509"/>
      <c r="F581" s="2061" t="s">
        <v>1283</v>
      </c>
      <c r="G581" s="2061"/>
      <c r="H581" s="2061"/>
      <c r="I581" s="2061"/>
      <c r="J581" s="2061"/>
      <c r="K581" s="2061"/>
      <c r="L581" s="1508"/>
      <c r="M581" s="2061" t="s">
        <v>1205</v>
      </c>
      <c r="N581" s="2061"/>
      <c r="O581" s="2061"/>
      <c r="P581" s="1508"/>
      <c r="Q581" s="2062" t="s">
        <v>1284</v>
      </c>
      <c r="R581" s="2063"/>
      <c r="S581" s="2064"/>
    </row>
    <row r="582" spans="1:19" ht="22.8" customHeight="1">
      <c r="A582" s="2023" t="str">
        <f>+'ACTA ADICIONAL OBRA '!A227</f>
        <v>12.5.8</v>
      </c>
      <c r="B582" s="2024"/>
      <c r="C582" s="2024"/>
      <c r="D582" s="2024"/>
      <c r="E582" s="1509"/>
      <c r="F582" s="2025" t="str">
        <f>+'ACTA ADICIONAL OBRA '!B227</f>
        <v xml:space="preserve">Suministroe instalacion de cheque ranurado 3" </v>
      </c>
      <c r="G582" s="2025"/>
      <c r="H582" s="2025"/>
      <c r="I582" s="2025"/>
      <c r="J582" s="2025"/>
      <c r="K582" s="2025"/>
      <c r="L582" s="1508"/>
      <c r="M582" s="2026" t="str">
        <f>+'ACTA ADICIONAL OBRA '!C227</f>
        <v>UND.</v>
      </c>
      <c r="N582" s="2027"/>
      <c r="O582" s="2028"/>
      <c r="P582" s="1507"/>
      <c r="Q582" s="2029"/>
      <c r="R582" s="2030"/>
      <c r="S582" s="2031"/>
    </row>
    <row r="583" spans="1:19" ht="22.8" customHeight="1">
      <c r="A583" s="2023"/>
      <c r="B583" s="2024"/>
      <c r="C583" s="2024"/>
      <c r="D583" s="2024"/>
      <c r="E583" s="1509"/>
      <c r="F583" s="2025"/>
      <c r="G583" s="2025"/>
      <c r="H583" s="2025"/>
      <c r="I583" s="2025"/>
      <c r="J583" s="2025"/>
      <c r="K583" s="2025"/>
      <c r="L583" s="1507"/>
      <c r="M583" s="1507"/>
      <c r="N583" s="1511"/>
      <c r="O583" s="1511"/>
      <c r="P583" s="1511"/>
      <c r="Q583" s="1511"/>
      <c r="R583" s="1508"/>
      <c r="S583" s="282"/>
    </row>
    <row r="584" spans="1:19" ht="22.8" customHeight="1">
      <c r="A584" s="2032" t="s">
        <v>1285</v>
      </c>
      <c r="B584" s="2033"/>
      <c r="C584" s="2033"/>
      <c r="D584" s="2033"/>
      <c r="E584" s="2033"/>
      <c r="F584" s="2033"/>
      <c r="G584" s="2033"/>
      <c r="H584" s="2033"/>
      <c r="I584" s="2033"/>
      <c r="J584" s="2033"/>
      <c r="K584" s="2034"/>
      <c r="L584" s="2038" t="s">
        <v>428</v>
      </c>
      <c r="M584" s="2040" t="s">
        <v>1225</v>
      </c>
      <c r="N584" s="2041"/>
      <c r="O584" s="2042"/>
      <c r="P584" s="2038" t="s">
        <v>1286</v>
      </c>
      <c r="Q584" s="2038" t="s">
        <v>1287</v>
      </c>
      <c r="R584" s="2038" t="s">
        <v>1288</v>
      </c>
      <c r="S584" s="2043" t="s">
        <v>1206</v>
      </c>
    </row>
    <row r="585" spans="1:19" ht="22.8" customHeight="1">
      <c r="A585" s="2035"/>
      <c r="B585" s="2036"/>
      <c r="C585" s="2036"/>
      <c r="D585" s="2036"/>
      <c r="E585" s="2036"/>
      <c r="F585" s="2036"/>
      <c r="G585" s="2036"/>
      <c r="H585" s="2036"/>
      <c r="I585" s="2036"/>
      <c r="J585" s="2036"/>
      <c r="K585" s="2037"/>
      <c r="L585" s="2039"/>
      <c r="M585" s="284" t="s">
        <v>1289</v>
      </c>
      <c r="N585" s="284" t="s">
        <v>1290</v>
      </c>
      <c r="O585" s="284" t="s">
        <v>1291</v>
      </c>
      <c r="P585" s="2039"/>
      <c r="Q585" s="2039"/>
      <c r="R585" s="2039"/>
      <c r="S585" s="2044"/>
    </row>
    <row r="586" spans="1:19" ht="22.8" customHeight="1">
      <c r="A586" s="2070" t="e" vm="5">
        <v>#VALUE!</v>
      </c>
      <c r="B586" s="2071"/>
      <c r="C586" s="2071"/>
      <c r="D586" s="2071"/>
      <c r="E586" s="2071"/>
      <c r="F586" s="2071"/>
      <c r="G586" s="2071"/>
      <c r="H586" s="2071"/>
      <c r="I586" s="2071"/>
      <c r="J586" s="2071"/>
      <c r="K586" s="2072"/>
      <c r="L586" s="285" t="s">
        <v>1906</v>
      </c>
      <c r="M586" s="286"/>
      <c r="N586" s="287"/>
      <c r="O586" s="287">
        <v>1</v>
      </c>
      <c r="P586" s="287"/>
      <c r="Q586" s="287"/>
      <c r="R586" s="287"/>
      <c r="S586" s="288">
        <f>+O586</f>
        <v>1</v>
      </c>
    </row>
    <row r="587" spans="1:19" ht="22.8" customHeight="1">
      <c r="A587" s="2073"/>
      <c r="B587" s="2074"/>
      <c r="C587" s="2074"/>
      <c r="D587" s="2074"/>
      <c r="E587" s="2074"/>
      <c r="F587" s="2074"/>
      <c r="G587" s="2074"/>
      <c r="H587" s="2074"/>
      <c r="I587" s="2074"/>
      <c r="J587" s="2074"/>
      <c r="K587" s="2075"/>
      <c r="L587" s="285"/>
      <c r="M587" s="286"/>
      <c r="N587" s="287"/>
      <c r="O587" s="287"/>
      <c r="P587" s="287"/>
      <c r="Q587" s="287"/>
      <c r="R587" s="287"/>
      <c r="S587" s="288">
        <f>+N587*O587</f>
        <v>0</v>
      </c>
    </row>
    <row r="588" spans="1:19" ht="22.8" customHeight="1">
      <c r="A588" s="2073"/>
      <c r="B588" s="2074"/>
      <c r="C588" s="2074"/>
      <c r="D588" s="2074"/>
      <c r="E588" s="2074"/>
      <c r="F588" s="2074"/>
      <c r="G588" s="2074"/>
      <c r="H588" s="2074"/>
      <c r="I588" s="2074"/>
      <c r="J588" s="2074"/>
      <c r="K588" s="2075"/>
      <c r="L588" s="285"/>
      <c r="M588" s="286"/>
      <c r="N588" s="287"/>
      <c r="O588" s="287"/>
      <c r="P588" s="287"/>
      <c r="Q588" s="287"/>
      <c r="R588" s="287"/>
      <c r="S588" s="288"/>
    </row>
    <row r="589" spans="1:19" ht="22.8" customHeight="1">
      <c r="A589" s="2073"/>
      <c r="B589" s="2074"/>
      <c r="C589" s="2074"/>
      <c r="D589" s="2074"/>
      <c r="E589" s="2074"/>
      <c r="F589" s="2074"/>
      <c r="G589" s="2074"/>
      <c r="H589" s="2074"/>
      <c r="I589" s="2074"/>
      <c r="J589" s="2074"/>
      <c r="K589" s="2075"/>
      <c r="L589" s="285"/>
      <c r="M589" s="286"/>
      <c r="N589" s="287"/>
      <c r="O589" s="287"/>
      <c r="P589" s="287"/>
      <c r="Q589" s="287"/>
      <c r="R589" s="287"/>
      <c r="S589" s="288"/>
    </row>
    <row r="590" spans="1:19" ht="22.8" customHeight="1">
      <c r="A590" s="2073"/>
      <c r="B590" s="2074"/>
      <c r="C590" s="2074"/>
      <c r="D590" s="2074"/>
      <c r="E590" s="2074"/>
      <c r="F590" s="2074"/>
      <c r="G590" s="2074"/>
      <c r="H590" s="2074"/>
      <c r="I590" s="2074"/>
      <c r="J590" s="2074"/>
      <c r="K590" s="2075"/>
      <c r="L590" s="285"/>
      <c r="M590" s="286"/>
      <c r="N590" s="287"/>
      <c r="O590" s="287"/>
      <c r="P590" s="287"/>
      <c r="Q590" s="287"/>
      <c r="R590" s="287"/>
      <c r="S590" s="288"/>
    </row>
    <row r="591" spans="1:19" ht="22.8" customHeight="1">
      <c r="A591" s="2073"/>
      <c r="B591" s="2074"/>
      <c r="C591" s="2074"/>
      <c r="D591" s="2074"/>
      <c r="E591" s="2074"/>
      <c r="F591" s="2074"/>
      <c r="G591" s="2074"/>
      <c r="H591" s="2074"/>
      <c r="I591" s="2074"/>
      <c r="J591" s="2074"/>
      <c r="K591" s="2075"/>
      <c r="L591" s="285"/>
      <c r="M591" s="286"/>
      <c r="N591" s="287"/>
      <c r="O591" s="287"/>
      <c r="P591" s="287"/>
      <c r="Q591" s="287"/>
      <c r="R591" s="287"/>
      <c r="S591" s="288"/>
    </row>
    <row r="592" spans="1:19" ht="22.8" customHeight="1">
      <c r="A592" s="2073"/>
      <c r="B592" s="2074"/>
      <c r="C592" s="2074"/>
      <c r="D592" s="2074"/>
      <c r="E592" s="2074"/>
      <c r="F592" s="2074"/>
      <c r="G592" s="2074"/>
      <c r="H592" s="2074"/>
      <c r="I592" s="2074"/>
      <c r="J592" s="2074"/>
      <c r="K592" s="2075"/>
      <c r="L592" s="285"/>
      <c r="M592" s="286"/>
      <c r="N592" s="287"/>
      <c r="O592" s="287"/>
      <c r="P592" s="287"/>
      <c r="Q592" s="287"/>
      <c r="R592" s="287"/>
      <c r="S592" s="288"/>
    </row>
    <row r="593" spans="1:19" ht="22.8" customHeight="1">
      <c r="A593" s="2073"/>
      <c r="B593" s="2074"/>
      <c r="C593" s="2074"/>
      <c r="D593" s="2074"/>
      <c r="E593" s="2074"/>
      <c r="F593" s="2074"/>
      <c r="G593" s="2074"/>
      <c r="H593" s="2074"/>
      <c r="I593" s="2074"/>
      <c r="J593" s="2074"/>
      <c r="K593" s="2075"/>
      <c r="L593" s="285"/>
      <c r="M593" s="286"/>
      <c r="N593" s="287"/>
      <c r="O593" s="287"/>
      <c r="P593" s="287"/>
      <c r="Q593" s="287"/>
      <c r="R593" s="287"/>
      <c r="S593" s="288"/>
    </row>
    <row r="594" spans="1:19" ht="22.8" customHeight="1">
      <c r="A594" s="2073"/>
      <c r="B594" s="2074"/>
      <c r="C594" s="2074"/>
      <c r="D594" s="2074"/>
      <c r="E594" s="2074"/>
      <c r="F594" s="2074"/>
      <c r="G594" s="2074"/>
      <c r="H594" s="2074"/>
      <c r="I594" s="2074"/>
      <c r="J594" s="2074"/>
      <c r="K594" s="2075"/>
      <c r="L594" s="285"/>
      <c r="M594" s="286"/>
      <c r="N594" s="287"/>
      <c r="O594" s="287"/>
      <c r="P594" s="287"/>
      <c r="Q594" s="287"/>
      <c r="R594" s="287"/>
      <c r="S594" s="288"/>
    </row>
    <row r="595" spans="1:19" ht="22.8" customHeight="1">
      <c r="A595" s="2073"/>
      <c r="B595" s="2074"/>
      <c r="C595" s="2074"/>
      <c r="D595" s="2074"/>
      <c r="E595" s="2074"/>
      <c r="F595" s="2074"/>
      <c r="G595" s="2074"/>
      <c r="H595" s="2074"/>
      <c r="I595" s="2074"/>
      <c r="J595" s="2074"/>
      <c r="K595" s="2075"/>
      <c r="L595" s="285"/>
      <c r="M595" s="286"/>
      <c r="N595" s="287"/>
      <c r="O595" s="287"/>
      <c r="P595" s="287"/>
      <c r="Q595" s="287"/>
      <c r="R595" s="287"/>
      <c r="S595" s="288"/>
    </row>
    <row r="596" spans="1:19" ht="22.8" customHeight="1">
      <c r="A596" s="2073"/>
      <c r="B596" s="2074"/>
      <c r="C596" s="2074"/>
      <c r="D596" s="2074"/>
      <c r="E596" s="2074"/>
      <c r="F596" s="2074"/>
      <c r="G596" s="2074"/>
      <c r="H596" s="2074"/>
      <c r="I596" s="2074"/>
      <c r="J596" s="2074"/>
      <c r="K596" s="2075"/>
      <c r="L596" s="285"/>
      <c r="M596" s="286"/>
      <c r="N596" s="287"/>
      <c r="O596" s="287"/>
      <c r="P596" s="287"/>
      <c r="Q596" s="287"/>
      <c r="R596" s="287"/>
      <c r="S596" s="288"/>
    </row>
    <row r="597" spans="1:19" ht="22.8" customHeight="1">
      <c r="A597" s="2073"/>
      <c r="B597" s="2074"/>
      <c r="C597" s="2074"/>
      <c r="D597" s="2074"/>
      <c r="E597" s="2074"/>
      <c r="F597" s="2074"/>
      <c r="G597" s="2074"/>
      <c r="H597" s="2074"/>
      <c r="I597" s="2074"/>
      <c r="J597" s="2074"/>
      <c r="K597" s="2075"/>
      <c r="L597" s="285"/>
      <c r="M597" s="286"/>
      <c r="N597" s="287"/>
      <c r="O597" s="287"/>
      <c r="P597" s="287"/>
      <c r="Q597" s="287"/>
      <c r="R597" s="287"/>
      <c r="S597" s="288"/>
    </row>
    <row r="598" spans="1:19" ht="22.8" customHeight="1">
      <c r="A598" s="2073"/>
      <c r="B598" s="2074"/>
      <c r="C598" s="2074"/>
      <c r="D598" s="2074"/>
      <c r="E598" s="2074"/>
      <c r="F598" s="2074"/>
      <c r="G598" s="2074"/>
      <c r="H598" s="2074"/>
      <c r="I598" s="2074"/>
      <c r="J598" s="2074"/>
      <c r="K598" s="2075"/>
      <c r="L598" s="285"/>
      <c r="M598" s="286"/>
      <c r="N598" s="287"/>
      <c r="O598" s="287"/>
      <c r="P598" s="287"/>
      <c r="Q598" s="287"/>
      <c r="R598" s="287"/>
      <c r="S598" s="288"/>
    </row>
    <row r="599" spans="1:19" ht="22.8" customHeight="1">
      <c r="A599" s="2073"/>
      <c r="B599" s="2074"/>
      <c r="C599" s="2074"/>
      <c r="D599" s="2074"/>
      <c r="E599" s="2074"/>
      <c r="F599" s="2074"/>
      <c r="G599" s="2074"/>
      <c r="H599" s="2074"/>
      <c r="I599" s="2074"/>
      <c r="J599" s="2074"/>
      <c r="K599" s="2075"/>
      <c r="L599" s="285"/>
      <c r="M599" s="286"/>
      <c r="N599" s="287"/>
      <c r="O599" s="287"/>
      <c r="P599" s="287"/>
      <c r="Q599" s="287"/>
      <c r="R599" s="287"/>
      <c r="S599" s="288"/>
    </row>
    <row r="600" spans="1:19" ht="22.8" customHeight="1">
      <c r="A600" s="2073"/>
      <c r="B600" s="2074"/>
      <c r="C600" s="2074"/>
      <c r="D600" s="2074"/>
      <c r="E600" s="2074"/>
      <c r="F600" s="2074"/>
      <c r="G600" s="2074"/>
      <c r="H600" s="2074"/>
      <c r="I600" s="2074"/>
      <c r="J600" s="2074"/>
      <c r="K600" s="2075"/>
      <c r="L600" s="285"/>
      <c r="M600" s="286"/>
      <c r="N600" s="287"/>
      <c r="O600" s="287"/>
      <c r="P600" s="287"/>
      <c r="Q600" s="287"/>
      <c r="R600" s="287"/>
      <c r="S600" s="288"/>
    </row>
    <row r="601" spans="1:19" ht="22.8" customHeight="1">
      <c r="A601" s="2073"/>
      <c r="B601" s="2074"/>
      <c r="C601" s="2074"/>
      <c r="D601" s="2074"/>
      <c r="E601" s="2074"/>
      <c r="F601" s="2074"/>
      <c r="G601" s="2074"/>
      <c r="H601" s="2074"/>
      <c r="I601" s="2074"/>
      <c r="J601" s="2074"/>
      <c r="K601" s="2075"/>
      <c r="L601" s="285"/>
      <c r="M601" s="286"/>
      <c r="N601" s="287"/>
      <c r="O601" s="287"/>
      <c r="P601" s="287"/>
      <c r="Q601" s="287"/>
      <c r="R601" s="287"/>
      <c r="S601" s="288"/>
    </row>
    <row r="602" spans="1:19" ht="22.8" customHeight="1">
      <c r="A602" s="2073"/>
      <c r="B602" s="2074"/>
      <c r="C602" s="2074"/>
      <c r="D602" s="2074"/>
      <c r="E602" s="2074"/>
      <c r="F602" s="2074"/>
      <c r="G602" s="2074"/>
      <c r="H602" s="2074"/>
      <c r="I602" s="2074"/>
      <c r="J602" s="2074"/>
      <c r="K602" s="2075"/>
      <c r="L602" s="285"/>
      <c r="M602" s="286"/>
      <c r="N602" s="287"/>
      <c r="O602" s="287"/>
      <c r="P602" s="287"/>
      <c r="Q602" s="287"/>
      <c r="R602" s="287"/>
      <c r="S602" s="288"/>
    </row>
    <row r="603" spans="1:19" ht="22.8" customHeight="1">
      <c r="A603" s="2073"/>
      <c r="B603" s="2074"/>
      <c r="C603" s="2074"/>
      <c r="D603" s="2074"/>
      <c r="E603" s="2074"/>
      <c r="F603" s="2074"/>
      <c r="G603" s="2074"/>
      <c r="H603" s="2074"/>
      <c r="I603" s="2074"/>
      <c r="J603" s="2074"/>
      <c r="K603" s="2075"/>
      <c r="L603" s="285"/>
      <c r="M603" s="286"/>
      <c r="N603" s="287"/>
      <c r="O603" s="287"/>
      <c r="P603" s="287"/>
      <c r="Q603" s="287"/>
      <c r="R603" s="287"/>
      <c r="S603" s="288"/>
    </row>
    <row r="604" spans="1:19" ht="22.8" customHeight="1">
      <c r="A604" s="2073"/>
      <c r="B604" s="2074"/>
      <c r="C604" s="2074"/>
      <c r="D604" s="2074"/>
      <c r="E604" s="2074"/>
      <c r="F604" s="2074"/>
      <c r="G604" s="2074"/>
      <c r="H604" s="2074"/>
      <c r="I604" s="2074"/>
      <c r="J604" s="2074"/>
      <c r="K604" s="2075"/>
      <c r="L604" s="285"/>
      <c r="M604" s="286"/>
      <c r="N604" s="287"/>
      <c r="O604" s="287"/>
      <c r="P604" s="287"/>
      <c r="Q604" s="287"/>
      <c r="R604" s="287"/>
      <c r="S604" s="288"/>
    </row>
    <row r="605" spans="1:19" ht="22.8" customHeight="1">
      <c r="A605" s="2073"/>
      <c r="B605" s="2074"/>
      <c r="C605" s="2074"/>
      <c r="D605" s="2074"/>
      <c r="E605" s="2074"/>
      <c r="F605" s="2074"/>
      <c r="G605" s="2074"/>
      <c r="H605" s="2074"/>
      <c r="I605" s="2074"/>
      <c r="J605" s="2074"/>
      <c r="K605" s="2075"/>
      <c r="L605" s="285"/>
      <c r="M605" s="286"/>
      <c r="N605" s="287"/>
      <c r="O605" s="287"/>
      <c r="P605" s="287"/>
      <c r="Q605" s="287"/>
      <c r="R605" s="287"/>
      <c r="S605" s="288"/>
    </row>
    <row r="606" spans="1:19" ht="22.8" customHeight="1">
      <c r="A606" s="2073"/>
      <c r="B606" s="2074"/>
      <c r="C606" s="2074"/>
      <c r="D606" s="2074"/>
      <c r="E606" s="2074"/>
      <c r="F606" s="2074"/>
      <c r="G606" s="2074"/>
      <c r="H606" s="2074"/>
      <c r="I606" s="2074"/>
      <c r="J606" s="2074"/>
      <c r="K606" s="2075"/>
      <c r="L606" s="285"/>
      <c r="M606" s="286"/>
      <c r="N606" s="287"/>
      <c r="O606" s="287"/>
      <c r="P606" s="287"/>
      <c r="Q606" s="287"/>
      <c r="R606" s="287"/>
      <c r="S606" s="288"/>
    </row>
    <row r="607" spans="1:19" ht="22.8" customHeight="1" thickBot="1">
      <c r="A607" s="2076"/>
      <c r="B607" s="2077"/>
      <c r="C607" s="2077"/>
      <c r="D607" s="2077"/>
      <c r="E607" s="2077"/>
      <c r="F607" s="2077"/>
      <c r="G607" s="2077"/>
      <c r="H607" s="2077"/>
      <c r="I607" s="2077"/>
      <c r="J607" s="2077"/>
      <c r="K607" s="2078"/>
      <c r="L607" s="2020" t="s">
        <v>1209</v>
      </c>
      <c r="M607" s="2021"/>
      <c r="N607" s="2021"/>
      <c r="O607" s="2021"/>
      <c r="P607" s="2021"/>
      <c r="Q607" s="2021"/>
      <c r="R607" s="2022"/>
      <c r="S607" s="695">
        <f>+SUM(S586:S588)</f>
        <v>1</v>
      </c>
    </row>
    <row r="608" spans="1:19" ht="22.8" customHeight="1">
      <c r="A608" s="757"/>
      <c r="B608" s="758"/>
      <c r="C608" s="758"/>
      <c r="D608" s="759"/>
      <c r="E608" s="760"/>
      <c r="F608" s="760"/>
      <c r="G608" s="760"/>
      <c r="H608" s="761"/>
      <c r="I608" s="762"/>
      <c r="J608" s="763"/>
      <c r="K608" s="763"/>
      <c r="L608" s="763"/>
      <c r="M608" s="764"/>
      <c r="N608" s="759"/>
      <c r="O608" s="759"/>
      <c r="P608" s="759"/>
      <c r="Q608" s="759"/>
      <c r="R608" s="759"/>
      <c r="S608" s="768"/>
    </row>
    <row r="609" spans="1:19" ht="22.8" customHeight="1">
      <c r="A609" s="289"/>
      <c r="B609" s="290"/>
      <c r="C609" s="290"/>
      <c r="D609" s="291"/>
      <c r="E609" s="292"/>
      <c r="F609" s="292"/>
      <c r="G609" s="292"/>
      <c r="H609" s="293"/>
      <c r="I609" s="294"/>
      <c r="J609" s="295"/>
      <c r="K609" s="295"/>
      <c r="L609" s="295"/>
      <c r="M609" s="296"/>
      <c r="N609" s="291"/>
      <c r="O609" s="291"/>
      <c r="P609" s="291"/>
      <c r="Q609" s="291"/>
      <c r="R609" s="291"/>
      <c r="S609" s="297"/>
    </row>
    <row r="610" spans="1:19" ht="61.2" customHeight="1">
      <c r="A610" s="1958" t="s">
        <v>1306</v>
      </c>
      <c r="B610" s="1758"/>
      <c r="C610" s="1757"/>
      <c r="D610" s="1757"/>
      <c r="E610" s="280"/>
      <c r="F610" s="756"/>
      <c r="G610" s="1758" t="s">
        <v>1306</v>
      </c>
      <c r="H610" s="1758"/>
      <c r="I610" s="299"/>
      <c r="J610" s="299"/>
      <c r="K610" s="756"/>
      <c r="L610" s="756"/>
      <c r="M610" s="756"/>
      <c r="N610" s="756"/>
      <c r="O610" s="756"/>
      <c r="P610" s="756"/>
      <c r="Q610" s="756"/>
      <c r="R610" s="756"/>
      <c r="S610" s="281"/>
    </row>
    <row r="611" spans="1:19" ht="22.8" customHeight="1">
      <c r="A611" s="765" t="s">
        <v>1939</v>
      </c>
      <c r="B611" s="755"/>
      <c r="C611" s="755"/>
      <c r="G611" s="1759" t="s">
        <v>1942</v>
      </c>
      <c r="H611" s="1759"/>
      <c r="I611" s="1759"/>
      <c r="J611" s="1759"/>
      <c r="K611" s="756"/>
      <c r="L611" s="756"/>
      <c r="M611" s="756"/>
      <c r="N611" s="756"/>
      <c r="O611" s="756"/>
      <c r="P611" s="756"/>
      <c r="Q611" s="756"/>
      <c r="R611" s="756"/>
      <c r="S611" s="300"/>
    </row>
    <row r="612" spans="1:19" ht="22.8" customHeight="1">
      <c r="A612" s="765" t="s">
        <v>1940</v>
      </c>
      <c r="B612" s="755"/>
      <c r="C612" s="755"/>
      <c r="G612" s="1759" t="s">
        <v>1943</v>
      </c>
      <c r="H612" s="1759"/>
      <c r="I612" s="1759"/>
      <c r="J612" s="1759"/>
      <c r="K612" s="756"/>
      <c r="L612" s="756"/>
      <c r="M612" s="756"/>
      <c r="N612" s="756"/>
      <c r="O612" s="756"/>
      <c r="P612" s="756"/>
      <c r="Q612" s="756"/>
      <c r="R612" s="756"/>
      <c r="S612" s="300"/>
    </row>
    <row r="613" spans="1:19" ht="22.8" customHeight="1" thickBot="1">
      <c r="A613" s="766" t="s">
        <v>1941</v>
      </c>
      <c r="B613" s="767"/>
      <c r="C613" s="767"/>
      <c r="D613" s="727"/>
      <c r="E613" s="727"/>
      <c r="F613" s="727"/>
      <c r="G613" s="1760" t="s">
        <v>1944</v>
      </c>
      <c r="H613" s="1760"/>
      <c r="I613" s="1760"/>
      <c r="J613" s="1760"/>
      <c r="K613" s="301"/>
      <c r="L613" s="301"/>
      <c r="M613" s="301"/>
      <c r="N613" s="301"/>
      <c r="O613" s="301"/>
      <c r="P613" s="301"/>
      <c r="Q613" s="301"/>
      <c r="R613" s="301"/>
      <c r="S613" s="302"/>
    </row>
    <row r="614" spans="1:19" ht="22.8" customHeight="1" thickBot="1">
      <c r="A614" s="2045"/>
      <c r="B614" s="2046"/>
      <c r="C614" s="2046"/>
      <c r="D614" s="2047" t="s">
        <v>1281</v>
      </c>
      <c r="E614" s="2048"/>
      <c r="F614" s="2048"/>
      <c r="G614" s="2048"/>
      <c r="H614" s="2048"/>
      <c r="I614" s="2048"/>
      <c r="J614" s="2048"/>
      <c r="K614" s="2048"/>
      <c r="L614" s="2048"/>
      <c r="M614" s="2048"/>
      <c r="N614" s="2048"/>
      <c r="O614" s="2048"/>
      <c r="P614" s="2048"/>
      <c r="Q614" s="2048"/>
      <c r="R614" s="2049"/>
      <c r="S614" s="694"/>
    </row>
    <row r="615" spans="1:19" ht="22.8" customHeight="1" thickBot="1">
      <c r="A615" s="279"/>
      <c r="B615" s="280"/>
      <c r="C615" s="280"/>
      <c r="D615" s="280"/>
      <c r="E615" s="280"/>
      <c r="F615" s="280"/>
      <c r="G615" s="280"/>
      <c r="H615" s="280"/>
      <c r="I615" s="280"/>
      <c r="J615" s="280"/>
      <c r="K615" s="280"/>
      <c r="L615" s="280"/>
      <c r="M615" s="280"/>
      <c r="N615" s="280"/>
      <c r="O615" s="280"/>
      <c r="P615" s="280"/>
      <c r="Q615" s="280"/>
      <c r="R615" s="280"/>
      <c r="S615" s="281"/>
    </row>
    <row r="616" spans="1:19" ht="33.6" customHeight="1">
      <c r="A616" s="2050" t="s">
        <v>1204</v>
      </c>
      <c r="B616" s="2051"/>
      <c r="C616" s="2052"/>
      <c r="D616" s="2053" t="s">
        <v>1228</v>
      </c>
      <c r="E616" s="2054"/>
      <c r="F616" s="2054"/>
      <c r="G616" s="2054"/>
      <c r="H616" s="2054"/>
      <c r="I616" s="2054"/>
      <c r="J616" s="2054"/>
      <c r="K616" s="2054"/>
      <c r="L616" s="2054"/>
      <c r="M616" s="2054"/>
      <c r="N616" s="2054"/>
      <c r="O616" s="2054"/>
      <c r="P616" s="2054"/>
      <c r="Q616" s="2054"/>
      <c r="R616" s="2055"/>
      <c r="S616" s="1240"/>
    </row>
    <row r="617" spans="1:19" ht="16.2" thickBot="1">
      <c r="A617" s="1237"/>
      <c r="B617" s="1238"/>
      <c r="C617" s="1239"/>
      <c r="D617" s="2056"/>
      <c r="E617" s="2057"/>
      <c r="F617" s="2057"/>
      <c r="G617" s="2057"/>
      <c r="H617" s="2057"/>
      <c r="I617" s="2057"/>
      <c r="J617" s="2057"/>
      <c r="K617" s="2057"/>
      <c r="L617" s="2057"/>
      <c r="M617" s="2057"/>
      <c r="N617" s="2057"/>
      <c r="O617" s="2057"/>
      <c r="P617" s="2057"/>
      <c r="Q617" s="2057"/>
      <c r="R617" s="2058"/>
      <c r="S617" s="1241"/>
    </row>
    <row r="618" spans="1:19" ht="22.8" customHeight="1">
      <c r="A618" s="283"/>
      <c r="B618" s="1506"/>
      <c r="C618" s="1506"/>
      <c r="D618" s="1507"/>
      <c r="E618" s="1508"/>
      <c r="F618" s="1508"/>
      <c r="G618" s="1507"/>
      <c r="H618" s="1507"/>
      <c r="I618" s="1507"/>
      <c r="J618" s="1507"/>
      <c r="K618" s="1507"/>
      <c r="L618" s="1507"/>
      <c r="M618" s="1507"/>
      <c r="N618" s="1507"/>
      <c r="O618" s="1507"/>
      <c r="P618" s="1507"/>
      <c r="Q618" s="1507"/>
      <c r="R618" s="1508"/>
      <c r="S618" s="282"/>
    </row>
    <row r="619" spans="1:19" ht="22.8" customHeight="1">
      <c r="A619" s="2059" t="s">
        <v>1282</v>
      </c>
      <c r="B619" s="2060"/>
      <c r="C619" s="2060"/>
      <c r="D619" s="2060"/>
      <c r="E619" s="1509"/>
      <c r="F619" s="2061" t="s">
        <v>1283</v>
      </c>
      <c r="G619" s="2061"/>
      <c r="H619" s="2061"/>
      <c r="I619" s="2061"/>
      <c r="J619" s="2061"/>
      <c r="K619" s="2061"/>
      <c r="L619" s="1508"/>
      <c r="M619" s="2061" t="s">
        <v>1205</v>
      </c>
      <c r="N619" s="2061"/>
      <c r="O619" s="2061"/>
      <c r="P619" s="1508"/>
      <c r="Q619" s="2062" t="s">
        <v>1284</v>
      </c>
      <c r="R619" s="2063"/>
      <c r="S619" s="2064"/>
    </row>
    <row r="620" spans="1:19" ht="22.8" customHeight="1">
      <c r="A620" s="2023" t="str">
        <f>+'ACTA ADICIONAL OBRA '!A228</f>
        <v>12.5.9</v>
      </c>
      <c r="B620" s="2024"/>
      <c r="C620" s="2024"/>
      <c r="D620" s="2024"/>
      <c r="E620" s="1509"/>
      <c r="F620" s="2025" t="str">
        <f>+'ACTA ADICIONAL OBRA '!B228</f>
        <v>Suministro e instalacion valvula de desague 1" visora</v>
      </c>
      <c r="G620" s="2025"/>
      <c r="H620" s="2025"/>
      <c r="I620" s="2025"/>
      <c r="J620" s="2025"/>
      <c r="K620" s="2025"/>
      <c r="L620" s="1508"/>
      <c r="M620" s="2026" t="str">
        <f>+'ACTA ADICIONAL OBRA '!C228</f>
        <v>UND.</v>
      </c>
      <c r="N620" s="2027"/>
      <c r="O620" s="2028"/>
      <c r="P620" s="1507"/>
      <c r="Q620" s="2029"/>
      <c r="R620" s="2030"/>
      <c r="S620" s="2031"/>
    </row>
    <row r="621" spans="1:19" ht="22.8" customHeight="1">
      <c r="A621" s="2023"/>
      <c r="B621" s="2024"/>
      <c r="C621" s="2024"/>
      <c r="D621" s="2024"/>
      <c r="E621" s="1509"/>
      <c r="F621" s="2025"/>
      <c r="G621" s="2025"/>
      <c r="H621" s="2025"/>
      <c r="I621" s="2025"/>
      <c r="J621" s="2025"/>
      <c r="K621" s="2025"/>
      <c r="L621" s="1507"/>
      <c r="M621" s="1507"/>
      <c r="N621" s="1511"/>
      <c r="O621" s="1511"/>
      <c r="P621" s="1511"/>
      <c r="Q621" s="1511"/>
      <c r="R621" s="1508"/>
      <c r="S621" s="282"/>
    </row>
    <row r="622" spans="1:19" ht="22.8" customHeight="1">
      <c r="A622" s="2032" t="s">
        <v>1285</v>
      </c>
      <c r="B622" s="2033"/>
      <c r="C622" s="2033"/>
      <c r="D622" s="2033"/>
      <c r="E622" s="2033"/>
      <c r="F622" s="2033"/>
      <c r="G622" s="2033"/>
      <c r="H622" s="2033"/>
      <c r="I622" s="2033"/>
      <c r="J622" s="2033"/>
      <c r="K622" s="2034"/>
      <c r="L622" s="2038" t="s">
        <v>428</v>
      </c>
      <c r="M622" s="2040" t="s">
        <v>1225</v>
      </c>
      <c r="N622" s="2041"/>
      <c r="O622" s="2042"/>
      <c r="P622" s="2038" t="s">
        <v>1286</v>
      </c>
      <c r="Q622" s="2038" t="s">
        <v>1287</v>
      </c>
      <c r="R622" s="2038" t="s">
        <v>1288</v>
      </c>
      <c r="S622" s="2043" t="s">
        <v>1206</v>
      </c>
    </row>
    <row r="623" spans="1:19" ht="22.8" customHeight="1">
      <c r="A623" s="2035"/>
      <c r="B623" s="2036"/>
      <c r="C623" s="2036"/>
      <c r="D623" s="2036"/>
      <c r="E623" s="2036"/>
      <c r="F623" s="2036"/>
      <c r="G623" s="2036"/>
      <c r="H623" s="2036"/>
      <c r="I623" s="2036"/>
      <c r="J623" s="2036"/>
      <c r="K623" s="2037"/>
      <c r="L623" s="2039"/>
      <c r="M623" s="284" t="s">
        <v>1289</v>
      </c>
      <c r="N623" s="284" t="s">
        <v>1290</v>
      </c>
      <c r="O623" s="284" t="s">
        <v>1291</v>
      </c>
      <c r="P623" s="2039"/>
      <c r="Q623" s="2039"/>
      <c r="R623" s="2039"/>
      <c r="S623" s="2044"/>
    </row>
    <row r="624" spans="1:19" ht="22.8" customHeight="1">
      <c r="A624" s="2070" t="e" vm="5">
        <v>#VALUE!</v>
      </c>
      <c r="B624" s="2071"/>
      <c r="C624" s="2071"/>
      <c r="D624" s="2071"/>
      <c r="E624" s="2071"/>
      <c r="F624" s="2071"/>
      <c r="G624" s="2071"/>
      <c r="H624" s="2071"/>
      <c r="I624" s="2071"/>
      <c r="J624" s="2071"/>
      <c r="K624" s="2072"/>
      <c r="L624" s="285" t="s">
        <v>1907</v>
      </c>
      <c r="M624" s="286"/>
      <c r="N624" s="287"/>
      <c r="O624" s="287">
        <v>1</v>
      </c>
      <c r="P624" s="287"/>
      <c r="Q624" s="287"/>
      <c r="R624" s="287"/>
      <c r="S624" s="288">
        <f>+O624</f>
        <v>1</v>
      </c>
    </row>
    <row r="625" spans="1:19" ht="22.8" customHeight="1">
      <c r="A625" s="2073"/>
      <c r="B625" s="2074"/>
      <c r="C625" s="2074"/>
      <c r="D625" s="2074"/>
      <c r="E625" s="2074"/>
      <c r="F625" s="2074"/>
      <c r="G625" s="2074"/>
      <c r="H625" s="2074"/>
      <c r="I625" s="2074"/>
      <c r="J625" s="2074"/>
      <c r="K625" s="2075"/>
      <c r="L625" s="285"/>
      <c r="M625" s="286"/>
      <c r="N625" s="287"/>
      <c r="O625" s="287"/>
      <c r="P625" s="287"/>
      <c r="Q625" s="287"/>
      <c r="R625" s="287"/>
      <c r="S625" s="288">
        <f>+N625*O625</f>
        <v>0</v>
      </c>
    </row>
    <row r="626" spans="1:19" ht="22.8" customHeight="1">
      <c r="A626" s="2073"/>
      <c r="B626" s="2074"/>
      <c r="C626" s="2074"/>
      <c r="D626" s="2074"/>
      <c r="E626" s="2074"/>
      <c r="F626" s="2074"/>
      <c r="G626" s="2074"/>
      <c r="H626" s="2074"/>
      <c r="I626" s="2074"/>
      <c r="J626" s="2074"/>
      <c r="K626" s="2075"/>
      <c r="L626" s="285"/>
      <c r="M626" s="286"/>
      <c r="N626" s="287"/>
      <c r="O626" s="287"/>
      <c r="P626" s="287"/>
      <c r="Q626" s="287"/>
      <c r="R626" s="287"/>
      <c r="S626" s="288"/>
    </row>
    <row r="627" spans="1:19" ht="22.8" customHeight="1">
      <c r="A627" s="2073"/>
      <c r="B627" s="2074"/>
      <c r="C627" s="2074"/>
      <c r="D627" s="2074"/>
      <c r="E627" s="2074"/>
      <c r="F627" s="2074"/>
      <c r="G627" s="2074"/>
      <c r="H627" s="2074"/>
      <c r="I627" s="2074"/>
      <c r="J627" s="2074"/>
      <c r="K627" s="2075"/>
      <c r="L627" s="285"/>
      <c r="M627" s="286"/>
      <c r="N627" s="287"/>
      <c r="O627" s="287"/>
      <c r="P627" s="287"/>
      <c r="Q627" s="287"/>
      <c r="R627" s="287"/>
      <c r="S627" s="288"/>
    </row>
    <row r="628" spans="1:19" ht="22.8" customHeight="1">
      <c r="A628" s="2073"/>
      <c r="B628" s="2074"/>
      <c r="C628" s="2074"/>
      <c r="D628" s="2074"/>
      <c r="E628" s="2074"/>
      <c r="F628" s="2074"/>
      <c r="G628" s="2074"/>
      <c r="H628" s="2074"/>
      <c r="I628" s="2074"/>
      <c r="J628" s="2074"/>
      <c r="K628" s="2075"/>
      <c r="L628" s="285"/>
      <c r="M628" s="286"/>
      <c r="N628" s="287"/>
      <c r="O628" s="287"/>
      <c r="P628" s="287"/>
      <c r="Q628" s="287"/>
      <c r="R628" s="287"/>
      <c r="S628" s="288"/>
    </row>
    <row r="629" spans="1:19" ht="22.8" customHeight="1">
      <c r="A629" s="2073"/>
      <c r="B629" s="2074"/>
      <c r="C629" s="2074"/>
      <c r="D629" s="2074"/>
      <c r="E629" s="2074"/>
      <c r="F629" s="2074"/>
      <c r="G629" s="2074"/>
      <c r="H629" s="2074"/>
      <c r="I629" s="2074"/>
      <c r="J629" s="2074"/>
      <c r="K629" s="2075"/>
      <c r="L629" s="285"/>
      <c r="M629" s="286"/>
      <c r="N629" s="287"/>
      <c r="O629" s="287"/>
      <c r="P629" s="287"/>
      <c r="Q629" s="287"/>
      <c r="R629" s="287"/>
      <c r="S629" s="288"/>
    </row>
    <row r="630" spans="1:19" ht="22.8" customHeight="1">
      <c r="A630" s="2073"/>
      <c r="B630" s="2074"/>
      <c r="C630" s="2074"/>
      <c r="D630" s="2074"/>
      <c r="E630" s="2074"/>
      <c r="F630" s="2074"/>
      <c r="G630" s="2074"/>
      <c r="H630" s="2074"/>
      <c r="I630" s="2074"/>
      <c r="J630" s="2074"/>
      <c r="K630" s="2075"/>
      <c r="L630" s="285"/>
      <c r="M630" s="286"/>
      <c r="N630" s="287"/>
      <c r="O630" s="287"/>
      <c r="P630" s="287"/>
      <c r="Q630" s="287"/>
      <c r="R630" s="287"/>
      <c r="S630" s="288"/>
    </row>
    <row r="631" spans="1:19" ht="22.8" customHeight="1">
      <c r="A631" s="2073"/>
      <c r="B631" s="2074"/>
      <c r="C631" s="2074"/>
      <c r="D631" s="2074"/>
      <c r="E631" s="2074"/>
      <c r="F631" s="2074"/>
      <c r="G631" s="2074"/>
      <c r="H631" s="2074"/>
      <c r="I631" s="2074"/>
      <c r="J631" s="2074"/>
      <c r="K631" s="2075"/>
      <c r="L631" s="285"/>
      <c r="M631" s="286"/>
      <c r="N631" s="287"/>
      <c r="O631" s="287"/>
      <c r="P631" s="287"/>
      <c r="Q631" s="287"/>
      <c r="R631" s="287"/>
      <c r="S631" s="288"/>
    </row>
    <row r="632" spans="1:19" ht="22.8" customHeight="1">
      <c r="A632" s="2073"/>
      <c r="B632" s="2074"/>
      <c r="C632" s="2074"/>
      <c r="D632" s="2074"/>
      <c r="E632" s="2074"/>
      <c r="F632" s="2074"/>
      <c r="G632" s="2074"/>
      <c r="H632" s="2074"/>
      <c r="I632" s="2074"/>
      <c r="J632" s="2074"/>
      <c r="K632" s="2075"/>
      <c r="L632" s="285"/>
      <c r="M632" s="286"/>
      <c r="N632" s="287"/>
      <c r="O632" s="287"/>
      <c r="P632" s="287"/>
      <c r="Q632" s="287"/>
      <c r="R632" s="287"/>
      <c r="S632" s="288"/>
    </row>
    <row r="633" spans="1:19" ht="22.8" customHeight="1">
      <c r="A633" s="2073"/>
      <c r="B633" s="2074"/>
      <c r="C633" s="2074"/>
      <c r="D633" s="2074"/>
      <c r="E633" s="2074"/>
      <c r="F633" s="2074"/>
      <c r="G633" s="2074"/>
      <c r="H633" s="2074"/>
      <c r="I633" s="2074"/>
      <c r="J633" s="2074"/>
      <c r="K633" s="2075"/>
      <c r="L633" s="285"/>
      <c r="M633" s="286"/>
      <c r="N633" s="287"/>
      <c r="O633" s="287"/>
      <c r="P633" s="287"/>
      <c r="Q633" s="287"/>
      <c r="R633" s="287"/>
      <c r="S633" s="288"/>
    </row>
    <row r="634" spans="1:19" ht="22.8" customHeight="1">
      <c r="A634" s="2073"/>
      <c r="B634" s="2074"/>
      <c r="C634" s="2074"/>
      <c r="D634" s="2074"/>
      <c r="E634" s="2074"/>
      <c r="F634" s="2074"/>
      <c r="G634" s="2074"/>
      <c r="H634" s="2074"/>
      <c r="I634" s="2074"/>
      <c r="J634" s="2074"/>
      <c r="K634" s="2075"/>
      <c r="L634" s="285"/>
      <c r="M634" s="286"/>
      <c r="N634" s="287"/>
      <c r="O634" s="287"/>
      <c r="P634" s="287"/>
      <c r="Q634" s="287"/>
      <c r="R634" s="287"/>
      <c r="S634" s="288"/>
    </row>
    <row r="635" spans="1:19" ht="22.8" customHeight="1">
      <c r="A635" s="2073"/>
      <c r="B635" s="2074"/>
      <c r="C635" s="2074"/>
      <c r="D635" s="2074"/>
      <c r="E635" s="2074"/>
      <c r="F635" s="2074"/>
      <c r="G635" s="2074"/>
      <c r="H635" s="2074"/>
      <c r="I635" s="2074"/>
      <c r="J635" s="2074"/>
      <c r="K635" s="2075"/>
      <c r="L635" s="285"/>
      <c r="M635" s="286"/>
      <c r="N635" s="287"/>
      <c r="O635" s="287"/>
      <c r="P635" s="287"/>
      <c r="Q635" s="287"/>
      <c r="R635" s="287"/>
      <c r="S635" s="288"/>
    </row>
    <row r="636" spans="1:19" ht="22.8" customHeight="1">
      <c r="A636" s="2073"/>
      <c r="B636" s="2074"/>
      <c r="C636" s="2074"/>
      <c r="D636" s="2074"/>
      <c r="E636" s="2074"/>
      <c r="F636" s="2074"/>
      <c r="G636" s="2074"/>
      <c r="H636" s="2074"/>
      <c r="I636" s="2074"/>
      <c r="J636" s="2074"/>
      <c r="K636" s="2075"/>
      <c r="L636" s="285"/>
      <c r="M636" s="286"/>
      <c r="N636" s="287"/>
      <c r="O636" s="287"/>
      <c r="P636" s="287"/>
      <c r="Q636" s="287"/>
      <c r="R636" s="287"/>
      <c r="S636" s="288"/>
    </row>
    <row r="637" spans="1:19" ht="22.8" customHeight="1">
      <c r="A637" s="2073"/>
      <c r="B637" s="2074"/>
      <c r="C637" s="2074"/>
      <c r="D637" s="2074"/>
      <c r="E637" s="2074"/>
      <c r="F637" s="2074"/>
      <c r="G637" s="2074"/>
      <c r="H637" s="2074"/>
      <c r="I637" s="2074"/>
      <c r="J637" s="2074"/>
      <c r="K637" s="2075"/>
      <c r="L637" s="285"/>
      <c r="M637" s="286"/>
      <c r="N637" s="287"/>
      <c r="O637" s="287"/>
      <c r="P637" s="287"/>
      <c r="Q637" s="287"/>
      <c r="R637" s="287"/>
      <c r="S637" s="288"/>
    </row>
    <row r="638" spans="1:19" ht="22.8" customHeight="1">
      <c r="A638" s="2073"/>
      <c r="B638" s="2074"/>
      <c r="C638" s="2074"/>
      <c r="D638" s="2074"/>
      <c r="E638" s="2074"/>
      <c r="F638" s="2074"/>
      <c r="G638" s="2074"/>
      <c r="H638" s="2074"/>
      <c r="I638" s="2074"/>
      <c r="J638" s="2074"/>
      <c r="K638" s="2075"/>
      <c r="L638" s="285"/>
      <c r="M638" s="286"/>
      <c r="N638" s="287"/>
      <c r="O638" s="287"/>
      <c r="P638" s="287"/>
      <c r="Q638" s="287"/>
      <c r="R638" s="287"/>
      <c r="S638" s="288"/>
    </row>
    <row r="639" spans="1:19" ht="22.8" customHeight="1">
      <c r="A639" s="2073"/>
      <c r="B639" s="2074"/>
      <c r="C639" s="2074"/>
      <c r="D639" s="2074"/>
      <c r="E639" s="2074"/>
      <c r="F639" s="2074"/>
      <c r="G639" s="2074"/>
      <c r="H639" s="2074"/>
      <c r="I639" s="2074"/>
      <c r="J639" s="2074"/>
      <c r="K639" s="2075"/>
      <c r="L639" s="285"/>
      <c r="M639" s="286"/>
      <c r="N639" s="287"/>
      <c r="O639" s="287"/>
      <c r="P639" s="287"/>
      <c r="Q639" s="287"/>
      <c r="R639" s="287"/>
      <c r="S639" s="288"/>
    </row>
    <row r="640" spans="1:19" ht="22.8" customHeight="1">
      <c r="A640" s="2073"/>
      <c r="B640" s="2074"/>
      <c r="C640" s="2074"/>
      <c r="D640" s="2074"/>
      <c r="E640" s="2074"/>
      <c r="F640" s="2074"/>
      <c r="G640" s="2074"/>
      <c r="H640" s="2074"/>
      <c r="I640" s="2074"/>
      <c r="J640" s="2074"/>
      <c r="K640" s="2075"/>
      <c r="L640" s="285"/>
      <c r="M640" s="286"/>
      <c r="N640" s="287"/>
      <c r="O640" s="287"/>
      <c r="P640" s="287"/>
      <c r="Q640" s="287"/>
      <c r="R640" s="287"/>
      <c r="S640" s="288"/>
    </row>
    <row r="641" spans="1:19" ht="22.8" customHeight="1">
      <c r="A641" s="2073"/>
      <c r="B641" s="2074"/>
      <c r="C641" s="2074"/>
      <c r="D641" s="2074"/>
      <c r="E641" s="2074"/>
      <c r="F641" s="2074"/>
      <c r="G641" s="2074"/>
      <c r="H641" s="2074"/>
      <c r="I641" s="2074"/>
      <c r="J641" s="2074"/>
      <c r="K641" s="2075"/>
      <c r="L641" s="285"/>
      <c r="M641" s="286"/>
      <c r="N641" s="287"/>
      <c r="O641" s="287"/>
      <c r="P641" s="287"/>
      <c r="Q641" s="287"/>
      <c r="R641" s="287"/>
      <c r="S641" s="288"/>
    </row>
    <row r="642" spans="1:19" ht="22.8" customHeight="1">
      <c r="A642" s="2073"/>
      <c r="B642" s="2074"/>
      <c r="C642" s="2074"/>
      <c r="D642" s="2074"/>
      <c r="E642" s="2074"/>
      <c r="F642" s="2074"/>
      <c r="G642" s="2074"/>
      <c r="H642" s="2074"/>
      <c r="I642" s="2074"/>
      <c r="J642" s="2074"/>
      <c r="K642" s="2075"/>
      <c r="L642" s="285"/>
      <c r="M642" s="286"/>
      <c r="N642" s="287"/>
      <c r="O642" s="287"/>
      <c r="P642" s="287"/>
      <c r="Q642" s="287"/>
      <c r="R642" s="287"/>
      <c r="S642" s="288"/>
    </row>
    <row r="643" spans="1:19" ht="22.8" customHeight="1">
      <c r="A643" s="2073"/>
      <c r="B643" s="2074"/>
      <c r="C643" s="2074"/>
      <c r="D643" s="2074"/>
      <c r="E643" s="2074"/>
      <c r="F643" s="2074"/>
      <c r="G643" s="2074"/>
      <c r="H643" s="2074"/>
      <c r="I643" s="2074"/>
      <c r="J643" s="2074"/>
      <c r="K643" s="2075"/>
      <c r="L643" s="285"/>
      <c r="M643" s="286"/>
      <c r="N643" s="287"/>
      <c r="O643" s="287"/>
      <c r="P643" s="287"/>
      <c r="Q643" s="287"/>
      <c r="R643" s="287"/>
      <c r="S643" s="288"/>
    </row>
    <row r="644" spans="1:19" ht="22.8" customHeight="1">
      <c r="A644" s="2073"/>
      <c r="B644" s="2074"/>
      <c r="C644" s="2074"/>
      <c r="D644" s="2074"/>
      <c r="E644" s="2074"/>
      <c r="F644" s="2074"/>
      <c r="G644" s="2074"/>
      <c r="H644" s="2074"/>
      <c r="I644" s="2074"/>
      <c r="J644" s="2074"/>
      <c r="K644" s="2075"/>
      <c r="L644" s="285"/>
      <c r="M644" s="286"/>
      <c r="N644" s="287"/>
      <c r="O644" s="287"/>
      <c r="P644" s="287"/>
      <c r="Q644" s="287"/>
      <c r="R644" s="287"/>
      <c r="S644" s="288"/>
    </row>
    <row r="645" spans="1:19" ht="22.8" customHeight="1" thickBot="1">
      <c r="A645" s="2076"/>
      <c r="B645" s="2077"/>
      <c r="C645" s="2077"/>
      <c r="D645" s="2077"/>
      <c r="E645" s="2077"/>
      <c r="F645" s="2077"/>
      <c r="G645" s="2077"/>
      <c r="H645" s="2077"/>
      <c r="I645" s="2077"/>
      <c r="J645" s="2077"/>
      <c r="K645" s="2078"/>
      <c r="L645" s="2020" t="s">
        <v>1209</v>
      </c>
      <c r="M645" s="2021"/>
      <c r="N645" s="2021"/>
      <c r="O645" s="2021"/>
      <c r="P645" s="2021"/>
      <c r="Q645" s="2021"/>
      <c r="R645" s="2022"/>
      <c r="S645" s="695">
        <f>+SUM(S624:S626)</f>
        <v>1</v>
      </c>
    </row>
    <row r="646" spans="1:19" ht="22.8" customHeight="1">
      <c r="A646" s="757"/>
      <c r="B646" s="758"/>
      <c r="C646" s="758"/>
      <c r="D646" s="759"/>
      <c r="E646" s="760"/>
      <c r="F646" s="760"/>
      <c r="G646" s="760"/>
      <c r="H646" s="761"/>
      <c r="I646" s="762"/>
      <c r="J646" s="763"/>
      <c r="K646" s="763"/>
      <c r="L646" s="763"/>
      <c r="M646" s="764"/>
      <c r="N646" s="759"/>
      <c r="O646" s="759"/>
      <c r="P646" s="759"/>
      <c r="Q646" s="759"/>
      <c r="R646" s="759"/>
      <c r="S646" s="768"/>
    </row>
    <row r="647" spans="1:19" ht="22.8" customHeight="1">
      <c r="A647" s="289"/>
      <c r="B647" s="290"/>
      <c r="C647" s="290"/>
      <c r="D647" s="291"/>
      <c r="E647" s="292"/>
      <c r="F647" s="292"/>
      <c r="G647" s="292"/>
      <c r="H647" s="293"/>
      <c r="I647" s="294"/>
      <c r="J647" s="295"/>
      <c r="K647" s="295"/>
      <c r="L647" s="295"/>
      <c r="M647" s="296"/>
      <c r="N647" s="291"/>
      <c r="O647" s="291"/>
      <c r="P647" s="291"/>
      <c r="Q647" s="291"/>
      <c r="R647" s="291"/>
      <c r="S647" s="297"/>
    </row>
    <row r="648" spans="1:19" ht="92.4" customHeight="1">
      <c r="A648" s="1958" t="s">
        <v>1306</v>
      </c>
      <c r="B648" s="1758"/>
      <c r="C648" s="1757"/>
      <c r="D648" s="1757"/>
      <c r="E648" s="280"/>
      <c r="F648" s="756"/>
      <c r="G648" s="1758" t="s">
        <v>1306</v>
      </c>
      <c r="H648" s="1758"/>
      <c r="I648" s="299"/>
      <c r="J648" s="299"/>
      <c r="K648" s="756"/>
      <c r="L648" s="756"/>
      <c r="M648" s="756"/>
      <c r="N648" s="756"/>
      <c r="O648" s="756"/>
      <c r="P648" s="756"/>
      <c r="Q648" s="756"/>
      <c r="R648" s="756"/>
      <c r="S648" s="281"/>
    </row>
    <row r="649" spans="1:19" ht="22.8" customHeight="1">
      <c r="A649" s="765" t="s">
        <v>1939</v>
      </c>
      <c r="B649" s="755"/>
      <c r="C649" s="755"/>
      <c r="G649" s="1759" t="s">
        <v>1942</v>
      </c>
      <c r="H649" s="1759"/>
      <c r="I649" s="1759"/>
      <c r="J649" s="1759"/>
      <c r="K649" s="756"/>
      <c r="L649" s="756"/>
      <c r="M649" s="756"/>
      <c r="N649" s="756"/>
      <c r="O649" s="756"/>
      <c r="P649" s="756"/>
      <c r="Q649" s="756"/>
      <c r="R649" s="756"/>
      <c r="S649" s="300"/>
    </row>
    <row r="650" spans="1:19" ht="22.8" customHeight="1">
      <c r="A650" s="765" t="s">
        <v>1940</v>
      </c>
      <c r="B650" s="755"/>
      <c r="C650" s="755"/>
      <c r="G650" s="1759" t="s">
        <v>1943</v>
      </c>
      <c r="H650" s="1759"/>
      <c r="I650" s="1759"/>
      <c r="J650" s="1759"/>
      <c r="K650" s="756"/>
      <c r="L650" s="756"/>
      <c r="M650" s="756"/>
      <c r="N650" s="756"/>
      <c r="O650" s="756"/>
      <c r="P650" s="756"/>
      <c r="Q650" s="756"/>
      <c r="R650" s="756"/>
      <c r="S650" s="300"/>
    </row>
    <row r="651" spans="1:19" ht="22.8" customHeight="1" thickBot="1">
      <c r="A651" s="766" t="s">
        <v>1941</v>
      </c>
      <c r="B651" s="767"/>
      <c r="C651" s="767"/>
      <c r="D651" s="727"/>
      <c r="E651" s="727"/>
      <c r="F651" s="727"/>
      <c r="G651" s="1760" t="s">
        <v>1944</v>
      </c>
      <c r="H651" s="1760"/>
      <c r="I651" s="1760"/>
      <c r="J651" s="1760"/>
      <c r="K651" s="301"/>
      <c r="L651" s="301"/>
      <c r="M651" s="301"/>
      <c r="N651" s="301"/>
      <c r="O651" s="301"/>
      <c r="P651" s="301"/>
      <c r="Q651" s="301"/>
      <c r="R651" s="301"/>
      <c r="S651" s="302"/>
    </row>
    <row r="652" spans="1:19" ht="22.8" customHeight="1" thickBot="1">
      <c r="A652" s="2045"/>
      <c r="B652" s="2046"/>
      <c r="C652" s="2046"/>
      <c r="D652" s="2047" t="s">
        <v>1281</v>
      </c>
      <c r="E652" s="2048"/>
      <c r="F652" s="2048"/>
      <c r="G652" s="2048"/>
      <c r="H652" s="2048"/>
      <c r="I652" s="2048"/>
      <c r="J652" s="2048"/>
      <c r="K652" s="2048"/>
      <c r="L652" s="2048"/>
      <c r="M652" s="2048"/>
      <c r="N652" s="2048"/>
      <c r="O652" s="2048"/>
      <c r="P652" s="2048"/>
      <c r="Q652" s="2048"/>
      <c r="R652" s="2049"/>
      <c r="S652" s="694"/>
    </row>
    <row r="653" spans="1:19" ht="22.8" customHeight="1" thickBot="1">
      <c r="A653" s="279"/>
      <c r="B653" s="280"/>
      <c r="C653" s="280"/>
      <c r="D653" s="280"/>
      <c r="E653" s="280"/>
      <c r="F653" s="280"/>
      <c r="G653" s="280"/>
      <c r="H653" s="280"/>
      <c r="I653" s="280"/>
      <c r="J653" s="280"/>
      <c r="K653" s="280"/>
      <c r="L653" s="280"/>
      <c r="M653" s="280"/>
      <c r="N653" s="280"/>
      <c r="O653" s="280"/>
      <c r="P653" s="280"/>
      <c r="Q653" s="280"/>
      <c r="R653" s="280"/>
      <c r="S653" s="281"/>
    </row>
    <row r="654" spans="1:19" ht="33.6" customHeight="1">
      <c r="A654" s="2050" t="s">
        <v>1204</v>
      </c>
      <c r="B654" s="2051"/>
      <c r="C654" s="2052"/>
      <c r="D654" s="2053" t="s">
        <v>1228</v>
      </c>
      <c r="E654" s="2054"/>
      <c r="F654" s="2054"/>
      <c r="G654" s="2054"/>
      <c r="H654" s="2054"/>
      <c r="I654" s="2054"/>
      <c r="J654" s="2054"/>
      <c r="K654" s="2054"/>
      <c r="L654" s="2054"/>
      <c r="M654" s="2054"/>
      <c r="N654" s="2054"/>
      <c r="O654" s="2054"/>
      <c r="P654" s="2054"/>
      <c r="Q654" s="2054"/>
      <c r="R654" s="2055"/>
      <c r="S654" s="1240"/>
    </row>
    <row r="655" spans="1:19" ht="16.2" thickBot="1">
      <c r="A655" s="1237"/>
      <c r="B655" s="1238"/>
      <c r="C655" s="1239"/>
      <c r="D655" s="2056"/>
      <c r="E655" s="2057"/>
      <c r="F655" s="2057"/>
      <c r="G655" s="2057"/>
      <c r="H655" s="2057"/>
      <c r="I655" s="2057"/>
      <c r="J655" s="2057"/>
      <c r="K655" s="2057"/>
      <c r="L655" s="2057"/>
      <c r="M655" s="2057"/>
      <c r="N655" s="2057"/>
      <c r="O655" s="2057"/>
      <c r="P655" s="2057"/>
      <c r="Q655" s="2057"/>
      <c r="R655" s="2058"/>
      <c r="S655" s="1241"/>
    </row>
    <row r="656" spans="1:19" ht="22.8" customHeight="1">
      <c r="A656" s="283"/>
      <c r="B656" s="1506"/>
      <c r="C656" s="1506"/>
      <c r="D656" s="1507"/>
      <c r="E656" s="1508"/>
      <c r="F656" s="1508"/>
      <c r="G656" s="1507"/>
      <c r="H656" s="1507"/>
      <c r="I656" s="1507"/>
      <c r="J656" s="1507"/>
      <c r="K656" s="1507"/>
      <c r="L656" s="1507"/>
      <c r="M656" s="1507"/>
      <c r="N656" s="1507"/>
      <c r="O656" s="1507"/>
      <c r="P656" s="1507"/>
      <c r="Q656" s="1507"/>
      <c r="R656" s="1508"/>
      <c r="S656" s="282"/>
    </row>
    <row r="657" spans="1:19" ht="22.8" customHeight="1">
      <c r="A657" s="2059" t="s">
        <v>1282</v>
      </c>
      <c r="B657" s="2060"/>
      <c r="C657" s="2060"/>
      <c r="D657" s="2060"/>
      <c r="E657" s="1509"/>
      <c r="F657" s="2061" t="s">
        <v>1283</v>
      </c>
      <c r="G657" s="2061"/>
      <c r="H657" s="2061"/>
      <c r="I657" s="2061"/>
      <c r="J657" s="2061"/>
      <c r="K657" s="2061"/>
      <c r="L657" s="1508"/>
      <c r="M657" s="2061" t="s">
        <v>1205</v>
      </c>
      <c r="N657" s="2061"/>
      <c r="O657" s="2061"/>
      <c r="P657" s="1508"/>
      <c r="Q657" s="2062" t="s">
        <v>1284</v>
      </c>
      <c r="R657" s="2063"/>
      <c r="S657" s="2064"/>
    </row>
    <row r="658" spans="1:19" ht="22.8" customHeight="1">
      <c r="A658" s="2023" t="str">
        <f>+'ACTA ADICIONAL OBRA '!A229</f>
        <v>12.5.10</v>
      </c>
      <c r="B658" s="2024"/>
      <c r="C658" s="2024"/>
      <c r="D658" s="2024"/>
      <c r="E658" s="1509"/>
      <c r="F658" s="2025" t="str">
        <f>+'ACTA ADICIONAL OBRA '!B229</f>
        <v>Suministro e instalcion valvula desairadora 1"</v>
      </c>
      <c r="G658" s="2025"/>
      <c r="H658" s="2025"/>
      <c r="I658" s="2025"/>
      <c r="J658" s="2025"/>
      <c r="K658" s="2025"/>
      <c r="L658" s="1508"/>
      <c r="M658" s="2026" t="str">
        <f>+'ACTA ADICIONAL OBRA '!C229</f>
        <v>UND.</v>
      </c>
      <c r="N658" s="2027"/>
      <c r="O658" s="2028"/>
      <c r="P658" s="1507"/>
      <c r="Q658" s="2029"/>
      <c r="R658" s="2030"/>
      <c r="S658" s="2031"/>
    </row>
    <row r="659" spans="1:19" ht="22.8" customHeight="1">
      <c r="A659" s="2023"/>
      <c r="B659" s="2024"/>
      <c r="C659" s="2024"/>
      <c r="D659" s="2024"/>
      <c r="E659" s="1509"/>
      <c r="F659" s="2025"/>
      <c r="G659" s="2025"/>
      <c r="H659" s="2025"/>
      <c r="I659" s="2025"/>
      <c r="J659" s="2025"/>
      <c r="K659" s="2025"/>
      <c r="L659" s="1507"/>
      <c r="M659" s="1507"/>
      <c r="N659" s="1511"/>
      <c r="O659" s="1511"/>
      <c r="P659" s="1511"/>
      <c r="Q659" s="1511"/>
      <c r="R659" s="1508"/>
      <c r="S659" s="282"/>
    </row>
    <row r="660" spans="1:19" ht="22.8" customHeight="1">
      <c r="A660" s="2032" t="s">
        <v>1285</v>
      </c>
      <c r="B660" s="2033"/>
      <c r="C660" s="2033"/>
      <c r="D660" s="2033"/>
      <c r="E660" s="2033"/>
      <c r="F660" s="2033"/>
      <c r="G660" s="2033"/>
      <c r="H660" s="2033"/>
      <c r="I660" s="2033"/>
      <c r="J660" s="2033"/>
      <c r="K660" s="2034"/>
      <c r="L660" s="2038" t="s">
        <v>428</v>
      </c>
      <c r="M660" s="2040" t="s">
        <v>1225</v>
      </c>
      <c r="N660" s="2041"/>
      <c r="O660" s="2042"/>
      <c r="P660" s="2038" t="s">
        <v>1286</v>
      </c>
      <c r="Q660" s="2038" t="s">
        <v>1287</v>
      </c>
      <c r="R660" s="2038" t="s">
        <v>1288</v>
      </c>
      <c r="S660" s="2043" t="s">
        <v>1206</v>
      </c>
    </row>
    <row r="661" spans="1:19" ht="22.8" customHeight="1">
      <c r="A661" s="2035"/>
      <c r="B661" s="2036"/>
      <c r="C661" s="2036"/>
      <c r="D661" s="2036"/>
      <c r="E661" s="2036"/>
      <c r="F661" s="2036"/>
      <c r="G661" s="2036"/>
      <c r="H661" s="2036"/>
      <c r="I661" s="2036"/>
      <c r="J661" s="2036"/>
      <c r="K661" s="2037"/>
      <c r="L661" s="2039"/>
      <c r="M661" s="284" t="s">
        <v>1289</v>
      </c>
      <c r="N661" s="284" t="s">
        <v>1290</v>
      </c>
      <c r="O661" s="284" t="s">
        <v>1291</v>
      </c>
      <c r="P661" s="2039"/>
      <c r="Q661" s="2039"/>
      <c r="R661" s="2039"/>
      <c r="S661" s="2044"/>
    </row>
    <row r="662" spans="1:19" ht="22.8" customHeight="1">
      <c r="A662" s="2070" t="e" vm="5">
        <v>#VALUE!</v>
      </c>
      <c r="B662" s="2071"/>
      <c r="C662" s="2071"/>
      <c r="D662" s="2071"/>
      <c r="E662" s="2071"/>
      <c r="F662" s="2071"/>
      <c r="G662" s="2071"/>
      <c r="H662" s="2071"/>
      <c r="I662" s="2071"/>
      <c r="J662" s="2071"/>
      <c r="K662" s="2072"/>
      <c r="L662" s="285" t="s">
        <v>1908</v>
      </c>
      <c r="M662" s="286"/>
      <c r="N662" s="287"/>
      <c r="O662" s="287">
        <v>1</v>
      </c>
      <c r="P662" s="287"/>
      <c r="Q662" s="287"/>
      <c r="R662" s="287"/>
      <c r="S662" s="288">
        <f>+O662</f>
        <v>1</v>
      </c>
    </row>
    <row r="663" spans="1:19" ht="22.8" customHeight="1">
      <c r="A663" s="2073"/>
      <c r="B663" s="2074"/>
      <c r="C663" s="2074"/>
      <c r="D663" s="2074"/>
      <c r="E663" s="2074"/>
      <c r="F663" s="2074"/>
      <c r="G663" s="2074"/>
      <c r="H663" s="2074"/>
      <c r="I663" s="2074"/>
      <c r="J663" s="2074"/>
      <c r="K663" s="2075"/>
      <c r="L663" s="285"/>
      <c r="M663" s="286"/>
      <c r="N663" s="287"/>
      <c r="O663" s="287"/>
      <c r="P663" s="287"/>
      <c r="Q663" s="287"/>
      <c r="R663" s="287"/>
      <c r="S663" s="288">
        <f>+N663*O663</f>
        <v>0</v>
      </c>
    </row>
    <row r="664" spans="1:19" ht="22.8" customHeight="1">
      <c r="A664" s="2073"/>
      <c r="B664" s="2074"/>
      <c r="C664" s="2074"/>
      <c r="D664" s="2074"/>
      <c r="E664" s="2074"/>
      <c r="F664" s="2074"/>
      <c r="G664" s="2074"/>
      <c r="H664" s="2074"/>
      <c r="I664" s="2074"/>
      <c r="J664" s="2074"/>
      <c r="K664" s="2075"/>
      <c r="L664" s="285"/>
      <c r="M664" s="286"/>
      <c r="N664" s="287"/>
      <c r="O664" s="287"/>
      <c r="P664" s="287"/>
      <c r="Q664" s="287"/>
      <c r="R664" s="287"/>
      <c r="S664" s="288"/>
    </row>
    <row r="665" spans="1:19" ht="22.8" customHeight="1">
      <c r="A665" s="2073"/>
      <c r="B665" s="2074"/>
      <c r="C665" s="2074"/>
      <c r="D665" s="2074"/>
      <c r="E665" s="2074"/>
      <c r="F665" s="2074"/>
      <c r="G665" s="2074"/>
      <c r="H665" s="2074"/>
      <c r="I665" s="2074"/>
      <c r="J665" s="2074"/>
      <c r="K665" s="2075"/>
      <c r="L665" s="285"/>
      <c r="M665" s="286"/>
      <c r="N665" s="287"/>
      <c r="O665" s="287"/>
      <c r="P665" s="287"/>
      <c r="Q665" s="287"/>
      <c r="R665" s="287"/>
      <c r="S665" s="288"/>
    </row>
    <row r="666" spans="1:19" ht="22.8" customHeight="1">
      <c r="A666" s="2073"/>
      <c r="B666" s="2074"/>
      <c r="C666" s="2074"/>
      <c r="D666" s="2074"/>
      <c r="E666" s="2074"/>
      <c r="F666" s="2074"/>
      <c r="G666" s="2074"/>
      <c r="H666" s="2074"/>
      <c r="I666" s="2074"/>
      <c r="J666" s="2074"/>
      <c r="K666" s="2075"/>
      <c r="L666" s="285"/>
      <c r="M666" s="286"/>
      <c r="N666" s="287"/>
      <c r="O666" s="287"/>
      <c r="P666" s="287"/>
      <c r="Q666" s="287"/>
      <c r="R666" s="287"/>
      <c r="S666" s="288"/>
    </row>
    <row r="667" spans="1:19" ht="22.8" customHeight="1">
      <c r="A667" s="2073"/>
      <c r="B667" s="2074"/>
      <c r="C667" s="2074"/>
      <c r="D667" s="2074"/>
      <c r="E667" s="2074"/>
      <c r="F667" s="2074"/>
      <c r="G667" s="2074"/>
      <c r="H667" s="2074"/>
      <c r="I667" s="2074"/>
      <c r="J667" s="2074"/>
      <c r="K667" s="2075"/>
      <c r="L667" s="285"/>
      <c r="M667" s="286"/>
      <c r="N667" s="287"/>
      <c r="O667" s="287"/>
      <c r="P667" s="287"/>
      <c r="Q667" s="287"/>
      <c r="R667" s="287"/>
      <c r="S667" s="288"/>
    </row>
    <row r="668" spans="1:19" ht="22.8" customHeight="1">
      <c r="A668" s="2073"/>
      <c r="B668" s="2074"/>
      <c r="C668" s="2074"/>
      <c r="D668" s="2074"/>
      <c r="E668" s="2074"/>
      <c r="F668" s="2074"/>
      <c r="G668" s="2074"/>
      <c r="H668" s="2074"/>
      <c r="I668" s="2074"/>
      <c r="J668" s="2074"/>
      <c r="K668" s="2075"/>
      <c r="L668" s="285"/>
      <c r="M668" s="286"/>
      <c r="N668" s="287"/>
      <c r="O668" s="287"/>
      <c r="P668" s="287"/>
      <c r="Q668" s="287"/>
      <c r="R668" s="287"/>
      <c r="S668" s="288"/>
    </row>
    <row r="669" spans="1:19" ht="22.8" customHeight="1">
      <c r="A669" s="2073"/>
      <c r="B669" s="2074"/>
      <c r="C669" s="2074"/>
      <c r="D669" s="2074"/>
      <c r="E669" s="2074"/>
      <c r="F669" s="2074"/>
      <c r="G669" s="2074"/>
      <c r="H669" s="2074"/>
      <c r="I669" s="2074"/>
      <c r="J669" s="2074"/>
      <c r="K669" s="2075"/>
      <c r="L669" s="285"/>
      <c r="M669" s="286"/>
      <c r="N669" s="287"/>
      <c r="O669" s="287"/>
      <c r="P669" s="287"/>
      <c r="Q669" s="287"/>
      <c r="R669" s="287"/>
      <c r="S669" s="288"/>
    </row>
    <row r="670" spans="1:19" ht="22.8" customHeight="1">
      <c r="A670" s="2073"/>
      <c r="B670" s="2074"/>
      <c r="C670" s="2074"/>
      <c r="D670" s="2074"/>
      <c r="E670" s="2074"/>
      <c r="F670" s="2074"/>
      <c r="G670" s="2074"/>
      <c r="H670" s="2074"/>
      <c r="I670" s="2074"/>
      <c r="J670" s="2074"/>
      <c r="K670" s="2075"/>
      <c r="L670" s="285"/>
      <c r="M670" s="286"/>
      <c r="N670" s="287"/>
      <c r="O670" s="287"/>
      <c r="P670" s="287"/>
      <c r="Q670" s="287"/>
      <c r="R670" s="287"/>
      <c r="S670" s="288"/>
    </row>
    <row r="671" spans="1:19" ht="22.8" customHeight="1">
      <c r="A671" s="2073"/>
      <c r="B671" s="2074"/>
      <c r="C671" s="2074"/>
      <c r="D671" s="2074"/>
      <c r="E671" s="2074"/>
      <c r="F671" s="2074"/>
      <c r="G671" s="2074"/>
      <c r="H671" s="2074"/>
      <c r="I671" s="2074"/>
      <c r="J671" s="2074"/>
      <c r="K671" s="2075"/>
      <c r="L671" s="285"/>
      <c r="M671" s="286"/>
      <c r="N671" s="287"/>
      <c r="O671" s="287"/>
      <c r="P671" s="287"/>
      <c r="Q671" s="287"/>
      <c r="R671" s="287"/>
      <c r="S671" s="288"/>
    </row>
    <row r="672" spans="1:19" ht="22.8" customHeight="1">
      <c r="A672" s="2073"/>
      <c r="B672" s="2074"/>
      <c r="C672" s="2074"/>
      <c r="D672" s="2074"/>
      <c r="E672" s="2074"/>
      <c r="F672" s="2074"/>
      <c r="G672" s="2074"/>
      <c r="H672" s="2074"/>
      <c r="I672" s="2074"/>
      <c r="J672" s="2074"/>
      <c r="K672" s="2075"/>
      <c r="L672" s="285"/>
      <c r="M672" s="286"/>
      <c r="N672" s="287"/>
      <c r="O672" s="287"/>
      <c r="P672" s="287"/>
      <c r="Q672" s="287"/>
      <c r="R672" s="287"/>
      <c r="S672" s="288"/>
    </row>
    <row r="673" spans="1:19" ht="22.8" customHeight="1">
      <c r="A673" s="2073"/>
      <c r="B673" s="2074"/>
      <c r="C673" s="2074"/>
      <c r="D673" s="2074"/>
      <c r="E673" s="2074"/>
      <c r="F673" s="2074"/>
      <c r="G673" s="2074"/>
      <c r="H673" s="2074"/>
      <c r="I673" s="2074"/>
      <c r="J673" s="2074"/>
      <c r="K673" s="2075"/>
      <c r="L673" s="285"/>
      <c r="M673" s="286"/>
      <c r="N673" s="287"/>
      <c r="O673" s="287"/>
      <c r="P673" s="287"/>
      <c r="Q673" s="287"/>
      <c r="R673" s="287"/>
      <c r="S673" s="288"/>
    </row>
    <row r="674" spans="1:19" ht="22.8" customHeight="1">
      <c r="A674" s="2073"/>
      <c r="B674" s="2074"/>
      <c r="C674" s="2074"/>
      <c r="D674" s="2074"/>
      <c r="E674" s="2074"/>
      <c r="F674" s="2074"/>
      <c r="G674" s="2074"/>
      <c r="H674" s="2074"/>
      <c r="I674" s="2074"/>
      <c r="J674" s="2074"/>
      <c r="K674" s="2075"/>
      <c r="L674" s="285"/>
      <c r="M674" s="286"/>
      <c r="N674" s="287"/>
      <c r="O674" s="287"/>
      <c r="P674" s="287"/>
      <c r="Q674" s="287"/>
      <c r="R674" s="287"/>
      <c r="S674" s="288"/>
    </row>
    <row r="675" spans="1:19" ht="22.8" customHeight="1">
      <c r="A675" s="2073"/>
      <c r="B675" s="2074"/>
      <c r="C675" s="2074"/>
      <c r="D675" s="2074"/>
      <c r="E675" s="2074"/>
      <c r="F675" s="2074"/>
      <c r="G675" s="2074"/>
      <c r="H675" s="2074"/>
      <c r="I675" s="2074"/>
      <c r="J675" s="2074"/>
      <c r="K675" s="2075"/>
      <c r="L675" s="285"/>
      <c r="M675" s="286"/>
      <c r="N675" s="287"/>
      <c r="O675" s="287"/>
      <c r="P675" s="287"/>
      <c r="Q675" s="287"/>
      <c r="R675" s="287"/>
      <c r="S675" s="288"/>
    </row>
    <row r="676" spans="1:19" ht="22.8" customHeight="1">
      <c r="A676" s="2073"/>
      <c r="B676" s="2074"/>
      <c r="C676" s="2074"/>
      <c r="D676" s="2074"/>
      <c r="E676" s="2074"/>
      <c r="F676" s="2074"/>
      <c r="G676" s="2074"/>
      <c r="H676" s="2074"/>
      <c r="I676" s="2074"/>
      <c r="J676" s="2074"/>
      <c r="K676" s="2075"/>
      <c r="L676" s="285"/>
      <c r="M676" s="286"/>
      <c r="N676" s="287"/>
      <c r="O676" s="287"/>
      <c r="P676" s="287"/>
      <c r="Q676" s="287"/>
      <c r="R676" s="287"/>
      <c r="S676" s="288"/>
    </row>
    <row r="677" spans="1:19" ht="22.8" customHeight="1">
      <c r="A677" s="2073"/>
      <c r="B677" s="2074"/>
      <c r="C677" s="2074"/>
      <c r="D677" s="2074"/>
      <c r="E677" s="2074"/>
      <c r="F677" s="2074"/>
      <c r="G677" s="2074"/>
      <c r="H677" s="2074"/>
      <c r="I677" s="2074"/>
      <c r="J677" s="2074"/>
      <c r="K677" s="2075"/>
      <c r="L677" s="285"/>
      <c r="M677" s="286"/>
      <c r="N677" s="287"/>
      <c r="O677" s="287"/>
      <c r="P677" s="287"/>
      <c r="Q677" s="287"/>
      <c r="R677" s="287"/>
      <c r="S677" s="288"/>
    </row>
    <row r="678" spans="1:19" ht="22.8" customHeight="1">
      <c r="A678" s="2073"/>
      <c r="B678" s="2074"/>
      <c r="C678" s="2074"/>
      <c r="D678" s="2074"/>
      <c r="E678" s="2074"/>
      <c r="F678" s="2074"/>
      <c r="G678" s="2074"/>
      <c r="H678" s="2074"/>
      <c r="I678" s="2074"/>
      <c r="J678" s="2074"/>
      <c r="K678" s="2075"/>
      <c r="L678" s="285"/>
      <c r="M678" s="286"/>
      <c r="N678" s="287"/>
      <c r="O678" s="287"/>
      <c r="P678" s="287"/>
      <c r="Q678" s="287"/>
      <c r="R678" s="287"/>
      <c r="S678" s="288"/>
    </row>
    <row r="679" spans="1:19" ht="22.8" customHeight="1">
      <c r="A679" s="2073"/>
      <c r="B679" s="2074"/>
      <c r="C679" s="2074"/>
      <c r="D679" s="2074"/>
      <c r="E679" s="2074"/>
      <c r="F679" s="2074"/>
      <c r="G679" s="2074"/>
      <c r="H679" s="2074"/>
      <c r="I679" s="2074"/>
      <c r="J679" s="2074"/>
      <c r="K679" s="2075"/>
      <c r="L679" s="285"/>
      <c r="M679" s="286"/>
      <c r="N679" s="287"/>
      <c r="O679" s="287"/>
      <c r="P679" s="287"/>
      <c r="Q679" s="287"/>
      <c r="R679" s="287"/>
      <c r="S679" s="288"/>
    </row>
    <row r="680" spans="1:19" ht="22.8" customHeight="1">
      <c r="A680" s="2073"/>
      <c r="B680" s="2074"/>
      <c r="C680" s="2074"/>
      <c r="D680" s="2074"/>
      <c r="E680" s="2074"/>
      <c r="F680" s="2074"/>
      <c r="G680" s="2074"/>
      <c r="H680" s="2074"/>
      <c r="I680" s="2074"/>
      <c r="J680" s="2074"/>
      <c r="K680" s="2075"/>
      <c r="L680" s="285"/>
      <c r="M680" s="286"/>
      <c r="N680" s="287"/>
      <c r="O680" s="287"/>
      <c r="P680" s="287"/>
      <c r="Q680" s="287"/>
      <c r="R680" s="287"/>
      <c r="S680" s="288"/>
    </row>
    <row r="681" spans="1:19" ht="22.8" customHeight="1">
      <c r="A681" s="2073"/>
      <c r="B681" s="2074"/>
      <c r="C681" s="2074"/>
      <c r="D681" s="2074"/>
      <c r="E681" s="2074"/>
      <c r="F681" s="2074"/>
      <c r="G681" s="2074"/>
      <c r="H681" s="2074"/>
      <c r="I681" s="2074"/>
      <c r="J681" s="2074"/>
      <c r="K681" s="2075"/>
      <c r="L681" s="285"/>
      <c r="M681" s="286"/>
      <c r="N681" s="287"/>
      <c r="O681" s="287"/>
      <c r="P681" s="287"/>
      <c r="Q681" s="287"/>
      <c r="R681" s="287"/>
      <c r="S681" s="288"/>
    </row>
    <row r="682" spans="1:19" ht="22.8" customHeight="1">
      <c r="A682" s="2073"/>
      <c r="B682" s="2074"/>
      <c r="C682" s="2074"/>
      <c r="D682" s="2074"/>
      <c r="E682" s="2074"/>
      <c r="F682" s="2074"/>
      <c r="G682" s="2074"/>
      <c r="H682" s="2074"/>
      <c r="I682" s="2074"/>
      <c r="J682" s="2074"/>
      <c r="K682" s="2075"/>
      <c r="L682" s="285"/>
      <c r="M682" s="286"/>
      <c r="N682" s="287"/>
      <c r="O682" s="287"/>
      <c r="P682" s="287"/>
      <c r="Q682" s="287"/>
      <c r="R682" s="287"/>
      <c r="S682" s="288"/>
    </row>
    <row r="683" spans="1:19" ht="22.8" customHeight="1" thickBot="1">
      <c r="A683" s="2076"/>
      <c r="B683" s="2077"/>
      <c r="C683" s="2077"/>
      <c r="D683" s="2077"/>
      <c r="E683" s="2077"/>
      <c r="F683" s="2077"/>
      <c r="G683" s="2077"/>
      <c r="H683" s="2077"/>
      <c r="I683" s="2077"/>
      <c r="J683" s="2077"/>
      <c r="K683" s="2078"/>
      <c r="L683" s="2020" t="s">
        <v>1209</v>
      </c>
      <c r="M683" s="2021"/>
      <c r="N683" s="2021"/>
      <c r="O683" s="2021"/>
      <c r="P683" s="2021"/>
      <c r="Q683" s="2021"/>
      <c r="R683" s="2022"/>
      <c r="S683" s="695">
        <f>+SUM(S662:S664)</f>
        <v>1</v>
      </c>
    </row>
    <row r="684" spans="1:19" ht="22.8" customHeight="1">
      <c r="A684" s="757"/>
      <c r="B684" s="758"/>
      <c r="C684" s="758"/>
      <c r="D684" s="759"/>
      <c r="E684" s="760"/>
      <c r="F684" s="760"/>
      <c r="G684" s="760"/>
      <c r="H684" s="761"/>
      <c r="I684" s="762"/>
      <c r="J684" s="763"/>
      <c r="K684" s="763"/>
      <c r="L684" s="763"/>
      <c r="M684" s="764"/>
      <c r="N684" s="759"/>
      <c r="O684" s="759"/>
      <c r="P684" s="759"/>
      <c r="Q684" s="759"/>
      <c r="R684" s="759"/>
      <c r="S684" s="768"/>
    </row>
    <row r="685" spans="1:19" ht="22.8" customHeight="1">
      <c r="A685" s="289"/>
      <c r="B685" s="290"/>
      <c r="C685" s="290"/>
      <c r="D685" s="291"/>
      <c r="E685" s="292"/>
      <c r="F685" s="292"/>
      <c r="G685" s="292"/>
      <c r="H685" s="293"/>
      <c r="I685" s="294"/>
      <c r="J685" s="295"/>
      <c r="K685" s="295"/>
      <c r="L685" s="295"/>
      <c r="M685" s="296"/>
      <c r="N685" s="291"/>
      <c r="O685" s="291"/>
      <c r="P685" s="291"/>
      <c r="Q685" s="291"/>
      <c r="R685" s="291"/>
      <c r="S685" s="297"/>
    </row>
    <row r="686" spans="1:19" ht="73.2" customHeight="1">
      <c r="A686" s="1958" t="s">
        <v>1306</v>
      </c>
      <c r="B686" s="1758"/>
      <c r="C686" s="1757"/>
      <c r="D686" s="1757"/>
      <c r="E686" s="280"/>
      <c r="F686" s="756"/>
      <c r="G686" s="1758" t="s">
        <v>1306</v>
      </c>
      <c r="H686" s="1758"/>
      <c r="I686" s="299"/>
      <c r="J686" s="299"/>
      <c r="K686" s="756"/>
      <c r="L686" s="756"/>
      <c r="M686" s="756"/>
      <c r="N686" s="756"/>
      <c r="O686" s="756"/>
      <c r="P686" s="756"/>
      <c r="Q686" s="756"/>
      <c r="R686" s="756"/>
      <c r="S686" s="281"/>
    </row>
    <row r="687" spans="1:19" ht="22.8" customHeight="1">
      <c r="A687" s="765" t="s">
        <v>1939</v>
      </c>
      <c r="B687" s="755"/>
      <c r="C687" s="755"/>
      <c r="G687" s="1759" t="s">
        <v>1942</v>
      </c>
      <c r="H687" s="1759"/>
      <c r="I687" s="1759"/>
      <c r="J687" s="1759"/>
      <c r="K687" s="756"/>
      <c r="L687" s="756"/>
      <c r="M687" s="756"/>
      <c r="N687" s="756"/>
      <c r="O687" s="756"/>
      <c r="P687" s="756"/>
      <c r="Q687" s="756"/>
      <c r="R687" s="756"/>
      <c r="S687" s="300"/>
    </row>
    <row r="688" spans="1:19" ht="22.8" customHeight="1">
      <c r="A688" s="765" t="s">
        <v>1940</v>
      </c>
      <c r="B688" s="755"/>
      <c r="C688" s="755"/>
      <c r="G688" s="1759" t="s">
        <v>1943</v>
      </c>
      <c r="H688" s="1759"/>
      <c r="I688" s="1759"/>
      <c r="J688" s="1759"/>
      <c r="K688" s="756"/>
      <c r="L688" s="756"/>
      <c r="M688" s="756"/>
      <c r="N688" s="756"/>
      <c r="O688" s="756"/>
      <c r="P688" s="756"/>
      <c r="Q688" s="756"/>
      <c r="R688" s="756"/>
      <c r="S688" s="300"/>
    </row>
    <row r="689" spans="1:19" ht="22.8" customHeight="1" thickBot="1">
      <c r="A689" s="766" t="s">
        <v>1941</v>
      </c>
      <c r="B689" s="767"/>
      <c r="C689" s="767"/>
      <c r="D689" s="727"/>
      <c r="E689" s="727"/>
      <c r="F689" s="727"/>
      <c r="G689" s="1760" t="s">
        <v>1944</v>
      </c>
      <c r="H689" s="1760"/>
      <c r="I689" s="1760"/>
      <c r="J689" s="1760"/>
      <c r="K689" s="301"/>
      <c r="L689" s="301"/>
      <c r="M689" s="301"/>
      <c r="N689" s="301"/>
      <c r="O689" s="301"/>
      <c r="P689" s="301"/>
      <c r="Q689" s="301"/>
      <c r="R689" s="301"/>
      <c r="S689" s="302"/>
    </row>
    <row r="690" spans="1:19" ht="22.8" customHeight="1" thickBot="1">
      <c r="A690" s="2045"/>
      <c r="B690" s="2046"/>
      <c r="C690" s="2046"/>
      <c r="D690" s="2047" t="s">
        <v>1281</v>
      </c>
      <c r="E690" s="2048"/>
      <c r="F690" s="2048"/>
      <c r="G690" s="2048"/>
      <c r="H690" s="2048"/>
      <c r="I690" s="2048"/>
      <c r="J690" s="2048"/>
      <c r="K690" s="2048"/>
      <c r="L690" s="2048"/>
      <c r="M690" s="2048"/>
      <c r="N690" s="2048"/>
      <c r="O690" s="2048"/>
      <c r="P690" s="2048"/>
      <c r="Q690" s="2048"/>
      <c r="R690" s="2049"/>
      <c r="S690" s="694"/>
    </row>
    <row r="691" spans="1:19" ht="22.8" customHeight="1" thickBot="1">
      <c r="A691" s="279"/>
      <c r="B691" s="280"/>
      <c r="C691" s="280"/>
      <c r="D691" s="280"/>
      <c r="E691" s="280"/>
      <c r="F691" s="280"/>
      <c r="G691" s="280"/>
      <c r="H691" s="280"/>
      <c r="I691" s="280"/>
      <c r="J691" s="280"/>
      <c r="K691" s="280"/>
      <c r="L691" s="280"/>
      <c r="M691" s="280"/>
      <c r="N691" s="280"/>
      <c r="O691" s="280"/>
      <c r="P691" s="280"/>
      <c r="Q691" s="280"/>
      <c r="R691" s="280"/>
      <c r="S691" s="281"/>
    </row>
    <row r="692" spans="1:19" ht="33.6" customHeight="1">
      <c r="A692" s="2050" t="s">
        <v>1204</v>
      </c>
      <c r="B692" s="2051"/>
      <c r="C692" s="2052"/>
      <c r="D692" s="2053" t="s">
        <v>1228</v>
      </c>
      <c r="E692" s="2054"/>
      <c r="F692" s="2054"/>
      <c r="G692" s="2054"/>
      <c r="H692" s="2054"/>
      <c r="I692" s="2054"/>
      <c r="J692" s="2054"/>
      <c r="K692" s="2054"/>
      <c r="L692" s="2054"/>
      <c r="M692" s="2054"/>
      <c r="N692" s="2054"/>
      <c r="O692" s="2054"/>
      <c r="P692" s="2054"/>
      <c r="Q692" s="2054"/>
      <c r="R692" s="2055"/>
      <c r="S692" s="1240"/>
    </row>
    <row r="693" spans="1:19" ht="16.2" thickBot="1">
      <c r="A693" s="1237"/>
      <c r="B693" s="1238"/>
      <c r="C693" s="1239"/>
      <c r="D693" s="2056"/>
      <c r="E693" s="2057"/>
      <c r="F693" s="2057"/>
      <c r="G693" s="2057"/>
      <c r="H693" s="2057"/>
      <c r="I693" s="2057"/>
      <c r="J693" s="2057"/>
      <c r="K693" s="2057"/>
      <c r="L693" s="2057"/>
      <c r="M693" s="2057"/>
      <c r="N693" s="2057"/>
      <c r="O693" s="2057"/>
      <c r="P693" s="2057"/>
      <c r="Q693" s="2057"/>
      <c r="R693" s="2058"/>
      <c r="S693" s="1241"/>
    </row>
    <row r="694" spans="1:19" ht="22.8" customHeight="1">
      <c r="A694" s="283"/>
      <c r="B694" s="1506"/>
      <c r="C694" s="1506"/>
      <c r="D694" s="1507"/>
      <c r="E694" s="1508"/>
      <c r="F694" s="1508"/>
      <c r="G694" s="1507"/>
      <c r="H694" s="1507"/>
      <c r="I694" s="1507"/>
      <c r="J694" s="1507"/>
      <c r="K694" s="1507"/>
      <c r="L694" s="1507"/>
      <c r="M694" s="1507"/>
      <c r="N694" s="1507"/>
      <c r="O694" s="1507"/>
      <c r="P694" s="1507"/>
      <c r="Q694" s="1507"/>
      <c r="R694" s="1508"/>
      <c r="S694" s="282"/>
    </row>
    <row r="695" spans="1:19" ht="22.8" customHeight="1">
      <c r="A695" s="2059" t="s">
        <v>1282</v>
      </c>
      <c r="B695" s="2060"/>
      <c r="C695" s="2060"/>
      <c r="D695" s="2060"/>
      <c r="E695" s="1509"/>
      <c r="F695" s="2061" t="s">
        <v>1283</v>
      </c>
      <c r="G695" s="2061"/>
      <c r="H695" s="2061"/>
      <c r="I695" s="2061"/>
      <c r="J695" s="2061"/>
      <c r="K695" s="2061"/>
      <c r="L695" s="1508"/>
      <c r="M695" s="2061" t="s">
        <v>1205</v>
      </c>
      <c r="N695" s="2061"/>
      <c r="O695" s="2061"/>
      <c r="P695" s="1508"/>
      <c r="Q695" s="2062" t="s">
        <v>1284</v>
      </c>
      <c r="R695" s="2063"/>
      <c r="S695" s="2064"/>
    </row>
    <row r="696" spans="1:19" ht="22.8" customHeight="1">
      <c r="A696" s="2023" t="str">
        <f>+'ACTA ADICIONAL OBRA '!A230</f>
        <v>12.5.11</v>
      </c>
      <c r="B696" s="2024"/>
      <c r="C696" s="2024"/>
      <c r="D696" s="2024"/>
      <c r="E696" s="1509"/>
      <c r="F696" s="2025" t="str">
        <f>+'ACTA ADICIONAL OBRA '!B230</f>
        <v>Suministro e instalacion de rociadores tipo k=5,6</v>
      </c>
      <c r="G696" s="2025"/>
      <c r="H696" s="2025"/>
      <c r="I696" s="2025"/>
      <c r="J696" s="2025"/>
      <c r="K696" s="2025"/>
      <c r="L696" s="1508"/>
      <c r="M696" s="2026" t="str">
        <f>+'ACTA ADICIONAL OBRA '!C230</f>
        <v>UND.</v>
      </c>
      <c r="N696" s="2027"/>
      <c r="O696" s="2028"/>
      <c r="P696" s="1507"/>
      <c r="Q696" s="2029"/>
      <c r="R696" s="2030"/>
      <c r="S696" s="2031"/>
    </row>
    <row r="697" spans="1:19" ht="22.8" customHeight="1">
      <c r="A697" s="2023"/>
      <c r="B697" s="2024"/>
      <c r="C697" s="2024"/>
      <c r="D697" s="2024"/>
      <c r="E697" s="1509"/>
      <c r="F697" s="2025"/>
      <c r="G697" s="2025"/>
      <c r="H697" s="2025"/>
      <c r="I697" s="2025"/>
      <c r="J697" s="2025"/>
      <c r="K697" s="2025"/>
      <c r="L697" s="1507"/>
      <c r="M697" s="1507"/>
      <c r="N697" s="1511"/>
      <c r="O697" s="1511"/>
      <c r="P697" s="1511"/>
      <c r="Q697" s="1511"/>
      <c r="R697" s="1508"/>
      <c r="S697" s="282"/>
    </row>
    <row r="698" spans="1:19" ht="22.8" customHeight="1">
      <c r="A698" s="2032" t="s">
        <v>1285</v>
      </c>
      <c r="B698" s="2033"/>
      <c r="C698" s="2033"/>
      <c r="D698" s="2033"/>
      <c r="E698" s="2033"/>
      <c r="F698" s="2033"/>
      <c r="G698" s="2033"/>
      <c r="H698" s="2033"/>
      <c r="I698" s="2033"/>
      <c r="J698" s="2033"/>
      <c r="K698" s="2034"/>
      <c r="L698" s="2038" t="s">
        <v>428</v>
      </c>
      <c r="M698" s="2040" t="s">
        <v>1225</v>
      </c>
      <c r="N698" s="2041"/>
      <c r="O698" s="2042"/>
      <c r="P698" s="2038" t="s">
        <v>1286</v>
      </c>
      <c r="Q698" s="2038" t="s">
        <v>1287</v>
      </c>
      <c r="R698" s="2038" t="s">
        <v>1288</v>
      </c>
      <c r="S698" s="2043" t="s">
        <v>1206</v>
      </c>
    </row>
    <row r="699" spans="1:19" ht="22.8" customHeight="1">
      <c r="A699" s="2035"/>
      <c r="B699" s="2036"/>
      <c r="C699" s="2036"/>
      <c r="D699" s="2036"/>
      <c r="E699" s="2036"/>
      <c r="F699" s="2036"/>
      <c r="G699" s="2036"/>
      <c r="H699" s="2036"/>
      <c r="I699" s="2036"/>
      <c r="J699" s="2036"/>
      <c r="K699" s="2037"/>
      <c r="L699" s="2039"/>
      <c r="M699" s="284" t="s">
        <v>1289</v>
      </c>
      <c r="N699" s="284" t="s">
        <v>1290</v>
      </c>
      <c r="O699" s="284" t="s">
        <v>1291</v>
      </c>
      <c r="P699" s="2039"/>
      <c r="Q699" s="2039"/>
      <c r="R699" s="2039"/>
      <c r="S699" s="2044"/>
    </row>
    <row r="700" spans="1:19" ht="22.8" customHeight="1">
      <c r="A700" s="2070" t="e" vm="5">
        <v>#VALUE!</v>
      </c>
      <c r="B700" s="2071"/>
      <c r="C700" s="2071"/>
      <c r="D700" s="2071"/>
      <c r="E700" s="2071"/>
      <c r="F700" s="2071"/>
      <c r="G700" s="2071"/>
      <c r="H700" s="2071"/>
      <c r="I700" s="2071"/>
      <c r="J700" s="2071"/>
      <c r="K700" s="2072"/>
      <c r="L700" s="285" t="s">
        <v>1909</v>
      </c>
      <c r="M700" s="286"/>
      <c r="N700" s="287"/>
      <c r="O700" s="287"/>
      <c r="P700" s="287"/>
      <c r="Q700" s="287">
        <v>76</v>
      </c>
      <c r="R700" s="287"/>
      <c r="S700" s="288">
        <f>+Q700</f>
        <v>76</v>
      </c>
    </row>
    <row r="701" spans="1:19" ht="22.8" customHeight="1">
      <c r="A701" s="2073"/>
      <c r="B701" s="2074"/>
      <c r="C701" s="2074"/>
      <c r="D701" s="2074"/>
      <c r="E701" s="2074"/>
      <c r="F701" s="2074"/>
      <c r="G701" s="2074"/>
      <c r="H701" s="2074"/>
      <c r="I701" s="2074"/>
      <c r="J701" s="2074"/>
      <c r="K701" s="2075"/>
      <c r="L701" s="285"/>
      <c r="M701" s="286"/>
      <c r="N701" s="287"/>
      <c r="O701" s="287"/>
      <c r="P701" s="287"/>
      <c r="Q701" s="287"/>
      <c r="R701" s="287"/>
      <c r="S701" s="288"/>
    </row>
    <row r="702" spans="1:19" ht="22.8" customHeight="1">
      <c r="A702" s="2073"/>
      <c r="B702" s="2074"/>
      <c r="C702" s="2074"/>
      <c r="D702" s="2074"/>
      <c r="E702" s="2074"/>
      <c r="F702" s="2074"/>
      <c r="G702" s="2074"/>
      <c r="H702" s="2074"/>
      <c r="I702" s="2074"/>
      <c r="J702" s="2074"/>
      <c r="K702" s="2075"/>
      <c r="L702" s="285"/>
      <c r="M702" s="286"/>
      <c r="N702" s="287"/>
      <c r="O702" s="287"/>
      <c r="P702" s="287"/>
      <c r="Q702" s="287"/>
      <c r="R702" s="287"/>
      <c r="S702" s="288"/>
    </row>
    <row r="703" spans="1:19" ht="22.8" customHeight="1">
      <c r="A703" s="2073"/>
      <c r="B703" s="2074"/>
      <c r="C703" s="2074"/>
      <c r="D703" s="2074"/>
      <c r="E703" s="2074"/>
      <c r="F703" s="2074"/>
      <c r="G703" s="2074"/>
      <c r="H703" s="2074"/>
      <c r="I703" s="2074"/>
      <c r="J703" s="2074"/>
      <c r="K703" s="2075"/>
      <c r="L703" s="285"/>
      <c r="M703" s="286"/>
      <c r="N703" s="287"/>
      <c r="O703" s="287"/>
      <c r="P703" s="287"/>
      <c r="Q703" s="287"/>
      <c r="R703" s="287"/>
      <c r="S703" s="288"/>
    </row>
    <row r="704" spans="1:19" ht="22.8" customHeight="1">
      <c r="A704" s="2073"/>
      <c r="B704" s="2074"/>
      <c r="C704" s="2074"/>
      <c r="D704" s="2074"/>
      <c r="E704" s="2074"/>
      <c r="F704" s="2074"/>
      <c r="G704" s="2074"/>
      <c r="H704" s="2074"/>
      <c r="I704" s="2074"/>
      <c r="J704" s="2074"/>
      <c r="K704" s="2075"/>
      <c r="L704" s="285"/>
      <c r="M704" s="286"/>
      <c r="N704" s="287"/>
      <c r="O704" s="287"/>
      <c r="P704" s="287"/>
      <c r="Q704" s="287"/>
      <c r="R704" s="287"/>
      <c r="S704" s="288"/>
    </row>
    <row r="705" spans="1:19" ht="22.8" customHeight="1">
      <c r="A705" s="2073"/>
      <c r="B705" s="2074"/>
      <c r="C705" s="2074"/>
      <c r="D705" s="2074"/>
      <c r="E705" s="2074"/>
      <c r="F705" s="2074"/>
      <c r="G705" s="2074"/>
      <c r="H705" s="2074"/>
      <c r="I705" s="2074"/>
      <c r="J705" s="2074"/>
      <c r="K705" s="2075"/>
      <c r="L705" s="285"/>
      <c r="M705" s="286"/>
      <c r="N705" s="287"/>
      <c r="O705" s="287"/>
      <c r="P705" s="287"/>
      <c r="Q705" s="287"/>
      <c r="R705" s="287"/>
      <c r="S705" s="288"/>
    </row>
    <row r="706" spans="1:19" ht="22.8" customHeight="1">
      <c r="A706" s="2073"/>
      <c r="B706" s="2074"/>
      <c r="C706" s="2074"/>
      <c r="D706" s="2074"/>
      <c r="E706" s="2074"/>
      <c r="F706" s="2074"/>
      <c r="G706" s="2074"/>
      <c r="H706" s="2074"/>
      <c r="I706" s="2074"/>
      <c r="J706" s="2074"/>
      <c r="K706" s="2075"/>
      <c r="L706" s="285"/>
      <c r="M706" s="286"/>
      <c r="N706" s="287"/>
      <c r="O706" s="287"/>
      <c r="P706" s="287"/>
      <c r="Q706" s="287"/>
      <c r="R706" s="287"/>
      <c r="S706" s="288"/>
    </row>
    <row r="707" spans="1:19" ht="22.8" customHeight="1">
      <c r="A707" s="2073"/>
      <c r="B707" s="2074"/>
      <c r="C707" s="2074"/>
      <c r="D707" s="2074"/>
      <c r="E707" s="2074"/>
      <c r="F707" s="2074"/>
      <c r="G707" s="2074"/>
      <c r="H707" s="2074"/>
      <c r="I707" s="2074"/>
      <c r="J707" s="2074"/>
      <c r="K707" s="2075"/>
      <c r="L707" s="285"/>
      <c r="M707" s="286"/>
      <c r="N707" s="287"/>
      <c r="O707" s="287"/>
      <c r="P707" s="287"/>
      <c r="Q707" s="287"/>
      <c r="R707" s="287"/>
      <c r="S707" s="288"/>
    </row>
    <row r="708" spans="1:19" ht="22.8" customHeight="1">
      <c r="A708" s="2073"/>
      <c r="B708" s="2074"/>
      <c r="C708" s="2074"/>
      <c r="D708" s="2074"/>
      <c r="E708" s="2074"/>
      <c r="F708" s="2074"/>
      <c r="G708" s="2074"/>
      <c r="H708" s="2074"/>
      <c r="I708" s="2074"/>
      <c r="J708" s="2074"/>
      <c r="K708" s="2075"/>
      <c r="L708" s="285"/>
      <c r="M708" s="286"/>
      <c r="N708" s="287"/>
      <c r="O708" s="287"/>
      <c r="P708" s="287"/>
      <c r="Q708" s="287"/>
      <c r="R708" s="287"/>
      <c r="S708" s="288"/>
    </row>
    <row r="709" spans="1:19" ht="22.8" customHeight="1">
      <c r="A709" s="2073"/>
      <c r="B709" s="2074"/>
      <c r="C709" s="2074"/>
      <c r="D709" s="2074"/>
      <c r="E709" s="2074"/>
      <c r="F709" s="2074"/>
      <c r="G709" s="2074"/>
      <c r="H709" s="2074"/>
      <c r="I709" s="2074"/>
      <c r="J709" s="2074"/>
      <c r="K709" s="2075"/>
      <c r="L709" s="285"/>
      <c r="M709" s="286"/>
      <c r="N709" s="287"/>
      <c r="O709" s="287"/>
      <c r="P709" s="287"/>
      <c r="Q709" s="287"/>
      <c r="R709" s="287"/>
      <c r="S709" s="288"/>
    </row>
    <row r="710" spans="1:19" ht="22.8" customHeight="1">
      <c r="A710" s="2073"/>
      <c r="B710" s="2074"/>
      <c r="C710" s="2074"/>
      <c r="D710" s="2074"/>
      <c r="E710" s="2074"/>
      <c r="F710" s="2074"/>
      <c r="G710" s="2074"/>
      <c r="H710" s="2074"/>
      <c r="I710" s="2074"/>
      <c r="J710" s="2074"/>
      <c r="K710" s="2075"/>
      <c r="L710" s="285"/>
      <c r="M710" s="286"/>
      <c r="N710" s="287"/>
      <c r="O710" s="287"/>
      <c r="P710" s="287"/>
      <c r="Q710" s="287"/>
      <c r="R710" s="287"/>
      <c r="S710" s="288"/>
    </row>
    <row r="711" spans="1:19" ht="22.8" customHeight="1">
      <c r="A711" s="2073"/>
      <c r="B711" s="2074"/>
      <c r="C711" s="2074"/>
      <c r="D711" s="2074"/>
      <c r="E711" s="2074"/>
      <c r="F711" s="2074"/>
      <c r="G711" s="2074"/>
      <c r="H711" s="2074"/>
      <c r="I711" s="2074"/>
      <c r="J711" s="2074"/>
      <c r="K711" s="2075"/>
      <c r="L711" s="285"/>
      <c r="M711" s="286"/>
      <c r="N711" s="287"/>
      <c r="O711" s="287"/>
      <c r="P711" s="287"/>
      <c r="Q711" s="287"/>
      <c r="R711" s="287"/>
      <c r="S711" s="288"/>
    </row>
    <row r="712" spans="1:19" ht="22.8" customHeight="1">
      <c r="A712" s="2073"/>
      <c r="B712" s="2074"/>
      <c r="C712" s="2074"/>
      <c r="D712" s="2074"/>
      <c r="E712" s="2074"/>
      <c r="F712" s="2074"/>
      <c r="G712" s="2074"/>
      <c r="H712" s="2074"/>
      <c r="I712" s="2074"/>
      <c r="J712" s="2074"/>
      <c r="K712" s="2075"/>
      <c r="L712" s="285"/>
      <c r="M712" s="286"/>
      <c r="N712" s="287"/>
      <c r="O712" s="287"/>
      <c r="P712" s="287"/>
      <c r="Q712" s="287"/>
      <c r="R712" s="287"/>
      <c r="S712" s="288"/>
    </row>
    <row r="713" spans="1:19" ht="22.8" customHeight="1">
      <c r="A713" s="2073"/>
      <c r="B713" s="2074"/>
      <c r="C713" s="2074"/>
      <c r="D713" s="2074"/>
      <c r="E713" s="2074"/>
      <c r="F713" s="2074"/>
      <c r="G713" s="2074"/>
      <c r="H713" s="2074"/>
      <c r="I713" s="2074"/>
      <c r="J713" s="2074"/>
      <c r="K713" s="2075"/>
      <c r="L713" s="285"/>
      <c r="M713" s="286"/>
      <c r="N713" s="287"/>
      <c r="O713" s="287"/>
      <c r="P713" s="287"/>
      <c r="Q713" s="287"/>
      <c r="R713" s="287"/>
      <c r="S713" s="288"/>
    </row>
    <row r="714" spans="1:19" ht="22.8" customHeight="1">
      <c r="A714" s="2073"/>
      <c r="B714" s="2074"/>
      <c r="C714" s="2074"/>
      <c r="D714" s="2074"/>
      <c r="E714" s="2074"/>
      <c r="F714" s="2074"/>
      <c r="G714" s="2074"/>
      <c r="H714" s="2074"/>
      <c r="I714" s="2074"/>
      <c r="J714" s="2074"/>
      <c r="K714" s="2075"/>
      <c r="L714" s="285"/>
      <c r="M714" s="286"/>
      <c r="N714" s="287"/>
      <c r="O714" s="287"/>
      <c r="P714" s="287"/>
      <c r="Q714" s="287"/>
      <c r="R714" s="287"/>
      <c r="S714" s="288"/>
    </row>
    <row r="715" spans="1:19" ht="22.8" customHeight="1">
      <c r="A715" s="2073"/>
      <c r="B715" s="2074"/>
      <c r="C715" s="2074"/>
      <c r="D715" s="2074"/>
      <c r="E715" s="2074"/>
      <c r="F715" s="2074"/>
      <c r="G715" s="2074"/>
      <c r="H715" s="2074"/>
      <c r="I715" s="2074"/>
      <c r="J715" s="2074"/>
      <c r="K715" s="2075"/>
      <c r="L715" s="285"/>
      <c r="M715" s="286"/>
      <c r="N715" s="287"/>
      <c r="O715" s="287"/>
      <c r="P715" s="287"/>
      <c r="Q715" s="287"/>
      <c r="R715" s="287"/>
      <c r="S715" s="288"/>
    </row>
    <row r="716" spans="1:19" ht="22.8" customHeight="1">
      <c r="A716" s="2073"/>
      <c r="B716" s="2074"/>
      <c r="C716" s="2074"/>
      <c r="D716" s="2074"/>
      <c r="E716" s="2074"/>
      <c r="F716" s="2074"/>
      <c r="G716" s="2074"/>
      <c r="H716" s="2074"/>
      <c r="I716" s="2074"/>
      <c r="J716" s="2074"/>
      <c r="K716" s="2075"/>
      <c r="L716" s="285"/>
      <c r="M716" s="286"/>
      <c r="N716" s="287"/>
      <c r="O716" s="287"/>
      <c r="P716" s="287"/>
      <c r="Q716" s="287"/>
      <c r="R716" s="287"/>
      <c r="S716" s="288"/>
    </row>
    <row r="717" spans="1:19" ht="22.8" customHeight="1">
      <c r="A717" s="2073"/>
      <c r="B717" s="2074"/>
      <c r="C717" s="2074"/>
      <c r="D717" s="2074"/>
      <c r="E717" s="2074"/>
      <c r="F717" s="2074"/>
      <c r="G717" s="2074"/>
      <c r="H717" s="2074"/>
      <c r="I717" s="2074"/>
      <c r="J717" s="2074"/>
      <c r="K717" s="2075"/>
      <c r="L717" s="285"/>
      <c r="M717" s="286"/>
      <c r="N717" s="287"/>
      <c r="O717" s="287"/>
      <c r="P717" s="287"/>
      <c r="Q717" s="287"/>
      <c r="R717" s="287"/>
      <c r="S717" s="288"/>
    </row>
    <row r="718" spans="1:19" ht="22.8" customHeight="1">
      <c r="A718" s="2073"/>
      <c r="B718" s="2074"/>
      <c r="C718" s="2074"/>
      <c r="D718" s="2074"/>
      <c r="E718" s="2074"/>
      <c r="F718" s="2074"/>
      <c r="G718" s="2074"/>
      <c r="H718" s="2074"/>
      <c r="I718" s="2074"/>
      <c r="J718" s="2074"/>
      <c r="K718" s="2075"/>
      <c r="L718" s="285"/>
      <c r="M718" s="286"/>
      <c r="N718" s="287"/>
      <c r="O718" s="287"/>
      <c r="P718" s="287"/>
      <c r="Q718" s="287"/>
      <c r="R718" s="287"/>
      <c r="S718" s="288"/>
    </row>
    <row r="719" spans="1:19" ht="22.8" customHeight="1">
      <c r="A719" s="2073"/>
      <c r="B719" s="2074"/>
      <c r="C719" s="2074"/>
      <c r="D719" s="2074"/>
      <c r="E719" s="2074"/>
      <c r="F719" s="2074"/>
      <c r="G719" s="2074"/>
      <c r="H719" s="2074"/>
      <c r="I719" s="2074"/>
      <c r="J719" s="2074"/>
      <c r="K719" s="2075"/>
      <c r="L719" s="285"/>
      <c r="M719" s="286"/>
      <c r="N719" s="287"/>
      <c r="O719" s="287"/>
      <c r="P719" s="287"/>
      <c r="Q719" s="287"/>
      <c r="R719" s="287"/>
      <c r="S719" s="288"/>
    </row>
    <row r="720" spans="1:19" ht="22.8" customHeight="1">
      <c r="A720" s="2073"/>
      <c r="B720" s="2074"/>
      <c r="C720" s="2074"/>
      <c r="D720" s="2074"/>
      <c r="E720" s="2074"/>
      <c r="F720" s="2074"/>
      <c r="G720" s="2074"/>
      <c r="H720" s="2074"/>
      <c r="I720" s="2074"/>
      <c r="J720" s="2074"/>
      <c r="K720" s="2075"/>
      <c r="L720" s="285"/>
      <c r="M720" s="286"/>
      <c r="N720" s="287"/>
      <c r="O720" s="287"/>
      <c r="P720" s="287"/>
      <c r="Q720" s="287"/>
      <c r="R720" s="287"/>
      <c r="S720" s="288"/>
    </row>
    <row r="721" spans="1:19" ht="22.8" customHeight="1" thickBot="1">
      <c r="A721" s="2076"/>
      <c r="B721" s="2077"/>
      <c r="C721" s="2077"/>
      <c r="D721" s="2077"/>
      <c r="E721" s="2077"/>
      <c r="F721" s="2077"/>
      <c r="G721" s="2077"/>
      <c r="H721" s="2077"/>
      <c r="I721" s="2077"/>
      <c r="J721" s="2077"/>
      <c r="K721" s="2078"/>
      <c r="L721" s="2020" t="s">
        <v>1209</v>
      </c>
      <c r="M721" s="2021"/>
      <c r="N721" s="2021"/>
      <c r="O721" s="2021"/>
      <c r="P721" s="2021"/>
      <c r="Q721" s="2021"/>
      <c r="R721" s="2022"/>
      <c r="S721" s="695">
        <f>+SUM(S700:S702)</f>
        <v>76</v>
      </c>
    </row>
    <row r="722" spans="1:19" ht="22.8" customHeight="1">
      <c r="A722" s="757"/>
      <c r="B722" s="758"/>
      <c r="C722" s="758"/>
      <c r="D722" s="759"/>
      <c r="E722" s="760"/>
      <c r="F722" s="760"/>
      <c r="G722" s="760"/>
      <c r="H722" s="761"/>
      <c r="I722" s="762"/>
      <c r="J722" s="763"/>
      <c r="K722" s="763"/>
      <c r="L722" s="763"/>
      <c r="M722" s="764"/>
      <c r="N722" s="759"/>
      <c r="O722" s="759"/>
      <c r="P722" s="759"/>
      <c r="Q722" s="759"/>
      <c r="R722" s="759"/>
      <c r="S722" s="768"/>
    </row>
    <row r="723" spans="1:19" ht="22.8" customHeight="1">
      <c r="A723" s="289"/>
      <c r="B723" s="290"/>
      <c r="C723" s="290"/>
      <c r="D723" s="291"/>
      <c r="E723" s="292"/>
      <c r="F723" s="292"/>
      <c r="G723" s="292"/>
      <c r="H723" s="293"/>
      <c r="I723" s="294"/>
      <c r="J723" s="295"/>
      <c r="K723" s="295"/>
      <c r="L723" s="295"/>
      <c r="M723" s="296"/>
      <c r="N723" s="291"/>
      <c r="O723" s="291"/>
      <c r="P723" s="291"/>
      <c r="Q723" s="291"/>
      <c r="R723" s="291"/>
      <c r="S723" s="297"/>
    </row>
    <row r="724" spans="1:19" ht="79.2" customHeight="1">
      <c r="A724" s="1958" t="s">
        <v>1306</v>
      </c>
      <c r="B724" s="1758"/>
      <c r="C724" s="1757"/>
      <c r="D724" s="1757"/>
      <c r="E724" s="280"/>
      <c r="F724" s="756"/>
      <c r="G724" s="1758" t="s">
        <v>1306</v>
      </c>
      <c r="H724" s="1758"/>
      <c r="I724" s="299"/>
      <c r="J724" s="299"/>
      <c r="K724" s="756"/>
      <c r="L724" s="756"/>
      <c r="M724" s="756"/>
      <c r="N724" s="756"/>
      <c r="O724" s="756"/>
      <c r="P724" s="756"/>
      <c r="Q724" s="756"/>
      <c r="R724" s="756"/>
      <c r="S724" s="281"/>
    </row>
    <row r="725" spans="1:19" ht="22.8" customHeight="1">
      <c r="A725" s="765" t="s">
        <v>1939</v>
      </c>
      <c r="B725" s="755"/>
      <c r="C725" s="755"/>
      <c r="G725" s="1759" t="s">
        <v>1942</v>
      </c>
      <c r="H725" s="1759"/>
      <c r="I725" s="1759"/>
      <c r="J725" s="1759"/>
      <c r="K725" s="756"/>
      <c r="L725" s="756"/>
      <c r="M725" s="756"/>
      <c r="N725" s="756"/>
      <c r="O725" s="756"/>
      <c r="P725" s="756"/>
      <c r="Q725" s="756"/>
      <c r="R725" s="756"/>
      <c r="S725" s="300"/>
    </row>
    <row r="726" spans="1:19" ht="22.8" customHeight="1">
      <c r="A726" s="765" t="s">
        <v>1940</v>
      </c>
      <c r="B726" s="755"/>
      <c r="C726" s="755"/>
      <c r="G726" s="1759" t="s">
        <v>1943</v>
      </c>
      <c r="H726" s="1759"/>
      <c r="I726" s="1759"/>
      <c r="J726" s="1759"/>
      <c r="K726" s="756"/>
      <c r="L726" s="756"/>
      <c r="M726" s="756"/>
      <c r="N726" s="756"/>
      <c r="O726" s="756"/>
      <c r="P726" s="756"/>
      <c r="Q726" s="756"/>
      <c r="R726" s="756"/>
      <c r="S726" s="300"/>
    </row>
    <row r="727" spans="1:19" ht="22.8" customHeight="1" thickBot="1">
      <c r="A727" s="766" t="s">
        <v>1941</v>
      </c>
      <c r="B727" s="767"/>
      <c r="C727" s="767"/>
      <c r="D727" s="727"/>
      <c r="E727" s="727"/>
      <c r="F727" s="727"/>
      <c r="G727" s="1760" t="s">
        <v>1944</v>
      </c>
      <c r="H727" s="1760"/>
      <c r="I727" s="1760"/>
      <c r="J727" s="1760"/>
      <c r="K727" s="301"/>
      <c r="L727" s="301"/>
      <c r="M727" s="301"/>
      <c r="N727" s="301"/>
      <c r="O727" s="301"/>
      <c r="P727" s="301"/>
      <c r="Q727" s="301"/>
      <c r="R727" s="301"/>
      <c r="S727" s="302"/>
    </row>
    <row r="728" spans="1:19" ht="22.8" customHeight="1" thickBot="1">
      <c r="A728" s="2045"/>
      <c r="B728" s="2046"/>
      <c r="C728" s="2046"/>
      <c r="D728" s="2047" t="s">
        <v>1281</v>
      </c>
      <c r="E728" s="2048"/>
      <c r="F728" s="2048"/>
      <c r="G728" s="2048"/>
      <c r="H728" s="2048"/>
      <c r="I728" s="2048"/>
      <c r="J728" s="2048"/>
      <c r="K728" s="2048"/>
      <c r="L728" s="2048"/>
      <c r="M728" s="2048"/>
      <c r="N728" s="2048"/>
      <c r="O728" s="2048"/>
      <c r="P728" s="2048"/>
      <c r="Q728" s="2048"/>
      <c r="R728" s="2049"/>
      <c r="S728" s="694"/>
    </row>
    <row r="729" spans="1:19" ht="22.8" customHeight="1" thickBot="1">
      <c r="A729" s="279"/>
      <c r="B729" s="280"/>
      <c r="C729" s="280"/>
      <c r="D729" s="280"/>
      <c r="E729" s="280"/>
      <c r="F729" s="280"/>
      <c r="G729" s="280"/>
      <c r="H729" s="280"/>
      <c r="I729" s="280"/>
      <c r="J729" s="280"/>
      <c r="K729" s="280"/>
      <c r="L729" s="280"/>
      <c r="M729" s="280"/>
      <c r="N729" s="280"/>
      <c r="O729" s="280"/>
      <c r="P729" s="280"/>
      <c r="Q729" s="280"/>
      <c r="R729" s="280"/>
      <c r="S729" s="281"/>
    </row>
    <row r="730" spans="1:19" ht="22.8" customHeight="1">
      <c r="A730" s="2050" t="s">
        <v>1204</v>
      </c>
      <c r="B730" s="2051"/>
      <c r="C730" s="2052"/>
      <c r="D730" s="2053" t="s">
        <v>1228</v>
      </c>
      <c r="E730" s="2054"/>
      <c r="F730" s="2054"/>
      <c r="G730" s="2054"/>
      <c r="H730" s="2054"/>
      <c r="I730" s="2054"/>
      <c r="J730" s="2054"/>
      <c r="K730" s="2054"/>
      <c r="L730" s="2054"/>
      <c r="M730" s="2054"/>
      <c r="N730" s="2054"/>
      <c r="O730" s="2054"/>
      <c r="P730" s="2054"/>
      <c r="Q730" s="2054"/>
      <c r="R730" s="2055"/>
      <c r="S730" s="1240"/>
    </row>
    <row r="731" spans="1:19" ht="22.8" customHeight="1" thickBot="1">
      <c r="A731" s="1237"/>
      <c r="B731" s="1238"/>
      <c r="C731" s="1239"/>
      <c r="D731" s="2056"/>
      <c r="E731" s="2057"/>
      <c r="F731" s="2057"/>
      <c r="G731" s="2057"/>
      <c r="H731" s="2057"/>
      <c r="I731" s="2057"/>
      <c r="J731" s="2057"/>
      <c r="K731" s="2057"/>
      <c r="L731" s="2057"/>
      <c r="M731" s="2057"/>
      <c r="N731" s="2057"/>
      <c r="O731" s="2057"/>
      <c r="P731" s="2057"/>
      <c r="Q731" s="2057"/>
      <c r="R731" s="2058"/>
      <c r="S731" s="1241"/>
    </row>
    <row r="732" spans="1:19" ht="22.8" customHeight="1">
      <c r="A732" s="283"/>
      <c r="B732" s="1506"/>
      <c r="C732" s="1506"/>
      <c r="D732" s="1507"/>
      <c r="E732" s="1508"/>
      <c r="F732" s="1508"/>
      <c r="G732" s="1507"/>
      <c r="H732" s="1507"/>
      <c r="I732" s="1507"/>
      <c r="J732" s="1507"/>
      <c r="K732" s="1507"/>
      <c r="L732" s="1507"/>
      <c r="M732" s="1507"/>
      <c r="N732" s="1507"/>
      <c r="O732" s="1507"/>
      <c r="P732" s="1507"/>
      <c r="Q732" s="1507"/>
      <c r="R732" s="1508"/>
      <c r="S732" s="282"/>
    </row>
    <row r="733" spans="1:19" ht="22.8" customHeight="1">
      <c r="A733" s="2059" t="s">
        <v>1282</v>
      </c>
      <c r="B733" s="2060"/>
      <c r="C733" s="2060"/>
      <c r="D733" s="2060"/>
      <c r="E733" s="1509"/>
      <c r="F733" s="2061" t="s">
        <v>1283</v>
      </c>
      <c r="G733" s="2061"/>
      <c r="H733" s="2061"/>
      <c r="I733" s="2061"/>
      <c r="J733" s="2061"/>
      <c r="K733" s="2061"/>
      <c r="L733" s="1508"/>
      <c r="M733" s="2061" t="s">
        <v>1205</v>
      </c>
      <c r="N733" s="2061"/>
      <c r="O733" s="2061"/>
      <c r="P733" s="1508"/>
      <c r="Q733" s="2062" t="s">
        <v>1284</v>
      </c>
      <c r="R733" s="2063"/>
      <c r="S733" s="2064"/>
    </row>
    <row r="734" spans="1:19" ht="22.8" customHeight="1">
      <c r="A734" s="2023" t="str">
        <f>+'ACTA ADICIONAL OBRA '!A232</f>
        <v>12.5.12</v>
      </c>
      <c r="B734" s="2024"/>
      <c r="C734" s="2024"/>
      <c r="D734" s="2024"/>
      <c r="E734" s="1509"/>
      <c r="F734" s="2025" t="str">
        <f>+'ACTA ADICIONAL OBRA '!B232</f>
        <v xml:space="preserve">SUMINISTRO E INSTALACION DE UNA ELECTROBOMBA LIDER CONSTRUIDA EN HIERRO GRIS,  MODELO 20H - 20W -IE3 , CASQUILLO EN ACERO INOX ,CON MOTOR DE ALTA EFICIENCIA DE 20 HP , TRIFASICA  (220/440V) ,60HZ 3500 rpm , SUCCION Y DESCARGA DE 2" NPT.   CAUDAL MAX  240 GPM ,CAUDAL MEDIO 110 GMP,ALTURA MEDIA 92M, PESO 153KG, DIMENSIONES 0,8/0,5/0,5MTS  , HDT 88 mca/125psi , INCLUYE VALVULA , CHEQUE , PRESOSTATOS Y ACCESORIOS.                                   </v>
      </c>
      <c r="G734" s="2025"/>
      <c r="H734" s="2025"/>
      <c r="I734" s="2025"/>
      <c r="J734" s="2025"/>
      <c r="K734" s="2025"/>
      <c r="L734" s="1508"/>
      <c r="M734" s="2026" t="s">
        <v>9</v>
      </c>
      <c r="N734" s="2027"/>
      <c r="O734" s="2028"/>
      <c r="P734" s="1507"/>
      <c r="Q734" s="2029"/>
      <c r="R734" s="2030"/>
      <c r="S734" s="2031"/>
    </row>
    <row r="735" spans="1:19" ht="102" customHeight="1">
      <c r="A735" s="2023"/>
      <c r="B735" s="2024"/>
      <c r="C735" s="2024"/>
      <c r="D735" s="2024"/>
      <c r="E735" s="1509"/>
      <c r="F735" s="2025"/>
      <c r="G735" s="2025"/>
      <c r="H735" s="2025"/>
      <c r="I735" s="2025"/>
      <c r="J735" s="2025"/>
      <c r="K735" s="2025"/>
      <c r="L735" s="1507"/>
      <c r="M735" s="1507"/>
      <c r="N735" s="1511"/>
      <c r="O735" s="1511"/>
      <c r="P735" s="1511"/>
      <c r="Q735" s="1511"/>
      <c r="R735" s="1508"/>
      <c r="S735" s="282"/>
    </row>
    <row r="736" spans="1:19" ht="22.8" customHeight="1">
      <c r="A736" s="2032" t="s">
        <v>1285</v>
      </c>
      <c r="B736" s="2033"/>
      <c r="C736" s="2033"/>
      <c r="D736" s="2033"/>
      <c r="E736" s="2033"/>
      <c r="F736" s="2033"/>
      <c r="G736" s="2033"/>
      <c r="H736" s="2033"/>
      <c r="I736" s="2033"/>
      <c r="J736" s="2033"/>
      <c r="K736" s="2034"/>
      <c r="L736" s="2038" t="s">
        <v>428</v>
      </c>
      <c r="M736" s="2040" t="s">
        <v>1225</v>
      </c>
      <c r="N736" s="2041"/>
      <c r="O736" s="2042"/>
      <c r="P736" s="2038" t="s">
        <v>1286</v>
      </c>
      <c r="Q736" s="2038" t="s">
        <v>1287</v>
      </c>
      <c r="R736" s="2038" t="s">
        <v>1288</v>
      </c>
      <c r="S736" s="2043" t="s">
        <v>1206</v>
      </c>
    </row>
    <row r="737" spans="1:19" ht="22.8" customHeight="1">
      <c r="A737" s="2035"/>
      <c r="B737" s="2036"/>
      <c r="C737" s="2036"/>
      <c r="D737" s="2036"/>
      <c r="E737" s="2036"/>
      <c r="F737" s="2036"/>
      <c r="G737" s="2036"/>
      <c r="H737" s="2036"/>
      <c r="I737" s="2036"/>
      <c r="J737" s="2036"/>
      <c r="K737" s="2037"/>
      <c r="L737" s="2039"/>
      <c r="M737" s="284" t="s">
        <v>1289</v>
      </c>
      <c r="N737" s="284" t="s">
        <v>1290</v>
      </c>
      <c r="O737" s="284" t="s">
        <v>1291</v>
      </c>
      <c r="P737" s="2039"/>
      <c r="Q737" s="2039"/>
      <c r="R737" s="2039"/>
      <c r="S737" s="2044"/>
    </row>
    <row r="738" spans="1:19" ht="22.8" customHeight="1">
      <c r="A738" s="1618"/>
      <c r="B738" s="1619"/>
      <c r="C738" s="1619"/>
      <c r="D738" s="1619"/>
      <c r="E738" s="1619"/>
      <c r="F738" s="1619"/>
      <c r="G738" s="1619"/>
      <c r="H738" s="1619"/>
      <c r="I738" s="1619"/>
      <c r="J738" s="1619"/>
      <c r="K738" s="1620"/>
      <c r="L738" s="285" t="s">
        <v>2102</v>
      </c>
      <c r="M738" s="286"/>
      <c r="N738" s="287"/>
      <c r="O738" s="287">
        <v>1</v>
      </c>
      <c r="P738" s="287"/>
      <c r="Q738" s="287"/>
      <c r="R738" s="287"/>
      <c r="S738" s="288">
        <f>+O738</f>
        <v>1</v>
      </c>
    </row>
    <row r="739" spans="1:19" ht="22.8" customHeight="1">
      <c r="A739" s="1621"/>
      <c r="B739" s="1622"/>
      <c r="C739" s="1622"/>
      <c r="D739" s="1622"/>
      <c r="E739" s="1622"/>
      <c r="F739" s="1622"/>
      <c r="G739" s="1622"/>
      <c r="H739" s="1622"/>
      <c r="I739" s="1622"/>
      <c r="J739" s="1622"/>
      <c r="K739" s="1623"/>
      <c r="L739" s="285"/>
      <c r="M739" s="286"/>
      <c r="N739" s="287"/>
      <c r="O739" s="287"/>
      <c r="P739" s="287"/>
      <c r="Q739" s="287"/>
      <c r="R739" s="287"/>
      <c r="S739" s="288">
        <f>+N739*O739</f>
        <v>0</v>
      </c>
    </row>
    <row r="740" spans="1:19" ht="22.8" customHeight="1">
      <c r="A740" s="1621"/>
      <c r="B740" s="1622"/>
      <c r="C740" s="1622"/>
      <c r="D740" s="1622"/>
      <c r="E740" s="1622"/>
      <c r="F740" s="1622"/>
      <c r="G740" s="1622"/>
      <c r="H740" s="1622"/>
      <c r="I740" s="1622"/>
      <c r="J740" s="1622"/>
      <c r="K740" s="1623"/>
      <c r="L740" s="285"/>
      <c r="M740" s="286"/>
      <c r="N740" s="287"/>
      <c r="O740" s="287"/>
      <c r="P740" s="287"/>
      <c r="Q740" s="287"/>
      <c r="R740" s="287"/>
      <c r="S740" s="288"/>
    </row>
    <row r="741" spans="1:19" ht="22.8" customHeight="1">
      <c r="A741" s="1621"/>
      <c r="B741" s="1622"/>
      <c r="C741" s="1622"/>
      <c r="D741" s="1622"/>
      <c r="E741" s="1622"/>
      <c r="F741" s="1622"/>
      <c r="G741" s="1622"/>
      <c r="H741" s="1622"/>
      <c r="I741" s="1622"/>
      <c r="J741" s="1622"/>
      <c r="K741" s="1623"/>
      <c r="L741" s="285"/>
      <c r="M741" s="286"/>
      <c r="N741" s="287"/>
      <c r="O741" s="287"/>
      <c r="P741" s="287"/>
      <c r="Q741" s="287"/>
      <c r="R741" s="287"/>
      <c r="S741" s="288"/>
    </row>
    <row r="742" spans="1:19" ht="22.8" customHeight="1">
      <c r="A742" s="1621"/>
      <c r="B742" s="1622"/>
      <c r="C742" s="1622"/>
      <c r="D742" s="1622"/>
      <c r="E742" s="1622"/>
      <c r="F742" s="1622"/>
      <c r="G742" s="1622"/>
      <c r="H742" s="1622"/>
      <c r="I742" s="1622"/>
      <c r="J742" s="1622"/>
      <c r="K742" s="1623"/>
      <c r="L742" s="285"/>
      <c r="M742" s="286"/>
      <c r="N742" s="287"/>
      <c r="O742" s="287"/>
      <c r="P742" s="287"/>
      <c r="Q742" s="287"/>
      <c r="R742" s="287"/>
      <c r="S742" s="288"/>
    </row>
    <row r="743" spans="1:19" ht="22.8" customHeight="1">
      <c r="A743" s="1621"/>
      <c r="B743" s="1622"/>
      <c r="C743" s="1622"/>
      <c r="D743" s="1622"/>
      <c r="E743" s="1622"/>
      <c r="F743" s="1622"/>
      <c r="G743" s="1622"/>
      <c r="H743" s="1622"/>
      <c r="I743" s="1622"/>
      <c r="J743" s="1622"/>
      <c r="K743" s="1623"/>
      <c r="L743" s="285"/>
      <c r="M743" s="286"/>
      <c r="N743" s="287"/>
      <c r="O743" s="287"/>
      <c r="P743" s="287"/>
      <c r="Q743" s="287"/>
      <c r="R743" s="287"/>
      <c r="S743" s="288"/>
    </row>
    <row r="744" spans="1:19" ht="22.8" customHeight="1">
      <c r="A744" s="1621"/>
      <c r="B744" s="1622"/>
      <c r="C744" s="1622"/>
      <c r="D744" s="1622"/>
      <c r="E744" s="1622"/>
      <c r="F744" s="1622"/>
      <c r="G744" s="1622"/>
      <c r="H744" s="1622"/>
      <c r="I744" s="1622"/>
      <c r="J744" s="1622"/>
      <c r="K744" s="1623"/>
      <c r="L744" s="285"/>
      <c r="M744" s="286"/>
      <c r="N744" s="287"/>
      <c r="O744" s="287"/>
      <c r="P744" s="287"/>
      <c r="Q744" s="287"/>
      <c r="R744" s="287"/>
      <c r="S744" s="288"/>
    </row>
    <row r="745" spans="1:19" ht="22.8" customHeight="1">
      <c r="A745" s="1621"/>
      <c r="B745" s="1622"/>
      <c r="C745" s="1622"/>
      <c r="D745" s="1622"/>
      <c r="E745" s="1622"/>
      <c r="F745" s="1622"/>
      <c r="G745" s="1622"/>
      <c r="H745" s="1622"/>
      <c r="I745" s="1622"/>
      <c r="J745" s="1622"/>
      <c r="K745" s="1623"/>
      <c r="L745" s="285"/>
      <c r="M745" s="286"/>
      <c r="N745" s="287"/>
      <c r="O745" s="287"/>
      <c r="P745" s="287"/>
      <c r="Q745" s="287"/>
      <c r="R745" s="287"/>
      <c r="S745" s="288"/>
    </row>
    <row r="746" spans="1:19" ht="22.8" customHeight="1">
      <c r="A746" s="1621"/>
      <c r="B746" s="1622"/>
      <c r="C746" s="1622"/>
      <c r="D746" s="1622"/>
      <c r="E746" s="1622"/>
      <c r="F746" s="1622"/>
      <c r="G746" s="1622"/>
      <c r="H746" s="1622"/>
      <c r="I746" s="1622"/>
      <c r="J746" s="1622"/>
      <c r="K746" s="1623"/>
      <c r="L746" s="285"/>
      <c r="M746" s="286"/>
      <c r="N746" s="287"/>
      <c r="O746" s="287"/>
      <c r="P746" s="287"/>
      <c r="Q746" s="287"/>
      <c r="R746" s="287"/>
      <c r="S746" s="288"/>
    </row>
    <row r="747" spans="1:19" ht="22.8" customHeight="1">
      <c r="A747" s="1621"/>
      <c r="B747" s="1622"/>
      <c r="C747" s="1622"/>
      <c r="D747" s="1622"/>
      <c r="E747" s="1622"/>
      <c r="F747" s="1622"/>
      <c r="G747" s="1622"/>
      <c r="H747" s="1622"/>
      <c r="I747" s="1622"/>
      <c r="J747" s="1622"/>
      <c r="K747" s="1623"/>
      <c r="L747" s="285"/>
      <c r="M747" s="286"/>
      <c r="N747" s="287"/>
      <c r="O747" s="287"/>
      <c r="P747" s="287"/>
      <c r="Q747" s="287"/>
      <c r="R747" s="287"/>
      <c r="S747" s="288"/>
    </row>
    <row r="748" spans="1:19" ht="22.8" customHeight="1">
      <c r="A748" s="1621"/>
      <c r="B748" s="1622"/>
      <c r="C748" s="1622"/>
      <c r="D748" s="1622"/>
      <c r="E748" s="1622"/>
      <c r="F748" s="1622"/>
      <c r="G748" s="1622"/>
      <c r="H748" s="1622"/>
      <c r="I748" s="1622"/>
      <c r="J748" s="1622"/>
      <c r="K748" s="1623"/>
      <c r="L748" s="285"/>
      <c r="M748" s="286"/>
      <c r="N748" s="287"/>
      <c r="O748" s="287"/>
      <c r="P748" s="287"/>
      <c r="Q748" s="287"/>
      <c r="R748" s="287"/>
      <c r="S748" s="288"/>
    </row>
    <row r="749" spans="1:19" ht="22.8" customHeight="1">
      <c r="A749" s="1621"/>
      <c r="B749" s="1622"/>
      <c r="C749" s="1622"/>
      <c r="D749" s="1622"/>
      <c r="E749" s="1622"/>
      <c r="F749" s="1622"/>
      <c r="G749" s="1622"/>
      <c r="H749" s="1622"/>
      <c r="I749" s="1622"/>
      <c r="J749" s="1622"/>
      <c r="K749" s="1623"/>
      <c r="L749" s="285"/>
      <c r="M749" s="286"/>
      <c r="N749" s="287"/>
      <c r="O749" s="287"/>
      <c r="P749" s="287"/>
      <c r="Q749" s="287"/>
      <c r="R749" s="287"/>
      <c r="S749" s="288"/>
    </row>
    <row r="750" spans="1:19" ht="22.8" customHeight="1">
      <c r="A750" s="1621"/>
      <c r="B750" s="1622"/>
      <c r="C750" s="1622"/>
      <c r="D750" s="1622"/>
      <c r="E750" s="1622"/>
      <c r="F750" s="1622"/>
      <c r="G750" s="1622"/>
      <c r="H750" s="1622"/>
      <c r="I750" s="1622"/>
      <c r="J750" s="1622"/>
      <c r="K750" s="1623"/>
      <c r="L750" s="285"/>
      <c r="M750" s="286"/>
      <c r="N750" s="287"/>
      <c r="O750" s="287"/>
      <c r="P750" s="287"/>
      <c r="Q750" s="287"/>
      <c r="R750" s="287"/>
      <c r="S750" s="288"/>
    </row>
    <row r="751" spans="1:19" ht="22.8" customHeight="1">
      <c r="A751" s="1621"/>
      <c r="B751" s="1622"/>
      <c r="C751" s="1622"/>
      <c r="D751" s="1622"/>
      <c r="E751" s="1622"/>
      <c r="F751" s="1622"/>
      <c r="G751" s="1622"/>
      <c r="H751" s="1622"/>
      <c r="I751" s="1622"/>
      <c r="J751" s="1622"/>
      <c r="K751" s="1623"/>
      <c r="L751" s="285"/>
      <c r="M751" s="286"/>
      <c r="N751" s="287"/>
      <c r="O751" s="287"/>
      <c r="P751" s="287"/>
      <c r="Q751" s="287"/>
      <c r="R751" s="287"/>
      <c r="S751" s="288"/>
    </row>
    <row r="752" spans="1:19" ht="22.8" customHeight="1" thickBot="1">
      <c r="A752" s="1624"/>
      <c r="B752" s="1625"/>
      <c r="C752" s="1625"/>
      <c r="D752" s="1625"/>
      <c r="E752" s="1625"/>
      <c r="F752" s="1625"/>
      <c r="G752" s="1625"/>
      <c r="H752" s="1625"/>
      <c r="I752" s="1625"/>
      <c r="J752" s="1625"/>
      <c r="K752" s="1626"/>
      <c r="L752" s="2020" t="s">
        <v>1209</v>
      </c>
      <c r="M752" s="2021"/>
      <c r="N752" s="2021"/>
      <c r="O752" s="2021"/>
      <c r="P752" s="2021"/>
      <c r="Q752" s="2021"/>
      <c r="R752" s="2022"/>
      <c r="S752" s="695">
        <f>+SUM(S738:S740)</f>
        <v>1</v>
      </c>
    </row>
    <row r="753" spans="1:19" ht="22.8" customHeight="1">
      <c r="A753" s="757"/>
      <c r="B753" s="758"/>
      <c r="C753" s="758"/>
      <c r="D753" s="759"/>
      <c r="E753" s="760"/>
      <c r="F753" s="760"/>
      <c r="G753" s="760"/>
      <c r="H753" s="761"/>
      <c r="I753" s="762"/>
      <c r="J753" s="763"/>
      <c r="K753" s="763"/>
      <c r="L753" s="763"/>
      <c r="M753" s="764"/>
      <c r="N753" s="759"/>
      <c r="O753" s="759"/>
      <c r="P753" s="759"/>
      <c r="Q753" s="759"/>
      <c r="R753" s="759"/>
      <c r="S753" s="768"/>
    </row>
    <row r="754" spans="1:19" ht="22.8" customHeight="1">
      <c r="A754" s="289"/>
      <c r="B754" s="290"/>
      <c r="C754" s="290"/>
      <c r="D754" s="291"/>
      <c r="E754" s="292"/>
      <c r="F754" s="292"/>
      <c r="G754" s="292"/>
      <c r="H754" s="293"/>
      <c r="I754" s="294"/>
      <c r="J754" s="295"/>
      <c r="K754" s="295"/>
      <c r="L754" s="295"/>
      <c r="M754" s="296"/>
      <c r="N754" s="291"/>
      <c r="O754" s="291"/>
      <c r="P754" s="291"/>
      <c r="Q754" s="291"/>
      <c r="R754" s="291"/>
      <c r="S754" s="297"/>
    </row>
    <row r="755" spans="1:19" ht="22.8" customHeight="1">
      <c r="A755" s="1958" t="s">
        <v>1306</v>
      </c>
      <c r="B755" s="1758"/>
      <c r="C755" s="1757"/>
      <c r="D755" s="1757"/>
      <c r="E755" s="280"/>
      <c r="F755" s="756"/>
      <c r="G755" s="1758" t="s">
        <v>1306</v>
      </c>
      <c r="H755" s="1758"/>
      <c r="I755" s="299"/>
      <c r="J755" s="299"/>
      <c r="K755" s="756"/>
      <c r="L755" s="756"/>
      <c r="M755" s="756"/>
      <c r="N755" s="756"/>
      <c r="O755" s="756"/>
      <c r="P755" s="756"/>
      <c r="Q755" s="756"/>
      <c r="R755" s="756"/>
      <c r="S755" s="281"/>
    </row>
    <row r="756" spans="1:19" ht="22.8" customHeight="1">
      <c r="A756" s="765" t="s">
        <v>1939</v>
      </c>
      <c r="B756" s="755"/>
      <c r="C756" s="755"/>
      <c r="G756" s="1759" t="s">
        <v>1942</v>
      </c>
      <c r="H756" s="1759"/>
      <c r="I756" s="1759"/>
      <c r="J756" s="1759"/>
      <c r="K756" s="756"/>
      <c r="L756" s="756"/>
      <c r="M756" s="756"/>
      <c r="N756" s="756"/>
      <c r="O756" s="756"/>
      <c r="P756" s="756"/>
      <c r="Q756" s="756"/>
      <c r="R756" s="756"/>
      <c r="S756" s="300"/>
    </row>
    <row r="757" spans="1:19" ht="22.8" customHeight="1">
      <c r="A757" s="765" t="s">
        <v>1940</v>
      </c>
      <c r="B757" s="755"/>
      <c r="C757" s="755"/>
      <c r="G757" s="1759" t="s">
        <v>1943</v>
      </c>
      <c r="H757" s="1759"/>
      <c r="I757" s="1759"/>
      <c r="J757" s="1759"/>
      <c r="K757" s="756"/>
      <c r="L757" s="756"/>
      <c r="M757" s="756"/>
      <c r="N757" s="756"/>
      <c r="O757" s="756"/>
      <c r="P757" s="756"/>
      <c r="Q757" s="756"/>
      <c r="R757" s="756"/>
      <c r="S757" s="300"/>
    </row>
    <row r="758" spans="1:19" ht="22.8" customHeight="1" thickBot="1">
      <c r="A758" s="766" t="s">
        <v>1941</v>
      </c>
      <c r="B758" s="767"/>
      <c r="C758" s="767"/>
      <c r="D758" s="727"/>
      <c r="E758" s="727"/>
      <c r="F758" s="727"/>
      <c r="G758" s="1760" t="s">
        <v>1944</v>
      </c>
      <c r="H758" s="1760"/>
      <c r="I758" s="1760"/>
      <c r="J758" s="1760"/>
      <c r="K758" s="301"/>
      <c r="L758" s="301"/>
      <c r="M758" s="301"/>
      <c r="N758" s="301"/>
      <c r="O758" s="301"/>
      <c r="P758" s="301"/>
      <c r="Q758" s="301"/>
      <c r="R758" s="301"/>
      <c r="S758" s="302"/>
    </row>
    <row r="759" spans="1:19" ht="22.8" customHeight="1" thickBot="1">
      <c r="A759" s="2045"/>
      <c r="B759" s="2046"/>
      <c r="C759" s="2046"/>
      <c r="D759" s="2047" t="s">
        <v>1281</v>
      </c>
      <c r="E759" s="2048"/>
      <c r="F759" s="2048"/>
      <c r="G759" s="2048"/>
      <c r="H759" s="2048"/>
      <c r="I759" s="2048"/>
      <c r="J759" s="2048"/>
      <c r="K759" s="2048"/>
      <c r="L759" s="2048"/>
      <c r="M759" s="2048"/>
      <c r="N759" s="2048"/>
      <c r="O759" s="2048"/>
      <c r="P759" s="2048"/>
      <c r="Q759" s="2048"/>
      <c r="R759" s="2049"/>
      <c r="S759" s="694"/>
    </row>
    <row r="760" spans="1:19" ht="22.8" customHeight="1" thickBot="1">
      <c r="A760" s="279"/>
      <c r="B760" s="280"/>
      <c r="C760" s="280"/>
      <c r="D760" s="280"/>
      <c r="E760" s="280"/>
      <c r="F760" s="280"/>
      <c r="G760" s="280"/>
      <c r="H760" s="280"/>
      <c r="I760" s="280"/>
      <c r="J760" s="280"/>
      <c r="K760" s="280"/>
      <c r="L760" s="280"/>
      <c r="M760" s="280"/>
      <c r="N760" s="280"/>
      <c r="O760" s="280"/>
      <c r="P760" s="280"/>
      <c r="Q760" s="280"/>
      <c r="R760" s="280"/>
      <c r="S760" s="281"/>
    </row>
    <row r="761" spans="1:19" ht="22.8" customHeight="1">
      <c r="A761" s="2050" t="s">
        <v>1204</v>
      </c>
      <c r="B761" s="2051"/>
      <c r="C761" s="2052"/>
      <c r="D761" s="2053" t="s">
        <v>1228</v>
      </c>
      <c r="E761" s="2054"/>
      <c r="F761" s="2054"/>
      <c r="G761" s="2054"/>
      <c r="H761" s="2054"/>
      <c r="I761" s="2054"/>
      <c r="J761" s="2054"/>
      <c r="K761" s="2054"/>
      <c r="L761" s="2054"/>
      <c r="M761" s="2054"/>
      <c r="N761" s="2054"/>
      <c r="O761" s="2054"/>
      <c r="P761" s="2054"/>
      <c r="Q761" s="2054"/>
      <c r="R761" s="2055"/>
      <c r="S761" s="1240"/>
    </row>
    <row r="762" spans="1:19" ht="22.8" customHeight="1" thickBot="1">
      <c r="A762" s="1237"/>
      <c r="B762" s="1238"/>
      <c r="C762" s="1239"/>
      <c r="D762" s="2056"/>
      <c r="E762" s="2057"/>
      <c r="F762" s="2057"/>
      <c r="G762" s="2057"/>
      <c r="H762" s="2057"/>
      <c r="I762" s="2057"/>
      <c r="J762" s="2057"/>
      <c r="K762" s="2057"/>
      <c r="L762" s="2057"/>
      <c r="M762" s="2057"/>
      <c r="N762" s="2057"/>
      <c r="O762" s="2057"/>
      <c r="P762" s="2057"/>
      <c r="Q762" s="2057"/>
      <c r="R762" s="2058"/>
      <c r="S762" s="1241"/>
    </row>
    <row r="763" spans="1:19" ht="22.8" customHeight="1">
      <c r="A763" s="283"/>
      <c r="B763" s="1506"/>
      <c r="C763" s="1506"/>
      <c r="D763" s="1507"/>
      <c r="E763" s="1508"/>
      <c r="F763" s="1508"/>
      <c r="G763" s="1507"/>
      <c r="H763" s="1507"/>
      <c r="I763" s="1507"/>
      <c r="J763" s="1507"/>
      <c r="K763" s="1507"/>
      <c r="L763" s="1507"/>
      <c r="M763" s="1507"/>
      <c r="N763" s="1507"/>
      <c r="O763" s="1507"/>
      <c r="P763" s="1507"/>
      <c r="Q763" s="1507"/>
      <c r="R763" s="1508"/>
      <c r="S763" s="282"/>
    </row>
    <row r="764" spans="1:19" ht="22.8" customHeight="1">
      <c r="A764" s="2059" t="s">
        <v>1282</v>
      </c>
      <c r="B764" s="2060"/>
      <c r="C764" s="2060"/>
      <c r="D764" s="2060"/>
      <c r="E764" s="1509"/>
      <c r="F764" s="2061" t="s">
        <v>1283</v>
      </c>
      <c r="G764" s="2061"/>
      <c r="H764" s="2061"/>
      <c r="I764" s="2061"/>
      <c r="J764" s="2061"/>
      <c r="K764" s="2061"/>
      <c r="L764" s="1508"/>
      <c r="M764" s="2061" t="s">
        <v>1205</v>
      </c>
      <c r="N764" s="2061"/>
      <c r="O764" s="2061"/>
      <c r="P764" s="1508"/>
      <c r="Q764" s="2062" t="s">
        <v>1284</v>
      </c>
      <c r="R764" s="2063"/>
      <c r="S764" s="2064"/>
    </row>
    <row r="765" spans="1:19" ht="22.8" customHeight="1">
      <c r="A765" s="2023" t="str">
        <f>+'ACTA ADICIONAL OBRA '!A233</f>
        <v>12.5.13</v>
      </c>
      <c r="B765" s="2024"/>
      <c r="C765" s="2024"/>
      <c r="D765" s="2024"/>
      <c r="E765" s="1509"/>
      <c r="F765" s="2025" t="str">
        <f>+'ACTA ADICIONAL OBRA '!B233</f>
        <v>SUMINISTRO E INSTALACION DE BOMBA MULTIETAPAS VERTICAL EN ACERO INOXIDABLE ( CUERPO - EJE- IMPULSORES MARCA BARNES MODELO VMSS2-110 ACOPLADA A MOTOR ELECTRICO DE 3,0 HP , 11 ETAPAS , TRIFASICA A 220 VOL . SUCCION Y DESCARGA 11/4" X 1" INCLUYE CONTRABRIDAS , TORNILLERIA Y EMPAQUES Q= 23 GMP MAX , HDT 157 PSI MAX INCLUYE VALVULAS CHEQUES Y PRESOSTATO</v>
      </c>
      <c r="G765" s="2025"/>
      <c r="H765" s="2025"/>
      <c r="I765" s="2025"/>
      <c r="J765" s="2025"/>
      <c r="K765" s="2025"/>
      <c r="L765" s="1508"/>
      <c r="M765" s="2026" t="s">
        <v>9</v>
      </c>
      <c r="N765" s="2027"/>
      <c r="O765" s="2028"/>
      <c r="P765" s="1507"/>
      <c r="Q765" s="2029"/>
      <c r="R765" s="2030"/>
      <c r="S765" s="2031"/>
    </row>
    <row r="766" spans="1:19" ht="105.6" customHeight="1">
      <c r="A766" s="2023"/>
      <c r="B766" s="2024"/>
      <c r="C766" s="2024"/>
      <c r="D766" s="2024"/>
      <c r="E766" s="1509"/>
      <c r="F766" s="2025"/>
      <c r="G766" s="2025"/>
      <c r="H766" s="2025"/>
      <c r="I766" s="2025"/>
      <c r="J766" s="2025"/>
      <c r="K766" s="2025"/>
      <c r="L766" s="1507"/>
      <c r="M766" s="1507"/>
      <c r="N766" s="1511"/>
      <c r="O766" s="1511"/>
      <c r="P766" s="1511"/>
      <c r="Q766" s="1511"/>
      <c r="R766" s="1508"/>
      <c r="S766" s="282"/>
    </row>
    <row r="767" spans="1:19" ht="22.8" customHeight="1">
      <c r="A767" s="2032" t="s">
        <v>1285</v>
      </c>
      <c r="B767" s="2033"/>
      <c r="C767" s="2033"/>
      <c r="D767" s="2033"/>
      <c r="E767" s="2033"/>
      <c r="F767" s="2033"/>
      <c r="G767" s="2033"/>
      <c r="H767" s="2033"/>
      <c r="I767" s="2033"/>
      <c r="J767" s="2033"/>
      <c r="K767" s="2034"/>
      <c r="L767" s="2038" t="s">
        <v>428</v>
      </c>
      <c r="M767" s="2040" t="s">
        <v>1225</v>
      </c>
      <c r="N767" s="2041"/>
      <c r="O767" s="2042"/>
      <c r="P767" s="2038" t="s">
        <v>1286</v>
      </c>
      <c r="Q767" s="2038" t="s">
        <v>1287</v>
      </c>
      <c r="R767" s="2038" t="s">
        <v>1288</v>
      </c>
      <c r="S767" s="2043" t="s">
        <v>1206</v>
      </c>
    </row>
    <row r="768" spans="1:19" ht="22.8" customHeight="1">
      <c r="A768" s="2035"/>
      <c r="B768" s="2036"/>
      <c r="C768" s="2036"/>
      <c r="D768" s="2036"/>
      <c r="E768" s="2036"/>
      <c r="F768" s="2036"/>
      <c r="G768" s="2036"/>
      <c r="H768" s="2036"/>
      <c r="I768" s="2036"/>
      <c r="J768" s="2036"/>
      <c r="K768" s="2037"/>
      <c r="L768" s="2039"/>
      <c r="M768" s="284" t="s">
        <v>1289</v>
      </c>
      <c r="N768" s="284" t="s">
        <v>1290</v>
      </c>
      <c r="O768" s="284" t="s">
        <v>1291</v>
      </c>
      <c r="P768" s="2039"/>
      <c r="Q768" s="2039"/>
      <c r="R768" s="2039"/>
      <c r="S768" s="2044"/>
    </row>
    <row r="769" spans="1:19" ht="22.8" customHeight="1">
      <c r="A769" s="1618"/>
      <c r="B769" s="1619"/>
      <c r="C769" s="1619"/>
      <c r="D769" s="1619"/>
      <c r="E769" s="1619"/>
      <c r="F769" s="1619"/>
      <c r="G769" s="1619"/>
      <c r="H769" s="1619"/>
      <c r="I769" s="1619"/>
      <c r="J769" s="1619"/>
      <c r="K769" s="1620"/>
      <c r="L769" s="285" t="s">
        <v>2103</v>
      </c>
      <c r="M769" s="286"/>
      <c r="N769" s="287"/>
      <c r="O769" s="287">
        <v>1</v>
      </c>
      <c r="P769" s="287"/>
      <c r="Q769" s="287"/>
      <c r="R769" s="287"/>
      <c r="S769" s="288">
        <f>+O769</f>
        <v>1</v>
      </c>
    </row>
    <row r="770" spans="1:19" ht="22.8" customHeight="1">
      <c r="A770" s="1621"/>
      <c r="B770" s="1622"/>
      <c r="C770" s="1622"/>
      <c r="D770" s="1622"/>
      <c r="E770" s="1622"/>
      <c r="F770" s="1622"/>
      <c r="G770" s="1622"/>
      <c r="H770" s="1622"/>
      <c r="I770" s="1622"/>
      <c r="J770" s="1622"/>
      <c r="K770" s="1623"/>
      <c r="L770" s="285"/>
      <c r="M770" s="286"/>
      <c r="N770" s="287"/>
      <c r="O770" s="287"/>
      <c r="P770" s="287"/>
      <c r="Q770" s="287"/>
      <c r="R770" s="287"/>
      <c r="S770" s="288">
        <f>+N770*O770</f>
        <v>0</v>
      </c>
    </row>
    <row r="771" spans="1:19" ht="22.8" customHeight="1">
      <c r="A771" s="1621"/>
      <c r="B771" s="1622"/>
      <c r="C771" s="1622"/>
      <c r="D771" s="1622"/>
      <c r="E771" s="1622"/>
      <c r="F771" s="1622"/>
      <c r="G771" s="1622"/>
      <c r="H771" s="1622"/>
      <c r="I771" s="1622"/>
      <c r="J771" s="1622"/>
      <c r="K771" s="1623"/>
      <c r="L771" s="285"/>
      <c r="M771" s="286"/>
      <c r="N771" s="287"/>
      <c r="O771" s="287"/>
      <c r="P771" s="287"/>
      <c r="Q771" s="287"/>
      <c r="R771" s="287"/>
      <c r="S771" s="288"/>
    </row>
    <row r="772" spans="1:19" ht="22.8" customHeight="1">
      <c r="A772" s="1621"/>
      <c r="B772" s="1622"/>
      <c r="C772" s="1622"/>
      <c r="D772" s="1622"/>
      <c r="E772" s="1622"/>
      <c r="F772" s="1622"/>
      <c r="G772" s="1622"/>
      <c r="H772" s="1622"/>
      <c r="I772" s="1622"/>
      <c r="J772" s="1622"/>
      <c r="K772" s="1623"/>
      <c r="L772" s="285"/>
      <c r="M772" s="286"/>
      <c r="N772" s="287"/>
      <c r="O772" s="287"/>
      <c r="P772" s="287"/>
      <c r="Q772" s="287"/>
      <c r="R772" s="287"/>
      <c r="S772" s="288"/>
    </row>
    <row r="773" spans="1:19" ht="22.8" customHeight="1">
      <c r="A773" s="1621"/>
      <c r="B773" s="1622"/>
      <c r="C773" s="1622"/>
      <c r="D773" s="1622"/>
      <c r="E773" s="1622"/>
      <c r="F773" s="1622"/>
      <c r="G773" s="1622"/>
      <c r="H773" s="1622"/>
      <c r="I773" s="1622"/>
      <c r="J773" s="1622"/>
      <c r="K773" s="1623"/>
      <c r="L773" s="285"/>
      <c r="M773" s="286"/>
      <c r="N773" s="287"/>
      <c r="O773" s="287"/>
      <c r="P773" s="287"/>
      <c r="Q773" s="287"/>
      <c r="R773" s="287"/>
      <c r="S773" s="288"/>
    </row>
    <row r="774" spans="1:19" ht="22.8" customHeight="1">
      <c r="A774" s="1621"/>
      <c r="B774" s="1622"/>
      <c r="C774" s="1622"/>
      <c r="D774" s="1622"/>
      <c r="E774" s="1622"/>
      <c r="F774" s="1622"/>
      <c r="G774" s="1622"/>
      <c r="H774" s="1622"/>
      <c r="I774" s="1622"/>
      <c r="J774" s="1622"/>
      <c r="K774" s="1623"/>
      <c r="L774" s="285"/>
      <c r="M774" s="286"/>
      <c r="N774" s="287"/>
      <c r="O774" s="287"/>
      <c r="P774" s="287"/>
      <c r="Q774" s="287"/>
      <c r="R774" s="287"/>
      <c r="S774" s="288"/>
    </row>
    <row r="775" spans="1:19" ht="22.8" customHeight="1">
      <c r="A775" s="1621"/>
      <c r="B775" s="1622"/>
      <c r="C775" s="1622"/>
      <c r="D775" s="1622"/>
      <c r="E775" s="1622"/>
      <c r="F775" s="1622"/>
      <c r="G775" s="1622"/>
      <c r="H775" s="1622"/>
      <c r="I775" s="1622"/>
      <c r="J775" s="1622"/>
      <c r="K775" s="1623"/>
      <c r="L775" s="285"/>
      <c r="M775" s="286"/>
      <c r="N775" s="287"/>
      <c r="O775" s="287"/>
      <c r="P775" s="287"/>
      <c r="Q775" s="287"/>
      <c r="R775" s="287"/>
      <c r="S775" s="288"/>
    </row>
    <row r="776" spans="1:19" ht="22.8" customHeight="1">
      <c r="A776" s="1621"/>
      <c r="B776" s="1622"/>
      <c r="C776" s="1622"/>
      <c r="D776" s="1622"/>
      <c r="E776" s="1622"/>
      <c r="F776" s="1622"/>
      <c r="G776" s="1622"/>
      <c r="H776" s="1622"/>
      <c r="I776" s="1622"/>
      <c r="J776" s="1622"/>
      <c r="K776" s="1623"/>
      <c r="L776" s="285"/>
      <c r="M776" s="286"/>
      <c r="N776" s="287"/>
      <c r="O776" s="287"/>
      <c r="P776" s="287"/>
      <c r="Q776" s="287"/>
      <c r="R776" s="287"/>
      <c r="S776" s="288"/>
    </row>
    <row r="777" spans="1:19" ht="22.8" customHeight="1">
      <c r="A777" s="1621"/>
      <c r="B777" s="1622"/>
      <c r="C777" s="1622"/>
      <c r="D777" s="1622"/>
      <c r="E777" s="1622"/>
      <c r="F777" s="1622"/>
      <c r="G777" s="1622"/>
      <c r="H777" s="1622"/>
      <c r="I777" s="1622"/>
      <c r="J777" s="1622"/>
      <c r="K777" s="1623"/>
      <c r="L777" s="285"/>
      <c r="M777" s="286"/>
      <c r="N777" s="287"/>
      <c r="O777" s="287"/>
      <c r="P777" s="287"/>
      <c r="Q777" s="287"/>
      <c r="R777" s="287"/>
      <c r="S777" s="288"/>
    </row>
    <row r="778" spans="1:19" ht="22.8" customHeight="1">
      <c r="A778" s="1621"/>
      <c r="B778" s="1622"/>
      <c r="C778" s="1622"/>
      <c r="D778" s="1622"/>
      <c r="E778" s="1622"/>
      <c r="F778" s="1622"/>
      <c r="G778" s="1622"/>
      <c r="H778" s="1622"/>
      <c r="I778" s="1622"/>
      <c r="J778" s="1622"/>
      <c r="K778" s="1623"/>
      <c r="L778" s="285"/>
      <c r="M778" s="286"/>
      <c r="N778" s="287"/>
      <c r="O778" s="287"/>
      <c r="P778" s="287"/>
      <c r="Q778" s="287"/>
      <c r="R778" s="287"/>
      <c r="S778" s="288"/>
    </row>
    <row r="779" spans="1:19" ht="22.8" customHeight="1">
      <c r="A779" s="1621"/>
      <c r="B779" s="1622"/>
      <c r="C779" s="1622"/>
      <c r="D779" s="1622"/>
      <c r="E779" s="1622"/>
      <c r="F779" s="1622"/>
      <c r="G779" s="1622"/>
      <c r="H779" s="1622"/>
      <c r="I779" s="1622"/>
      <c r="J779" s="1622"/>
      <c r="K779" s="1623"/>
      <c r="L779" s="285"/>
      <c r="M779" s="286"/>
      <c r="N779" s="287"/>
      <c r="O779" s="287"/>
      <c r="P779" s="287"/>
      <c r="Q779" s="287"/>
      <c r="R779" s="287"/>
      <c r="S779" s="288"/>
    </row>
    <row r="780" spans="1:19" ht="22.8" customHeight="1">
      <c r="A780" s="1621"/>
      <c r="B780" s="1622"/>
      <c r="C780" s="1622"/>
      <c r="D780" s="1622"/>
      <c r="E780" s="1622"/>
      <c r="F780" s="1622"/>
      <c r="G780" s="1622"/>
      <c r="H780" s="1622"/>
      <c r="I780" s="1622"/>
      <c r="J780" s="1622"/>
      <c r="K780" s="1623"/>
      <c r="L780" s="285"/>
      <c r="M780" s="286"/>
      <c r="N780" s="287"/>
      <c r="O780" s="287"/>
      <c r="P780" s="287"/>
      <c r="Q780" s="287"/>
      <c r="R780" s="287"/>
      <c r="S780" s="288"/>
    </row>
    <row r="781" spans="1:19" ht="22.8" customHeight="1">
      <c r="A781" s="1621"/>
      <c r="B781" s="1622"/>
      <c r="C781" s="1622"/>
      <c r="D781" s="1622"/>
      <c r="E781" s="1622"/>
      <c r="F781" s="1622"/>
      <c r="G781" s="1622"/>
      <c r="H781" s="1622"/>
      <c r="I781" s="1622"/>
      <c r="J781" s="1622"/>
      <c r="K781" s="1623"/>
      <c r="L781" s="285"/>
      <c r="M781" s="286"/>
      <c r="N781" s="287"/>
      <c r="O781" s="287"/>
      <c r="P781" s="287"/>
      <c r="Q781" s="287"/>
      <c r="R781" s="287"/>
      <c r="S781" s="288"/>
    </row>
    <row r="782" spans="1:19" ht="22.8" customHeight="1">
      <c r="A782" s="1621"/>
      <c r="B782" s="1622"/>
      <c r="C782" s="1622"/>
      <c r="D782" s="1622"/>
      <c r="E782" s="1622"/>
      <c r="F782" s="1622"/>
      <c r="G782" s="1622"/>
      <c r="H782" s="1622"/>
      <c r="I782" s="1622"/>
      <c r="J782" s="1622"/>
      <c r="K782" s="1623"/>
      <c r="L782" s="285"/>
      <c r="M782" s="286"/>
      <c r="N782" s="287"/>
      <c r="O782" s="287"/>
      <c r="P782" s="287"/>
      <c r="Q782" s="287"/>
      <c r="R782" s="287"/>
      <c r="S782" s="288"/>
    </row>
    <row r="783" spans="1:19" ht="22.8" customHeight="1">
      <c r="A783" s="1621"/>
      <c r="B783" s="1622"/>
      <c r="C783" s="1622"/>
      <c r="D783" s="1622"/>
      <c r="E783" s="1622"/>
      <c r="F783" s="1622"/>
      <c r="G783" s="1622"/>
      <c r="H783" s="1622"/>
      <c r="I783" s="1622"/>
      <c r="J783" s="1622"/>
      <c r="K783" s="1623"/>
      <c r="L783" s="285"/>
      <c r="M783" s="286"/>
      <c r="N783" s="287"/>
      <c r="O783" s="287"/>
      <c r="P783" s="287"/>
      <c r="Q783" s="287"/>
      <c r="R783" s="287"/>
      <c r="S783" s="288"/>
    </row>
    <row r="784" spans="1:19" ht="22.8" customHeight="1" thickBot="1">
      <c r="A784" s="1624"/>
      <c r="B784" s="1625"/>
      <c r="C784" s="1625"/>
      <c r="D784" s="1625"/>
      <c r="E784" s="1625"/>
      <c r="F784" s="1625"/>
      <c r="G784" s="1625"/>
      <c r="H784" s="1625"/>
      <c r="I784" s="1625"/>
      <c r="J784" s="1625"/>
      <c r="K784" s="1626"/>
      <c r="L784" s="2020" t="s">
        <v>1209</v>
      </c>
      <c r="M784" s="2021"/>
      <c r="N784" s="2021"/>
      <c r="O784" s="2021"/>
      <c r="P784" s="2021"/>
      <c r="Q784" s="2021"/>
      <c r="R784" s="2022"/>
      <c r="S784" s="695">
        <f>+SUM(S769:S771)</f>
        <v>1</v>
      </c>
    </row>
    <row r="785" spans="1:19" ht="22.8" customHeight="1">
      <c r="A785" s="757"/>
      <c r="B785" s="758"/>
      <c r="C785" s="758"/>
      <c r="D785" s="759"/>
      <c r="E785" s="760"/>
      <c r="F785" s="760"/>
      <c r="G785" s="760"/>
      <c r="H785" s="761"/>
      <c r="I785" s="762"/>
      <c r="J785" s="763"/>
      <c r="K785" s="763"/>
      <c r="L785" s="763"/>
      <c r="M785" s="764"/>
      <c r="N785" s="759"/>
      <c r="O785" s="759"/>
      <c r="P785" s="759"/>
      <c r="Q785" s="759"/>
      <c r="R785" s="759"/>
      <c r="S785" s="768"/>
    </row>
    <row r="786" spans="1:19" ht="22.8" customHeight="1">
      <c r="A786" s="289"/>
      <c r="B786" s="290"/>
      <c r="C786" s="290"/>
      <c r="D786" s="291"/>
      <c r="E786" s="292"/>
      <c r="F786" s="292"/>
      <c r="G786" s="292"/>
      <c r="H786" s="293"/>
      <c r="I786" s="294"/>
      <c r="J786" s="295"/>
      <c r="K786" s="295"/>
      <c r="L786" s="295"/>
      <c r="M786" s="296"/>
      <c r="N786" s="291"/>
      <c r="O786" s="291"/>
      <c r="P786" s="291"/>
      <c r="Q786" s="291"/>
      <c r="R786" s="291"/>
      <c r="S786" s="297"/>
    </row>
    <row r="787" spans="1:19" ht="22.8" customHeight="1">
      <c r="A787" s="1958" t="s">
        <v>1306</v>
      </c>
      <c r="B787" s="1758"/>
      <c r="C787" s="1757"/>
      <c r="D787" s="1757"/>
      <c r="E787" s="280"/>
      <c r="F787" s="756"/>
      <c r="G787" s="1758" t="s">
        <v>1306</v>
      </c>
      <c r="H787" s="1758"/>
      <c r="I787" s="299"/>
      <c r="J787" s="299"/>
      <c r="K787" s="756"/>
      <c r="L787" s="756"/>
      <c r="M787" s="756"/>
      <c r="N787" s="756"/>
      <c r="O787" s="756"/>
      <c r="P787" s="756"/>
      <c r="Q787" s="756"/>
      <c r="R787" s="756"/>
      <c r="S787" s="281"/>
    </row>
    <row r="788" spans="1:19" ht="22.8" customHeight="1">
      <c r="A788" s="765" t="s">
        <v>1939</v>
      </c>
      <c r="B788" s="755"/>
      <c r="C788" s="755"/>
      <c r="G788" s="1759" t="s">
        <v>1942</v>
      </c>
      <c r="H788" s="1759"/>
      <c r="I788" s="1759"/>
      <c r="J788" s="1759"/>
      <c r="K788" s="756"/>
      <c r="L788" s="756"/>
      <c r="M788" s="756"/>
      <c r="N788" s="756"/>
      <c r="O788" s="756"/>
      <c r="P788" s="756"/>
      <c r="Q788" s="756"/>
      <c r="R788" s="756"/>
      <c r="S788" s="300"/>
    </row>
    <row r="789" spans="1:19" ht="22.8" customHeight="1">
      <c r="A789" s="765" t="s">
        <v>1940</v>
      </c>
      <c r="B789" s="755"/>
      <c r="C789" s="755"/>
      <c r="G789" s="1759" t="s">
        <v>1943</v>
      </c>
      <c r="H789" s="1759"/>
      <c r="I789" s="1759"/>
      <c r="J789" s="1759"/>
      <c r="K789" s="756"/>
      <c r="L789" s="756"/>
      <c r="M789" s="756"/>
      <c r="N789" s="756"/>
      <c r="O789" s="756"/>
      <c r="P789" s="756"/>
      <c r="Q789" s="756"/>
      <c r="R789" s="756"/>
      <c r="S789" s="300"/>
    </row>
    <row r="790" spans="1:19" ht="22.8" customHeight="1" thickBot="1">
      <c r="A790" s="766" t="s">
        <v>1941</v>
      </c>
      <c r="B790" s="767"/>
      <c r="C790" s="767"/>
      <c r="D790" s="727"/>
      <c r="E790" s="727"/>
      <c r="F790" s="727"/>
      <c r="G790" s="1760" t="s">
        <v>1944</v>
      </c>
      <c r="H790" s="1760"/>
      <c r="I790" s="1760"/>
      <c r="J790" s="1760"/>
      <c r="K790" s="301"/>
      <c r="L790" s="301"/>
      <c r="M790" s="301"/>
      <c r="N790" s="301"/>
      <c r="O790" s="301"/>
      <c r="P790" s="301"/>
      <c r="Q790" s="301"/>
      <c r="R790" s="301"/>
      <c r="S790" s="302"/>
    </row>
    <row r="791" spans="1:19" ht="22.8" customHeight="1" thickBot="1">
      <c r="A791" s="2045"/>
      <c r="B791" s="2046"/>
      <c r="C791" s="2046"/>
      <c r="D791" s="2047" t="s">
        <v>1281</v>
      </c>
      <c r="E791" s="2048"/>
      <c r="F791" s="2048"/>
      <c r="G791" s="2048"/>
      <c r="H791" s="2048"/>
      <c r="I791" s="2048"/>
      <c r="J791" s="2048"/>
      <c r="K791" s="2048"/>
      <c r="L791" s="2048"/>
      <c r="M791" s="2048"/>
      <c r="N791" s="2048"/>
      <c r="O791" s="2048"/>
      <c r="P791" s="2048"/>
      <c r="Q791" s="2048"/>
      <c r="R791" s="2049"/>
      <c r="S791" s="694"/>
    </row>
    <row r="792" spans="1:19" ht="22.8" customHeight="1" thickBot="1">
      <c r="A792" s="279"/>
      <c r="B792" s="280"/>
      <c r="C792" s="280"/>
      <c r="D792" s="280"/>
      <c r="E792" s="280"/>
      <c r="F792" s="280"/>
      <c r="G792" s="280"/>
      <c r="H792" s="280"/>
      <c r="I792" s="280"/>
      <c r="J792" s="280"/>
      <c r="K792" s="280"/>
      <c r="L792" s="280"/>
      <c r="M792" s="280"/>
      <c r="N792" s="280"/>
      <c r="O792" s="280"/>
      <c r="P792" s="280"/>
      <c r="Q792" s="280"/>
      <c r="R792" s="280"/>
      <c r="S792" s="281"/>
    </row>
    <row r="793" spans="1:19" ht="33.6" customHeight="1">
      <c r="A793" s="2050" t="s">
        <v>1204</v>
      </c>
      <c r="B793" s="2051"/>
      <c r="C793" s="2052"/>
      <c r="D793" s="2053" t="s">
        <v>1228</v>
      </c>
      <c r="E793" s="2054"/>
      <c r="F793" s="2054"/>
      <c r="G793" s="2054"/>
      <c r="H793" s="2054"/>
      <c r="I793" s="2054"/>
      <c r="J793" s="2054"/>
      <c r="K793" s="2054"/>
      <c r="L793" s="2054"/>
      <c r="M793" s="2054"/>
      <c r="N793" s="2054"/>
      <c r="O793" s="2054"/>
      <c r="P793" s="2054"/>
      <c r="Q793" s="2054"/>
      <c r="R793" s="2055"/>
      <c r="S793" s="1240"/>
    </row>
    <row r="794" spans="1:19" ht="16.2" thickBot="1">
      <c r="A794" s="1237"/>
      <c r="B794" s="1238"/>
      <c r="C794" s="1239"/>
      <c r="D794" s="2056"/>
      <c r="E794" s="2057"/>
      <c r="F794" s="2057"/>
      <c r="G794" s="2057"/>
      <c r="H794" s="2057"/>
      <c r="I794" s="2057"/>
      <c r="J794" s="2057"/>
      <c r="K794" s="2057"/>
      <c r="L794" s="2057"/>
      <c r="M794" s="2057"/>
      <c r="N794" s="2057"/>
      <c r="O794" s="2057"/>
      <c r="P794" s="2057"/>
      <c r="Q794" s="2057"/>
      <c r="R794" s="2058"/>
      <c r="S794" s="1241"/>
    </row>
    <row r="795" spans="1:19" ht="22.8" customHeight="1">
      <c r="A795" s="283"/>
      <c r="B795" s="1506"/>
      <c r="C795" s="1506"/>
      <c r="D795" s="1507"/>
      <c r="E795" s="1508"/>
      <c r="F795" s="1508"/>
      <c r="G795" s="1507"/>
      <c r="H795" s="1507"/>
      <c r="I795" s="1507"/>
      <c r="J795" s="1507"/>
      <c r="K795" s="1507"/>
      <c r="L795" s="1507"/>
      <c r="M795" s="1507"/>
      <c r="N795" s="1507"/>
      <c r="O795" s="1507"/>
      <c r="P795" s="1507"/>
      <c r="Q795" s="1507"/>
      <c r="R795" s="1508"/>
      <c r="S795" s="282"/>
    </row>
    <row r="796" spans="1:19" ht="22.8" customHeight="1">
      <c r="A796" s="2059" t="s">
        <v>1282</v>
      </c>
      <c r="B796" s="2060"/>
      <c r="C796" s="2060"/>
      <c r="D796" s="2060"/>
      <c r="E796" s="1509"/>
      <c r="F796" s="2061" t="s">
        <v>1283</v>
      </c>
      <c r="G796" s="2061"/>
      <c r="H796" s="2061"/>
      <c r="I796" s="2061"/>
      <c r="J796" s="2061"/>
      <c r="K796" s="2061"/>
      <c r="L796" s="1508"/>
      <c r="M796" s="2061" t="s">
        <v>1205</v>
      </c>
      <c r="N796" s="2061"/>
      <c r="O796" s="2061"/>
      <c r="P796" s="1508"/>
      <c r="Q796" s="2062" t="s">
        <v>1284</v>
      </c>
      <c r="R796" s="2063"/>
      <c r="S796" s="2064"/>
    </row>
    <row r="797" spans="1:19" ht="43.2" customHeight="1">
      <c r="A797" s="2023" t="str">
        <f>+'ACTA ADICIONAL OBRA '!A234</f>
        <v>12.5.14</v>
      </c>
      <c r="B797" s="2024"/>
      <c r="C797" s="2024"/>
      <c r="D797" s="2024"/>
      <c r="E797" s="1509"/>
      <c r="F797" s="2025" t="str">
        <f>+'ACTA ADICIONAL OBRA '!B234</f>
        <v>TABLERO CONTRA INCENDIO BOMBA PRINCIPAL 20 HP CON ELEMENTO DE MANIOBRAMARCA WEG ( PROTECCION MAGNETICA, CONECTOR DE POTENCIA, SELECTOR DE 2 Y 3 POSICIONES, LAMPARA, TEMPORALIZADOR Y TODO LO NECESARIO PARA SU FUNCIONAMIENTO)</v>
      </c>
      <c r="G797" s="2025"/>
      <c r="H797" s="2025"/>
      <c r="I797" s="2025"/>
      <c r="J797" s="2025"/>
      <c r="K797" s="2025"/>
      <c r="L797" s="1508"/>
      <c r="M797" s="2026" t="str">
        <f>+'ACTA ADICIONAL OBRA '!C232</f>
        <v xml:space="preserve">UND </v>
      </c>
      <c r="N797" s="2027"/>
      <c r="O797" s="2028"/>
      <c r="P797" s="1507"/>
      <c r="Q797" s="2029"/>
      <c r="R797" s="2030"/>
      <c r="S797" s="2031"/>
    </row>
    <row r="798" spans="1:19" ht="66" customHeight="1">
      <c r="A798" s="2023"/>
      <c r="B798" s="2024"/>
      <c r="C798" s="2024"/>
      <c r="D798" s="2024"/>
      <c r="E798" s="1509"/>
      <c r="F798" s="2025"/>
      <c r="G798" s="2025"/>
      <c r="H798" s="2025"/>
      <c r="I798" s="2025"/>
      <c r="J798" s="2025"/>
      <c r="K798" s="2025"/>
      <c r="L798" s="1507"/>
      <c r="M798" s="1507"/>
      <c r="N798" s="1511"/>
      <c r="O798" s="1511"/>
      <c r="P798" s="1511"/>
      <c r="Q798" s="1511"/>
      <c r="R798" s="1508"/>
      <c r="S798" s="282"/>
    </row>
    <row r="799" spans="1:19" ht="22.8" customHeight="1">
      <c r="A799" s="2032" t="s">
        <v>1285</v>
      </c>
      <c r="B799" s="2033"/>
      <c r="C799" s="2033"/>
      <c r="D799" s="2033"/>
      <c r="E799" s="2033"/>
      <c r="F799" s="2033"/>
      <c r="G799" s="2033"/>
      <c r="H799" s="2033"/>
      <c r="I799" s="2033"/>
      <c r="J799" s="2033"/>
      <c r="K799" s="2034"/>
      <c r="L799" s="2038" t="s">
        <v>428</v>
      </c>
      <c r="M799" s="2040" t="s">
        <v>1225</v>
      </c>
      <c r="N799" s="2041"/>
      <c r="O799" s="2042"/>
      <c r="P799" s="2038" t="s">
        <v>1286</v>
      </c>
      <c r="Q799" s="2038" t="s">
        <v>1287</v>
      </c>
      <c r="R799" s="2038" t="s">
        <v>1288</v>
      </c>
      <c r="S799" s="2043" t="s">
        <v>1206</v>
      </c>
    </row>
    <row r="800" spans="1:19" ht="22.8" customHeight="1">
      <c r="A800" s="2035"/>
      <c r="B800" s="2036"/>
      <c r="C800" s="2036"/>
      <c r="D800" s="2036"/>
      <c r="E800" s="2036"/>
      <c r="F800" s="2036"/>
      <c r="G800" s="2036"/>
      <c r="H800" s="2036"/>
      <c r="I800" s="2036"/>
      <c r="J800" s="2036"/>
      <c r="K800" s="2037"/>
      <c r="L800" s="2039"/>
      <c r="M800" s="284" t="s">
        <v>1289</v>
      </c>
      <c r="N800" s="284" t="s">
        <v>1290</v>
      </c>
      <c r="O800" s="284" t="s">
        <v>1291</v>
      </c>
      <c r="P800" s="2039"/>
      <c r="Q800" s="2039"/>
      <c r="R800" s="2039"/>
      <c r="S800" s="2044"/>
    </row>
    <row r="801" spans="1:19" ht="22.8" customHeight="1">
      <c r="A801" s="2070" t="e" vm="5">
        <v>#VALUE!</v>
      </c>
      <c r="B801" s="2071"/>
      <c r="C801" s="2071"/>
      <c r="D801" s="2071"/>
      <c r="E801" s="2071"/>
      <c r="F801" s="2071"/>
      <c r="G801" s="2071"/>
      <c r="H801" s="2071"/>
      <c r="I801" s="2071"/>
      <c r="J801" s="2071"/>
      <c r="K801" s="2072"/>
      <c r="L801" s="285" t="s">
        <v>2104</v>
      </c>
      <c r="M801" s="286"/>
      <c r="N801" s="287"/>
      <c r="O801" s="287">
        <v>1</v>
      </c>
      <c r="P801" s="287"/>
      <c r="Q801" s="287"/>
      <c r="R801" s="287"/>
      <c r="S801" s="288">
        <f>+O801</f>
        <v>1</v>
      </c>
    </row>
    <row r="802" spans="1:19" ht="22.8" customHeight="1">
      <c r="A802" s="2073"/>
      <c r="B802" s="2074"/>
      <c r="C802" s="2074"/>
      <c r="D802" s="2074"/>
      <c r="E802" s="2074"/>
      <c r="F802" s="2074"/>
      <c r="G802" s="2074"/>
      <c r="H802" s="2074"/>
      <c r="I802" s="2074"/>
      <c r="J802" s="2074"/>
      <c r="K802" s="2075"/>
      <c r="L802" s="285"/>
      <c r="M802" s="286"/>
      <c r="N802" s="287"/>
      <c r="O802" s="287"/>
      <c r="P802" s="287"/>
      <c r="Q802" s="287"/>
      <c r="R802" s="287"/>
      <c r="S802" s="288">
        <f>+N802*O802</f>
        <v>0</v>
      </c>
    </row>
    <row r="803" spans="1:19" ht="22.8" customHeight="1">
      <c r="A803" s="2073"/>
      <c r="B803" s="2074"/>
      <c r="C803" s="2074"/>
      <c r="D803" s="2074"/>
      <c r="E803" s="2074"/>
      <c r="F803" s="2074"/>
      <c r="G803" s="2074"/>
      <c r="H803" s="2074"/>
      <c r="I803" s="2074"/>
      <c r="J803" s="2074"/>
      <c r="K803" s="2075"/>
      <c r="L803" s="285"/>
      <c r="M803" s="286"/>
      <c r="N803" s="287"/>
      <c r="O803" s="287"/>
      <c r="P803" s="287"/>
      <c r="Q803" s="287"/>
      <c r="R803" s="287"/>
      <c r="S803" s="288"/>
    </row>
    <row r="804" spans="1:19" ht="22.8" customHeight="1">
      <c r="A804" s="2073"/>
      <c r="B804" s="2074"/>
      <c r="C804" s="2074"/>
      <c r="D804" s="2074"/>
      <c r="E804" s="2074"/>
      <c r="F804" s="2074"/>
      <c r="G804" s="2074"/>
      <c r="H804" s="2074"/>
      <c r="I804" s="2074"/>
      <c r="J804" s="2074"/>
      <c r="K804" s="2075"/>
      <c r="L804" s="285"/>
      <c r="M804" s="286"/>
      <c r="N804" s="287"/>
      <c r="O804" s="287"/>
      <c r="P804" s="287"/>
      <c r="Q804" s="287"/>
      <c r="R804" s="287"/>
      <c r="S804" s="288"/>
    </row>
    <row r="805" spans="1:19" ht="22.8" customHeight="1">
      <c r="A805" s="2073"/>
      <c r="B805" s="2074"/>
      <c r="C805" s="2074"/>
      <c r="D805" s="2074"/>
      <c r="E805" s="2074"/>
      <c r="F805" s="2074"/>
      <c r="G805" s="2074"/>
      <c r="H805" s="2074"/>
      <c r="I805" s="2074"/>
      <c r="J805" s="2074"/>
      <c r="K805" s="2075"/>
      <c r="L805" s="285"/>
      <c r="M805" s="286"/>
      <c r="N805" s="287"/>
      <c r="O805" s="287"/>
      <c r="P805" s="287"/>
      <c r="Q805" s="287"/>
      <c r="R805" s="287"/>
      <c r="S805" s="288"/>
    </row>
    <row r="806" spans="1:19" ht="22.8" customHeight="1">
      <c r="A806" s="2073"/>
      <c r="B806" s="2074"/>
      <c r="C806" s="2074"/>
      <c r="D806" s="2074"/>
      <c r="E806" s="2074"/>
      <c r="F806" s="2074"/>
      <c r="G806" s="2074"/>
      <c r="H806" s="2074"/>
      <c r="I806" s="2074"/>
      <c r="J806" s="2074"/>
      <c r="K806" s="2075"/>
      <c r="L806" s="285"/>
      <c r="M806" s="286"/>
      <c r="N806" s="287"/>
      <c r="O806" s="287"/>
      <c r="P806" s="287"/>
      <c r="Q806" s="287"/>
      <c r="R806" s="287"/>
      <c r="S806" s="288"/>
    </row>
    <row r="807" spans="1:19" ht="22.8" customHeight="1">
      <c r="A807" s="2073"/>
      <c r="B807" s="2074"/>
      <c r="C807" s="2074"/>
      <c r="D807" s="2074"/>
      <c r="E807" s="2074"/>
      <c r="F807" s="2074"/>
      <c r="G807" s="2074"/>
      <c r="H807" s="2074"/>
      <c r="I807" s="2074"/>
      <c r="J807" s="2074"/>
      <c r="K807" s="2075"/>
      <c r="L807" s="285"/>
      <c r="M807" s="286"/>
      <c r="N807" s="287"/>
      <c r="O807" s="287"/>
      <c r="P807" s="287"/>
      <c r="Q807" s="287"/>
      <c r="R807" s="287"/>
      <c r="S807" s="288"/>
    </row>
    <row r="808" spans="1:19" ht="22.8" customHeight="1">
      <c r="A808" s="2073"/>
      <c r="B808" s="2074"/>
      <c r="C808" s="2074"/>
      <c r="D808" s="2074"/>
      <c r="E808" s="2074"/>
      <c r="F808" s="2074"/>
      <c r="G808" s="2074"/>
      <c r="H808" s="2074"/>
      <c r="I808" s="2074"/>
      <c r="J808" s="2074"/>
      <c r="K808" s="2075"/>
      <c r="L808" s="285"/>
      <c r="M808" s="286"/>
      <c r="N808" s="287"/>
      <c r="O808" s="287"/>
      <c r="P808" s="287"/>
      <c r="Q808" s="287"/>
      <c r="R808" s="287"/>
      <c r="S808" s="288"/>
    </row>
    <row r="809" spans="1:19" ht="22.8" customHeight="1">
      <c r="A809" s="2073"/>
      <c r="B809" s="2074"/>
      <c r="C809" s="2074"/>
      <c r="D809" s="2074"/>
      <c r="E809" s="2074"/>
      <c r="F809" s="2074"/>
      <c r="G809" s="2074"/>
      <c r="H809" s="2074"/>
      <c r="I809" s="2074"/>
      <c r="J809" s="2074"/>
      <c r="K809" s="2075"/>
      <c r="L809" s="285"/>
      <c r="M809" s="286"/>
      <c r="N809" s="287"/>
      <c r="O809" s="287"/>
      <c r="P809" s="287"/>
      <c r="Q809" s="287"/>
      <c r="R809" s="287"/>
      <c r="S809" s="288"/>
    </row>
    <row r="810" spans="1:19" ht="22.8" customHeight="1">
      <c r="A810" s="2073"/>
      <c r="B810" s="2074"/>
      <c r="C810" s="2074"/>
      <c r="D810" s="2074"/>
      <c r="E810" s="2074"/>
      <c r="F810" s="2074"/>
      <c r="G810" s="2074"/>
      <c r="H810" s="2074"/>
      <c r="I810" s="2074"/>
      <c r="J810" s="2074"/>
      <c r="K810" s="2075"/>
      <c r="L810" s="285"/>
      <c r="M810" s="286"/>
      <c r="N810" s="287"/>
      <c r="O810" s="287"/>
      <c r="P810" s="287"/>
      <c r="Q810" s="287"/>
      <c r="R810" s="287"/>
      <c r="S810" s="288"/>
    </row>
    <row r="811" spans="1:19" ht="22.8" customHeight="1">
      <c r="A811" s="2073"/>
      <c r="B811" s="2074"/>
      <c r="C811" s="2074"/>
      <c r="D811" s="2074"/>
      <c r="E811" s="2074"/>
      <c r="F811" s="2074"/>
      <c r="G811" s="2074"/>
      <c r="H811" s="2074"/>
      <c r="I811" s="2074"/>
      <c r="J811" s="2074"/>
      <c r="K811" s="2075"/>
      <c r="L811" s="285"/>
      <c r="M811" s="286"/>
      <c r="N811" s="287"/>
      <c r="O811" s="287"/>
      <c r="P811" s="287"/>
      <c r="Q811" s="287"/>
      <c r="R811" s="287"/>
      <c r="S811" s="288"/>
    </row>
    <row r="812" spans="1:19" ht="22.8" customHeight="1">
      <c r="A812" s="2073"/>
      <c r="B812" s="2074"/>
      <c r="C812" s="2074"/>
      <c r="D812" s="2074"/>
      <c r="E812" s="2074"/>
      <c r="F812" s="2074"/>
      <c r="G812" s="2074"/>
      <c r="H812" s="2074"/>
      <c r="I812" s="2074"/>
      <c r="J812" s="2074"/>
      <c r="K812" s="2075"/>
      <c r="L812" s="285"/>
      <c r="M812" s="286"/>
      <c r="N812" s="287"/>
      <c r="O812" s="287"/>
      <c r="P812" s="287"/>
      <c r="Q812" s="287"/>
      <c r="R812" s="287"/>
      <c r="S812" s="288"/>
    </row>
    <row r="813" spans="1:19" ht="22.8" customHeight="1">
      <c r="A813" s="2073"/>
      <c r="B813" s="2074"/>
      <c r="C813" s="2074"/>
      <c r="D813" s="2074"/>
      <c r="E813" s="2074"/>
      <c r="F813" s="2074"/>
      <c r="G813" s="2074"/>
      <c r="H813" s="2074"/>
      <c r="I813" s="2074"/>
      <c r="J813" s="2074"/>
      <c r="K813" s="2075"/>
      <c r="L813" s="285"/>
      <c r="M813" s="286"/>
      <c r="N813" s="287"/>
      <c r="O813" s="287"/>
      <c r="P813" s="287"/>
      <c r="Q813" s="287"/>
      <c r="R813" s="287"/>
      <c r="S813" s="288"/>
    </row>
    <row r="814" spans="1:19" ht="22.8" customHeight="1">
      <c r="A814" s="2073"/>
      <c r="B814" s="2074"/>
      <c r="C814" s="2074"/>
      <c r="D814" s="2074"/>
      <c r="E814" s="2074"/>
      <c r="F814" s="2074"/>
      <c r="G814" s="2074"/>
      <c r="H814" s="2074"/>
      <c r="I814" s="2074"/>
      <c r="J814" s="2074"/>
      <c r="K814" s="2075"/>
      <c r="L814" s="285"/>
      <c r="M814" s="286"/>
      <c r="N814" s="287"/>
      <c r="O814" s="287"/>
      <c r="P814" s="287"/>
      <c r="Q814" s="287"/>
      <c r="R814" s="287"/>
      <c r="S814" s="288"/>
    </row>
    <row r="815" spans="1:19" ht="22.8" customHeight="1">
      <c r="A815" s="2073"/>
      <c r="B815" s="2074"/>
      <c r="C815" s="2074"/>
      <c r="D815" s="2074"/>
      <c r="E815" s="2074"/>
      <c r="F815" s="2074"/>
      <c r="G815" s="2074"/>
      <c r="H815" s="2074"/>
      <c r="I815" s="2074"/>
      <c r="J815" s="2074"/>
      <c r="K815" s="2075"/>
      <c r="L815" s="285"/>
      <c r="M815" s="286"/>
      <c r="N815" s="287"/>
      <c r="O815" s="287"/>
      <c r="P815" s="287"/>
      <c r="Q815" s="287"/>
      <c r="R815" s="287"/>
      <c r="S815" s="288"/>
    </row>
    <row r="816" spans="1:19" ht="22.8" customHeight="1">
      <c r="A816" s="2073"/>
      <c r="B816" s="2074"/>
      <c r="C816" s="2074"/>
      <c r="D816" s="2074"/>
      <c r="E816" s="2074"/>
      <c r="F816" s="2074"/>
      <c r="G816" s="2074"/>
      <c r="H816" s="2074"/>
      <c r="I816" s="2074"/>
      <c r="J816" s="2074"/>
      <c r="K816" s="2075"/>
      <c r="L816" s="285"/>
      <c r="M816" s="286"/>
      <c r="N816" s="287"/>
      <c r="O816" s="287"/>
      <c r="P816" s="287"/>
      <c r="Q816" s="287"/>
      <c r="R816" s="287"/>
      <c r="S816" s="288"/>
    </row>
    <row r="817" spans="1:19" ht="22.8" customHeight="1">
      <c r="A817" s="2073"/>
      <c r="B817" s="2074"/>
      <c r="C817" s="2074"/>
      <c r="D817" s="2074"/>
      <c r="E817" s="2074"/>
      <c r="F817" s="2074"/>
      <c r="G817" s="2074"/>
      <c r="H817" s="2074"/>
      <c r="I817" s="2074"/>
      <c r="J817" s="2074"/>
      <c r="K817" s="2075"/>
      <c r="L817" s="285"/>
      <c r="M817" s="286"/>
      <c r="N817" s="287"/>
      <c r="O817" s="287"/>
      <c r="P817" s="287"/>
      <c r="Q817" s="287"/>
      <c r="R817" s="287"/>
      <c r="S817" s="288"/>
    </row>
    <row r="818" spans="1:19" ht="22.8" customHeight="1">
      <c r="A818" s="2073"/>
      <c r="B818" s="2074"/>
      <c r="C818" s="2074"/>
      <c r="D818" s="2074"/>
      <c r="E818" s="2074"/>
      <c r="F818" s="2074"/>
      <c r="G818" s="2074"/>
      <c r="H818" s="2074"/>
      <c r="I818" s="2074"/>
      <c r="J818" s="2074"/>
      <c r="K818" s="2075"/>
      <c r="L818" s="285"/>
      <c r="M818" s="286"/>
      <c r="N818" s="287"/>
      <c r="O818" s="287"/>
      <c r="P818" s="287"/>
      <c r="Q818" s="287"/>
      <c r="R818" s="287"/>
      <c r="S818" s="288"/>
    </row>
    <row r="819" spans="1:19" ht="22.8" customHeight="1">
      <c r="A819" s="2073"/>
      <c r="B819" s="2074"/>
      <c r="C819" s="2074"/>
      <c r="D819" s="2074"/>
      <c r="E819" s="2074"/>
      <c r="F819" s="2074"/>
      <c r="G819" s="2074"/>
      <c r="H819" s="2074"/>
      <c r="I819" s="2074"/>
      <c r="J819" s="2074"/>
      <c r="K819" s="2075"/>
      <c r="L819" s="285"/>
      <c r="M819" s="286"/>
      <c r="N819" s="287"/>
      <c r="O819" s="287"/>
      <c r="P819" s="287"/>
      <c r="Q819" s="287"/>
      <c r="R819" s="287"/>
      <c r="S819" s="288"/>
    </row>
    <row r="820" spans="1:19" ht="22.8" customHeight="1">
      <c r="A820" s="2073"/>
      <c r="B820" s="2074"/>
      <c r="C820" s="2074"/>
      <c r="D820" s="2074"/>
      <c r="E820" s="2074"/>
      <c r="F820" s="2074"/>
      <c r="G820" s="2074"/>
      <c r="H820" s="2074"/>
      <c r="I820" s="2074"/>
      <c r="J820" s="2074"/>
      <c r="K820" s="2075"/>
      <c r="L820" s="285"/>
      <c r="M820" s="286"/>
      <c r="N820" s="287"/>
      <c r="O820" s="287"/>
      <c r="P820" s="287"/>
      <c r="Q820" s="287"/>
      <c r="R820" s="287"/>
      <c r="S820" s="288"/>
    </row>
    <row r="821" spans="1:19" ht="22.8" customHeight="1">
      <c r="A821" s="2073"/>
      <c r="B821" s="2074"/>
      <c r="C821" s="2074"/>
      <c r="D821" s="2074"/>
      <c r="E821" s="2074"/>
      <c r="F821" s="2074"/>
      <c r="G821" s="2074"/>
      <c r="H821" s="2074"/>
      <c r="I821" s="2074"/>
      <c r="J821" s="2074"/>
      <c r="K821" s="2075"/>
      <c r="L821" s="285"/>
      <c r="M821" s="286"/>
      <c r="N821" s="287"/>
      <c r="O821" s="287"/>
      <c r="P821" s="287"/>
      <c r="Q821" s="287"/>
      <c r="R821" s="287"/>
      <c r="S821" s="288"/>
    </row>
    <row r="822" spans="1:19" ht="22.8" customHeight="1" thickBot="1">
      <c r="A822" s="2076"/>
      <c r="B822" s="2077"/>
      <c r="C822" s="2077"/>
      <c r="D822" s="2077"/>
      <c r="E822" s="2077"/>
      <c r="F822" s="2077"/>
      <c r="G822" s="2077"/>
      <c r="H822" s="2077"/>
      <c r="I822" s="2077"/>
      <c r="J822" s="2077"/>
      <c r="K822" s="2078"/>
      <c r="L822" s="2020" t="s">
        <v>1209</v>
      </c>
      <c r="M822" s="2021"/>
      <c r="N822" s="2021"/>
      <c r="O822" s="2021"/>
      <c r="P822" s="2021"/>
      <c r="Q822" s="2021"/>
      <c r="R822" s="2022"/>
      <c r="S822" s="695">
        <f>+SUM(S801:S803)</f>
        <v>1</v>
      </c>
    </row>
    <row r="823" spans="1:19" ht="22.8" customHeight="1">
      <c r="A823" s="757"/>
      <c r="B823" s="758"/>
      <c r="C823" s="758"/>
      <c r="D823" s="759"/>
      <c r="E823" s="760"/>
      <c r="F823" s="760"/>
      <c r="G823" s="760"/>
      <c r="H823" s="761"/>
      <c r="I823" s="762"/>
      <c r="J823" s="763"/>
      <c r="K823" s="763"/>
      <c r="L823" s="763"/>
      <c r="M823" s="764"/>
      <c r="N823" s="759"/>
      <c r="O823" s="759"/>
      <c r="P823" s="759"/>
      <c r="Q823" s="759"/>
      <c r="R823" s="759"/>
      <c r="S823" s="768"/>
    </row>
    <row r="824" spans="1:19" ht="22.8" customHeight="1">
      <c r="A824" s="289"/>
      <c r="B824" s="290"/>
      <c r="C824" s="290"/>
      <c r="D824" s="291"/>
      <c r="E824" s="292"/>
      <c r="F824" s="292"/>
      <c r="G824" s="292"/>
      <c r="H824" s="293"/>
      <c r="I824" s="294"/>
      <c r="J824" s="295"/>
      <c r="K824" s="295"/>
      <c r="L824" s="295"/>
      <c r="M824" s="296"/>
      <c r="N824" s="291"/>
      <c r="O824" s="291"/>
      <c r="P824" s="291"/>
      <c r="Q824" s="291"/>
      <c r="R824" s="291"/>
      <c r="S824" s="297"/>
    </row>
    <row r="825" spans="1:19" ht="82.8" customHeight="1">
      <c r="A825" s="1958" t="s">
        <v>1306</v>
      </c>
      <c r="B825" s="1758"/>
      <c r="C825" s="1757" t="e" vm="7">
        <v>#VALUE!</v>
      </c>
      <c r="D825" s="1757"/>
      <c r="E825" s="280"/>
      <c r="F825" s="756"/>
      <c r="G825" s="1758" t="s">
        <v>1306</v>
      </c>
      <c r="H825" s="1758"/>
      <c r="I825" s="299"/>
      <c r="J825" s="299"/>
      <c r="K825" s="756"/>
      <c r="L825" s="756"/>
      <c r="M825" s="756"/>
      <c r="N825" s="756"/>
      <c r="O825" s="756"/>
      <c r="P825" s="756"/>
      <c r="Q825" s="756"/>
      <c r="R825" s="756"/>
      <c r="S825" s="281"/>
    </row>
    <row r="826" spans="1:19" ht="22.8" customHeight="1">
      <c r="A826" s="765" t="s">
        <v>1939</v>
      </c>
      <c r="B826" s="755"/>
      <c r="C826" s="755"/>
      <c r="G826" s="1759" t="s">
        <v>1942</v>
      </c>
      <c r="H826" s="1759"/>
      <c r="I826" s="1759"/>
      <c r="J826" s="1759"/>
      <c r="K826" s="756"/>
      <c r="L826" s="756"/>
      <c r="M826" s="756"/>
      <c r="N826" s="756"/>
      <c r="O826" s="756"/>
      <c r="P826" s="756"/>
      <c r="Q826" s="756"/>
      <c r="R826" s="756"/>
      <c r="S826" s="300"/>
    </row>
    <row r="827" spans="1:19" ht="22.8" customHeight="1">
      <c r="A827" s="765" t="s">
        <v>1940</v>
      </c>
      <c r="B827" s="755"/>
      <c r="C827" s="755"/>
      <c r="G827" s="1759" t="s">
        <v>1943</v>
      </c>
      <c r="H827" s="1759"/>
      <c r="I827" s="1759"/>
      <c r="J827" s="1759"/>
      <c r="K827" s="756"/>
      <c r="L827" s="756"/>
      <c r="M827" s="756"/>
      <c r="N827" s="756"/>
      <c r="O827" s="756"/>
      <c r="P827" s="756"/>
      <c r="Q827" s="756"/>
      <c r="R827" s="756"/>
      <c r="S827" s="300"/>
    </row>
    <row r="828" spans="1:19" ht="22.8" customHeight="1" thickBot="1">
      <c r="A828" s="766" t="s">
        <v>1941</v>
      </c>
      <c r="B828" s="767"/>
      <c r="C828" s="767"/>
      <c r="D828" s="727"/>
      <c r="E828" s="727"/>
      <c r="F828" s="727"/>
      <c r="G828" s="1760" t="s">
        <v>1944</v>
      </c>
      <c r="H828" s="1760"/>
      <c r="I828" s="1760"/>
      <c r="J828" s="1760"/>
      <c r="K828" s="301"/>
      <c r="L828" s="301"/>
      <c r="M828" s="301"/>
      <c r="N828" s="301"/>
      <c r="O828" s="301"/>
      <c r="P828" s="301"/>
      <c r="Q828" s="301"/>
      <c r="R828" s="301"/>
      <c r="S828" s="302"/>
    </row>
    <row r="829" spans="1:19" ht="22.8" customHeight="1" thickBot="1">
      <c r="A829" s="2045"/>
      <c r="B829" s="2046"/>
      <c r="C829" s="2046"/>
      <c r="D829" s="2047" t="s">
        <v>1281</v>
      </c>
      <c r="E829" s="2048"/>
      <c r="F829" s="2048"/>
      <c r="G829" s="2048"/>
      <c r="H829" s="2048"/>
      <c r="I829" s="2048"/>
      <c r="J829" s="2048"/>
      <c r="K829" s="2048"/>
      <c r="L829" s="2048"/>
      <c r="M829" s="2048"/>
      <c r="N829" s="2048"/>
      <c r="O829" s="2048"/>
      <c r="P829" s="2048"/>
      <c r="Q829" s="2048"/>
      <c r="R829" s="2049"/>
      <c r="S829" s="694"/>
    </row>
    <row r="830" spans="1:19" ht="22.8" customHeight="1" thickBot="1">
      <c r="A830" s="279"/>
      <c r="B830" s="280"/>
      <c r="C830" s="280"/>
      <c r="D830" s="280"/>
      <c r="E830" s="280"/>
      <c r="F830" s="280"/>
      <c r="G830" s="280"/>
      <c r="H830" s="280"/>
      <c r="I830" s="280"/>
      <c r="J830" s="280"/>
      <c r="K830" s="280"/>
      <c r="L830" s="280"/>
      <c r="M830" s="280"/>
      <c r="N830" s="280"/>
      <c r="O830" s="280"/>
      <c r="P830" s="280"/>
      <c r="Q830" s="280"/>
      <c r="R830" s="280"/>
      <c r="S830" s="281"/>
    </row>
    <row r="831" spans="1:19" ht="33.6" customHeight="1">
      <c r="A831" s="2050" t="s">
        <v>1204</v>
      </c>
      <c r="B831" s="2051"/>
      <c r="C831" s="2052"/>
      <c r="D831" s="2053" t="s">
        <v>1228</v>
      </c>
      <c r="E831" s="2054"/>
      <c r="F831" s="2054"/>
      <c r="G831" s="2054"/>
      <c r="H831" s="2054"/>
      <c r="I831" s="2054"/>
      <c r="J831" s="2054"/>
      <c r="K831" s="2054"/>
      <c r="L831" s="2054"/>
      <c r="M831" s="2054"/>
      <c r="N831" s="2054"/>
      <c r="O831" s="2054"/>
      <c r="P831" s="2054"/>
      <c r="Q831" s="2054"/>
      <c r="R831" s="2055"/>
      <c r="S831" s="1240"/>
    </row>
    <row r="832" spans="1:19" ht="16.2" thickBot="1">
      <c r="A832" s="1237"/>
      <c r="B832" s="1238"/>
      <c r="C832" s="1239"/>
      <c r="D832" s="2056"/>
      <c r="E832" s="2057"/>
      <c r="F832" s="2057"/>
      <c r="G832" s="2057"/>
      <c r="H832" s="2057"/>
      <c r="I832" s="2057"/>
      <c r="J832" s="2057"/>
      <c r="K832" s="2057"/>
      <c r="L832" s="2057"/>
      <c r="M832" s="2057"/>
      <c r="N832" s="2057"/>
      <c r="O832" s="2057"/>
      <c r="P832" s="2057"/>
      <c r="Q832" s="2057"/>
      <c r="R832" s="2058"/>
      <c r="S832" s="1241"/>
    </row>
    <row r="833" spans="1:19" ht="22.8" customHeight="1">
      <c r="A833" s="283"/>
      <c r="B833" s="1506"/>
      <c r="C833" s="1506"/>
      <c r="D833" s="1507"/>
      <c r="E833" s="1508"/>
      <c r="F833" s="1508"/>
      <c r="G833" s="1507"/>
      <c r="H833" s="1507"/>
      <c r="I833" s="1507"/>
      <c r="J833" s="1507"/>
      <c r="K833" s="1507"/>
      <c r="L833" s="1507"/>
      <c r="M833" s="1507"/>
      <c r="N833" s="1507"/>
      <c r="O833" s="1507"/>
      <c r="P833" s="1507"/>
      <c r="Q833" s="1507"/>
      <c r="R833" s="1508"/>
      <c r="S833" s="282"/>
    </row>
    <row r="834" spans="1:19" ht="22.8" customHeight="1">
      <c r="A834" s="2059" t="s">
        <v>1282</v>
      </c>
      <c r="B834" s="2060"/>
      <c r="C834" s="2060"/>
      <c r="D834" s="2060"/>
      <c r="E834" s="1509"/>
      <c r="F834" s="2061" t="s">
        <v>1283</v>
      </c>
      <c r="G834" s="2061"/>
      <c r="H834" s="2061"/>
      <c r="I834" s="2061"/>
      <c r="J834" s="2061"/>
      <c r="K834" s="2061"/>
      <c r="L834" s="1508"/>
      <c r="M834" s="2061" t="s">
        <v>1205</v>
      </c>
      <c r="N834" s="2061"/>
      <c r="O834" s="2061"/>
      <c r="P834" s="1508"/>
      <c r="Q834" s="2062" t="s">
        <v>1284</v>
      </c>
      <c r="R834" s="2063"/>
      <c r="S834" s="2064"/>
    </row>
    <row r="835" spans="1:19" ht="22.8" customHeight="1">
      <c r="A835" s="2023" t="str">
        <f>+'ACTA ADICIONAL OBRA '!A235</f>
        <v>12.5.15</v>
      </c>
      <c r="B835" s="2024"/>
      <c r="C835" s="2024"/>
      <c r="D835" s="2024"/>
      <c r="E835" s="1509"/>
      <c r="F835" s="2025" t="str">
        <f>+'ACTA ADICIONAL OBRA '!B235</f>
        <v>TABLERO CONTRA INCENDIO BOMBA JOCKEY 3,0 HP CON ELEMENTO DE MANIOBRAMARCA WEG ( ARRANCADOR BOMBA, GUARDAMOTOR, SELECTOR DE POSICIONES, PILOTOS DE SEÑALIZACION, BORNERAS, CABLEADO)</v>
      </c>
      <c r="G835" s="2025"/>
      <c r="H835" s="2025"/>
      <c r="I835" s="2025"/>
      <c r="J835" s="2025"/>
      <c r="K835" s="2025"/>
      <c r="L835" s="1508"/>
      <c r="M835" s="2026" t="s">
        <v>9</v>
      </c>
      <c r="N835" s="2027"/>
      <c r="O835" s="2028"/>
      <c r="P835" s="1507"/>
      <c r="Q835" s="2029"/>
      <c r="R835" s="2030"/>
      <c r="S835" s="2031"/>
    </row>
    <row r="836" spans="1:19" ht="92.4" customHeight="1">
      <c r="A836" s="2023"/>
      <c r="B836" s="2024"/>
      <c r="C836" s="2024"/>
      <c r="D836" s="2024"/>
      <c r="E836" s="1509"/>
      <c r="F836" s="2025"/>
      <c r="G836" s="2025"/>
      <c r="H836" s="2025"/>
      <c r="I836" s="2025"/>
      <c r="J836" s="2025"/>
      <c r="K836" s="2025"/>
      <c r="L836" s="1507"/>
      <c r="M836" s="1507"/>
      <c r="N836" s="1511"/>
      <c r="O836" s="1511"/>
      <c r="P836" s="1511"/>
      <c r="Q836" s="1511"/>
      <c r="R836" s="1508"/>
      <c r="S836" s="282"/>
    </row>
    <row r="837" spans="1:19" ht="22.8" customHeight="1">
      <c r="A837" s="2032" t="s">
        <v>1285</v>
      </c>
      <c r="B837" s="2033"/>
      <c r="C837" s="2033"/>
      <c r="D837" s="2033"/>
      <c r="E837" s="2033"/>
      <c r="F837" s="2033"/>
      <c r="G837" s="2033"/>
      <c r="H837" s="2033"/>
      <c r="I837" s="2033"/>
      <c r="J837" s="2033"/>
      <c r="K837" s="2034"/>
      <c r="L837" s="2038" t="s">
        <v>428</v>
      </c>
      <c r="M837" s="2040" t="s">
        <v>1225</v>
      </c>
      <c r="N837" s="2041"/>
      <c r="O837" s="2042"/>
      <c r="P837" s="2038" t="s">
        <v>1286</v>
      </c>
      <c r="Q837" s="2038" t="s">
        <v>1287</v>
      </c>
      <c r="R837" s="2038" t="s">
        <v>1288</v>
      </c>
      <c r="S837" s="2043" t="s">
        <v>1206</v>
      </c>
    </row>
    <row r="838" spans="1:19" ht="22.8" customHeight="1">
      <c r="A838" s="2035"/>
      <c r="B838" s="2036"/>
      <c r="C838" s="2036"/>
      <c r="D838" s="2036"/>
      <c r="E838" s="2036"/>
      <c r="F838" s="2036"/>
      <c r="G838" s="2036"/>
      <c r="H838" s="2036"/>
      <c r="I838" s="2036"/>
      <c r="J838" s="2036"/>
      <c r="K838" s="2037"/>
      <c r="L838" s="2039"/>
      <c r="M838" s="284" t="s">
        <v>1289</v>
      </c>
      <c r="N838" s="284" t="s">
        <v>1290</v>
      </c>
      <c r="O838" s="284" t="s">
        <v>1291</v>
      </c>
      <c r="P838" s="2039"/>
      <c r="Q838" s="2039"/>
      <c r="R838" s="2039"/>
      <c r="S838" s="2044"/>
    </row>
    <row r="839" spans="1:19" ht="22.8" customHeight="1">
      <c r="A839" s="2070" t="e" vm="5">
        <v>#VALUE!</v>
      </c>
      <c r="B839" s="2071"/>
      <c r="C839" s="2071"/>
      <c r="D839" s="2071"/>
      <c r="E839" s="2071"/>
      <c r="F839" s="2071"/>
      <c r="G839" s="2071"/>
      <c r="H839" s="2071"/>
      <c r="I839" s="2071"/>
      <c r="J839" s="2071"/>
      <c r="K839" s="2072"/>
      <c r="L839" s="285" t="s">
        <v>2105</v>
      </c>
      <c r="M839" s="286"/>
      <c r="N839" s="287"/>
      <c r="O839" s="287">
        <v>1</v>
      </c>
      <c r="P839" s="287"/>
      <c r="Q839" s="287"/>
      <c r="R839" s="287"/>
      <c r="S839" s="288">
        <f>+O839</f>
        <v>1</v>
      </c>
    </row>
    <row r="840" spans="1:19" ht="22.8" customHeight="1">
      <c r="A840" s="2073"/>
      <c r="B840" s="2074"/>
      <c r="C840" s="2074"/>
      <c r="D840" s="2074"/>
      <c r="E840" s="2074"/>
      <c r="F840" s="2074"/>
      <c r="G840" s="2074"/>
      <c r="H840" s="2074"/>
      <c r="I840" s="2074"/>
      <c r="J840" s="2074"/>
      <c r="K840" s="2075"/>
      <c r="L840" s="285"/>
      <c r="M840" s="286"/>
      <c r="N840" s="287"/>
      <c r="O840" s="287"/>
      <c r="P840" s="287"/>
      <c r="Q840" s="287"/>
      <c r="R840" s="287"/>
      <c r="S840" s="288">
        <f>+N840*O840</f>
        <v>0</v>
      </c>
    </row>
    <row r="841" spans="1:19" ht="22.8" customHeight="1">
      <c r="A841" s="2073"/>
      <c r="B841" s="2074"/>
      <c r="C841" s="2074"/>
      <c r="D841" s="2074"/>
      <c r="E841" s="2074"/>
      <c r="F841" s="2074"/>
      <c r="G841" s="2074"/>
      <c r="H841" s="2074"/>
      <c r="I841" s="2074"/>
      <c r="J841" s="2074"/>
      <c r="K841" s="2075"/>
      <c r="L841" s="285"/>
      <c r="M841" s="286"/>
      <c r="N841" s="287"/>
      <c r="O841" s="287"/>
      <c r="P841" s="287"/>
      <c r="Q841" s="287"/>
      <c r="R841" s="287"/>
      <c r="S841" s="288"/>
    </row>
    <row r="842" spans="1:19" ht="22.8" customHeight="1">
      <c r="A842" s="2073"/>
      <c r="B842" s="2074"/>
      <c r="C842" s="2074"/>
      <c r="D842" s="2074"/>
      <c r="E842" s="2074"/>
      <c r="F842" s="2074"/>
      <c r="G842" s="2074"/>
      <c r="H842" s="2074"/>
      <c r="I842" s="2074"/>
      <c r="J842" s="2074"/>
      <c r="K842" s="2075"/>
      <c r="L842" s="285"/>
      <c r="M842" s="286"/>
      <c r="N842" s="287"/>
      <c r="O842" s="287"/>
      <c r="P842" s="287"/>
      <c r="Q842" s="287"/>
      <c r="R842" s="287"/>
      <c r="S842" s="288"/>
    </row>
    <row r="843" spans="1:19" ht="22.8" customHeight="1">
      <c r="A843" s="2073"/>
      <c r="B843" s="2074"/>
      <c r="C843" s="2074"/>
      <c r="D843" s="2074"/>
      <c r="E843" s="2074"/>
      <c r="F843" s="2074"/>
      <c r="G843" s="2074"/>
      <c r="H843" s="2074"/>
      <c r="I843" s="2074"/>
      <c r="J843" s="2074"/>
      <c r="K843" s="2075"/>
      <c r="L843" s="285"/>
      <c r="M843" s="286"/>
      <c r="N843" s="287"/>
      <c r="O843" s="287"/>
      <c r="P843" s="287"/>
      <c r="Q843" s="287"/>
      <c r="R843" s="287"/>
      <c r="S843" s="288"/>
    </row>
    <row r="844" spans="1:19" ht="22.8" customHeight="1">
      <c r="A844" s="2073"/>
      <c r="B844" s="2074"/>
      <c r="C844" s="2074"/>
      <c r="D844" s="2074"/>
      <c r="E844" s="2074"/>
      <c r="F844" s="2074"/>
      <c r="G844" s="2074"/>
      <c r="H844" s="2074"/>
      <c r="I844" s="2074"/>
      <c r="J844" s="2074"/>
      <c r="K844" s="2075"/>
      <c r="L844" s="285"/>
      <c r="M844" s="286"/>
      <c r="N844" s="287"/>
      <c r="O844" s="287"/>
      <c r="P844" s="287"/>
      <c r="Q844" s="287"/>
      <c r="R844" s="287"/>
      <c r="S844" s="288"/>
    </row>
    <row r="845" spans="1:19" ht="22.8" customHeight="1">
      <c r="A845" s="2073"/>
      <c r="B845" s="2074"/>
      <c r="C845" s="2074"/>
      <c r="D845" s="2074"/>
      <c r="E845" s="2074"/>
      <c r="F845" s="2074"/>
      <c r="G845" s="2074"/>
      <c r="H845" s="2074"/>
      <c r="I845" s="2074"/>
      <c r="J845" s="2074"/>
      <c r="K845" s="2075"/>
      <c r="L845" s="285"/>
      <c r="M845" s="286"/>
      <c r="N845" s="287"/>
      <c r="O845" s="287"/>
      <c r="P845" s="287"/>
      <c r="Q845" s="287"/>
      <c r="R845" s="287"/>
      <c r="S845" s="288"/>
    </row>
    <row r="846" spans="1:19" ht="22.8" customHeight="1">
      <c r="A846" s="2073"/>
      <c r="B846" s="2074"/>
      <c r="C846" s="2074"/>
      <c r="D846" s="2074"/>
      <c r="E846" s="2074"/>
      <c r="F846" s="2074"/>
      <c r="G846" s="2074"/>
      <c r="H846" s="2074"/>
      <c r="I846" s="2074"/>
      <c r="J846" s="2074"/>
      <c r="K846" s="2075"/>
      <c r="L846" s="285"/>
      <c r="M846" s="286"/>
      <c r="N846" s="287"/>
      <c r="O846" s="287"/>
      <c r="P846" s="287"/>
      <c r="Q846" s="287"/>
      <c r="R846" s="287"/>
      <c r="S846" s="288"/>
    </row>
    <row r="847" spans="1:19" ht="22.8" customHeight="1">
      <c r="A847" s="2073"/>
      <c r="B847" s="2074"/>
      <c r="C847" s="2074"/>
      <c r="D847" s="2074"/>
      <c r="E847" s="2074"/>
      <c r="F847" s="2074"/>
      <c r="G847" s="2074"/>
      <c r="H847" s="2074"/>
      <c r="I847" s="2074"/>
      <c r="J847" s="2074"/>
      <c r="K847" s="2075"/>
      <c r="L847" s="285"/>
      <c r="M847" s="286"/>
      <c r="N847" s="287"/>
      <c r="O847" s="287"/>
      <c r="P847" s="287"/>
      <c r="Q847" s="287"/>
      <c r="R847" s="287"/>
      <c r="S847" s="288"/>
    </row>
    <row r="848" spans="1:19" ht="22.8" customHeight="1">
      <c r="A848" s="2073"/>
      <c r="B848" s="2074"/>
      <c r="C848" s="2074"/>
      <c r="D848" s="2074"/>
      <c r="E848" s="2074"/>
      <c r="F848" s="2074"/>
      <c r="G848" s="2074"/>
      <c r="H848" s="2074"/>
      <c r="I848" s="2074"/>
      <c r="J848" s="2074"/>
      <c r="K848" s="2075"/>
      <c r="L848" s="285"/>
      <c r="M848" s="286"/>
      <c r="N848" s="287"/>
      <c r="O848" s="287"/>
      <c r="P848" s="287"/>
      <c r="Q848" s="287"/>
      <c r="R848" s="287"/>
      <c r="S848" s="288"/>
    </row>
    <row r="849" spans="1:19" ht="22.8" customHeight="1">
      <c r="A849" s="2073"/>
      <c r="B849" s="2074"/>
      <c r="C849" s="2074"/>
      <c r="D849" s="2074"/>
      <c r="E849" s="2074"/>
      <c r="F849" s="2074"/>
      <c r="G849" s="2074"/>
      <c r="H849" s="2074"/>
      <c r="I849" s="2074"/>
      <c r="J849" s="2074"/>
      <c r="K849" s="2075"/>
      <c r="L849" s="285"/>
      <c r="M849" s="286"/>
      <c r="N849" s="287"/>
      <c r="O849" s="287"/>
      <c r="P849" s="287"/>
      <c r="Q849" s="287"/>
      <c r="R849" s="287"/>
      <c r="S849" s="288"/>
    </row>
    <row r="850" spans="1:19" ht="22.8" customHeight="1">
      <c r="A850" s="2073"/>
      <c r="B850" s="2074"/>
      <c r="C850" s="2074"/>
      <c r="D850" s="2074"/>
      <c r="E850" s="2074"/>
      <c r="F850" s="2074"/>
      <c r="G850" s="2074"/>
      <c r="H850" s="2074"/>
      <c r="I850" s="2074"/>
      <c r="J850" s="2074"/>
      <c r="K850" s="2075"/>
      <c r="L850" s="285"/>
      <c r="M850" s="286"/>
      <c r="N850" s="287"/>
      <c r="O850" s="287"/>
      <c r="P850" s="287"/>
      <c r="Q850" s="287"/>
      <c r="R850" s="287"/>
      <c r="S850" s="288"/>
    </row>
    <row r="851" spans="1:19" ht="22.8" customHeight="1">
      <c r="A851" s="2073"/>
      <c r="B851" s="2074"/>
      <c r="C851" s="2074"/>
      <c r="D851" s="2074"/>
      <c r="E851" s="2074"/>
      <c r="F851" s="2074"/>
      <c r="G851" s="2074"/>
      <c r="H851" s="2074"/>
      <c r="I851" s="2074"/>
      <c r="J851" s="2074"/>
      <c r="K851" s="2075"/>
      <c r="L851" s="285"/>
      <c r="M851" s="286"/>
      <c r="N851" s="287"/>
      <c r="O851" s="287"/>
      <c r="P851" s="287"/>
      <c r="Q851" s="287"/>
      <c r="R851" s="287"/>
      <c r="S851" s="288"/>
    </row>
    <row r="852" spans="1:19" ht="22.8" customHeight="1">
      <c r="A852" s="2073"/>
      <c r="B852" s="2074"/>
      <c r="C852" s="2074"/>
      <c r="D852" s="2074"/>
      <c r="E852" s="2074"/>
      <c r="F852" s="2074"/>
      <c r="G852" s="2074"/>
      <c r="H852" s="2074"/>
      <c r="I852" s="2074"/>
      <c r="J852" s="2074"/>
      <c r="K852" s="2075"/>
      <c r="L852" s="285"/>
      <c r="M852" s="286"/>
      <c r="N852" s="287"/>
      <c r="O852" s="287"/>
      <c r="P852" s="287"/>
      <c r="Q852" s="287"/>
      <c r="R852" s="287"/>
      <c r="S852" s="288"/>
    </row>
    <row r="853" spans="1:19" ht="22.8" customHeight="1">
      <c r="A853" s="2073"/>
      <c r="B853" s="2074"/>
      <c r="C853" s="2074"/>
      <c r="D853" s="2074"/>
      <c r="E853" s="2074"/>
      <c r="F853" s="2074"/>
      <c r="G853" s="2074"/>
      <c r="H853" s="2074"/>
      <c r="I853" s="2074"/>
      <c r="J853" s="2074"/>
      <c r="K853" s="2075"/>
      <c r="L853" s="285"/>
      <c r="M853" s="286"/>
      <c r="N853" s="287"/>
      <c r="O853" s="287"/>
      <c r="P853" s="287"/>
      <c r="Q853" s="287"/>
      <c r="R853" s="287"/>
      <c r="S853" s="288"/>
    </row>
    <row r="854" spans="1:19" ht="22.8" customHeight="1">
      <c r="A854" s="2073"/>
      <c r="B854" s="2074"/>
      <c r="C854" s="2074"/>
      <c r="D854" s="2074"/>
      <c r="E854" s="2074"/>
      <c r="F854" s="2074"/>
      <c r="G854" s="2074"/>
      <c r="H854" s="2074"/>
      <c r="I854" s="2074"/>
      <c r="J854" s="2074"/>
      <c r="K854" s="2075"/>
      <c r="L854" s="285"/>
      <c r="M854" s="286"/>
      <c r="N854" s="287"/>
      <c r="O854" s="287"/>
      <c r="P854" s="287"/>
      <c r="Q854" s="287"/>
      <c r="R854" s="287"/>
      <c r="S854" s="288"/>
    </row>
    <row r="855" spans="1:19" ht="22.8" customHeight="1">
      <c r="A855" s="2073"/>
      <c r="B855" s="2074"/>
      <c r="C855" s="2074"/>
      <c r="D855" s="2074"/>
      <c r="E855" s="2074"/>
      <c r="F855" s="2074"/>
      <c r="G855" s="2074"/>
      <c r="H855" s="2074"/>
      <c r="I855" s="2074"/>
      <c r="J855" s="2074"/>
      <c r="K855" s="2075"/>
      <c r="L855" s="285"/>
      <c r="M855" s="286"/>
      <c r="N855" s="287"/>
      <c r="O855" s="287"/>
      <c r="P855" s="287"/>
      <c r="Q855" s="287"/>
      <c r="R855" s="287"/>
      <c r="S855" s="288"/>
    </row>
    <row r="856" spans="1:19" ht="22.8" customHeight="1">
      <c r="A856" s="2073"/>
      <c r="B856" s="2074"/>
      <c r="C856" s="2074"/>
      <c r="D856" s="2074"/>
      <c r="E856" s="2074"/>
      <c r="F856" s="2074"/>
      <c r="G856" s="2074"/>
      <c r="H856" s="2074"/>
      <c r="I856" s="2074"/>
      <c r="J856" s="2074"/>
      <c r="K856" s="2075"/>
      <c r="L856" s="285"/>
      <c r="M856" s="286"/>
      <c r="N856" s="287"/>
      <c r="O856" s="287"/>
      <c r="P856" s="287"/>
      <c r="Q856" s="287"/>
      <c r="R856" s="287"/>
      <c r="S856" s="288"/>
    </row>
    <row r="857" spans="1:19" ht="22.8" customHeight="1">
      <c r="A857" s="2073"/>
      <c r="B857" s="2074"/>
      <c r="C857" s="2074"/>
      <c r="D857" s="2074"/>
      <c r="E857" s="2074"/>
      <c r="F857" s="2074"/>
      <c r="G857" s="2074"/>
      <c r="H857" s="2074"/>
      <c r="I857" s="2074"/>
      <c r="J857" s="2074"/>
      <c r="K857" s="2075"/>
      <c r="L857" s="285"/>
      <c r="M857" s="286"/>
      <c r="N857" s="287"/>
      <c r="O857" s="287"/>
      <c r="P857" s="287"/>
      <c r="Q857" s="287"/>
      <c r="R857" s="287"/>
      <c r="S857" s="288"/>
    </row>
    <row r="858" spans="1:19" ht="22.8" customHeight="1">
      <c r="A858" s="2073"/>
      <c r="B858" s="2074"/>
      <c r="C858" s="2074"/>
      <c r="D858" s="2074"/>
      <c r="E858" s="2074"/>
      <c r="F858" s="2074"/>
      <c r="G858" s="2074"/>
      <c r="H858" s="2074"/>
      <c r="I858" s="2074"/>
      <c r="J858" s="2074"/>
      <c r="K858" s="2075"/>
      <c r="L858" s="285"/>
      <c r="M858" s="286"/>
      <c r="N858" s="287"/>
      <c r="O858" s="287"/>
      <c r="P858" s="287"/>
      <c r="Q858" s="287"/>
      <c r="R858" s="287"/>
      <c r="S858" s="288"/>
    </row>
    <row r="859" spans="1:19" ht="22.8" customHeight="1">
      <c r="A859" s="2073"/>
      <c r="B859" s="2074"/>
      <c r="C859" s="2074"/>
      <c r="D859" s="2074"/>
      <c r="E859" s="2074"/>
      <c r="F859" s="2074"/>
      <c r="G859" s="2074"/>
      <c r="H859" s="2074"/>
      <c r="I859" s="2074"/>
      <c r="J859" s="2074"/>
      <c r="K859" s="2075"/>
      <c r="L859" s="285"/>
      <c r="M859" s="286"/>
      <c r="N859" s="287"/>
      <c r="O859" s="287"/>
      <c r="P859" s="287"/>
      <c r="Q859" s="287"/>
      <c r="R859" s="287"/>
      <c r="S859" s="288"/>
    </row>
    <row r="860" spans="1:19" ht="22.8" customHeight="1" thickBot="1">
      <c r="A860" s="2076"/>
      <c r="B860" s="2077"/>
      <c r="C860" s="2077"/>
      <c r="D860" s="2077"/>
      <c r="E860" s="2077"/>
      <c r="F860" s="2077"/>
      <c r="G860" s="2077"/>
      <c r="H860" s="2077"/>
      <c r="I860" s="2077"/>
      <c r="J860" s="2077"/>
      <c r="K860" s="2078"/>
      <c r="L860" s="2020" t="s">
        <v>1209</v>
      </c>
      <c r="M860" s="2021"/>
      <c r="N860" s="2021"/>
      <c r="O860" s="2021"/>
      <c r="P860" s="2021"/>
      <c r="Q860" s="2021"/>
      <c r="R860" s="2022"/>
      <c r="S860" s="695">
        <f>+SUM(S839:S841)</f>
        <v>1</v>
      </c>
    </row>
    <row r="861" spans="1:19" ht="22.8" customHeight="1">
      <c r="A861" s="757"/>
      <c r="B861" s="758"/>
      <c r="C861" s="758"/>
      <c r="D861" s="759"/>
      <c r="E861" s="760"/>
      <c r="F861" s="760"/>
      <c r="G861" s="760"/>
      <c r="H861" s="761"/>
      <c r="I861" s="762"/>
      <c r="J861" s="763"/>
      <c r="K861" s="763"/>
      <c r="L861" s="763"/>
      <c r="M861" s="764"/>
      <c r="N861" s="759"/>
      <c r="O861" s="759"/>
      <c r="P861" s="759"/>
      <c r="Q861" s="759"/>
      <c r="R861" s="759"/>
      <c r="S861" s="768"/>
    </row>
    <row r="862" spans="1:19" ht="22.8" customHeight="1">
      <c r="A862" s="289"/>
      <c r="B862" s="290"/>
      <c r="C862" s="290"/>
      <c r="D862" s="291"/>
      <c r="E862" s="292"/>
      <c r="F862" s="292"/>
      <c r="G862" s="292"/>
      <c r="H862" s="293"/>
      <c r="I862" s="294"/>
      <c r="J862" s="295"/>
      <c r="K862" s="295"/>
      <c r="L862" s="295"/>
      <c r="M862" s="296"/>
      <c r="N862" s="291"/>
      <c r="O862" s="291"/>
      <c r="P862" s="291"/>
      <c r="Q862" s="291"/>
      <c r="R862" s="291"/>
      <c r="S862" s="297"/>
    </row>
    <row r="863" spans="1:19" ht="98.4" customHeight="1">
      <c r="A863" s="1958" t="s">
        <v>1306</v>
      </c>
      <c r="B863" s="1758"/>
      <c r="C863" s="1757" t="e" vm="7">
        <v>#VALUE!</v>
      </c>
      <c r="D863" s="1757"/>
      <c r="E863" s="280"/>
      <c r="F863" s="756"/>
      <c r="G863" s="1758" t="s">
        <v>1306</v>
      </c>
      <c r="H863" s="1758"/>
      <c r="I863" s="299"/>
      <c r="J863" s="299"/>
      <c r="K863" s="756"/>
      <c r="L863" s="756"/>
      <c r="M863" s="756"/>
      <c r="N863" s="756"/>
      <c r="O863" s="756"/>
      <c r="P863" s="756"/>
      <c r="Q863" s="756"/>
      <c r="R863" s="756"/>
      <c r="S863" s="281"/>
    </row>
    <row r="864" spans="1:19" ht="22.8" customHeight="1">
      <c r="A864" s="765" t="s">
        <v>1939</v>
      </c>
      <c r="B864" s="755"/>
      <c r="C864" s="755"/>
      <c r="G864" s="1759" t="s">
        <v>1942</v>
      </c>
      <c r="H864" s="1759"/>
      <c r="I864" s="1759"/>
      <c r="J864" s="1759"/>
      <c r="K864" s="756"/>
      <c r="L864" s="756"/>
      <c r="M864" s="756"/>
      <c r="N864" s="756"/>
      <c r="O864" s="756"/>
      <c r="P864" s="756"/>
      <c r="Q864" s="756"/>
      <c r="R864" s="756"/>
      <c r="S864" s="300"/>
    </row>
    <row r="865" spans="1:19" ht="22.8" customHeight="1">
      <c r="A865" s="765" t="s">
        <v>1940</v>
      </c>
      <c r="B865" s="755"/>
      <c r="C865" s="755"/>
      <c r="G865" s="1759" t="s">
        <v>1943</v>
      </c>
      <c r="H865" s="1759"/>
      <c r="I865" s="1759"/>
      <c r="J865" s="1759"/>
      <c r="K865" s="756"/>
      <c r="L865" s="756"/>
      <c r="M865" s="756"/>
      <c r="N865" s="756"/>
      <c r="O865" s="756"/>
      <c r="P865" s="756"/>
      <c r="Q865" s="756"/>
      <c r="R865" s="756"/>
      <c r="S865" s="300"/>
    </row>
    <row r="866" spans="1:19" ht="22.8" customHeight="1" thickBot="1">
      <c r="A866" s="766" t="s">
        <v>1941</v>
      </c>
      <c r="B866" s="767"/>
      <c r="C866" s="767"/>
      <c r="D866" s="727"/>
      <c r="E866" s="727"/>
      <c r="F866" s="727"/>
      <c r="G866" s="1760" t="s">
        <v>1944</v>
      </c>
      <c r="H866" s="1760"/>
      <c r="I866" s="1760"/>
      <c r="J866" s="1760"/>
      <c r="K866" s="301"/>
      <c r="L866" s="301"/>
      <c r="M866" s="301"/>
      <c r="N866" s="301"/>
      <c r="O866" s="301"/>
      <c r="P866" s="301"/>
      <c r="Q866" s="301"/>
      <c r="R866" s="301"/>
      <c r="S866" s="302"/>
    </row>
    <row r="867" spans="1:19" ht="22.8" customHeight="1" thickBot="1">
      <c r="A867" s="2045"/>
      <c r="B867" s="2046"/>
      <c r="C867" s="2046"/>
      <c r="D867" s="2047" t="s">
        <v>1281</v>
      </c>
      <c r="E867" s="2048"/>
      <c r="F867" s="2048"/>
      <c r="G867" s="2048"/>
      <c r="H867" s="2048"/>
      <c r="I867" s="2048"/>
      <c r="J867" s="2048"/>
      <c r="K867" s="2048"/>
      <c r="L867" s="2048"/>
      <c r="M867" s="2048"/>
      <c r="N867" s="2048"/>
      <c r="O867" s="2048"/>
      <c r="P867" s="2048"/>
      <c r="Q867" s="2048"/>
      <c r="R867" s="2049"/>
      <c r="S867" s="694"/>
    </row>
    <row r="868" spans="1:19" ht="22.8" customHeight="1" thickBot="1">
      <c r="A868" s="279"/>
      <c r="B868" s="280"/>
      <c r="C868" s="280"/>
      <c r="D868" s="280"/>
      <c r="E868" s="280"/>
      <c r="F868" s="280"/>
      <c r="G868" s="280"/>
      <c r="H868" s="280"/>
      <c r="I868" s="280"/>
      <c r="J868" s="280"/>
      <c r="K868" s="280"/>
      <c r="L868" s="280"/>
      <c r="M868" s="280"/>
      <c r="N868" s="280"/>
      <c r="O868" s="280"/>
      <c r="P868" s="280"/>
      <c r="Q868" s="280"/>
      <c r="R868" s="280"/>
      <c r="S868" s="281"/>
    </row>
    <row r="869" spans="1:19" ht="33.6" customHeight="1">
      <c r="A869" s="2050" t="s">
        <v>1204</v>
      </c>
      <c r="B869" s="2051"/>
      <c r="C869" s="2052"/>
      <c r="D869" s="2053" t="s">
        <v>1228</v>
      </c>
      <c r="E869" s="2054"/>
      <c r="F869" s="2054"/>
      <c r="G869" s="2054"/>
      <c r="H869" s="2054"/>
      <c r="I869" s="2054"/>
      <c r="J869" s="2054"/>
      <c r="K869" s="2054"/>
      <c r="L869" s="2054"/>
      <c r="M869" s="2054"/>
      <c r="N869" s="2054"/>
      <c r="O869" s="2054"/>
      <c r="P869" s="2054"/>
      <c r="Q869" s="2054"/>
      <c r="R869" s="2055"/>
      <c r="S869" s="1240"/>
    </row>
    <row r="870" spans="1:19" ht="16.2" thickBot="1">
      <c r="A870" s="1237"/>
      <c r="B870" s="1238"/>
      <c r="C870" s="1239"/>
      <c r="D870" s="2056"/>
      <c r="E870" s="2057"/>
      <c r="F870" s="2057"/>
      <c r="G870" s="2057"/>
      <c r="H870" s="2057"/>
      <c r="I870" s="2057"/>
      <c r="J870" s="2057"/>
      <c r="K870" s="2057"/>
      <c r="L870" s="2057"/>
      <c r="M870" s="2057"/>
      <c r="N870" s="2057"/>
      <c r="O870" s="2057"/>
      <c r="P870" s="2057"/>
      <c r="Q870" s="2057"/>
      <c r="R870" s="2058"/>
      <c r="S870" s="1241"/>
    </row>
    <row r="871" spans="1:19" ht="22.8" customHeight="1">
      <c r="A871" s="283"/>
      <c r="B871" s="1506"/>
      <c r="C871" s="1506"/>
      <c r="D871" s="1507"/>
      <c r="E871" s="1508"/>
      <c r="F871" s="1508"/>
      <c r="G871" s="1507"/>
      <c r="H871" s="1507"/>
      <c r="I871" s="1507"/>
      <c r="J871" s="1507"/>
      <c r="K871" s="1507"/>
      <c r="L871" s="1507"/>
      <c r="M871" s="1507"/>
      <c r="N871" s="1507"/>
      <c r="O871" s="1507"/>
      <c r="P871" s="1507"/>
      <c r="Q871" s="1507"/>
      <c r="R871" s="1508"/>
      <c r="S871" s="282"/>
    </row>
    <row r="872" spans="1:19" ht="22.8" customHeight="1">
      <c r="A872" s="2059" t="s">
        <v>1282</v>
      </c>
      <c r="B872" s="2060"/>
      <c r="C872" s="2060"/>
      <c r="D872" s="2060"/>
      <c r="E872" s="1509"/>
      <c r="F872" s="2061" t="s">
        <v>1283</v>
      </c>
      <c r="G872" s="2061"/>
      <c r="H872" s="2061"/>
      <c r="I872" s="2061"/>
      <c r="J872" s="2061"/>
      <c r="K872" s="2061"/>
      <c r="L872" s="1508"/>
      <c r="M872" s="2061" t="s">
        <v>1205</v>
      </c>
      <c r="N872" s="2061"/>
      <c r="O872" s="2061"/>
      <c r="P872" s="1508"/>
      <c r="Q872" s="2062" t="s">
        <v>1284</v>
      </c>
      <c r="R872" s="2063"/>
      <c r="S872" s="2064"/>
    </row>
    <row r="873" spans="1:19" ht="22.8" customHeight="1">
      <c r="A873" s="2023" t="str">
        <f>+'ACTA ADICIONAL OBRA '!A237</f>
        <v>12.6.1</v>
      </c>
      <c r="B873" s="2024"/>
      <c r="C873" s="2024"/>
      <c r="D873" s="2024"/>
      <c r="E873" s="1509"/>
      <c r="F873" s="2025" t="str">
        <f>+'ACTA ADICIONAL OBRA '!B237</f>
        <v>SUMINISTRO E INSTALACION DE CIELO RASO EN PVC INCLUYE TODO LO NECESARIO PARA SU INSTALACION</v>
      </c>
      <c r="G873" s="2025"/>
      <c r="H873" s="2025"/>
      <c r="I873" s="2025"/>
      <c r="J873" s="2025"/>
      <c r="K873" s="2025"/>
      <c r="L873" s="1508"/>
      <c r="M873" s="2026" t="str">
        <f>+'ACTA ADICIONAL OBRA '!C237</f>
        <v>m²</v>
      </c>
      <c r="N873" s="2027"/>
      <c r="O873" s="2028"/>
      <c r="P873" s="1507"/>
      <c r="Q873" s="2029"/>
      <c r="R873" s="2030"/>
      <c r="S873" s="2031"/>
    </row>
    <row r="874" spans="1:19" ht="22.8" customHeight="1" thickBot="1">
      <c r="A874" s="2087"/>
      <c r="B874" s="2088"/>
      <c r="C874" s="2088"/>
      <c r="D874" s="2088"/>
      <c r="E874" s="1509"/>
      <c r="F874" s="2089"/>
      <c r="G874" s="2089"/>
      <c r="H874" s="2089"/>
      <c r="I874" s="2089"/>
      <c r="J874" s="2089"/>
      <c r="K874" s="2089"/>
      <c r="L874" s="1507"/>
      <c r="M874" s="1507"/>
      <c r="N874" s="1511"/>
      <c r="O874" s="1511"/>
      <c r="P874" s="1511"/>
      <c r="Q874" s="1511"/>
      <c r="R874" s="1508"/>
      <c r="S874" s="282"/>
    </row>
    <row r="875" spans="1:19" ht="22.8" customHeight="1">
      <c r="A875" s="2079" t="s">
        <v>1285</v>
      </c>
      <c r="B875" s="2080"/>
      <c r="C875" s="2080"/>
      <c r="D875" s="2080"/>
      <c r="E875" s="2080"/>
      <c r="F875" s="2080"/>
      <c r="G875" s="2080"/>
      <c r="H875" s="2080"/>
      <c r="I875" s="2080"/>
      <c r="J875" s="2080"/>
      <c r="K875" s="2081"/>
      <c r="L875" s="2082" t="s">
        <v>428</v>
      </c>
      <c r="M875" s="2083" t="s">
        <v>1225</v>
      </c>
      <c r="N875" s="2084"/>
      <c r="O875" s="2085"/>
      <c r="P875" s="2082" t="s">
        <v>1286</v>
      </c>
      <c r="Q875" s="2082" t="s">
        <v>1287</v>
      </c>
      <c r="R875" s="2082" t="s">
        <v>1288</v>
      </c>
      <c r="S875" s="2086" t="s">
        <v>1206</v>
      </c>
    </row>
    <row r="876" spans="1:19" ht="22.8" customHeight="1">
      <c r="A876" s="2035"/>
      <c r="B876" s="2036"/>
      <c r="C876" s="2036"/>
      <c r="D876" s="2036"/>
      <c r="E876" s="2036"/>
      <c r="F876" s="2036"/>
      <c r="G876" s="2036"/>
      <c r="H876" s="2036"/>
      <c r="I876" s="2036"/>
      <c r="J876" s="2036"/>
      <c r="K876" s="2037"/>
      <c r="L876" s="2039"/>
      <c r="M876" s="284" t="s">
        <v>1289</v>
      </c>
      <c r="N876" s="284" t="s">
        <v>1290</v>
      </c>
      <c r="O876" s="284" t="s">
        <v>1291</v>
      </c>
      <c r="P876" s="2039"/>
      <c r="Q876" s="2039"/>
      <c r="R876" s="2039"/>
      <c r="S876" s="2044"/>
    </row>
    <row r="877" spans="1:19" ht="22.8" customHeight="1">
      <c r="A877" s="2070" t="e" vm="8">
        <v>#VALUE!</v>
      </c>
      <c r="B877" s="2071"/>
      <c r="C877" s="2071"/>
      <c r="D877" s="2071"/>
      <c r="E877" s="2071"/>
      <c r="F877" s="2071"/>
      <c r="G877" s="2071"/>
      <c r="H877" s="2071"/>
      <c r="I877" s="2071"/>
      <c r="J877" s="2071"/>
      <c r="K877" s="2072"/>
      <c r="L877" s="723" t="s">
        <v>1718</v>
      </c>
      <c r="M877" s="724"/>
      <c r="N877" s="725"/>
      <c r="O877" s="725"/>
      <c r="P877" s="725">
        <v>4.5</v>
      </c>
      <c r="Q877" s="725">
        <v>2</v>
      </c>
      <c r="R877" s="725">
        <f>Q877*P877</f>
        <v>9</v>
      </c>
      <c r="S877" s="726">
        <f>R877</f>
        <v>9</v>
      </c>
    </row>
    <row r="878" spans="1:19" ht="22.8" customHeight="1">
      <c r="A878" s="2073"/>
      <c r="B878" s="2074"/>
      <c r="C878" s="2074"/>
      <c r="D878" s="2074"/>
      <c r="E878" s="2074"/>
      <c r="F878" s="2074"/>
      <c r="G878" s="2074"/>
      <c r="H878" s="2074"/>
      <c r="I878" s="2074"/>
      <c r="J878" s="2074"/>
      <c r="K878" s="2075"/>
      <c r="L878" s="723" t="s">
        <v>1636</v>
      </c>
      <c r="M878" s="724"/>
      <c r="N878" s="725"/>
      <c r="O878" s="725"/>
      <c r="P878" s="725">
        <v>15.1</v>
      </c>
      <c r="Q878" s="725">
        <v>1</v>
      </c>
      <c r="R878" s="725">
        <f>Q878*P878</f>
        <v>15.1</v>
      </c>
      <c r="S878" s="726">
        <f t="shared" ref="S878:S889" si="10">R878</f>
        <v>15.1</v>
      </c>
    </row>
    <row r="879" spans="1:19" ht="22.8" customHeight="1">
      <c r="A879" s="2073"/>
      <c r="B879" s="2074"/>
      <c r="C879" s="2074"/>
      <c r="D879" s="2074"/>
      <c r="E879" s="2074"/>
      <c r="F879" s="2074"/>
      <c r="G879" s="2074"/>
      <c r="H879" s="2074"/>
      <c r="I879" s="2074"/>
      <c r="J879" s="2074"/>
      <c r="K879" s="2075"/>
      <c r="L879" s="723" t="s">
        <v>1719</v>
      </c>
      <c r="M879" s="724"/>
      <c r="N879" s="725"/>
      <c r="O879" s="725"/>
      <c r="P879" s="725">
        <v>15.1</v>
      </c>
      <c r="Q879" s="725">
        <v>1</v>
      </c>
      <c r="R879" s="725">
        <f t="shared" ref="R879:R889" si="11">Q879*P879</f>
        <v>15.1</v>
      </c>
      <c r="S879" s="726">
        <f t="shared" si="10"/>
        <v>15.1</v>
      </c>
    </row>
    <row r="880" spans="1:19" ht="22.8" customHeight="1">
      <c r="A880" s="2073"/>
      <c r="B880" s="2074"/>
      <c r="C880" s="2074"/>
      <c r="D880" s="2074"/>
      <c r="E880" s="2074"/>
      <c r="F880" s="2074"/>
      <c r="G880" s="2074"/>
      <c r="H880" s="2074"/>
      <c r="I880" s="2074"/>
      <c r="J880" s="2074"/>
      <c r="K880" s="2075"/>
      <c r="L880" s="723" t="s">
        <v>1298</v>
      </c>
      <c r="M880" s="724"/>
      <c r="N880" s="725"/>
      <c r="O880" s="725"/>
      <c r="P880" s="725">
        <v>2.66</v>
      </c>
      <c r="Q880" s="725">
        <v>1</v>
      </c>
      <c r="R880" s="725">
        <f t="shared" si="11"/>
        <v>2.66</v>
      </c>
      <c r="S880" s="726">
        <f t="shared" si="10"/>
        <v>2.66</v>
      </c>
    </row>
    <row r="881" spans="1:19" ht="22.8" customHeight="1">
      <c r="A881" s="2073"/>
      <c r="B881" s="2074"/>
      <c r="C881" s="2074"/>
      <c r="D881" s="2074"/>
      <c r="E881" s="2074"/>
      <c r="F881" s="2074"/>
      <c r="G881" s="2074"/>
      <c r="H881" s="2074"/>
      <c r="I881" s="2074"/>
      <c r="J881" s="2074"/>
      <c r="K881" s="2075"/>
      <c r="L881" s="723" t="s">
        <v>1716</v>
      </c>
      <c r="M881" s="724"/>
      <c r="N881" s="725"/>
      <c r="O881" s="725"/>
      <c r="P881" s="725">
        <v>2.94</v>
      </c>
      <c r="Q881" s="725">
        <v>1</v>
      </c>
      <c r="R881" s="725">
        <f t="shared" si="11"/>
        <v>2.94</v>
      </c>
      <c r="S881" s="726">
        <f t="shared" si="10"/>
        <v>2.94</v>
      </c>
    </row>
    <row r="882" spans="1:19" ht="22.8" customHeight="1">
      <c r="A882" s="2073"/>
      <c r="B882" s="2074"/>
      <c r="C882" s="2074"/>
      <c r="D882" s="2074"/>
      <c r="E882" s="2074"/>
      <c r="F882" s="2074"/>
      <c r="G882" s="2074"/>
      <c r="H882" s="2074"/>
      <c r="I882" s="2074"/>
      <c r="J882" s="2074"/>
      <c r="K882" s="2075"/>
      <c r="L882" s="723" t="s">
        <v>1720</v>
      </c>
      <c r="M882" s="724"/>
      <c r="N882" s="725"/>
      <c r="O882" s="725"/>
      <c r="P882" s="725">
        <v>2.68</v>
      </c>
      <c r="Q882" s="725">
        <v>1</v>
      </c>
      <c r="R882" s="725">
        <f t="shared" si="11"/>
        <v>2.68</v>
      </c>
      <c r="S882" s="726">
        <f t="shared" si="10"/>
        <v>2.68</v>
      </c>
    </row>
    <row r="883" spans="1:19" ht="22.8" customHeight="1">
      <c r="A883" s="2073"/>
      <c r="B883" s="2074"/>
      <c r="C883" s="2074"/>
      <c r="D883" s="2074"/>
      <c r="E883" s="2074"/>
      <c r="F883" s="2074"/>
      <c r="G883" s="2074"/>
      <c r="H883" s="2074"/>
      <c r="I883" s="2074"/>
      <c r="J883" s="2074"/>
      <c r="K883" s="2075"/>
      <c r="L883" s="723" t="s">
        <v>1717</v>
      </c>
      <c r="M883" s="724"/>
      <c r="N883" s="725"/>
      <c r="O883" s="725"/>
      <c r="P883" s="725">
        <v>3.04</v>
      </c>
      <c r="Q883" s="725">
        <v>1</v>
      </c>
      <c r="R883" s="725">
        <f t="shared" si="11"/>
        <v>3.04</v>
      </c>
      <c r="S883" s="726">
        <f t="shared" si="10"/>
        <v>3.04</v>
      </c>
    </row>
    <row r="884" spans="1:19" ht="22.8" customHeight="1">
      <c r="A884" s="2073"/>
      <c r="B884" s="2074"/>
      <c r="C884" s="2074"/>
      <c r="D884" s="2074"/>
      <c r="E884" s="2074"/>
      <c r="F884" s="2074"/>
      <c r="G884" s="2074"/>
      <c r="H884" s="2074"/>
      <c r="I884" s="2074"/>
      <c r="J884" s="2074"/>
      <c r="K884" s="2075"/>
      <c r="L884" s="723" t="s">
        <v>1646</v>
      </c>
      <c r="M884" s="724"/>
      <c r="N884" s="725"/>
      <c r="O884" s="725"/>
      <c r="P884" s="725">
        <v>2.46</v>
      </c>
      <c r="Q884" s="725">
        <v>1</v>
      </c>
      <c r="R884" s="725">
        <f t="shared" si="11"/>
        <v>2.46</v>
      </c>
      <c r="S884" s="726">
        <f t="shared" si="10"/>
        <v>2.46</v>
      </c>
    </row>
    <row r="885" spans="1:19" ht="22.8" customHeight="1">
      <c r="A885" s="2073"/>
      <c r="B885" s="2074"/>
      <c r="C885" s="2074"/>
      <c r="D885" s="2074"/>
      <c r="E885" s="2074"/>
      <c r="F885" s="2074"/>
      <c r="G885" s="2074"/>
      <c r="H885" s="2074"/>
      <c r="I885" s="2074"/>
      <c r="J885" s="2074"/>
      <c r="K885" s="2075"/>
      <c r="L885" s="723" t="s">
        <v>1675</v>
      </c>
      <c r="M885" s="724"/>
      <c r="N885" s="725"/>
      <c r="O885" s="725"/>
      <c r="P885" s="725">
        <v>3.83</v>
      </c>
      <c r="Q885" s="725">
        <v>1</v>
      </c>
      <c r="R885" s="725">
        <f t="shared" si="11"/>
        <v>3.83</v>
      </c>
      <c r="S885" s="726">
        <f t="shared" si="10"/>
        <v>3.83</v>
      </c>
    </row>
    <row r="886" spans="1:19" ht="22.8" customHeight="1">
      <c r="A886" s="2073"/>
      <c r="B886" s="2074"/>
      <c r="C886" s="2074"/>
      <c r="D886" s="2074"/>
      <c r="E886" s="2074"/>
      <c r="F886" s="2074"/>
      <c r="G886" s="2074"/>
      <c r="H886" s="2074"/>
      <c r="I886" s="2074"/>
      <c r="J886" s="2074"/>
      <c r="K886" s="2075"/>
      <c r="L886" s="723" t="s">
        <v>1721</v>
      </c>
      <c r="M886" s="724"/>
      <c r="N886" s="725"/>
      <c r="O886" s="725"/>
      <c r="P886" s="725">
        <v>6.91</v>
      </c>
      <c r="Q886" s="725">
        <v>1</v>
      </c>
      <c r="R886" s="725">
        <f t="shared" si="11"/>
        <v>6.91</v>
      </c>
      <c r="S886" s="726">
        <f t="shared" si="10"/>
        <v>6.91</v>
      </c>
    </row>
    <row r="887" spans="1:19" ht="22.8" customHeight="1">
      <c r="A887" s="2073"/>
      <c r="B887" s="2074"/>
      <c r="C887" s="2074"/>
      <c r="D887" s="2074"/>
      <c r="E887" s="2074"/>
      <c r="F887" s="2074"/>
      <c r="G887" s="2074"/>
      <c r="H887" s="2074"/>
      <c r="I887" s="2074"/>
      <c r="J887" s="2074"/>
      <c r="K887" s="2075"/>
      <c r="L887" s="723" t="s">
        <v>1673</v>
      </c>
      <c r="M887" s="724"/>
      <c r="N887" s="725"/>
      <c r="O887" s="725"/>
      <c r="P887" s="725">
        <v>6.46</v>
      </c>
      <c r="Q887" s="725">
        <v>1</v>
      </c>
      <c r="R887" s="725">
        <f t="shared" si="11"/>
        <v>6.46</v>
      </c>
      <c r="S887" s="726">
        <f t="shared" si="10"/>
        <v>6.46</v>
      </c>
    </row>
    <row r="888" spans="1:19" ht="22.8" customHeight="1">
      <c r="A888" s="2073"/>
      <c r="B888" s="2074"/>
      <c r="C888" s="2074"/>
      <c r="D888" s="2074"/>
      <c r="E888" s="2074"/>
      <c r="F888" s="2074"/>
      <c r="G888" s="2074"/>
      <c r="H888" s="2074"/>
      <c r="I888" s="2074"/>
      <c r="J888" s="2074"/>
      <c r="K888" s="2075"/>
      <c r="L888" s="723" t="s">
        <v>1672</v>
      </c>
      <c r="M888" s="724"/>
      <c r="N888" s="725"/>
      <c r="O888" s="725"/>
      <c r="P888" s="725">
        <v>12.12</v>
      </c>
      <c r="Q888" s="725">
        <v>1</v>
      </c>
      <c r="R888" s="725">
        <f t="shared" si="11"/>
        <v>12.12</v>
      </c>
      <c r="S888" s="726">
        <f t="shared" si="10"/>
        <v>12.12</v>
      </c>
    </row>
    <row r="889" spans="1:19" ht="22.8" customHeight="1">
      <c r="A889" s="2073"/>
      <c r="B889" s="2074"/>
      <c r="C889" s="2074"/>
      <c r="D889" s="2074"/>
      <c r="E889" s="2074"/>
      <c r="F889" s="2074"/>
      <c r="G889" s="2074"/>
      <c r="H889" s="2074"/>
      <c r="I889" s="2074"/>
      <c r="J889" s="2074"/>
      <c r="K889" s="2075"/>
      <c r="L889" s="723" t="s">
        <v>1632</v>
      </c>
      <c r="M889" s="724"/>
      <c r="N889" s="725"/>
      <c r="O889" s="725"/>
      <c r="P889" s="725">
        <v>47.74</v>
      </c>
      <c r="Q889" s="725">
        <v>1</v>
      </c>
      <c r="R889" s="725">
        <f t="shared" si="11"/>
        <v>47.74</v>
      </c>
      <c r="S889" s="726">
        <f t="shared" si="10"/>
        <v>47.74</v>
      </c>
    </row>
    <row r="890" spans="1:19" ht="22.8" customHeight="1">
      <c r="A890" s="2073"/>
      <c r="B890" s="2074"/>
      <c r="C890" s="2074"/>
      <c r="D890" s="2074"/>
      <c r="E890" s="2074"/>
      <c r="F890" s="2074"/>
      <c r="G890" s="2074"/>
      <c r="H890" s="2074"/>
      <c r="I890" s="2074"/>
      <c r="J890" s="2074"/>
      <c r="K890" s="2075"/>
      <c r="L890" s="723" t="s">
        <v>1293</v>
      </c>
      <c r="M890" s="724"/>
      <c r="N890" s="725"/>
      <c r="O890" s="725"/>
      <c r="P890" s="725">
        <v>326.76</v>
      </c>
      <c r="Q890" s="725">
        <v>1</v>
      </c>
      <c r="R890" s="725">
        <f>Q890*P890</f>
        <v>326.76</v>
      </c>
      <c r="S890" s="726">
        <f>R890</f>
        <v>326.76</v>
      </c>
    </row>
    <row r="891" spans="1:19" ht="22.8" customHeight="1">
      <c r="A891" s="2073"/>
      <c r="B891" s="2074"/>
      <c r="C891" s="2074"/>
      <c r="D891" s="2074"/>
      <c r="E891" s="2074"/>
      <c r="F891" s="2074"/>
      <c r="G891" s="2074"/>
      <c r="H891" s="2074"/>
      <c r="I891" s="2074"/>
      <c r="J891" s="2074"/>
      <c r="K891" s="2075"/>
      <c r="L891" s="723" t="s">
        <v>1226</v>
      </c>
      <c r="M891" s="724"/>
      <c r="N891" s="725"/>
      <c r="O891" s="725"/>
      <c r="P891" s="725">
        <v>274.08</v>
      </c>
      <c r="Q891" s="725">
        <v>1</v>
      </c>
      <c r="R891" s="725">
        <f t="shared" ref="R891:R899" si="12">Q891*P891</f>
        <v>274.08</v>
      </c>
      <c r="S891" s="726">
        <f t="shared" ref="S891:S899" si="13">R891</f>
        <v>274.08</v>
      </c>
    </row>
    <row r="892" spans="1:19" ht="22.8" customHeight="1">
      <c r="A892" s="2073"/>
      <c r="B892" s="2074"/>
      <c r="C892" s="2074"/>
      <c r="D892" s="2074"/>
      <c r="E892" s="2074"/>
      <c r="F892" s="2074"/>
      <c r="G892" s="2074"/>
      <c r="H892" s="2074"/>
      <c r="I892" s="2074"/>
      <c r="J892" s="2074"/>
      <c r="K892" s="2075"/>
      <c r="L892" s="723" t="s">
        <v>1294</v>
      </c>
      <c r="M892" s="724"/>
      <c r="N892" s="725"/>
      <c r="O892" s="725"/>
      <c r="P892" s="725">
        <v>11</v>
      </c>
      <c r="Q892" s="725">
        <v>1</v>
      </c>
      <c r="R892" s="725">
        <f t="shared" si="12"/>
        <v>11</v>
      </c>
      <c r="S892" s="726">
        <f t="shared" si="13"/>
        <v>11</v>
      </c>
    </row>
    <row r="893" spans="1:19" ht="22.8" customHeight="1">
      <c r="A893" s="2073"/>
      <c r="B893" s="2074"/>
      <c r="C893" s="2074"/>
      <c r="D893" s="2074"/>
      <c r="E893" s="2074"/>
      <c r="F893" s="2074"/>
      <c r="G893" s="2074"/>
      <c r="H893" s="2074"/>
      <c r="I893" s="2074"/>
      <c r="J893" s="2074"/>
      <c r="K893" s="2075"/>
      <c r="L893" s="723" t="s">
        <v>1295</v>
      </c>
      <c r="M893" s="724"/>
      <c r="N893" s="725"/>
      <c r="O893" s="725"/>
      <c r="P893" s="725">
        <v>9.5</v>
      </c>
      <c r="Q893" s="725">
        <v>1</v>
      </c>
      <c r="R893" s="725">
        <f t="shared" si="12"/>
        <v>9.5</v>
      </c>
      <c r="S893" s="726">
        <f t="shared" si="13"/>
        <v>9.5</v>
      </c>
    </row>
    <row r="894" spans="1:19" ht="22.8" customHeight="1">
      <c r="A894" s="2073"/>
      <c r="B894" s="2074"/>
      <c r="C894" s="2074"/>
      <c r="D894" s="2074"/>
      <c r="E894" s="2074"/>
      <c r="F894" s="2074"/>
      <c r="G894" s="2074"/>
      <c r="H894" s="2074"/>
      <c r="I894" s="2074"/>
      <c r="J894" s="2074"/>
      <c r="K894" s="2075"/>
      <c r="L894" s="723" t="s">
        <v>1296</v>
      </c>
      <c r="M894" s="724"/>
      <c r="N894" s="725"/>
      <c r="O894" s="725"/>
      <c r="P894" s="725">
        <v>9.5</v>
      </c>
      <c r="Q894" s="725">
        <v>1</v>
      </c>
      <c r="R894" s="725">
        <f t="shared" si="12"/>
        <v>9.5</v>
      </c>
      <c r="S894" s="726">
        <f t="shared" si="13"/>
        <v>9.5</v>
      </c>
    </row>
    <row r="895" spans="1:19" ht="22.8" customHeight="1">
      <c r="A895" s="2073"/>
      <c r="B895" s="2074"/>
      <c r="C895" s="2074"/>
      <c r="D895" s="2074"/>
      <c r="E895" s="2074"/>
      <c r="F895" s="2074"/>
      <c r="G895" s="2074"/>
      <c r="H895" s="2074"/>
      <c r="I895" s="2074"/>
      <c r="J895" s="2074"/>
      <c r="K895" s="2075"/>
      <c r="L895" s="723" t="s">
        <v>1297</v>
      </c>
      <c r="M895" s="724"/>
      <c r="N895" s="725"/>
      <c r="O895" s="725"/>
      <c r="P895" s="725">
        <v>19.3</v>
      </c>
      <c r="Q895" s="725">
        <v>1</v>
      </c>
      <c r="R895" s="725">
        <f t="shared" si="12"/>
        <v>19.3</v>
      </c>
      <c r="S895" s="726">
        <f t="shared" si="13"/>
        <v>19.3</v>
      </c>
    </row>
    <row r="896" spans="1:19" ht="22.8" customHeight="1">
      <c r="A896" s="2073"/>
      <c r="B896" s="2074"/>
      <c r="C896" s="2074"/>
      <c r="D896" s="2074"/>
      <c r="E896" s="2074"/>
      <c r="F896" s="2074"/>
      <c r="G896" s="2074"/>
      <c r="H896" s="2074"/>
      <c r="I896" s="2074"/>
      <c r="J896" s="2074"/>
      <c r="K896" s="2075"/>
      <c r="L896" s="723" t="s">
        <v>1298</v>
      </c>
      <c r="M896" s="724"/>
      <c r="N896" s="725"/>
      <c r="O896" s="725"/>
      <c r="P896" s="725">
        <v>12.32</v>
      </c>
      <c r="Q896" s="725">
        <v>1</v>
      </c>
      <c r="R896" s="725">
        <f t="shared" si="12"/>
        <v>12.32</v>
      </c>
      <c r="S896" s="726">
        <f t="shared" si="13"/>
        <v>12.32</v>
      </c>
    </row>
    <row r="897" spans="1:19" ht="22.8" customHeight="1">
      <c r="A897" s="2073"/>
      <c r="B897" s="2074"/>
      <c r="C897" s="2074"/>
      <c r="D897" s="2074"/>
      <c r="E897" s="2074"/>
      <c r="F897" s="2074"/>
      <c r="G897" s="2074"/>
      <c r="H897" s="2074"/>
      <c r="I897" s="2074"/>
      <c r="J897" s="2074"/>
      <c r="K897" s="2075"/>
      <c r="L897" s="723" t="s">
        <v>1299</v>
      </c>
      <c r="M897" s="724"/>
      <c r="N897" s="725"/>
      <c r="O897" s="725"/>
      <c r="P897" s="725">
        <v>15.2</v>
      </c>
      <c r="Q897" s="725">
        <v>1</v>
      </c>
      <c r="R897" s="725">
        <f t="shared" si="12"/>
        <v>15.2</v>
      </c>
      <c r="S897" s="726">
        <f t="shared" si="13"/>
        <v>15.2</v>
      </c>
    </row>
    <row r="898" spans="1:19" ht="22.8" customHeight="1">
      <c r="A898" s="2076"/>
      <c r="B898" s="2077"/>
      <c r="C898" s="2077"/>
      <c r="D898" s="2077"/>
      <c r="E898" s="2077"/>
      <c r="F898" s="2077"/>
      <c r="G898" s="2077"/>
      <c r="H898" s="2077"/>
      <c r="I898" s="2077"/>
      <c r="J898" s="2077"/>
      <c r="K898" s="2078"/>
      <c r="L898" s="723" t="s">
        <v>1300</v>
      </c>
      <c r="M898" s="724"/>
      <c r="N898" s="725"/>
      <c r="O898" s="725"/>
      <c r="P898" s="725">
        <v>12.45</v>
      </c>
      <c r="Q898" s="725">
        <v>1</v>
      </c>
      <c r="R898" s="725">
        <f t="shared" si="12"/>
        <v>12.45</v>
      </c>
      <c r="S898" s="726">
        <f t="shared" si="13"/>
        <v>12.45</v>
      </c>
    </row>
    <row r="899" spans="1:19" ht="22.8" customHeight="1">
      <c r="A899" s="289"/>
      <c r="B899" s="290"/>
      <c r="C899" s="290"/>
      <c r="D899" s="291"/>
      <c r="E899" s="292"/>
      <c r="F899" s="292"/>
      <c r="G899" s="292"/>
      <c r="H899" s="293"/>
      <c r="I899" s="294"/>
      <c r="J899" s="295"/>
      <c r="K899" s="295"/>
      <c r="L899" s="723" t="s">
        <v>1301</v>
      </c>
      <c r="M899" s="724"/>
      <c r="N899" s="725"/>
      <c r="O899" s="725"/>
      <c r="P899" s="725">
        <v>9.9700000000000006</v>
      </c>
      <c r="Q899" s="725">
        <v>1</v>
      </c>
      <c r="R899" s="725">
        <f t="shared" si="12"/>
        <v>9.9700000000000006</v>
      </c>
      <c r="S899" s="726">
        <f t="shared" si="13"/>
        <v>9.9700000000000006</v>
      </c>
    </row>
    <row r="900" spans="1:19" ht="22.8" customHeight="1">
      <c r="A900" s="289"/>
      <c r="B900" s="290"/>
      <c r="C900" s="290"/>
      <c r="D900" s="291"/>
      <c r="E900" s="292"/>
      <c r="F900" s="292"/>
      <c r="G900" s="292"/>
      <c r="H900" s="293"/>
      <c r="I900" s="294"/>
      <c r="J900" s="295"/>
      <c r="K900" s="295"/>
      <c r="L900" s="723" t="s">
        <v>1302</v>
      </c>
      <c r="M900" s="724"/>
      <c r="N900" s="725"/>
      <c r="O900" s="725"/>
      <c r="P900" s="725">
        <v>5.44</v>
      </c>
      <c r="Q900" s="725">
        <v>1</v>
      </c>
      <c r="R900" s="725">
        <f>Q900*P900</f>
        <v>5.44</v>
      </c>
      <c r="S900" s="726">
        <f>R900</f>
        <v>5.44</v>
      </c>
    </row>
    <row r="901" spans="1:19" ht="22.8" customHeight="1">
      <c r="A901" s="289"/>
      <c r="B901" s="290"/>
      <c r="C901" s="290"/>
      <c r="D901" s="291"/>
      <c r="E901" s="292"/>
      <c r="F901" s="292"/>
      <c r="G901" s="292"/>
      <c r="H901" s="293"/>
      <c r="I901" s="294"/>
      <c r="J901" s="295"/>
      <c r="K901" s="295"/>
      <c r="L901" s="723" t="s">
        <v>1303</v>
      </c>
      <c r="M901" s="724"/>
      <c r="N901" s="725"/>
      <c r="O901" s="725"/>
      <c r="P901" s="725">
        <v>3.12</v>
      </c>
      <c r="Q901" s="725">
        <v>1</v>
      </c>
      <c r="R901" s="725">
        <f>Q901*P901</f>
        <v>3.12</v>
      </c>
      <c r="S901" s="726">
        <f>R901</f>
        <v>3.12</v>
      </c>
    </row>
    <row r="902" spans="1:19" ht="22.8" customHeight="1">
      <c r="A902" s="289"/>
      <c r="B902" s="290"/>
      <c r="C902" s="290"/>
      <c r="D902" s="291"/>
      <c r="E902" s="292"/>
      <c r="F902" s="292"/>
      <c r="G902" s="292"/>
      <c r="H902" s="293"/>
      <c r="I902" s="294"/>
      <c r="J902" s="295"/>
      <c r="K902" s="295"/>
      <c r="L902" s="723" t="s">
        <v>1304</v>
      </c>
      <c r="M902" s="724"/>
      <c r="N902" s="725"/>
      <c r="O902" s="725"/>
      <c r="P902" s="725">
        <v>22</v>
      </c>
      <c r="Q902" s="725">
        <v>3</v>
      </c>
      <c r="R902" s="725">
        <f>Q902*P902</f>
        <v>66</v>
      </c>
      <c r="S902" s="726">
        <f>R902</f>
        <v>66</v>
      </c>
    </row>
    <row r="903" spans="1:19" ht="22.8" customHeight="1">
      <c r="A903" s="289"/>
      <c r="B903" s="290"/>
      <c r="C903" s="290"/>
      <c r="D903" s="291"/>
      <c r="E903" s="292"/>
      <c r="F903" s="292"/>
      <c r="G903" s="292"/>
      <c r="H903" s="293"/>
      <c r="I903" s="294"/>
      <c r="J903" s="295"/>
      <c r="K903" s="295"/>
      <c r="L903" s="723" t="s">
        <v>1998</v>
      </c>
      <c r="M903" s="724"/>
      <c r="N903" s="725"/>
      <c r="O903" s="725"/>
      <c r="P903" s="725"/>
      <c r="Q903" s="725">
        <v>1</v>
      </c>
      <c r="R903" s="725">
        <f t="shared" ref="R903:R904" si="14">O903*Q903</f>
        <v>0</v>
      </c>
      <c r="S903" s="726">
        <v>12.62</v>
      </c>
    </row>
    <row r="904" spans="1:19" ht="22.8" customHeight="1">
      <c r="A904" s="289"/>
      <c r="B904" s="290"/>
      <c r="C904" s="290"/>
      <c r="D904" s="291"/>
      <c r="E904" s="292"/>
      <c r="F904" s="292"/>
      <c r="G904" s="292"/>
      <c r="H904" s="293"/>
      <c r="I904" s="294"/>
      <c r="J904" s="295"/>
      <c r="K904" s="295"/>
      <c r="L904" s="1210" t="s">
        <v>1999</v>
      </c>
      <c r="M904" s="1209"/>
      <c r="N904" s="1209"/>
      <c r="O904" s="1209"/>
      <c r="P904" s="1209">
        <v>12.6</v>
      </c>
      <c r="Q904" s="1209">
        <v>1</v>
      </c>
      <c r="R904" s="1209">
        <f t="shared" si="14"/>
        <v>0</v>
      </c>
      <c r="S904" s="1515">
        <f>+P904*Q904</f>
        <v>12.6</v>
      </c>
    </row>
    <row r="905" spans="1:19" ht="22.8" customHeight="1">
      <c r="A905" s="289"/>
      <c r="B905" s="290"/>
      <c r="C905" s="290"/>
      <c r="D905" s="291"/>
      <c r="E905" s="292"/>
      <c r="F905" s="292"/>
      <c r="G905" s="292"/>
      <c r="H905" s="293"/>
      <c r="I905" s="294"/>
      <c r="J905" s="295"/>
      <c r="K905" s="295"/>
      <c r="L905" s="1210" t="s">
        <v>2000</v>
      </c>
      <c r="M905" s="1209"/>
      <c r="N905" s="1209"/>
      <c r="O905" s="1209"/>
      <c r="P905" s="1211">
        <f>9.53*4.7</f>
        <v>44.790999999999997</v>
      </c>
      <c r="Q905" s="1209">
        <v>1</v>
      </c>
      <c r="R905" s="1209"/>
      <c r="S905" s="1515">
        <f t="shared" ref="S905:S906" si="15">+P905*Q905</f>
        <v>44.790999999999997</v>
      </c>
    </row>
    <row r="906" spans="1:19" ht="22.8" customHeight="1">
      <c r="A906" s="289"/>
      <c r="B906" s="290"/>
      <c r="C906" s="290"/>
      <c r="D906" s="291"/>
      <c r="E906" s="292"/>
      <c r="F906" s="292"/>
      <c r="G906" s="292"/>
      <c r="H906" s="293"/>
      <c r="I906" s="294"/>
      <c r="J906" s="295"/>
      <c r="K906" s="295"/>
      <c r="L906" s="1210" t="s">
        <v>2001</v>
      </c>
      <c r="M906" s="1209"/>
      <c r="N906" s="1209"/>
      <c r="O906" s="1209"/>
      <c r="P906" s="1211">
        <f>10.13*2.08</f>
        <v>21.070400000000003</v>
      </c>
      <c r="Q906" s="1209">
        <v>1</v>
      </c>
      <c r="R906" s="1209"/>
      <c r="S906" s="1515">
        <f t="shared" si="15"/>
        <v>21.070400000000003</v>
      </c>
    </row>
    <row r="907" spans="1:19" ht="86.4" customHeight="1" thickBot="1">
      <c r="A907" s="289"/>
      <c r="B907" s="290"/>
      <c r="C907" s="290"/>
      <c r="D907" s="291"/>
      <c r="E907" s="292"/>
      <c r="F907" s="292"/>
      <c r="G907" s="292"/>
      <c r="H907" s="293"/>
      <c r="I907" s="294"/>
      <c r="J907" s="295"/>
      <c r="K907" s="295"/>
      <c r="L907" s="1227" t="s">
        <v>1419</v>
      </c>
      <c r="M907" s="1209"/>
      <c r="N907" s="1209"/>
      <c r="O907" s="1209"/>
      <c r="P907" s="1209"/>
      <c r="Q907" s="1209"/>
      <c r="R907" s="1209"/>
      <c r="S907" s="1516">
        <v>36.5</v>
      </c>
    </row>
    <row r="908" spans="1:19" ht="22.8" customHeight="1" thickBot="1">
      <c r="A908" s="757"/>
      <c r="B908" s="758"/>
      <c r="C908" s="758"/>
      <c r="D908" s="759"/>
      <c r="E908" s="760"/>
      <c r="F908" s="760"/>
      <c r="G908" s="760"/>
      <c r="H908" s="761"/>
      <c r="I908" s="762"/>
      <c r="J908" s="763"/>
      <c r="K908" s="763"/>
      <c r="L908" s="1232"/>
      <c r="M908" s="1233"/>
      <c r="N908" s="1234"/>
      <c r="O908" s="1234"/>
      <c r="P908" s="1234"/>
      <c r="Q908" s="1234" t="s">
        <v>1945</v>
      </c>
      <c r="R908" s="1234"/>
      <c r="S908" s="1517">
        <f>+SUM(S877:S907)</f>
        <v>1032.2613999999999</v>
      </c>
    </row>
    <row r="909" spans="1:19" ht="22.8" customHeight="1">
      <c r="A909" s="757"/>
      <c r="B909" s="758"/>
      <c r="C909" s="758"/>
      <c r="D909" s="759"/>
      <c r="E909" s="760"/>
      <c r="F909" s="760"/>
      <c r="G909" s="760"/>
      <c r="H909" s="761"/>
      <c r="I909" s="762"/>
      <c r="J909" s="763"/>
      <c r="K909" s="763"/>
      <c r="L909" s="763"/>
      <c r="M909" s="764"/>
      <c r="N909" s="759"/>
      <c r="O909" s="759"/>
      <c r="P909" s="759"/>
      <c r="Q909" s="759"/>
      <c r="R909" s="759"/>
      <c r="S909" s="768"/>
    </row>
    <row r="910" spans="1:19" ht="72" customHeight="1">
      <c r="A910" s="1958" t="s">
        <v>1306</v>
      </c>
      <c r="B910" s="1758"/>
      <c r="C910" s="1757"/>
      <c r="D910" s="1757"/>
      <c r="E910" s="280"/>
      <c r="F910" s="756"/>
      <c r="G910" s="1758" t="s">
        <v>1306</v>
      </c>
      <c r="H910" s="1758"/>
      <c r="I910" s="299"/>
      <c r="J910" s="299"/>
      <c r="K910" s="756"/>
      <c r="L910" s="295"/>
      <c r="M910" s="296"/>
      <c r="N910" s="291"/>
      <c r="O910" s="291"/>
      <c r="P910" s="291"/>
      <c r="Q910" s="291"/>
      <c r="R910" s="291"/>
      <c r="S910" s="297"/>
    </row>
    <row r="911" spans="1:19" ht="22.8" customHeight="1">
      <c r="A911" s="765" t="s">
        <v>1939</v>
      </c>
      <c r="B911" s="755"/>
      <c r="C911" s="755"/>
      <c r="G911" s="2101" t="s">
        <v>1942</v>
      </c>
      <c r="H911" s="2101"/>
      <c r="I911" s="2101"/>
      <c r="J911" s="2101"/>
      <c r="K911" s="756"/>
      <c r="L911" s="756"/>
      <c r="M911" s="756"/>
      <c r="N911" s="756"/>
      <c r="O911" s="756"/>
      <c r="P911" s="756"/>
      <c r="Q911" s="756"/>
      <c r="R911" s="756"/>
      <c r="S911" s="281"/>
    </row>
    <row r="912" spans="1:19" ht="22.8" customHeight="1">
      <c r="A912" s="765" t="s">
        <v>1940</v>
      </c>
      <c r="B912" s="755"/>
      <c r="C912" s="755"/>
      <c r="G912" s="1759" t="s">
        <v>1943</v>
      </c>
      <c r="H912" s="1759"/>
      <c r="I912" s="1759"/>
      <c r="J912" s="1759"/>
      <c r="K912" s="756"/>
      <c r="L912" s="756"/>
      <c r="M912" s="756"/>
      <c r="N912" s="756"/>
      <c r="O912" s="756"/>
      <c r="P912" s="756"/>
      <c r="Q912" s="756"/>
      <c r="R912" s="756"/>
      <c r="S912" s="300"/>
    </row>
    <row r="913" spans="1:19" ht="22.8" customHeight="1" thickBot="1">
      <c r="A913" s="766" t="s">
        <v>1941</v>
      </c>
      <c r="B913" s="767"/>
      <c r="C913" s="767"/>
      <c r="D913" s="727"/>
      <c r="E913" s="727"/>
      <c r="F913" s="727"/>
      <c r="G913" s="1760" t="s">
        <v>1944</v>
      </c>
      <c r="H913" s="1760"/>
      <c r="I913" s="1760"/>
      <c r="J913" s="1760"/>
      <c r="K913" s="301"/>
      <c r="L913" s="1235"/>
      <c r="M913" s="1235"/>
      <c r="N913" s="1235"/>
      <c r="O913" s="1235"/>
      <c r="P913" s="1235"/>
      <c r="Q913" s="1235"/>
      <c r="R913" s="1235"/>
      <c r="S913" s="1236"/>
    </row>
    <row r="914" spans="1:19" ht="22.8" customHeight="1" thickBot="1">
      <c r="A914" s="2065"/>
      <c r="B914" s="2066"/>
      <c r="C914" s="2102"/>
      <c r="D914" s="2067" t="s">
        <v>1281</v>
      </c>
      <c r="E914" s="2068"/>
      <c r="F914" s="2068"/>
      <c r="G914" s="2068"/>
      <c r="H914" s="2068"/>
      <c r="I914" s="2068"/>
      <c r="J914" s="2068"/>
      <c r="K914" s="2068"/>
      <c r="L914" s="2068"/>
      <c r="M914" s="2068"/>
      <c r="N914" s="2068"/>
      <c r="O914" s="2068"/>
      <c r="P914" s="2068"/>
      <c r="Q914" s="2068"/>
      <c r="R914" s="2068"/>
      <c r="S914" s="2069"/>
    </row>
    <row r="915" spans="1:19" ht="16.2" thickBot="1">
      <c r="A915" s="530"/>
      <c r="B915" s="531"/>
      <c r="C915" s="531"/>
      <c r="D915" s="531"/>
      <c r="E915" s="531"/>
      <c r="F915" s="531"/>
      <c r="G915" s="531"/>
      <c r="H915" s="531"/>
      <c r="I915" s="531"/>
      <c r="J915" s="531"/>
      <c r="K915" s="531"/>
      <c r="L915" s="531"/>
      <c r="M915" s="531"/>
      <c r="N915" s="531"/>
      <c r="O915" s="531"/>
      <c r="P915" s="531"/>
      <c r="Q915" s="531"/>
      <c r="R915" s="531"/>
      <c r="S915" s="532"/>
    </row>
    <row r="916" spans="1:19" ht="33.6" customHeight="1">
      <c r="A916" s="2050" t="s">
        <v>1204</v>
      </c>
      <c r="B916" s="2051"/>
      <c r="C916" s="2052"/>
      <c r="D916" s="2053" t="s">
        <v>1228</v>
      </c>
      <c r="E916" s="2054"/>
      <c r="F916" s="2054"/>
      <c r="G916" s="2054"/>
      <c r="H916" s="2054"/>
      <c r="I916" s="2054"/>
      <c r="J916" s="2054"/>
      <c r="K916" s="2054"/>
      <c r="L916" s="2054"/>
      <c r="M916" s="2054"/>
      <c r="N916" s="2054"/>
      <c r="O916" s="2054"/>
      <c r="P916" s="2054"/>
      <c r="Q916" s="2054"/>
      <c r="R916" s="2055"/>
      <c r="S916" s="1240"/>
    </row>
    <row r="917" spans="1:19" ht="16.2" thickBot="1">
      <c r="A917" s="1237"/>
      <c r="B917" s="1238"/>
      <c r="C917" s="1239"/>
      <c r="D917" s="2056"/>
      <c r="E917" s="2057"/>
      <c r="F917" s="2057"/>
      <c r="G917" s="2057"/>
      <c r="H917" s="2057"/>
      <c r="I917" s="2057"/>
      <c r="J917" s="2057"/>
      <c r="K917" s="2057"/>
      <c r="L917" s="2057"/>
      <c r="M917" s="2057"/>
      <c r="N917" s="2057"/>
      <c r="O917" s="2057"/>
      <c r="P917" s="2057"/>
      <c r="Q917" s="2057"/>
      <c r="R917" s="2058"/>
      <c r="S917" s="1241"/>
    </row>
    <row r="918" spans="1:19" ht="15.6">
      <c r="A918" s="537"/>
      <c r="B918" s="538"/>
      <c r="C918" s="538"/>
      <c r="D918" s="539"/>
      <c r="E918" s="540"/>
      <c r="F918" s="540"/>
      <c r="G918" s="539"/>
      <c r="H918" s="539"/>
      <c r="I918" s="539"/>
      <c r="J918" s="539"/>
      <c r="K918" s="539"/>
      <c r="L918" s="539"/>
      <c r="M918" s="539"/>
      <c r="N918" s="539"/>
      <c r="O918" s="539"/>
      <c r="P918" s="539"/>
      <c r="Q918" s="539"/>
      <c r="R918" s="540"/>
      <c r="S918" s="534"/>
    </row>
    <row r="919" spans="1:19" ht="15.6">
      <c r="A919" s="1761" t="s">
        <v>1282</v>
      </c>
      <c r="B919" s="1762"/>
      <c r="C919" s="1762"/>
      <c r="D919" s="1762"/>
      <c r="E919" s="541"/>
      <c r="F919" s="1763" t="s">
        <v>1283</v>
      </c>
      <c r="G919" s="1763"/>
      <c r="H919" s="1763"/>
      <c r="I919" s="1763"/>
      <c r="J919" s="1763"/>
      <c r="K919" s="1763"/>
      <c r="L919" s="540"/>
      <c r="M919" s="1763" t="s">
        <v>1205</v>
      </c>
      <c r="N919" s="1763"/>
      <c r="O919" s="1763"/>
      <c r="P919" s="540"/>
      <c r="Q919" s="1764" t="s">
        <v>1284</v>
      </c>
      <c r="R919" s="1765"/>
      <c r="S919" s="1766"/>
    </row>
    <row r="920" spans="1:19" ht="15.6">
      <c r="A920" s="1767" t="str">
        <f>+'ACTA ADICIONAL OBRA '!A240</f>
        <v>12.7.1</v>
      </c>
      <c r="B920" s="1768"/>
      <c r="C920" s="1768"/>
      <c r="D920" s="1768"/>
      <c r="E920" s="541"/>
      <c r="F920" s="1769" t="s">
        <v>1057</v>
      </c>
      <c r="G920" s="1769"/>
      <c r="H920" s="1769"/>
      <c r="I920" s="1769"/>
      <c r="J920" s="1769"/>
      <c r="K920" s="1769"/>
      <c r="L920" s="540"/>
      <c r="M920" s="1770" t="s">
        <v>1058</v>
      </c>
      <c r="N920" s="1771"/>
      <c r="O920" s="1772"/>
      <c r="P920" s="539"/>
      <c r="Q920" s="1828"/>
      <c r="R920" s="1829"/>
      <c r="S920" s="1830"/>
    </row>
    <row r="921" spans="1:19" ht="15.6">
      <c r="A921" s="1767"/>
      <c r="B921" s="1768"/>
      <c r="C921" s="1768"/>
      <c r="D921" s="1768"/>
      <c r="E921" s="541"/>
      <c r="F921" s="1769"/>
      <c r="G921" s="1769"/>
      <c r="H921" s="1769"/>
      <c r="I921" s="1769"/>
      <c r="J921" s="1769"/>
      <c r="K921" s="1769"/>
      <c r="L921" s="539"/>
      <c r="M921" s="539"/>
      <c r="N921" s="542"/>
      <c r="O921" s="542"/>
      <c r="P921" s="542"/>
      <c r="Q921" s="542"/>
      <c r="R921" s="540"/>
      <c r="S921" s="534"/>
    </row>
    <row r="922" spans="1:19">
      <c r="A922" s="1147"/>
      <c r="B922" s="529"/>
      <c r="C922" s="529"/>
      <c r="D922" s="529"/>
      <c r="E922" s="529"/>
      <c r="F922" s="529"/>
      <c r="G922" s="529"/>
      <c r="H922" s="529"/>
      <c r="I922" s="529"/>
      <c r="J922" s="529"/>
      <c r="K922" s="529"/>
      <c r="L922" s="529"/>
      <c r="M922" s="529"/>
      <c r="N922" s="529"/>
      <c r="O922" s="529"/>
      <c r="P922" s="529"/>
      <c r="Q922" s="529"/>
      <c r="R922" s="529"/>
      <c r="S922" s="1148"/>
    </row>
    <row r="923" spans="1:19" ht="15.6">
      <c r="A923" s="1820" t="s">
        <v>1285</v>
      </c>
      <c r="B923" s="1821"/>
      <c r="C923" s="1821"/>
      <c r="D923" s="1821"/>
      <c r="E923" s="1821"/>
      <c r="F923" s="1821"/>
      <c r="G923" s="1821"/>
      <c r="H923" s="1821"/>
      <c r="I923" s="1821"/>
      <c r="J923" s="1821"/>
      <c r="K923" s="1822"/>
      <c r="L923" s="1823" t="s">
        <v>428</v>
      </c>
      <c r="M923" s="1825" t="s">
        <v>1225</v>
      </c>
      <c r="N923" s="1826"/>
      <c r="O923" s="1827"/>
      <c r="P923" s="1823" t="s">
        <v>1286</v>
      </c>
      <c r="Q923" s="1823" t="s">
        <v>1287</v>
      </c>
      <c r="R923" s="1823" t="s">
        <v>1288</v>
      </c>
      <c r="S923" s="1809" t="s">
        <v>1206</v>
      </c>
    </row>
    <row r="924" spans="1:19" ht="15.6">
      <c r="A924" s="1804"/>
      <c r="B924" s="1805"/>
      <c r="C924" s="1805"/>
      <c r="D924" s="1805"/>
      <c r="E924" s="1805"/>
      <c r="F924" s="1805"/>
      <c r="G924" s="1805"/>
      <c r="H924" s="1805"/>
      <c r="I924" s="1805"/>
      <c r="J924" s="1805"/>
      <c r="K924" s="1806"/>
      <c r="L924" s="1824"/>
      <c r="M924" s="546" t="s">
        <v>1289</v>
      </c>
      <c r="N924" s="546" t="s">
        <v>1290</v>
      </c>
      <c r="O924" s="546" t="s">
        <v>1291</v>
      </c>
      <c r="P924" s="1824"/>
      <c r="Q924" s="1824"/>
      <c r="R924" s="1824"/>
      <c r="S924" s="1810"/>
    </row>
    <row r="925" spans="1:19" ht="15.6">
      <c r="A925" s="1811" t="s">
        <v>1292</v>
      </c>
      <c r="B925" s="1812"/>
      <c r="C925" s="1812"/>
      <c r="D925" s="1812"/>
      <c r="E925" s="1812"/>
      <c r="F925" s="1812"/>
      <c r="G925" s="1812"/>
      <c r="H925" s="1812"/>
      <c r="I925" s="1812"/>
      <c r="J925" s="1812"/>
      <c r="K925" s="1813"/>
      <c r="L925" s="547" t="s">
        <v>1712</v>
      </c>
      <c r="M925" s="583"/>
      <c r="N925" s="549"/>
      <c r="O925" s="549"/>
      <c r="P925" s="549"/>
      <c r="Q925" s="549">
        <v>9</v>
      </c>
      <c r="R925" s="549">
        <f>Q925</f>
        <v>9</v>
      </c>
      <c r="S925" s="584">
        <f>R925</f>
        <v>9</v>
      </c>
    </row>
    <row r="926" spans="1:19" ht="15.6">
      <c r="A926" s="1814"/>
      <c r="B926" s="1815"/>
      <c r="C926" s="1815"/>
      <c r="D926" s="1815"/>
      <c r="E926" s="1815"/>
      <c r="F926" s="1815"/>
      <c r="G926" s="1815"/>
      <c r="H926" s="1815"/>
      <c r="I926" s="1815"/>
      <c r="J926" s="1815"/>
      <c r="K926" s="1816"/>
      <c r="L926" s="547" t="s">
        <v>1997</v>
      </c>
      <c r="M926" s="583"/>
      <c r="N926" s="549"/>
      <c r="O926" s="549"/>
      <c r="P926" s="549"/>
      <c r="Q926" s="549"/>
      <c r="R926" s="549"/>
      <c r="S926" s="584">
        <v>1</v>
      </c>
    </row>
    <row r="927" spans="1:19" ht="15.6">
      <c r="A927" s="1814"/>
      <c r="B927" s="1815"/>
      <c r="C927" s="1815"/>
      <c r="D927" s="1815"/>
      <c r="E927" s="1815"/>
      <c r="F927" s="1815"/>
      <c r="G927" s="1815"/>
      <c r="H927" s="1815"/>
      <c r="I927" s="1815"/>
      <c r="J927" s="1815"/>
      <c r="K927" s="1816"/>
      <c r="L927" s="547"/>
      <c r="M927" s="583"/>
      <c r="N927" s="549"/>
      <c r="O927" s="549"/>
      <c r="P927" s="549"/>
      <c r="Q927" s="549"/>
      <c r="R927" s="549"/>
      <c r="S927" s="584"/>
    </row>
    <row r="928" spans="1:19" ht="15.6">
      <c r="A928" s="1814"/>
      <c r="B928" s="1815"/>
      <c r="C928" s="1815"/>
      <c r="D928" s="1815"/>
      <c r="E928" s="1815"/>
      <c r="F928" s="1815"/>
      <c r="G928" s="1815"/>
      <c r="H928" s="1815"/>
      <c r="I928" s="1815"/>
      <c r="J928" s="1815"/>
      <c r="K928" s="1816"/>
      <c r="L928" s="547"/>
      <c r="M928" s="583"/>
      <c r="N928" s="549"/>
      <c r="O928" s="549"/>
      <c r="P928" s="549"/>
      <c r="Q928" s="549"/>
      <c r="R928" s="549"/>
      <c r="S928" s="584"/>
    </row>
    <row r="929" spans="1:19" ht="15.6">
      <c r="A929" s="1814"/>
      <c r="B929" s="1815"/>
      <c r="C929" s="1815"/>
      <c r="D929" s="1815"/>
      <c r="E929" s="1815"/>
      <c r="F929" s="1815"/>
      <c r="G929" s="1815"/>
      <c r="H929" s="1815"/>
      <c r="I929" s="1815"/>
      <c r="J929" s="1815"/>
      <c r="K929" s="1816"/>
      <c r="L929" s="547"/>
      <c r="M929" s="583"/>
      <c r="N929" s="549"/>
      <c r="O929" s="549"/>
      <c r="P929" s="549"/>
      <c r="Q929" s="549"/>
      <c r="R929" s="549"/>
      <c r="S929" s="584"/>
    </row>
    <row r="930" spans="1:19" ht="15.6">
      <c r="A930" s="1814"/>
      <c r="B930" s="1815"/>
      <c r="C930" s="1815"/>
      <c r="D930" s="1815"/>
      <c r="E930" s="1815"/>
      <c r="F930" s="1815"/>
      <c r="G930" s="1815"/>
      <c r="H930" s="1815"/>
      <c r="I930" s="1815"/>
      <c r="J930" s="1815"/>
      <c r="K930" s="1816"/>
      <c r="L930" s="547"/>
      <c r="M930" s="583"/>
      <c r="N930" s="549"/>
      <c r="O930" s="549"/>
      <c r="P930" s="549"/>
      <c r="Q930" s="549"/>
      <c r="R930" s="549"/>
      <c r="S930" s="584"/>
    </row>
    <row r="931" spans="1:19" ht="15.6">
      <c r="A931" s="1814"/>
      <c r="B931" s="1815"/>
      <c r="C931" s="1815"/>
      <c r="D931" s="1815"/>
      <c r="E931" s="1815"/>
      <c r="F931" s="1815"/>
      <c r="G931" s="1815"/>
      <c r="H931" s="1815"/>
      <c r="I931" s="1815"/>
      <c r="J931" s="1815"/>
      <c r="K931" s="1816"/>
      <c r="L931" s="547"/>
      <c r="M931" s="583"/>
      <c r="N931" s="549"/>
      <c r="O931" s="549"/>
      <c r="P931" s="549"/>
      <c r="Q931" s="549"/>
      <c r="R931" s="549"/>
      <c r="S931" s="584"/>
    </row>
    <row r="932" spans="1:19" ht="15.6">
      <c r="A932" s="1814"/>
      <c r="B932" s="1815"/>
      <c r="C932" s="1815"/>
      <c r="D932" s="1815"/>
      <c r="E932" s="1815"/>
      <c r="F932" s="1815"/>
      <c r="G932" s="1815"/>
      <c r="H932" s="1815"/>
      <c r="I932" s="1815"/>
      <c r="J932" s="1815"/>
      <c r="K932" s="1816"/>
      <c r="L932" s="547"/>
      <c r="M932" s="583"/>
      <c r="N932" s="549"/>
      <c r="O932" s="549"/>
      <c r="P932" s="549"/>
      <c r="Q932" s="549"/>
      <c r="R932" s="549"/>
      <c r="S932" s="584"/>
    </row>
    <row r="933" spans="1:19" ht="15.6">
      <c r="A933" s="1814"/>
      <c r="B933" s="1815"/>
      <c r="C933" s="1815"/>
      <c r="D933" s="1815"/>
      <c r="E933" s="1815"/>
      <c r="F933" s="1815"/>
      <c r="G933" s="1815"/>
      <c r="H933" s="1815"/>
      <c r="I933" s="1815"/>
      <c r="J933" s="1815"/>
      <c r="K933" s="1816"/>
      <c r="L933" s="547"/>
      <c r="M933" s="583"/>
      <c r="N933" s="549"/>
      <c r="O933" s="549"/>
      <c r="P933" s="549"/>
      <c r="Q933" s="549"/>
      <c r="R933" s="549"/>
      <c r="S933" s="584"/>
    </row>
    <row r="934" spans="1:19" ht="15.6">
      <c r="A934" s="1814"/>
      <c r="B934" s="1815"/>
      <c r="C934" s="1815"/>
      <c r="D934" s="1815"/>
      <c r="E934" s="1815"/>
      <c r="F934" s="1815"/>
      <c r="G934" s="1815"/>
      <c r="H934" s="1815"/>
      <c r="I934" s="1815"/>
      <c r="J934" s="1815"/>
      <c r="K934" s="1816"/>
      <c r="L934" s="547"/>
      <c r="M934" s="583"/>
      <c r="N934" s="549"/>
      <c r="O934" s="549"/>
      <c r="P934" s="549"/>
      <c r="Q934" s="549"/>
      <c r="R934" s="549"/>
      <c r="S934" s="584"/>
    </row>
    <row r="935" spans="1:19" ht="15.6">
      <c r="A935" s="1831"/>
      <c r="B935" s="1832"/>
      <c r="C935" s="1832"/>
      <c r="D935" s="1832"/>
      <c r="E935" s="1832"/>
      <c r="F935" s="1832"/>
      <c r="G935" s="1832"/>
      <c r="H935" s="1832"/>
      <c r="I935" s="1832"/>
      <c r="J935" s="1832"/>
      <c r="K935" s="1833"/>
      <c r="L935" s="1834" t="s">
        <v>1209</v>
      </c>
      <c r="M935" s="1835"/>
      <c r="N935" s="1835"/>
      <c r="O935" s="1835"/>
      <c r="P935" s="1835"/>
      <c r="Q935" s="1835"/>
      <c r="R935" s="1836"/>
      <c r="S935" s="558">
        <f>SUM(S925:S934)</f>
        <v>10</v>
      </c>
    </row>
    <row r="936" spans="1:19" ht="15.6">
      <c r="A936" s="559"/>
      <c r="B936" s="560"/>
      <c r="C936" s="560"/>
      <c r="D936" s="561"/>
      <c r="E936" s="562"/>
      <c r="F936" s="562"/>
      <c r="G936" s="562"/>
      <c r="H936" s="563"/>
      <c r="I936" s="564"/>
      <c r="J936" s="565"/>
      <c r="K936" s="565"/>
      <c r="L936" s="565"/>
      <c r="M936" s="566"/>
      <c r="N936" s="561"/>
      <c r="O936" s="561"/>
      <c r="P936" s="561"/>
      <c r="Q936" s="561"/>
      <c r="R936" s="561"/>
      <c r="S936" s="567"/>
    </row>
    <row r="937" spans="1:19" ht="70.8" customHeight="1">
      <c r="A937" s="753" t="s">
        <v>1306</v>
      </c>
      <c r="B937" s="1757"/>
      <c r="C937" s="1757"/>
      <c r="D937" s="299"/>
      <c r="E937" s="280"/>
      <c r="F937" s="756"/>
      <c r="G937" s="1758" t="s">
        <v>1306</v>
      </c>
      <c r="H937" s="1758"/>
      <c r="I937" s="299"/>
      <c r="J937" s="299"/>
      <c r="K937" s="565"/>
      <c r="L937" s="565"/>
      <c r="M937" s="566"/>
      <c r="N937" s="561"/>
      <c r="O937" s="561"/>
      <c r="P937" s="561"/>
      <c r="Q937" s="561"/>
      <c r="R937" s="561"/>
      <c r="S937" s="567"/>
    </row>
    <row r="938" spans="1:19" ht="15.6">
      <c r="A938" s="765" t="s">
        <v>1939</v>
      </c>
      <c r="B938" s="755"/>
      <c r="C938" s="755"/>
      <c r="G938" s="1759" t="s">
        <v>1942</v>
      </c>
      <c r="H938" s="1759"/>
      <c r="I938" s="1759"/>
      <c r="J938" s="1759"/>
      <c r="K938" s="568"/>
      <c r="L938" s="568"/>
      <c r="M938" s="568"/>
      <c r="N938" s="568"/>
      <c r="O938" s="568"/>
      <c r="P938" s="568"/>
      <c r="Q938" s="568"/>
      <c r="R938" s="568"/>
      <c r="S938" s="532"/>
    </row>
    <row r="939" spans="1:19" ht="15.6">
      <c r="A939" s="765" t="s">
        <v>1940</v>
      </c>
      <c r="B939" s="755"/>
      <c r="C939" s="755"/>
      <c r="G939" s="1759" t="s">
        <v>1943</v>
      </c>
      <c r="H939" s="1759"/>
      <c r="I939" s="1759"/>
      <c r="J939" s="1759"/>
      <c r="K939" s="568"/>
      <c r="L939" s="568"/>
      <c r="M939" s="568"/>
      <c r="N939" s="568"/>
      <c r="O939" s="568"/>
      <c r="P939" s="568"/>
      <c r="Q939" s="568"/>
      <c r="R939" s="568"/>
      <c r="S939" s="569"/>
    </row>
    <row r="940" spans="1:19" ht="21" customHeight="1">
      <c r="A940" s="765" t="s">
        <v>1941</v>
      </c>
      <c r="B940" s="755"/>
      <c r="C940" s="755"/>
      <c r="G940" s="1759" t="s">
        <v>1944</v>
      </c>
      <c r="H940" s="1759"/>
      <c r="I940" s="1759"/>
      <c r="J940" s="1759"/>
      <c r="K940" s="568"/>
      <c r="L940" s="568"/>
      <c r="M940" s="568"/>
      <c r="N940" s="568"/>
      <c r="O940" s="568"/>
      <c r="P940" s="568"/>
      <c r="Q940" s="568"/>
      <c r="R940" s="568"/>
      <c r="S940" s="569"/>
    </row>
    <row r="941" spans="1:19" ht="16.2" thickBot="1">
      <c r="A941" s="570"/>
      <c r="B941" s="571"/>
      <c r="C941" s="571"/>
      <c r="D941" s="571"/>
      <c r="E941" s="571"/>
      <c r="F941" s="571"/>
      <c r="G941" s="571"/>
      <c r="H941" s="572"/>
      <c r="I941" s="571"/>
      <c r="J941" s="571"/>
      <c r="K941" s="571"/>
      <c r="L941" s="571"/>
      <c r="M941" s="571"/>
      <c r="N941" s="571"/>
      <c r="O941" s="571"/>
      <c r="P941" s="571"/>
      <c r="Q941" s="571"/>
      <c r="R941" s="571"/>
      <c r="S941" s="573"/>
    </row>
    <row r="942" spans="1:19" ht="21" thickBot="1">
      <c r="A942" s="2065"/>
      <c r="B942" s="2066"/>
      <c r="C942" s="2066"/>
      <c r="D942" s="2067" t="s">
        <v>1281</v>
      </c>
      <c r="E942" s="2068"/>
      <c r="F942" s="2068"/>
      <c r="G942" s="2068"/>
      <c r="H942" s="2068"/>
      <c r="I942" s="2068"/>
      <c r="J942" s="2068"/>
      <c r="K942" s="2068"/>
      <c r="L942" s="2068"/>
      <c r="M942" s="2068"/>
      <c r="N942" s="2068"/>
      <c r="O942" s="2068"/>
      <c r="P942" s="2068"/>
      <c r="Q942" s="2068"/>
      <c r="R942" s="2069"/>
      <c r="S942" s="1208"/>
    </row>
    <row r="943" spans="1:19" ht="16.2" thickBot="1">
      <c r="A943" s="530"/>
      <c r="B943" s="531"/>
      <c r="C943" s="531"/>
      <c r="D943" s="531"/>
      <c r="E943" s="531"/>
      <c r="F943" s="531"/>
      <c r="G943" s="531"/>
      <c r="H943" s="531"/>
      <c r="I943" s="531"/>
      <c r="J943" s="531"/>
      <c r="K943" s="531"/>
      <c r="L943" s="531"/>
      <c r="M943" s="531"/>
      <c r="N943" s="531"/>
      <c r="O943" s="531"/>
      <c r="P943" s="531"/>
      <c r="Q943" s="531"/>
      <c r="R943" s="531"/>
      <c r="S943" s="532"/>
    </row>
    <row r="944" spans="1:19" ht="33.6" customHeight="1">
      <c r="A944" s="2050" t="s">
        <v>1204</v>
      </c>
      <c r="B944" s="2051"/>
      <c r="C944" s="2052"/>
      <c r="D944" s="2053" t="s">
        <v>1228</v>
      </c>
      <c r="E944" s="2054"/>
      <c r="F944" s="2054"/>
      <c r="G944" s="2054"/>
      <c r="H944" s="2054"/>
      <c r="I944" s="2054"/>
      <c r="J944" s="2054"/>
      <c r="K944" s="2054"/>
      <c r="L944" s="2054"/>
      <c r="M944" s="2054"/>
      <c r="N944" s="2054"/>
      <c r="O944" s="2054"/>
      <c r="P944" s="2054"/>
      <c r="Q944" s="2054"/>
      <c r="R944" s="2055"/>
      <c r="S944" s="1240"/>
    </row>
    <row r="945" spans="1:19" ht="16.2" thickBot="1">
      <c r="A945" s="1237"/>
      <c r="B945" s="1238"/>
      <c r="C945" s="1239"/>
      <c r="D945" s="2056"/>
      <c r="E945" s="2057"/>
      <c r="F945" s="2057"/>
      <c r="G945" s="2057"/>
      <c r="H945" s="2057"/>
      <c r="I945" s="2057"/>
      <c r="J945" s="2057"/>
      <c r="K945" s="2057"/>
      <c r="L945" s="2057"/>
      <c r="M945" s="2057"/>
      <c r="N945" s="2057"/>
      <c r="O945" s="2057"/>
      <c r="P945" s="2057"/>
      <c r="Q945" s="2057"/>
      <c r="R945" s="2058"/>
      <c r="S945" s="1241"/>
    </row>
    <row r="946" spans="1:19" ht="15.6">
      <c r="A946" s="537"/>
      <c r="B946" s="538"/>
      <c r="C946" s="538"/>
      <c r="D946" s="539"/>
      <c r="E946" s="540"/>
      <c r="F946" s="540"/>
      <c r="G946" s="539"/>
      <c r="H946" s="539"/>
      <c r="I946" s="539"/>
      <c r="J946" s="539"/>
      <c r="K946" s="539"/>
      <c r="L946" s="539"/>
      <c r="M946" s="539"/>
      <c r="N946" s="539"/>
      <c r="O946" s="539"/>
      <c r="P946" s="539"/>
      <c r="Q946" s="539"/>
      <c r="R946" s="540"/>
      <c r="S946" s="534"/>
    </row>
    <row r="947" spans="1:19" ht="15.6">
      <c r="A947" s="1761" t="s">
        <v>1282</v>
      </c>
      <c r="B947" s="1762"/>
      <c r="C947" s="1762"/>
      <c r="D947" s="1762"/>
      <c r="E947" s="541"/>
      <c r="F947" s="1763" t="s">
        <v>1283</v>
      </c>
      <c r="G947" s="1763"/>
      <c r="H947" s="1763"/>
      <c r="I947" s="1763"/>
      <c r="J947" s="1763"/>
      <c r="K947" s="1763"/>
      <c r="L947" s="540"/>
      <c r="M947" s="1763" t="s">
        <v>1205</v>
      </c>
      <c r="N947" s="1763"/>
      <c r="O947" s="1763"/>
      <c r="P947" s="540"/>
      <c r="Q947" s="1764" t="s">
        <v>1284</v>
      </c>
      <c r="R947" s="1765"/>
      <c r="S947" s="1766"/>
    </row>
    <row r="948" spans="1:19" ht="15.6">
      <c r="A948" s="1767" t="str">
        <f>+'ACTA ADICIONAL OBRA '!A241</f>
        <v>12.7.2</v>
      </c>
      <c r="B948" s="1768"/>
      <c r="C948" s="1768"/>
      <c r="D948" s="1768"/>
      <c r="E948" s="541"/>
      <c r="F948" s="1769" t="s">
        <v>1060</v>
      </c>
      <c r="G948" s="1769"/>
      <c r="H948" s="1769"/>
      <c r="I948" s="1769"/>
      <c r="J948" s="1769"/>
      <c r="K948" s="1769"/>
      <c r="L948" s="540"/>
      <c r="M948" s="1770" t="s">
        <v>1058</v>
      </c>
      <c r="N948" s="1771"/>
      <c r="O948" s="1772"/>
      <c r="P948" s="539"/>
      <c r="Q948" s="1828"/>
      <c r="R948" s="1829"/>
      <c r="S948" s="1830"/>
    </row>
    <row r="949" spans="1:19" ht="15.6">
      <c r="A949" s="1767"/>
      <c r="B949" s="1768"/>
      <c r="C949" s="1768"/>
      <c r="D949" s="1768"/>
      <c r="E949" s="541"/>
      <c r="F949" s="1769"/>
      <c r="G949" s="1769"/>
      <c r="H949" s="1769"/>
      <c r="I949" s="1769"/>
      <c r="J949" s="1769"/>
      <c r="K949" s="1769"/>
      <c r="L949" s="539"/>
      <c r="M949" s="539"/>
      <c r="N949" s="542"/>
      <c r="O949" s="542"/>
      <c r="P949" s="542"/>
      <c r="Q949" s="542"/>
      <c r="R949" s="540"/>
      <c r="S949" s="534"/>
    </row>
    <row r="950" spans="1:19">
      <c r="A950" s="1147"/>
      <c r="B950" s="529"/>
      <c r="C950" s="529"/>
      <c r="D950" s="529"/>
      <c r="E950" s="529"/>
      <c r="F950" s="529"/>
      <c r="G950" s="529"/>
      <c r="H950" s="529"/>
      <c r="I950" s="529"/>
      <c r="J950" s="529"/>
      <c r="K950" s="529"/>
      <c r="L950" s="529"/>
      <c r="M950" s="529"/>
      <c r="N950" s="529"/>
      <c r="O950" s="529"/>
      <c r="P950" s="529"/>
      <c r="Q950" s="529"/>
      <c r="R950" s="529"/>
      <c r="S950" s="1148"/>
    </row>
    <row r="951" spans="1:19" ht="15.6">
      <c r="A951" s="1820" t="s">
        <v>1285</v>
      </c>
      <c r="B951" s="1821"/>
      <c r="C951" s="1821"/>
      <c r="D951" s="1821"/>
      <c r="E951" s="1821"/>
      <c r="F951" s="1821"/>
      <c r="G951" s="1821"/>
      <c r="H951" s="1821"/>
      <c r="I951" s="1821"/>
      <c r="J951" s="1821"/>
      <c r="K951" s="1822"/>
      <c r="L951" s="1823" t="s">
        <v>428</v>
      </c>
      <c r="M951" s="1825" t="s">
        <v>1225</v>
      </c>
      <c r="N951" s="1826"/>
      <c r="O951" s="1827"/>
      <c r="P951" s="1823" t="s">
        <v>1286</v>
      </c>
      <c r="Q951" s="1823" t="s">
        <v>1287</v>
      </c>
      <c r="R951" s="1823" t="s">
        <v>1288</v>
      </c>
      <c r="S951" s="1809" t="s">
        <v>1206</v>
      </c>
    </row>
    <row r="952" spans="1:19" ht="15.6">
      <c r="A952" s="1804"/>
      <c r="B952" s="1805"/>
      <c r="C952" s="1805"/>
      <c r="D952" s="1805"/>
      <c r="E952" s="1805"/>
      <c r="F952" s="1805"/>
      <c r="G952" s="1805"/>
      <c r="H952" s="1805"/>
      <c r="I952" s="1805"/>
      <c r="J952" s="1805"/>
      <c r="K952" s="1806"/>
      <c r="L952" s="1824"/>
      <c r="M952" s="546" t="s">
        <v>1289</v>
      </c>
      <c r="N952" s="546" t="s">
        <v>1290</v>
      </c>
      <c r="O952" s="546" t="s">
        <v>1291</v>
      </c>
      <c r="P952" s="1824"/>
      <c r="Q952" s="1824"/>
      <c r="R952" s="1824"/>
      <c r="S952" s="1810"/>
    </row>
    <row r="953" spans="1:19" ht="15.6">
      <c r="A953" s="1811" t="s">
        <v>1292</v>
      </c>
      <c r="B953" s="1812"/>
      <c r="C953" s="1812"/>
      <c r="D953" s="1812"/>
      <c r="E953" s="1812"/>
      <c r="F953" s="1812"/>
      <c r="G953" s="1812"/>
      <c r="H953" s="1812"/>
      <c r="I953" s="1812"/>
      <c r="J953" s="1812"/>
      <c r="K953" s="1813"/>
      <c r="L953" s="547" t="s">
        <v>1713</v>
      </c>
      <c r="M953" s="583"/>
      <c r="N953" s="549"/>
      <c r="O953" s="549"/>
      <c r="P953" s="549"/>
      <c r="Q953" s="549">
        <v>10</v>
      </c>
      <c r="R953" s="549">
        <f>Q953</f>
        <v>10</v>
      </c>
      <c r="S953" s="584">
        <v>7</v>
      </c>
    </row>
    <row r="954" spans="1:19" ht="15.6">
      <c r="A954" s="1814"/>
      <c r="B954" s="1815"/>
      <c r="C954" s="1815"/>
      <c r="D954" s="1815"/>
      <c r="E954" s="1815"/>
      <c r="F954" s="1815"/>
      <c r="G954" s="1815"/>
      <c r="H954" s="1815"/>
      <c r="I954" s="1815"/>
      <c r="J954" s="1815"/>
      <c r="K954" s="1816"/>
      <c r="L954" s="547"/>
      <c r="M954" s="583"/>
      <c r="N954" s="549"/>
      <c r="O954" s="549"/>
      <c r="P954" s="549"/>
      <c r="Q954" s="549"/>
      <c r="R954" s="549"/>
      <c r="S954" s="584">
        <v>0</v>
      </c>
    </row>
    <row r="955" spans="1:19" ht="15.6">
      <c r="A955" s="1814"/>
      <c r="B955" s="1815"/>
      <c r="C955" s="1815"/>
      <c r="D955" s="1815"/>
      <c r="E955" s="1815"/>
      <c r="F955" s="1815"/>
      <c r="G955" s="1815"/>
      <c r="H955" s="1815"/>
      <c r="I955" s="1815"/>
      <c r="J955" s="1815"/>
      <c r="K955" s="1816"/>
      <c r="L955" s="547"/>
      <c r="M955" s="583"/>
      <c r="N955" s="549"/>
      <c r="O955" s="549"/>
      <c r="P955" s="549"/>
      <c r="Q955" s="549"/>
      <c r="R955" s="549"/>
      <c r="S955" s="584"/>
    </row>
    <row r="956" spans="1:19" ht="15.6">
      <c r="A956" s="1814"/>
      <c r="B956" s="1815"/>
      <c r="C956" s="1815"/>
      <c r="D956" s="1815"/>
      <c r="E956" s="1815"/>
      <c r="F956" s="1815"/>
      <c r="G956" s="1815"/>
      <c r="H956" s="1815"/>
      <c r="I956" s="1815"/>
      <c r="J956" s="1815"/>
      <c r="K956" s="1816"/>
      <c r="L956" s="547"/>
      <c r="M956" s="583"/>
      <c r="N956" s="549"/>
      <c r="O956" s="549"/>
      <c r="P956" s="549"/>
      <c r="Q956" s="549"/>
      <c r="R956" s="549"/>
      <c r="S956" s="584"/>
    </row>
    <row r="957" spans="1:19" ht="15.6">
      <c r="A957" s="1814"/>
      <c r="B957" s="1815"/>
      <c r="C957" s="1815"/>
      <c r="D957" s="1815"/>
      <c r="E957" s="1815"/>
      <c r="F957" s="1815"/>
      <c r="G957" s="1815"/>
      <c r="H957" s="1815"/>
      <c r="I957" s="1815"/>
      <c r="J957" s="1815"/>
      <c r="K957" s="1816"/>
      <c r="L957" s="547"/>
      <c r="M957" s="583"/>
      <c r="N957" s="549"/>
      <c r="O957" s="549"/>
      <c r="P957" s="549"/>
      <c r="Q957" s="549"/>
      <c r="R957" s="549"/>
      <c r="S957" s="584"/>
    </row>
    <row r="958" spans="1:19" ht="15.6">
      <c r="A958" s="1814"/>
      <c r="B958" s="1815"/>
      <c r="C958" s="1815"/>
      <c r="D958" s="1815"/>
      <c r="E958" s="1815"/>
      <c r="F958" s="1815"/>
      <c r="G958" s="1815"/>
      <c r="H958" s="1815"/>
      <c r="I958" s="1815"/>
      <c r="J958" s="1815"/>
      <c r="K958" s="1816"/>
      <c r="L958" s="547"/>
      <c r="M958" s="583"/>
      <c r="N958" s="549"/>
      <c r="O958" s="549"/>
      <c r="P958" s="549"/>
      <c r="Q958" s="549"/>
      <c r="R958" s="549"/>
      <c r="S958" s="584"/>
    </row>
    <row r="959" spans="1:19" ht="15.6">
      <c r="A959" s="1814"/>
      <c r="B959" s="1815"/>
      <c r="C959" s="1815"/>
      <c r="D959" s="1815"/>
      <c r="E959" s="1815"/>
      <c r="F959" s="1815"/>
      <c r="G959" s="1815"/>
      <c r="H959" s="1815"/>
      <c r="I959" s="1815"/>
      <c r="J959" s="1815"/>
      <c r="K959" s="1816"/>
      <c r="L959" s="547"/>
      <c r="M959" s="583"/>
      <c r="N959" s="549"/>
      <c r="O959" s="549"/>
      <c r="P959" s="549"/>
      <c r="Q959" s="549"/>
      <c r="R959" s="549"/>
      <c r="S959" s="584"/>
    </row>
    <row r="960" spans="1:19" ht="15.6">
      <c r="A960" s="1814"/>
      <c r="B960" s="1815"/>
      <c r="C960" s="1815"/>
      <c r="D960" s="1815"/>
      <c r="E960" s="1815"/>
      <c r="F960" s="1815"/>
      <c r="G960" s="1815"/>
      <c r="H960" s="1815"/>
      <c r="I960" s="1815"/>
      <c r="J960" s="1815"/>
      <c r="K960" s="1816"/>
      <c r="L960" s="547"/>
      <c r="M960" s="583"/>
      <c r="N960" s="549"/>
      <c r="O960" s="549"/>
      <c r="P960" s="549"/>
      <c r="Q960" s="549"/>
      <c r="R960" s="549"/>
      <c r="S960" s="584"/>
    </row>
    <row r="961" spans="1:19" ht="15.6">
      <c r="A961" s="1814"/>
      <c r="B961" s="1815"/>
      <c r="C961" s="1815"/>
      <c r="D961" s="1815"/>
      <c r="E961" s="1815"/>
      <c r="F961" s="1815"/>
      <c r="G961" s="1815"/>
      <c r="H961" s="1815"/>
      <c r="I961" s="1815"/>
      <c r="J961" s="1815"/>
      <c r="K961" s="1816"/>
      <c r="L961" s="547"/>
      <c r="M961" s="583"/>
      <c r="N961" s="549"/>
      <c r="O961" s="549"/>
      <c r="P961" s="549"/>
      <c r="Q961" s="549"/>
      <c r="R961" s="549"/>
      <c r="S961" s="584"/>
    </row>
    <row r="962" spans="1:19" ht="15.6">
      <c r="A962" s="1814"/>
      <c r="B962" s="1815"/>
      <c r="C962" s="1815"/>
      <c r="D962" s="1815"/>
      <c r="E962" s="1815"/>
      <c r="F962" s="1815"/>
      <c r="G962" s="1815"/>
      <c r="H962" s="1815"/>
      <c r="I962" s="1815"/>
      <c r="J962" s="1815"/>
      <c r="K962" s="1816"/>
      <c r="L962" s="547"/>
      <c r="M962" s="583"/>
      <c r="N962" s="549"/>
      <c r="O962" s="549"/>
      <c r="P962" s="549"/>
      <c r="Q962" s="549"/>
      <c r="R962" s="549"/>
      <c r="S962" s="584"/>
    </row>
    <row r="963" spans="1:19" ht="15.6">
      <c r="A963" s="1831"/>
      <c r="B963" s="1832"/>
      <c r="C963" s="1832"/>
      <c r="D963" s="1832"/>
      <c r="E963" s="1832"/>
      <c r="F963" s="1832"/>
      <c r="G963" s="1832"/>
      <c r="H963" s="1832"/>
      <c r="I963" s="1832"/>
      <c r="J963" s="1832"/>
      <c r="K963" s="1833"/>
      <c r="L963" s="1834" t="s">
        <v>1209</v>
      </c>
      <c r="M963" s="1835"/>
      <c r="N963" s="1835"/>
      <c r="O963" s="1835"/>
      <c r="P963" s="1835"/>
      <c r="Q963" s="1835"/>
      <c r="R963" s="1836"/>
      <c r="S963" s="558">
        <f>SUM(S953:S962)</f>
        <v>7</v>
      </c>
    </row>
    <row r="964" spans="1:19" ht="15.6">
      <c r="A964" s="559"/>
      <c r="B964" s="560"/>
      <c r="C964" s="560"/>
      <c r="D964" s="561"/>
      <c r="E964" s="562"/>
      <c r="F964" s="562"/>
      <c r="G964" s="562"/>
      <c r="H964" s="563"/>
      <c r="I964" s="564"/>
      <c r="J964" s="565"/>
      <c r="K964" s="565"/>
      <c r="L964" s="565"/>
      <c r="M964" s="566"/>
      <c r="N964" s="561"/>
      <c r="O964" s="561"/>
      <c r="P964" s="561"/>
      <c r="Q964" s="561"/>
      <c r="R964" s="561"/>
      <c r="S964" s="567"/>
    </row>
    <row r="965" spans="1:19" ht="67.2" customHeight="1">
      <c r="A965" s="753" t="s">
        <v>1306</v>
      </c>
      <c r="B965" s="1757"/>
      <c r="C965" s="1757"/>
      <c r="D965" s="299"/>
      <c r="E965" s="280"/>
      <c r="F965" s="756"/>
      <c r="G965" s="1758" t="s">
        <v>1306</v>
      </c>
      <c r="H965" s="1758"/>
      <c r="I965" s="299"/>
      <c r="J965" s="299"/>
      <c r="K965" s="565"/>
      <c r="L965" s="565"/>
      <c r="M965" s="566"/>
      <c r="N965" s="561"/>
      <c r="O965" s="561"/>
      <c r="P965" s="561"/>
      <c r="Q965" s="561"/>
      <c r="R965" s="561"/>
      <c r="S965" s="567"/>
    </row>
    <row r="966" spans="1:19" ht="15.6">
      <c r="A966" s="765" t="s">
        <v>1939</v>
      </c>
      <c r="B966" s="755"/>
      <c r="C966" s="755"/>
      <c r="G966" s="1759" t="s">
        <v>1942</v>
      </c>
      <c r="H966" s="1759"/>
      <c r="I966" s="1759"/>
      <c r="J966" s="1759"/>
      <c r="K966" s="568"/>
      <c r="L966" s="568"/>
      <c r="M966" s="568"/>
      <c r="N966" s="568"/>
      <c r="O966" s="568"/>
      <c r="P966" s="568"/>
      <c r="Q966" s="568"/>
      <c r="R966" s="568"/>
      <c r="S966" s="532"/>
    </row>
    <row r="967" spans="1:19" ht="21" customHeight="1">
      <c r="A967" s="765" t="s">
        <v>1940</v>
      </c>
      <c r="B967" s="755"/>
      <c r="C967" s="755"/>
      <c r="G967" s="1759" t="s">
        <v>1943</v>
      </c>
      <c r="H967" s="1759"/>
      <c r="I967" s="1759"/>
      <c r="J967" s="1759"/>
      <c r="K967" s="568"/>
      <c r="L967" s="568"/>
      <c r="M967" s="568"/>
      <c r="N967" s="568"/>
      <c r="O967" s="568"/>
      <c r="P967" s="568"/>
      <c r="Q967" s="568"/>
      <c r="R967" s="568"/>
      <c r="S967" s="569"/>
    </row>
    <row r="968" spans="1:19" ht="16.2" thickBot="1">
      <c r="A968" s="765" t="s">
        <v>1941</v>
      </c>
      <c r="B968" s="755"/>
      <c r="C968" s="755"/>
      <c r="G968" s="1759" t="s">
        <v>1944</v>
      </c>
      <c r="H968" s="1759"/>
      <c r="I968" s="1759"/>
      <c r="J968" s="1759"/>
      <c r="K968" s="568"/>
      <c r="L968" s="568"/>
      <c r="M968" s="568"/>
      <c r="N968" s="568"/>
      <c r="O968" s="568"/>
      <c r="P968" s="568"/>
      <c r="Q968" s="568"/>
      <c r="R968" s="568"/>
      <c r="S968" s="569"/>
    </row>
    <row r="969" spans="1:19" ht="21" thickBot="1">
      <c r="A969" s="2065"/>
      <c r="B969" s="2066"/>
      <c r="C969" s="2066"/>
      <c r="D969" s="2067" t="s">
        <v>1281</v>
      </c>
      <c r="E969" s="2068"/>
      <c r="F969" s="2068"/>
      <c r="G969" s="2068"/>
      <c r="H969" s="2068"/>
      <c r="I969" s="2068"/>
      <c r="J969" s="2068"/>
      <c r="K969" s="2068"/>
      <c r="L969" s="2068"/>
      <c r="M969" s="2068"/>
      <c r="N969" s="2068"/>
      <c r="O969" s="2068"/>
      <c r="P969" s="2068"/>
      <c r="Q969" s="2068"/>
      <c r="R969" s="2069"/>
      <c r="S969" s="1208"/>
    </row>
    <row r="970" spans="1:19" ht="16.2" thickBot="1">
      <c r="A970" s="530"/>
      <c r="B970" s="531"/>
      <c r="C970" s="531"/>
      <c r="D970" s="531"/>
      <c r="E970" s="531"/>
      <c r="F970" s="531"/>
      <c r="G970" s="531"/>
      <c r="H970" s="531"/>
      <c r="I970" s="531"/>
      <c r="J970" s="531"/>
      <c r="K970" s="531"/>
      <c r="L970" s="531"/>
      <c r="M970" s="531"/>
      <c r="N970" s="531"/>
      <c r="O970" s="531"/>
      <c r="P970" s="531"/>
      <c r="Q970" s="531"/>
      <c r="R970" s="531"/>
      <c r="S970" s="532"/>
    </row>
    <row r="971" spans="1:19" ht="33.6" customHeight="1">
      <c r="A971" s="2050" t="s">
        <v>1204</v>
      </c>
      <c r="B971" s="2051"/>
      <c r="C971" s="2052"/>
      <c r="D971" s="2053" t="s">
        <v>1228</v>
      </c>
      <c r="E971" s="2054"/>
      <c r="F971" s="2054"/>
      <c r="G971" s="2054"/>
      <c r="H971" s="2054"/>
      <c r="I971" s="2054"/>
      <c r="J971" s="2054"/>
      <c r="K971" s="2054"/>
      <c r="L971" s="2054"/>
      <c r="M971" s="2054"/>
      <c r="N971" s="2054"/>
      <c r="O971" s="2054"/>
      <c r="P971" s="2054"/>
      <c r="Q971" s="2054"/>
      <c r="R971" s="2055"/>
      <c r="S971" s="1240"/>
    </row>
    <row r="972" spans="1:19" ht="16.2" thickBot="1">
      <c r="A972" s="1237"/>
      <c r="B972" s="1238"/>
      <c r="C972" s="1239"/>
      <c r="D972" s="2056"/>
      <c r="E972" s="2057"/>
      <c r="F972" s="2057"/>
      <c r="G972" s="2057"/>
      <c r="H972" s="2057"/>
      <c r="I972" s="2057"/>
      <c r="J972" s="2057"/>
      <c r="K972" s="2057"/>
      <c r="L972" s="2057"/>
      <c r="M972" s="2057"/>
      <c r="N972" s="2057"/>
      <c r="O972" s="2057"/>
      <c r="P972" s="2057"/>
      <c r="Q972" s="2057"/>
      <c r="R972" s="2058"/>
      <c r="S972" s="1241"/>
    </row>
    <row r="973" spans="1:19" ht="15.6">
      <c r="A973" s="537"/>
      <c r="B973" s="538"/>
      <c r="C973" s="538"/>
      <c r="D973" s="539"/>
      <c r="E973" s="540"/>
      <c r="F973" s="540"/>
      <c r="G973" s="539"/>
      <c r="H973" s="539"/>
      <c r="I973" s="539"/>
      <c r="J973" s="539"/>
      <c r="K973" s="539"/>
      <c r="L973" s="539"/>
      <c r="M973" s="539"/>
      <c r="N973" s="539"/>
      <c r="O973" s="539"/>
      <c r="P973" s="539"/>
      <c r="Q973" s="539"/>
      <c r="R973" s="540"/>
      <c r="S973" s="534"/>
    </row>
    <row r="974" spans="1:19" ht="15.6">
      <c r="A974" s="1761" t="s">
        <v>1282</v>
      </c>
      <c r="B974" s="1762"/>
      <c r="C974" s="1762"/>
      <c r="D974" s="1762"/>
      <c r="E974" s="541"/>
      <c r="F974" s="1763" t="s">
        <v>1283</v>
      </c>
      <c r="G974" s="1763"/>
      <c r="H974" s="1763"/>
      <c r="I974" s="1763"/>
      <c r="J974" s="1763"/>
      <c r="K974" s="1763"/>
      <c r="L974" s="540"/>
      <c r="M974" s="1763" t="s">
        <v>1205</v>
      </c>
      <c r="N974" s="1763"/>
      <c r="O974" s="1763"/>
      <c r="P974" s="540"/>
      <c r="Q974" s="1764" t="s">
        <v>1284</v>
      </c>
      <c r="R974" s="1765"/>
      <c r="S974" s="1766"/>
    </row>
    <row r="975" spans="1:19" ht="15.6">
      <c r="A975" s="1767" t="str">
        <f>+'ACTA ADICIONAL OBRA '!A242</f>
        <v>12.7.3</v>
      </c>
      <c r="B975" s="1768"/>
      <c r="C975" s="1768"/>
      <c r="D975" s="1768"/>
      <c r="E975" s="541"/>
      <c r="F975" s="1769" t="s">
        <v>1062</v>
      </c>
      <c r="G975" s="1769"/>
      <c r="H975" s="1769"/>
      <c r="I975" s="1769"/>
      <c r="J975" s="1769"/>
      <c r="K975" s="1769"/>
      <c r="L975" s="540"/>
      <c r="M975" s="1770" t="s">
        <v>1058</v>
      </c>
      <c r="N975" s="1771"/>
      <c r="O975" s="1772"/>
      <c r="P975" s="539"/>
      <c r="Q975" s="1828"/>
      <c r="R975" s="1829"/>
      <c r="S975" s="1830"/>
    </row>
    <row r="976" spans="1:19" ht="15.6">
      <c r="A976" s="1767"/>
      <c r="B976" s="1768"/>
      <c r="C976" s="1768"/>
      <c r="D976" s="1768"/>
      <c r="E976" s="541"/>
      <c r="F976" s="1769"/>
      <c r="G976" s="1769"/>
      <c r="H976" s="1769"/>
      <c r="I976" s="1769"/>
      <c r="J976" s="1769"/>
      <c r="K976" s="1769"/>
      <c r="L976" s="539"/>
      <c r="M976" s="539"/>
      <c r="N976" s="542"/>
      <c r="O976" s="542"/>
      <c r="P976" s="542"/>
      <c r="Q976" s="542"/>
      <c r="R976" s="540"/>
      <c r="S976" s="534"/>
    </row>
    <row r="977" spans="1:19">
      <c r="A977" s="1147"/>
      <c r="B977" s="529"/>
      <c r="C977" s="529"/>
      <c r="D977" s="529"/>
      <c r="E977" s="529"/>
      <c r="F977" s="529"/>
      <c r="G977" s="529"/>
      <c r="H977" s="529"/>
      <c r="I977" s="529"/>
      <c r="J977" s="529"/>
      <c r="K977" s="529"/>
      <c r="L977" s="529"/>
      <c r="M977" s="529"/>
      <c r="N977" s="529"/>
      <c r="O977" s="529"/>
      <c r="P977" s="529"/>
      <c r="Q977" s="529"/>
      <c r="R977" s="529"/>
      <c r="S977" s="1148"/>
    </row>
    <row r="978" spans="1:19" ht="15.6">
      <c r="A978" s="1820" t="s">
        <v>1285</v>
      </c>
      <c r="B978" s="1821"/>
      <c r="C978" s="1821"/>
      <c r="D978" s="1821"/>
      <c r="E978" s="1821"/>
      <c r="F978" s="1821"/>
      <c r="G978" s="1821"/>
      <c r="H978" s="1821"/>
      <c r="I978" s="1821"/>
      <c r="J978" s="1821"/>
      <c r="K978" s="1822"/>
      <c r="L978" s="1823" t="s">
        <v>428</v>
      </c>
      <c r="M978" s="1825" t="s">
        <v>1225</v>
      </c>
      <c r="N978" s="1826"/>
      <c r="O978" s="1827"/>
      <c r="P978" s="1823" t="s">
        <v>1286</v>
      </c>
      <c r="Q978" s="1823" t="s">
        <v>1287</v>
      </c>
      <c r="R978" s="1823" t="s">
        <v>1288</v>
      </c>
      <c r="S978" s="1809" t="s">
        <v>1206</v>
      </c>
    </row>
    <row r="979" spans="1:19" ht="15.6">
      <c r="A979" s="1804"/>
      <c r="B979" s="1805"/>
      <c r="C979" s="1805"/>
      <c r="D979" s="1805"/>
      <c r="E979" s="1805"/>
      <c r="F979" s="1805"/>
      <c r="G979" s="1805"/>
      <c r="H979" s="1805"/>
      <c r="I979" s="1805"/>
      <c r="J979" s="1805"/>
      <c r="K979" s="1806"/>
      <c r="L979" s="1824"/>
      <c r="M979" s="546" t="s">
        <v>1289</v>
      </c>
      <c r="N979" s="546" t="s">
        <v>1290</v>
      </c>
      <c r="O979" s="546" t="s">
        <v>1291</v>
      </c>
      <c r="P979" s="1824"/>
      <c r="Q979" s="1824"/>
      <c r="R979" s="1824"/>
      <c r="S979" s="1810"/>
    </row>
    <row r="980" spans="1:19" ht="15.6">
      <c r="A980" s="1811" t="s">
        <v>1292</v>
      </c>
      <c r="B980" s="1812"/>
      <c r="C980" s="1812"/>
      <c r="D980" s="1812"/>
      <c r="E980" s="1812"/>
      <c r="F980" s="1812"/>
      <c r="G980" s="1812"/>
      <c r="H980" s="1812"/>
      <c r="I980" s="1812"/>
      <c r="J980" s="1812"/>
      <c r="K980" s="1813"/>
      <c r="L980" s="547" t="s">
        <v>1714</v>
      </c>
      <c r="M980" s="583"/>
      <c r="N980" s="549"/>
      <c r="O980" s="549"/>
      <c r="P980" s="549"/>
      <c r="Q980" s="549">
        <v>2</v>
      </c>
      <c r="R980" s="549">
        <f>Q980</f>
        <v>2</v>
      </c>
      <c r="S980" s="584">
        <f>R980</f>
        <v>2</v>
      </c>
    </row>
    <row r="981" spans="1:19" ht="15.6">
      <c r="A981" s="1814"/>
      <c r="B981" s="1815"/>
      <c r="C981" s="1815"/>
      <c r="D981" s="1815"/>
      <c r="E981" s="1815"/>
      <c r="F981" s="1815"/>
      <c r="G981" s="1815"/>
      <c r="H981" s="1815"/>
      <c r="I981" s="1815"/>
      <c r="J981" s="1815"/>
      <c r="K981" s="1816"/>
      <c r="L981" s="547"/>
      <c r="M981" s="583"/>
      <c r="N981" s="549"/>
      <c r="O981" s="549"/>
      <c r="P981" s="549"/>
      <c r="Q981" s="549"/>
      <c r="R981" s="549"/>
      <c r="S981" s="584"/>
    </row>
    <row r="982" spans="1:19" ht="15.6">
      <c r="A982" s="1814"/>
      <c r="B982" s="1815"/>
      <c r="C982" s="1815"/>
      <c r="D982" s="1815"/>
      <c r="E982" s="1815"/>
      <c r="F982" s="1815"/>
      <c r="G982" s="1815"/>
      <c r="H982" s="1815"/>
      <c r="I982" s="1815"/>
      <c r="J982" s="1815"/>
      <c r="K982" s="1816"/>
      <c r="L982" s="547"/>
      <c r="M982" s="583"/>
      <c r="N982" s="549"/>
      <c r="O982" s="549"/>
      <c r="P982" s="549"/>
      <c r="Q982" s="549"/>
      <c r="R982" s="549"/>
      <c r="S982" s="584"/>
    </row>
    <row r="983" spans="1:19" ht="15.6">
      <c r="A983" s="1814"/>
      <c r="B983" s="1815"/>
      <c r="C983" s="1815"/>
      <c r="D983" s="1815"/>
      <c r="E983" s="1815"/>
      <c r="F983" s="1815"/>
      <c r="G983" s="1815"/>
      <c r="H983" s="1815"/>
      <c r="I983" s="1815"/>
      <c r="J983" s="1815"/>
      <c r="K983" s="1816"/>
      <c r="L983" s="547"/>
      <c r="M983" s="583"/>
      <c r="N983" s="549"/>
      <c r="O983" s="549"/>
      <c r="P983" s="549"/>
      <c r="Q983" s="549"/>
      <c r="R983" s="549"/>
      <c r="S983" s="584"/>
    </row>
    <row r="984" spans="1:19" ht="15.6">
      <c r="A984" s="1814"/>
      <c r="B984" s="1815"/>
      <c r="C984" s="1815"/>
      <c r="D984" s="1815"/>
      <c r="E984" s="1815"/>
      <c r="F984" s="1815"/>
      <c r="G984" s="1815"/>
      <c r="H984" s="1815"/>
      <c r="I984" s="1815"/>
      <c r="J984" s="1815"/>
      <c r="K984" s="1816"/>
      <c r="L984" s="547"/>
      <c r="M984" s="583"/>
      <c r="N984" s="549"/>
      <c r="O984" s="549"/>
      <c r="P984" s="549"/>
      <c r="Q984" s="549"/>
      <c r="R984" s="549"/>
      <c r="S984" s="584"/>
    </row>
    <row r="985" spans="1:19" ht="15.6">
      <c r="A985" s="1814"/>
      <c r="B985" s="1815"/>
      <c r="C985" s="1815"/>
      <c r="D985" s="1815"/>
      <c r="E985" s="1815"/>
      <c r="F985" s="1815"/>
      <c r="G985" s="1815"/>
      <c r="H985" s="1815"/>
      <c r="I985" s="1815"/>
      <c r="J985" s="1815"/>
      <c r="K985" s="1816"/>
      <c r="L985" s="547"/>
      <c r="M985" s="583"/>
      <c r="N985" s="549"/>
      <c r="O985" s="549"/>
      <c r="P985" s="549"/>
      <c r="Q985" s="549"/>
      <c r="R985" s="549"/>
      <c r="S985" s="584"/>
    </row>
    <row r="986" spans="1:19" ht="15.6">
      <c r="A986" s="1814"/>
      <c r="B986" s="1815"/>
      <c r="C986" s="1815"/>
      <c r="D986" s="1815"/>
      <c r="E986" s="1815"/>
      <c r="F986" s="1815"/>
      <c r="G986" s="1815"/>
      <c r="H986" s="1815"/>
      <c r="I986" s="1815"/>
      <c r="J986" s="1815"/>
      <c r="K986" s="1816"/>
      <c r="L986" s="547"/>
      <c r="M986" s="583"/>
      <c r="N986" s="549"/>
      <c r="O986" s="549"/>
      <c r="P986" s="549"/>
      <c r="Q986" s="549"/>
      <c r="R986" s="549"/>
      <c r="S986" s="584"/>
    </row>
    <row r="987" spans="1:19" ht="15.6">
      <c r="A987" s="1814"/>
      <c r="B987" s="1815"/>
      <c r="C987" s="1815"/>
      <c r="D987" s="1815"/>
      <c r="E987" s="1815"/>
      <c r="F987" s="1815"/>
      <c r="G987" s="1815"/>
      <c r="H987" s="1815"/>
      <c r="I987" s="1815"/>
      <c r="J987" s="1815"/>
      <c r="K987" s="1816"/>
      <c r="L987" s="547"/>
      <c r="M987" s="583"/>
      <c r="N987" s="549"/>
      <c r="O987" s="549"/>
      <c r="P987" s="549"/>
      <c r="Q987" s="549"/>
      <c r="R987" s="549"/>
      <c r="S987" s="584"/>
    </row>
    <row r="988" spans="1:19" ht="15.6">
      <c r="A988" s="1814"/>
      <c r="B988" s="1815"/>
      <c r="C988" s="1815"/>
      <c r="D988" s="1815"/>
      <c r="E988" s="1815"/>
      <c r="F988" s="1815"/>
      <c r="G988" s="1815"/>
      <c r="H988" s="1815"/>
      <c r="I988" s="1815"/>
      <c r="J988" s="1815"/>
      <c r="K988" s="1816"/>
      <c r="L988" s="547"/>
      <c r="M988" s="583"/>
      <c r="N988" s="549"/>
      <c r="O988" s="549"/>
      <c r="P988" s="549"/>
      <c r="Q988" s="549"/>
      <c r="R988" s="549"/>
      <c r="S988" s="584"/>
    </row>
    <row r="989" spans="1:19" ht="15.6">
      <c r="A989" s="1814"/>
      <c r="B989" s="1815"/>
      <c r="C989" s="1815"/>
      <c r="D989" s="1815"/>
      <c r="E989" s="1815"/>
      <c r="F989" s="1815"/>
      <c r="G989" s="1815"/>
      <c r="H989" s="1815"/>
      <c r="I989" s="1815"/>
      <c r="J989" s="1815"/>
      <c r="K989" s="1816"/>
      <c r="L989" s="547"/>
      <c r="M989" s="583"/>
      <c r="N989" s="549"/>
      <c r="O989" s="549"/>
      <c r="P989" s="549"/>
      <c r="Q989" s="549"/>
      <c r="R989" s="549"/>
      <c r="S989" s="584"/>
    </row>
    <row r="990" spans="1:19" ht="15.6">
      <c r="A990" s="1831"/>
      <c r="B990" s="1832"/>
      <c r="C990" s="1832"/>
      <c r="D990" s="1832"/>
      <c r="E990" s="1832"/>
      <c r="F990" s="1832"/>
      <c r="G990" s="1832"/>
      <c r="H990" s="1832"/>
      <c r="I990" s="1832"/>
      <c r="J990" s="1832"/>
      <c r="K990" s="1833"/>
      <c r="L990" s="1834" t="s">
        <v>1209</v>
      </c>
      <c r="M990" s="1835"/>
      <c r="N990" s="1835"/>
      <c r="O990" s="1835"/>
      <c r="P990" s="1835"/>
      <c r="Q990" s="1835"/>
      <c r="R990" s="1836"/>
      <c r="S990" s="558">
        <f>SUM(S980:S989)</f>
        <v>2</v>
      </c>
    </row>
    <row r="991" spans="1:19" ht="15.6">
      <c r="A991" s="559"/>
      <c r="B991" s="560"/>
      <c r="C991" s="560"/>
      <c r="D991" s="561"/>
      <c r="E991" s="562"/>
      <c r="F991" s="562"/>
      <c r="G991" s="562"/>
      <c r="H991" s="563"/>
      <c r="I991" s="564"/>
      <c r="J991" s="565"/>
      <c r="K991" s="565"/>
      <c r="L991" s="565"/>
      <c r="M991" s="566"/>
      <c r="N991" s="561"/>
      <c r="O991" s="561"/>
      <c r="P991" s="561"/>
      <c r="Q991" s="561"/>
      <c r="R991" s="561"/>
      <c r="S991" s="567"/>
    </row>
    <row r="992" spans="1:19" ht="72" customHeight="1">
      <c r="A992" s="753" t="s">
        <v>1306</v>
      </c>
      <c r="B992" s="1757"/>
      <c r="C992" s="1757"/>
      <c r="D992" s="299"/>
      <c r="E992" s="280"/>
      <c r="F992" s="756"/>
      <c r="G992" s="1758" t="s">
        <v>1306</v>
      </c>
      <c r="H992" s="1758"/>
      <c r="I992" s="299"/>
      <c r="J992" s="299"/>
      <c r="K992" s="565"/>
      <c r="L992" s="565"/>
      <c r="M992" s="566"/>
      <c r="N992" s="561"/>
      <c r="O992" s="561"/>
      <c r="P992" s="561"/>
      <c r="Q992" s="561"/>
      <c r="R992" s="561"/>
      <c r="S992" s="567"/>
    </row>
    <row r="993" spans="1:19" ht="15.6">
      <c r="A993" s="765" t="s">
        <v>1939</v>
      </c>
      <c r="B993" s="755"/>
      <c r="C993" s="755"/>
      <c r="G993" s="1759" t="s">
        <v>1942</v>
      </c>
      <c r="H993" s="1759"/>
      <c r="I993" s="1759"/>
      <c r="J993" s="1759"/>
      <c r="K993" s="568"/>
      <c r="L993" s="568"/>
      <c r="M993" s="568"/>
      <c r="N993" s="568"/>
      <c r="O993" s="568"/>
      <c r="P993" s="568"/>
      <c r="Q993" s="568"/>
      <c r="R993" s="568"/>
      <c r="S993" s="532"/>
    </row>
    <row r="994" spans="1:19" ht="21" customHeight="1">
      <c r="A994" s="765" t="s">
        <v>1940</v>
      </c>
      <c r="B994" s="755"/>
      <c r="C994" s="755"/>
      <c r="G994" s="1759" t="s">
        <v>1943</v>
      </c>
      <c r="H994" s="1759"/>
      <c r="I994" s="1759"/>
      <c r="J994" s="1759"/>
      <c r="K994" s="568"/>
      <c r="L994" s="568"/>
      <c r="M994" s="568"/>
      <c r="N994" s="568"/>
      <c r="O994" s="568"/>
      <c r="P994" s="568"/>
      <c r="Q994" s="568"/>
      <c r="R994" s="568"/>
      <c r="S994" s="569"/>
    </row>
    <row r="995" spans="1:19" ht="15.6">
      <c r="A995" s="765" t="s">
        <v>1941</v>
      </c>
      <c r="B995" s="755"/>
      <c r="C995" s="755"/>
      <c r="G995" s="1759" t="s">
        <v>1944</v>
      </c>
      <c r="H995" s="1759"/>
      <c r="I995" s="1759"/>
      <c r="J995" s="1759"/>
      <c r="K995" s="568"/>
      <c r="L995" s="568"/>
      <c r="M995" s="568"/>
      <c r="N995" s="568"/>
      <c r="O995" s="568"/>
      <c r="P995" s="568"/>
      <c r="Q995" s="568"/>
      <c r="R995" s="568"/>
      <c r="S995" s="569"/>
    </row>
    <row r="996" spans="1:19" ht="15.6" customHeight="1" thickBot="1">
      <c r="A996" s="1147"/>
      <c r="B996" s="529"/>
      <c r="C996" s="529"/>
      <c r="D996" s="529"/>
      <c r="E996" s="529"/>
      <c r="F996" s="529"/>
      <c r="G996" s="529"/>
      <c r="H996" s="529"/>
      <c r="I996" s="529"/>
      <c r="J996" s="529"/>
      <c r="K996" s="529"/>
      <c r="L996" s="529"/>
      <c r="M996" s="529"/>
      <c r="N996" s="529"/>
      <c r="O996" s="529"/>
      <c r="P996" s="529"/>
      <c r="Q996" s="529"/>
      <c r="R996" s="529"/>
      <c r="S996" s="1148"/>
    </row>
    <row r="997" spans="1:19" ht="21" thickBot="1">
      <c r="A997" s="2065"/>
      <c r="B997" s="2066"/>
      <c r="C997" s="2066"/>
      <c r="D997" s="2067" t="s">
        <v>1281</v>
      </c>
      <c r="E997" s="2068"/>
      <c r="F997" s="2068"/>
      <c r="G997" s="2068"/>
      <c r="H997" s="2068"/>
      <c r="I997" s="2068"/>
      <c r="J997" s="2068"/>
      <c r="K997" s="2068"/>
      <c r="L997" s="2068"/>
      <c r="M997" s="2068"/>
      <c r="N997" s="2068"/>
      <c r="O997" s="2068"/>
      <c r="P997" s="2068"/>
      <c r="Q997" s="2068"/>
      <c r="R997" s="2069"/>
      <c r="S997" s="1208"/>
    </row>
    <row r="998" spans="1:19" ht="16.2" thickBot="1">
      <c r="A998" s="530"/>
      <c r="B998" s="531"/>
      <c r="C998" s="531"/>
      <c r="D998" s="531"/>
      <c r="E998" s="531"/>
      <c r="F998" s="531"/>
      <c r="G998" s="531"/>
      <c r="H998" s="531"/>
      <c r="I998" s="531"/>
      <c r="J998" s="531"/>
      <c r="K998" s="531"/>
      <c r="L998" s="531"/>
      <c r="M998" s="531"/>
      <c r="N998" s="531"/>
      <c r="O998" s="531"/>
      <c r="P998" s="531"/>
      <c r="Q998" s="531"/>
      <c r="R998" s="531"/>
      <c r="S998" s="532"/>
    </row>
    <row r="999" spans="1:19" ht="33.6" customHeight="1">
      <c r="A999" s="2050" t="s">
        <v>1204</v>
      </c>
      <c r="B999" s="2051"/>
      <c r="C999" s="2052"/>
      <c r="D999" s="2053" t="s">
        <v>1228</v>
      </c>
      <c r="E999" s="2054"/>
      <c r="F999" s="2054"/>
      <c r="G999" s="2054"/>
      <c r="H999" s="2054"/>
      <c r="I999" s="2054"/>
      <c r="J999" s="2054"/>
      <c r="K999" s="2054"/>
      <c r="L999" s="2054"/>
      <c r="M999" s="2054"/>
      <c r="N999" s="2054"/>
      <c r="O999" s="2054"/>
      <c r="P999" s="2054"/>
      <c r="Q999" s="2054"/>
      <c r="R999" s="2055"/>
      <c r="S999" s="1240"/>
    </row>
    <row r="1000" spans="1:19" ht="16.2" thickBot="1">
      <c r="A1000" s="1237"/>
      <c r="B1000" s="1238"/>
      <c r="C1000" s="1239"/>
      <c r="D1000" s="2056"/>
      <c r="E1000" s="2057"/>
      <c r="F1000" s="2057"/>
      <c r="G1000" s="2057"/>
      <c r="H1000" s="2057"/>
      <c r="I1000" s="2057"/>
      <c r="J1000" s="2057"/>
      <c r="K1000" s="2057"/>
      <c r="L1000" s="2057"/>
      <c r="M1000" s="2057"/>
      <c r="N1000" s="2057"/>
      <c r="O1000" s="2057"/>
      <c r="P1000" s="2057"/>
      <c r="Q1000" s="2057"/>
      <c r="R1000" s="2058"/>
      <c r="S1000" s="1241"/>
    </row>
    <row r="1001" spans="1:19" ht="15.6">
      <c r="A1001" s="537"/>
      <c r="B1001" s="538"/>
      <c r="C1001" s="538"/>
      <c r="D1001" s="539"/>
      <c r="E1001" s="540"/>
      <c r="F1001" s="540"/>
      <c r="G1001" s="539"/>
      <c r="H1001" s="539"/>
      <c r="I1001" s="539"/>
      <c r="J1001" s="539"/>
      <c r="K1001" s="539"/>
      <c r="L1001" s="539"/>
      <c r="M1001" s="539"/>
      <c r="N1001" s="539"/>
      <c r="O1001" s="539"/>
      <c r="P1001" s="539"/>
      <c r="Q1001" s="539"/>
      <c r="R1001" s="540"/>
      <c r="S1001" s="534"/>
    </row>
    <row r="1002" spans="1:19" ht="15.6">
      <c r="A1002" s="1761" t="s">
        <v>1282</v>
      </c>
      <c r="B1002" s="1762"/>
      <c r="C1002" s="1762"/>
      <c r="D1002" s="1762"/>
      <c r="E1002" s="541"/>
      <c r="F1002" s="1763" t="s">
        <v>1283</v>
      </c>
      <c r="G1002" s="1763"/>
      <c r="H1002" s="1763"/>
      <c r="I1002" s="1763"/>
      <c r="J1002" s="1763"/>
      <c r="K1002" s="1763"/>
      <c r="L1002" s="540"/>
      <c r="M1002" s="1763" t="s">
        <v>1205</v>
      </c>
      <c r="N1002" s="1763"/>
      <c r="O1002" s="1763"/>
      <c r="P1002" s="540"/>
      <c r="Q1002" s="1764" t="s">
        <v>1284</v>
      </c>
      <c r="R1002" s="1765"/>
      <c r="S1002" s="1766"/>
    </row>
    <row r="1003" spans="1:19" ht="15.6">
      <c r="A1003" s="1767" t="str">
        <f>+'ACTA ADICIONAL OBRA '!A243</f>
        <v>12.7.4</v>
      </c>
      <c r="B1003" s="1768"/>
      <c r="C1003" s="1768"/>
      <c r="D1003" s="1768"/>
      <c r="E1003" s="541"/>
      <c r="F1003" s="1769" t="s">
        <v>1064</v>
      </c>
      <c r="G1003" s="1769"/>
      <c r="H1003" s="1769"/>
      <c r="I1003" s="1769"/>
      <c r="J1003" s="1769"/>
      <c r="K1003" s="1769"/>
      <c r="L1003" s="540"/>
      <c r="M1003" s="1770" t="s">
        <v>1058</v>
      </c>
      <c r="N1003" s="1771"/>
      <c r="O1003" s="1772"/>
      <c r="P1003" s="539"/>
      <c r="Q1003" s="1828"/>
      <c r="R1003" s="1829"/>
      <c r="S1003" s="1830"/>
    </row>
    <row r="1004" spans="1:19" ht="15.6">
      <c r="A1004" s="1767"/>
      <c r="B1004" s="1768"/>
      <c r="C1004" s="1768"/>
      <c r="D1004" s="1768"/>
      <c r="E1004" s="541"/>
      <c r="F1004" s="1769"/>
      <c r="G1004" s="1769"/>
      <c r="H1004" s="1769"/>
      <c r="I1004" s="1769"/>
      <c r="J1004" s="1769"/>
      <c r="K1004" s="1769"/>
      <c r="L1004" s="539"/>
      <c r="M1004" s="539"/>
      <c r="N1004" s="542"/>
      <c r="O1004" s="542"/>
      <c r="P1004" s="542"/>
      <c r="Q1004" s="542"/>
      <c r="R1004" s="540"/>
      <c r="S1004" s="534"/>
    </row>
    <row r="1005" spans="1:19">
      <c r="A1005" s="1147"/>
      <c r="B1005" s="529"/>
      <c r="C1005" s="529"/>
      <c r="D1005" s="529"/>
      <c r="E1005" s="529"/>
      <c r="F1005" s="529"/>
      <c r="G1005" s="529"/>
      <c r="H1005" s="529"/>
      <c r="I1005" s="529"/>
      <c r="J1005" s="529"/>
      <c r="K1005" s="529"/>
      <c r="L1005" s="529"/>
      <c r="M1005" s="529"/>
      <c r="N1005" s="529"/>
      <c r="O1005" s="529"/>
      <c r="P1005" s="529"/>
      <c r="Q1005" s="529"/>
      <c r="R1005" s="529"/>
      <c r="S1005" s="1148"/>
    </row>
    <row r="1006" spans="1:19" ht="15.6">
      <c r="A1006" s="1820" t="s">
        <v>1285</v>
      </c>
      <c r="B1006" s="1821"/>
      <c r="C1006" s="1821"/>
      <c r="D1006" s="1821"/>
      <c r="E1006" s="1821"/>
      <c r="F1006" s="1821"/>
      <c r="G1006" s="1821"/>
      <c r="H1006" s="1821"/>
      <c r="I1006" s="1821"/>
      <c r="J1006" s="1821"/>
      <c r="K1006" s="1822"/>
      <c r="L1006" s="1823" t="s">
        <v>428</v>
      </c>
      <c r="M1006" s="1825" t="s">
        <v>1225</v>
      </c>
      <c r="N1006" s="1826"/>
      <c r="O1006" s="1827"/>
      <c r="P1006" s="1823" t="s">
        <v>1286</v>
      </c>
      <c r="Q1006" s="1823" t="s">
        <v>1287</v>
      </c>
      <c r="R1006" s="1823" t="s">
        <v>1288</v>
      </c>
      <c r="S1006" s="1809" t="s">
        <v>1206</v>
      </c>
    </row>
    <row r="1007" spans="1:19" ht="15.6">
      <c r="A1007" s="1804"/>
      <c r="B1007" s="1805"/>
      <c r="C1007" s="1805"/>
      <c r="D1007" s="1805"/>
      <c r="E1007" s="1805"/>
      <c r="F1007" s="1805"/>
      <c r="G1007" s="1805"/>
      <c r="H1007" s="1805"/>
      <c r="I1007" s="1805"/>
      <c r="J1007" s="1805"/>
      <c r="K1007" s="1806"/>
      <c r="L1007" s="1824"/>
      <c r="M1007" s="546" t="s">
        <v>1289</v>
      </c>
      <c r="N1007" s="546" t="s">
        <v>1290</v>
      </c>
      <c r="O1007" s="546" t="s">
        <v>1291</v>
      </c>
      <c r="P1007" s="1824"/>
      <c r="Q1007" s="1824"/>
      <c r="R1007" s="1824"/>
      <c r="S1007" s="1810"/>
    </row>
    <row r="1008" spans="1:19" ht="15.6">
      <c r="A1008" s="1811" t="s">
        <v>1292</v>
      </c>
      <c r="B1008" s="1812"/>
      <c r="C1008" s="1812"/>
      <c r="D1008" s="1812"/>
      <c r="E1008" s="1812"/>
      <c r="F1008" s="1812"/>
      <c r="G1008" s="1812"/>
      <c r="H1008" s="1812"/>
      <c r="I1008" s="1812"/>
      <c r="J1008" s="1812"/>
      <c r="K1008" s="1813"/>
      <c r="L1008" s="547" t="s">
        <v>1715</v>
      </c>
      <c r="M1008" s="583"/>
      <c r="N1008" s="549"/>
      <c r="O1008" s="549"/>
      <c r="P1008" s="549"/>
      <c r="Q1008" s="549">
        <v>2</v>
      </c>
      <c r="R1008" s="549">
        <f>Q1008</f>
        <v>2</v>
      </c>
      <c r="S1008" s="584">
        <f>R1008</f>
        <v>2</v>
      </c>
    </row>
    <row r="1009" spans="1:19" ht="15.6">
      <c r="A1009" s="1814"/>
      <c r="B1009" s="1815"/>
      <c r="C1009" s="1815"/>
      <c r="D1009" s="1815"/>
      <c r="E1009" s="1815"/>
      <c r="F1009" s="1815"/>
      <c r="G1009" s="1815"/>
      <c r="H1009" s="1815"/>
      <c r="I1009" s="1815"/>
      <c r="J1009" s="1815"/>
      <c r="K1009" s="1816"/>
      <c r="L1009" s="547"/>
      <c r="M1009" s="583"/>
      <c r="N1009" s="549"/>
      <c r="O1009" s="549"/>
      <c r="P1009" s="549"/>
      <c r="Q1009" s="549"/>
      <c r="R1009" s="549"/>
      <c r="S1009" s="584"/>
    </row>
    <row r="1010" spans="1:19" ht="15.6">
      <c r="A1010" s="1814"/>
      <c r="B1010" s="1815"/>
      <c r="C1010" s="1815"/>
      <c r="D1010" s="1815"/>
      <c r="E1010" s="1815"/>
      <c r="F1010" s="1815"/>
      <c r="G1010" s="1815"/>
      <c r="H1010" s="1815"/>
      <c r="I1010" s="1815"/>
      <c r="J1010" s="1815"/>
      <c r="K1010" s="1816"/>
      <c r="L1010" s="547"/>
      <c r="M1010" s="583"/>
      <c r="N1010" s="549"/>
      <c r="O1010" s="549"/>
      <c r="P1010" s="549"/>
      <c r="Q1010" s="549"/>
      <c r="R1010" s="549"/>
      <c r="S1010" s="584"/>
    </row>
    <row r="1011" spans="1:19" ht="15.6">
      <c r="A1011" s="1814"/>
      <c r="B1011" s="1815"/>
      <c r="C1011" s="1815"/>
      <c r="D1011" s="1815"/>
      <c r="E1011" s="1815"/>
      <c r="F1011" s="1815"/>
      <c r="G1011" s="1815"/>
      <c r="H1011" s="1815"/>
      <c r="I1011" s="1815"/>
      <c r="J1011" s="1815"/>
      <c r="K1011" s="1816"/>
      <c r="L1011" s="547"/>
      <c r="M1011" s="583"/>
      <c r="N1011" s="549"/>
      <c r="O1011" s="549"/>
      <c r="P1011" s="549"/>
      <c r="Q1011" s="549"/>
      <c r="R1011" s="549"/>
      <c r="S1011" s="584"/>
    </row>
    <row r="1012" spans="1:19" ht="15.6">
      <c r="A1012" s="1814"/>
      <c r="B1012" s="1815"/>
      <c r="C1012" s="1815"/>
      <c r="D1012" s="1815"/>
      <c r="E1012" s="1815"/>
      <c r="F1012" s="1815"/>
      <c r="G1012" s="1815"/>
      <c r="H1012" s="1815"/>
      <c r="I1012" s="1815"/>
      <c r="J1012" s="1815"/>
      <c r="K1012" s="1816"/>
      <c r="L1012" s="547"/>
      <c r="M1012" s="583"/>
      <c r="N1012" s="549"/>
      <c r="O1012" s="549"/>
      <c r="P1012" s="549"/>
      <c r="Q1012" s="549"/>
      <c r="R1012" s="549"/>
      <c r="S1012" s="584"/>
    </row>
    <row r="1013" spans="1:19" ht="15.6">
      <c r="A1013" s="1814"/>
      <c r="B1013" s="1815"/>
      <c r="C1013" s="1815"/>
      <c r="D1013" s="1815"/>
      <c r="E1013" s="1815"/>
      <c r="F1013" s="1815"/>
      <c r="G1013" s="1815"/>
      <c r="H1013" s="1815"/>
      <c r="I1013" s="1815"/>
      <c r="J1013" s="1815"/>
      <c r="K1013" s="1816"/>
      <c r="L1013" s="547"/>
      <c r="M1013" s="583"/>
      <c r="N1013" s="549"/>
      <c r="O1013" s="549"/>
      <c r="P1013" s="549"/>
      <c r="Q1013" s="549"/>
      <c r="R1013" s="549"/>
      <c r="S1013" s="584"/>
    </row>
    <row r="1014" spans="1:19" ht="15.6">
      <c r="A1014" s="1814"/>
      <c r="B1014" s="1815"/>
      <c r="C1014" s="1815"/>
      <c r="D1014" s="1815"/>
      <c r="E1014" s="1815"/>
      <c r="F1014" s="1815"/>
      <c r="G1014" s="1815"/>
      <c r="H1014" s="1815"/>
      <c r="I1014" s="1815"/>
      <c r="J1014" s="1815"/>
      <c r="K1014" s="1816"/>
      <c r="L1014" s="547"/>
      <c r="M1014" s="583"/>
      <c r="N1014" s="549"/>
      <c r="O1014" s="549"/>
      <c r="P1014" s="549"/>
      <c r="Q1014" s="549"/>
      <c r="R1014" s="549"/>
      <c r="S1014" s="584"/>
    </row>
    <row r="1015" spans="1:19" ht="15.6">
      <c r="A1015" s="1814"/>
      <c r="B1015" s="1815"/>
      <c r="C1015" s="1815"/>
      <c r="D1015" s="1815"/>
      <c r="E1015" s="1815"/>
      <c r="F1015" s="1815"/>
      <c r="G1015" s="1815"/>
      <c r="H1015" s="1815"/>
      <c r="I1015" s="1815"/>
      <c r="J1015" s="1815"/>
      <c r="K1015" s="1816"/>
      <c r="L1015" s="547"/>
      <c r="M1015" s="583"/>
      <c r="N1015" s="549"/>
      <c r="O1015" s="549"/>
      <c r="P1015" s="549"/>
      <c r="Q1015" s="549"/>
      <c r="R1015" s="549"/>
      <c r="S1015" s="584"/>
    </row>
    <row r="1016" spans="1:19" ht="15.6">
      <c r="A1016" s="1814"/>
      <c r="B1016" s="1815"/>
      <c r="C1016" s="1815"/>
      <c r="D1016" s="1815"/>
      <c r="E1016" s="1815"/>
      <c r="F1016" s="1815"/>
      <c r="G1016" s="1815"/>
      <c r="H1016" s="1815"/>
      <c r="I1016" s="1815"/>
      <c r="J1016" s="1815"/>
      <c r="K1016" s="1816"/>
      <c r="L1016" s="547"/>
      <c r="M1016" s="583"/>
      <c r="N1016" s="549"/>
      <c r="O1016" s="549"/>
      <c r="P1016" s="549"/>
      <c r="Q1016" s="549"/>
      <c r="R1016" s="549"/>
      <c r="S1016" s="584"/>
    </row>
    <row r="1017" spans="1:19" ht="15.6">
      <c r="A1017" s="1814"/>
      <c r="B1017" s="1815"/>
      <c r="C1017" s="1815"/>
      <c r="D1017" s="1815"/>
      <c r="E1017" s="1815"/>
      <c r="F1017" s="1815"/>
      <c r="G1017" s="1815"/>
      <c r="H1017" s="1815"/>
      <c r="I1017" s="1815"/>
      <c r="J1017" s="1815"/>
      <c r="K1017" s="1816"/>
      <c r="L1017" s="547"/>
      <c r="M1017" s="583"/>
      <c r="N1017" s="549"/>
      <c r="O1017" s="549"/>
      <c r="P1017" s="549"/>
      <c r="Q1017" s="549"/>
      <c r="R1017" s="549"/>
      <c r="S1017" s="584"/>
    </row>
    <row r="1018" spans="1:19" ht="15.6">
      <c r="A1018" s="1831"/>
      <c r="B1018" s="1832"/>
      <c r="C1018" s="1832"/>
      <c r="D1018" s="1832"/>
      <c r="E1018" s="1832"/>
      <c r="F1018" s="1832"/>
      <c r="G1018" s="1832"/>
      <c r="H1018" s="1832"/>
      <c r="I1018" s="1832"/>
      <c r="J1018" s="1832"/>
      <c r="K1018" s="1833"/>
      <c r="L1018" s="1834" t="s">
        <v>1209</v>
      </c>
      <c r="M1018" s="1835"/>
      <c r="N1018" s="1835"/>
      <c r="O1018" s="1835"/>
      <c r="P1018" s="1835"/>
      <c r="Q1018" s="1835"/>
      <c r="R1018" s="1836"/>
      <c r="S1018" s="558">
        <f>SUM(S1008:S1017)</f>
        <v>2</v>
      </c>
    </row>
    <row r="1019" spans="1:19" ht="15.6">
      <c r="A1019" s="559"/>
      <c r="B1019" s="560"/>
      <c r="C1019" s="560"/>
      <c r="D1019" s="561"/>
      <c r="E1019" s="562"/>
      <c r="F1019" s="562"/>
      <c r="G1019" s="562"/>
      <c r="H1019" s="563"/>
      <c r="I1019" s="564"/>
      <c r="J1019" s="565"/>
      <c r="K1019" s="565"/>
      <c r="L1019" s="565"/>
      <c r="M1019" s="566"/>
      <c r="N1019" s="561"/>
      <c r="O1019" s="561"/>
      <c r="P1019" s="561"/>
      <c r="Q1019" s="561"/>
      <c r="R1019" s="561"/>
      <c r="S1019" s="567"/>
    </row>
    <row r="1020" spans="1:19" ht="73.2" customHeight="1">
      <c r="A1020" s="753" t="s">
        <v>1306</v>
      </c>
      <c r="B1020" s="1757"/>
      <c r="C1020" s="1757"/>
      <c r="D1020" s="299"/>
      <c r="E1020" s="280"/>
      <c r="F1020" s="756"/>
      <c r="G1020" s="1758" t="s">
        <v>1306</v>
      </c>
      <c r="H1020" s="1758"/>
      <c r="I1020" s="299"/>
      <c r="J1020" s="299"/>
      <c r="K1020" s="565"/>
      <c r="L1020" s="565"/>
      <c r="M1020" s="566"/>
      <c r="N1020" s="561"/>
      <c r="O1020" s="561"/>
      <c r="P1020" s="561"/>
      <c r="Q1020" s="561"/>
      <c r="R1020" s="561"/>
      <c r="S1020" s="567"/>
    </row>
    <row r="1021" spans="1:19" ht="15.6">
      <c r="A1021" s="765" t="s">
        <v>1939</v>
      </c>
      <c r="B1021" s="755"/>
      <c r="C1021" s="755"/>
      <c r="G1021" s="1759" t="s">
        <v>1942</v>
      </c>
      <c r="H1021" s="1759"/>
      <c r="I1021" s="1759"/>
      <c r="J1021" s="1759"/>
      <c r="K1021" s="568"/>
      <c r="L1021" s="568"/>
      <c r="M1021" s="568"/>
      <c r="N1021" s="568"/>
      <c r="O1021" s="568"/>
      <c r="P1021" s="568"/>
      <c r="Q1021" s="568"/>
      <c r="R1021" s="568"/>
      <c r="S1021" s="532"/>
    </row>
    <row r="1022" spans="1:19" ht="15.6">
      <c r="A1022" s="765" t="s">
        <v>1940</v>
      </c>
      <c r="B1022" s="755"/>
      <c r="C1022" s="755"/>
      <c r="G1022" s="1759" t="s">
        <v>1943</v>
      </c>
      <c r="H1022" s="1759"/>
      <c r="I1022" s="1759"/>
      <c r="J1022" s="1759"/>
      <c r="K1022" s="568"/>
      <c r="L1022" s="568"/>
      <c r="M1022" s="568"/>
      <c r="N1022" s="568"/>
      <c r="O1022" s="568"/>
      <c r="P1022" s="568"/>
      <c r="Q1022" s="568"/>
      <c r="R1022" s="568"/>
      <c r="S1022" s="569"/>
    </row>
    <row r="1023" spans="1:19" ht="16.2" thickBot="1">
      <c r="A1023" s="765" t="s">
        <v>1941</v>
      </c>
      <c r="B1023" s="755"/>
      <c r="C1023" s="755"/>
      <c r="G1023" s="1759" t="s">
        <v>1944</v>
      </c>
      <c r="H1023" s="1759"/>
      <c r="I1023" s="1759"/>
      <c r="J1023" s="1759"/>
      <c r="K1023" s="568"/>
      <c r="L1023" s="568"/>
      <c r="M1023" s="568"/>
      <c r="N1023" s="568"/>
      <c r="O1023" s="568"/>
      <c r="P1023" s="568"/>
      <c r="Q1023" s="568"/>
      <c r="R1023" s="568"/>
      <c r="S1023" s="569"/>
    </row>
    <row r="1024" spans="1:19" ht="21" thickBot="1">
      <c r="A1024" s="2065"/>
      <c r="B1024" s="2066"/>
      <c r="C1024" s="2066"/>
      <c r="D1024" s="2067" t="s">
        <v>1281</v>
      </c>
      <c r="E1024" s="2068"/>
      <c r="F1024" s="2068"/>
      <c r="G1024" s="2068"/>
      <c r="H1024" s="2068"/>
      <c r="I1024" s="2068"/>
      <c r="J1024" s="2068"/>
      <c r="K1024" s="2068"/>
      <c r="L1024" s="2068"/>
      <c r="M1024" s="2068"/>
      <c r="N1024" s="2068"/>
      <c r="O1024" s="2068"/>
      <c r="P1024" s="2068"/>
      <c r="Q1024" s="2068"/>
      <c r="R1024" s="2069"/>
      <c r="S1024" s="1208"/>
    </row>
    <row r="1025" spans="1:19" ht="16.2" thickBot="1">
      <c r="A1025" s="530"/>
      <c r="B1025" s="531"/>
      <c r="C1025" s="531"/>
      <c r="D1025" s="531"/>
      <c r="E1025" s="531"/>
      <c r="F1025" s="531"/>
      <c r="G1025" s="531"/>
      <c r="H1025" s="531"/>
      <c r="I1025" s="531"/>
      <c r="J1025" s="531"/>
      <c r="K1025" s="531"/>
      <c r="L1025" s="531"/>
      <c r="M1025" s="531"/>
      <c r="N1025" s="531"/>
      <c r="O1025" s="531"/>
      <c r="P1025" s="531"/>
      <c r="Q1025" s="531"/>
      <c r="R1025" s="531"/>
      <c r="S1025" s="532"/>
    </row>
    <row r="1026" spans="1:19" ht="15.6">
      <c r="A1026" s="2050" t="s">
        <v>1204</v>
      </c>
      <c r="B1026" s="2051"/>
      <c r="C1026" s="2052"/>
      <c r="D1026" s="2053" t="s">
        <v>1228</v>
      </c>
      <c r="E1026" s="2054"/>
      <c r="F1026" s="2054"/>
      <c r="G1026" s="2054"/>
      <c r="H1026" s="2054"/>
      <c r="I1026" s="2054"/>
      <c r="J1026" s="2054"/>
      <c r="K1026" s="2054"/>
      <c r="L1026" s="2054"/>
      <c r="M1026" s="2054"/>
      <c r="N1026" s="2054"/>
      <c r="O1026" s="2054"/>
      <c r="P1026" s="2054"/>
      <c r="Q1026" s="2054"/>
      <c r="R1026" s="2055"/>
      <c r="S1026" s="1240"/>
    </row>
    <row r="1027" spans="1:19" ht="16.2" thickBot="1">
      <c r="A1027" s="1237"/>
      <c r="B1027" s="1238"/>
      <c r="C1027" s="1239"/>
      <c r="D1027" s="2056"/>
      <c r="E1027" s="2057"/>
      <c r="F1027" s="2057"/>
      <c r="G1027" s="2057"/>
      <c r="H1027" s="2057"/>
      <c r="I1027" s="2057"/>
      <c r="J1027" s="2057"/>
      <c r="K1027" s="2057"/>
      <c r="L1027" s="2057"/>
      <c r="M1027" s="2057"/>
      <c r="N1027" s="2057"/>
      <c r="O1027" s="2057"/>
      <c r="P1027" s="2057"/>
      <c r="Q1027" s="2057"/>
      <c r="R1027" s="2058"/>
      <c r="S1027" s="1241"/>
    </row>
    <row r="1028" spans="1:19" ht="15.6">
      <c r="A1028" s="537"/>
      <c r="B1028" s="538"/>
      <c r="C1028" s="538"/>
      <c r="D1028" s="539"/>
      <c r="E1028" s="540"/>
      <c r="F1028" s="540"/>
      <c r="G1028" s="539"/>
      <c r="H1028" s="539"/>
      <c r="I1028" s="539"/>
      <c r="J1028" s="539"/>
      <c r="K1028" s="539"/>
      <c r="L1028" s="539"/>
      <c r="M1028" s="539"/>
      <c r="N1028" s="539"/>
      <c r="O1028" s="539"/>
      <c r="P1028" s="539"/>
      <c r="Q1028" s="539"/>
      <c r="R1028" s="540"/>
      <c r="S1028" s="534"/>
    </row>
    <row r="1029" spans="1:19" ht="15.6">
      <c r="A1029" s="1761" t="s">
        <v>1282</v>
      </c>
      <c r="B1029" s="1762"/>
      <c r="C1029" s="1762"/>
      <c r="D1029" s="1762"/>
      <c r="E1029" s="541"/>
      <c r="F1029" s="1763" t="s">
        <v>1283</v>
      </c>
      <c r="G1029" s="1763"/>
      <c r="H1029" s="1763"/>
      <c r="I1029" s="1763"/>
      <c r="J1029" s="1763"/>
      <c r="K1029" s="1763"/>
      <c r="L1029" s="540"/>
      <c r="M1029" s="1763" t="s">
        <v>1205</v>
      </c>
      <c r="N1029" s="1763"/>
      <c r="O1029" s="1763"/>
      <c r="P1029" s="540"/>
      <c r="Q1029" s="1764" t="s">
        <v>1284</v>
      </c>
      <c r="R1029" s="1765"/>
      <c r="S1029" s="1766"/>
    </row>
    <row r="1030" spans="1:19" ht="15.6">
      <c r="A1030" s="1767" t="str">
        <f>+'ACTA ADICIONAL OBRA '!A245</f>
        <v>12.7.5</v>
      </c>
      <c r="B1030" s="1768"/>
      <c r="C1030" s="1768"/>
      <c r="D1030" s="1768"/>
      <c r="E1030" s="541"/>
      <c r="F1030" s="1769" t="str">
        <f>+'ACTA ADICIONAL OBRA '!B245</f>
        <v>PUERTA METALICA Y VIDRIO DE 1.86X2.60</v>
      </c>
      <c r="G1030" s="1769"/>
      <c r="H1030" s="1769"/>
      <c r="I1030" s="1769"/>
      <c r="J1030" s="1769"/>
      <c r="K1030" s="1769"/>
      <c r="L1030" s="540"/>
      <c r="M1030" s="1770" t="s">
        <v>1058</v>
      </c>
      <c r="N1030" s="1771"/>
      <c r="O1030" s="1772"/>
      <c r="P1030" s="539"/>
      <c r="Q1030" s="1828"/>
      <c r="R1030" s="1829"/>
      <c r="S1030" s="1830"/>
    </row>
    <row r="1031" spans="1:19" ht="15.6">
      <c r="A1031" s="1767"/>
      <c r="B1031" s="1768"/>
      <c r="C1031" s="1768"/>
      <c r="D1031" s="1768"/>
      <c r="E1031" s="541"/>
      <c r="F1031" s="1769"/>
      <c r="G1031" s="1769"/>
      <c r="H1031" s="1769"/>
      <c r="I1031" s="1769"/>
      <c r="J1031" s="1769"/>
      <c r="K1031" s="1769"/>
      <c r="L1031" s="539"/>
      <c r="M1031" s="539"/>
      <c r="N1031" s="542"/>
      <c r="O1031" s="542"/>
      <c r="P1031" s="542"/>
      <c r="Q1031" s="542"/>
      <c r="R1031" s="540"/>
      <c r="S1031" s="534"/>
    </row>
    <row r="1032" spans="1:19">
      <c r="A1032" s="1147"/>
      <c r="B1032" s="529"/>
      <c r="C1032" s="529"/>
      <c r="D1032" s="529"/>
      <c r="E1032" s="529"/>
      <c r="F1032" s="529"/>
      <c r="G1032" s="529"/>
      <c r="H1032" s="529"/>
      <c r="I1032" s="529"/>
      <c r="J1032" s="529"/>
      <c r="K1032" s="529"/>
      <c r="L1032" s="529"/>
      <c r="M1032" s="529"/>
      <c r="N1032" s="529"/>
      <c r="O1032" s="529"/>
      <c r="P1032" s="529"/>
      <c r="Q1032" s="529"/>
      <c r="R1032" s="529"/>
      <c r="S1032" s="1148"/>
    </row>
    <row r="1033" spans="1:19" ht="15.6">
      <c r="A1033" s="1820" t="s">
        <v>1285</v>
      </c>
      <c r="B1033" s="1821"/>
      <c r="C1033" s="1821"/>
      <c r="D1033" s="1821"/>
      <c r="E1033" s="1821"/>
      <c r="F1033" s="1821"/>
      <c r="G1033" s="1821"/>
      <c r="H1033" s="1821"/>
      <c r="I1033" s="1821"/>
      <c r="J1033" s="1821"/>
      <c r="K1033" s="1822"/>
      <c r="L1033" s="1823" t="s">
        <v>428</v>
      </c>
      <c r="M1033" s="1825" t="s">
        <v>1225</v>
      </c>
      <c r="N1033" s="1826"/>
      <c r="O1033" s="1827"/>
      <c r="P1033" s="1823" t="s">
        <v>1286</v>
      </c>
      <c r="Q1033" s="1823" t="s">
        <v>1287</v>
      </c>
      <c r="R1033" s="1823" t="s">
        <v>1288</v>
      </c>
      <c r="S1033" s="1809" t="s">
        <v>1206</v>
      </c>
    </row>
    <row r="1034" spans="1:19" ht="15.6">
      <c r="A1034" s="1804"/>
      <c r="B1034" s="1805"/>
      <c r="C1034" s="1805"/>
      <c r="D1034" s="1805"/>
      <c r="E1034" s="1805"/>
      <c r="F1034" s="1805"/>
      <c r="G1034" s="1805"/>
      <c r="H1034" s="1805"/>
      <c r="I1034" s="1805"/>
      <c r="J1034" s="1805"/>
      <c r="K1034" s="1806"/>
      <c r="L1034" s="1824"/>
      <c r="M1034" s="546" t="s">
        <v>1289</v>
      </c>
      <c r="N1034" s="546" t="s">
        <v>1290</v>
      </c>
      <c r="O1034" s="546" t="s">
        <v>1291</v>
      </c>
      <c r="P1034" s="1824"/>
      <c r="Q1034" s="1824"/>
      <c r="R1034" s="1824"/>
      <c r="S1034" s="1810"/>
    </row>
    <row r="1035" spans="1:19" ht="15.6">
      <c r="A1035" s="1811" t="s">
        <v>1292</v>
      </c>
      <c r="B1035" s="1812"/>
      <c r="C1035" s="1812"/>
      <c r="D1035" s="1812"/>
      <c r="E1035" s="1812"/>
      <c r="F1035" s="1812"/>
      <c r="G1035" s="1812"/>
      <c r="H1035" s="1812"/>
      <c r="I1035" s="1812"/>
      <c r="J1035" s="1812"/>
      <c r="K1035" s="1813"/>
      <c r="L1035" s="547" t="s">
        <v>2076</v>
      </c>
      <c r="M1035" s="583"/>
      <c r="N1035" s="549"/>
      <c r="O1035" s="549"/>
      <c r="P1035" s="549"/>
      <c r="Q1035" s="549">
        <v>1</v>
      </c>
      <c r="R1035" s="549">
        <f>Q1035</f>
        <v>1</v>
      </c>
      <c r="S1035" s="584">
        <f>R1035</f>
        <v>1</v>
      </c>
    </row>
    <row r="1036" spans="1:19" ht="15.6">
      <c r="A1036" s="1814"/>
      <c r="B1036" s="1815"/>
      <c r="C1036" s="1815"/>
      <c r="D1036" s="1815"/>
      <c r="E1036" s="1815"/>
      <c r="F1036" s="1815"/>
      <c r="G1036" s="1815"/>
      <c r="H1036" s="1815"/>
      <c r="I1036" s="1815"/>
      <c r="J1036" s="1815"/>
      <c r="K1036" s="1816"/>
      <c r="L1036" s="547"/>
      <c r="M1036" s="583"/>
      <c r="N1036" s="549"/>
      <c r="O1036" s="549"/>
      <c r="P1036" s="549"/>
      <c r="Q1036" s="549"/>
      <c r="R1036" s="549"/>
      <c r="S1036" s="584"/>
    </row>
    <row r="1037" spans="1:19" ht="15.6">
      <c r="A1037" s="1814"/>
      <c r="B1037" s="1815"/>
      <c r="C1037" s="1815"/>
      <c r="D1037" s="1815"/>
      <c r="E1037" s="1815"/>
      <c r="F1037" s="1815"/>
      <c r="G1037" s="1815"/>
      <c r="H1037" s="1815"/>
      <c r="I1037" s="1815"/>
      <c r="J1037" s="1815"/>
      <c r="K1037" s="1816"/>
      <c r="L1037" s="547"/>
      <c r="M1037" s="583"/>
      <c r="N1037" s="549"/>
      <c r="O1037" s="549"/>
      <c r="P1037" s="549"/>
      <c r="Q1037" s="549"/>
      <c r="R1037" s="549"/>
      <c r="S1037" s="584"/>
    </row>
    <row r="1038" spans="1:19" ht="15.6">
      <c r="A1038" s="1814"/>
      <c r="B1038" s="1815"/>
      <c r="C1038" s="1815"/>
      <c r="D1038" s="1815"/>
      <c r="E1038" s="1815"/>
      <c r="F1038" s="1815"/>
      <c r="G1038" s="1815"/>
      <c r="H1038" s="1815"/>
      <c r="I1038" s="1815"/>
      <c r="J1038" s="1815"/>
      <c r="K1038" s="1816"/>
      <c r="L1038" s="547"/>
      <c r="M1038" s="583"/>
      <c r="N1038" s="549"/>
      <c r="O1038" s="549"/>
      <c r="P1038" s="549"/>
      <c r="Q1038" s="549"/>
      <c r="R1038" s="549"/>
      <c r="S1038" s="584"/>
    </row>
    <row r="1039" spans="1:19" ht="15.6">
      <c r="A1039" s="1814"/>
      <c r="B1039" s="1815"/>
      <c r="C1039" s="1815"/>
      <c r="D1039" s="1815"/>
      <c r="E1039" s="1815"/>
      <c r="F1039" s="1815"/>
      <c r="G1039" s="1815"/>
      <c r="H1039" s="1815"/>
      <c r="I1039" s="1815"/>
      <c r="J1039" s="1815"/>
      <c r="K1039" s="1816"/>
      <c r="L1039" s="547"/>
      <c r="M1039" s="583"/>
      <c r="N1039" s="549"/>
      <c r="O1039" s="549"/>
      <c r="P1039" s="549"/>
      <c r="Q1039" s="549"/>
      <c r="R1039" s="549"/>
      <c r="S1039" s="584"/>
    </row>
    <row r="1040" spans="1:19" ht="15.6">
      <c r="A1040" s="1814"/>
      <c r="B1040" s="1815"/>
      <c r="C1040" s="1815"/>
      <c r="D1040" s="1815"/>
      <c r="E1040" s="1815"/>
      <c r="F1040" s="1815"/>
      <c r="G1040" s="1815"/>
      <c r="H1040" s="1815"/>
      <c r="I1040" s="1815"/>
      <c r="J1040" s="1815"/>
      <c r="K1040" s="1816"/>
      <c r="L1040" s="547"/>
      <c r="M1040" s="583"/>
      <c r="N1040" s="549"/>
      <c r="O1040" s="549"/>
      <c r="P1040" s="549"/>
      <c r="Q1040" s="549"/>
      <c r="R1040" s="549"/>
      <c r="S1040" s="584"/>
    </row>
    <row r="1041" spans="1:19" ht="15.6">
      <c r="A1041" s="1814"/>
      <c r="B1041" s="1815"/>
      <c r="C1041" s="1815"/>
      <c r="D1041" s="1815"/>
      <c r="E1041" s="1815"/>
      <c r="F1041" s="1815"/>
      <c r="G1041" s="1815"/>
      <c r="H1041" s="1815"/>
      <c r="I1041" s="1815"/>
      <c r="J1041" s="1815"/>
      <c r="K1041" s="1816"/>
      <c r="L1041" s="547"/>
      <c r="M1041" s="583"/>
      <c r="N1041" s="549"/>
      <c r="O1041" s="549"/>
      <c r="P1041" s="549"/>
      <c r="Q1041" s="549"/>
      <c r="R1041" s="549"/>
      <c r="S1041" s="584"/>
    </row>
    <row r="1042" spans="1:19" ht="15.6">
      <c r="A1042" s="1814"/>
      <c r="B1042" s="1815"/>
      <c r="C1042" s="1815"/>
      <c r="D1042" s="1815"/>
      <c r="E1042" s="1815"/>
      <c r="F1042" s="1815"/>
      <c r="G1042" s="1815"/>
      <c r="H1042" s="1815"/>
      <c r="I1042" s="1815"/>
      <c r="J1042" s="1815"/>
      <c r="K1042" s="1816"/>
      <c r="L1042" s="547"/>
      <c r="M1042" s="583"/>
      <c r="N1042" s="549"/>
      <c r="O1042" s="549"/>
      <c r="P1042" s="549"/>
      <c r="Q1042" s="549"/>
      <c r="R1042" s="549"/>
      <c r="S1042" s="584"/>
    </row>
    <row r="1043" spans="1:19" ht="15.6">
      <c r="A1043" s="1814"/>
      <c r="B1043" s="1815"/>
      <c r="C1043" s="1815"/>
      <c r="D1043" s="1815"/>
      <c r="E1043" s="1815"/>
      <c r="F1043" s="1815"/>
      <c r="G1043" s="1815"/>
      <c r="H1043" s="1815"/>
      <c r="I1043" s="1815"/>
      <c r="J1043" s="1815"/>
      <c r="K1043" s="1816"/>
      <c r="L1043" s="547"/>
      <c r="M1043" s="583"/>
      <c r="N1043" s="549"/>
      <c r="O1043" s="549"/>
      <c r="P1043" s="549"/>
      <c r="Q1043" s="549"/>
      <c r="R1043" s="549"/>
      <c r="S1043" s="584"/>
    </row>
    <row r="1044" spans="1:19" ht="15.6">
      <c r="A1044" s="1814"/>
      <c r="B1044" s="1815"/>
      <c r="C1044" s="1815"/>
      <c r="D1044" s="1815"/>
      <c r="E1044" s="1815"/>
      <c r="F1044" s="1815"/>
      <c r="G1044" s="1815"/>
      <c r="H1044" s="1815"/>
      <c r="I1044" s="1815"/>
      <c r="J1044" s="1815"/>
      <c r="K1044" s="1816"/>
      <c r="L1044" s="547"/>
      <c r="M1044" s="583"/>
      <c r="N1044" s="549"/>
      <c r="O1044" s="549"/>
      <c r="P1044" s="549"/>
      <c r="Q1044" s="549"/>
      <c r="R1044" s="549"/>
      <c r="S1044" s="584"/>
    </row>
    <row r="1045" spans="1:19" ht="15.6">
      <c r="A1045" s="1831"/>
      <c r="B1045" s="1832"/>
      <c r="C1045" s="1832"/>
      <c r="D1045" s="1832"/>
      <c r="E1045" s="1832"/>
      <c r="F1045" s="1832"/>
      <c r="G1045" s="1832"/>
      <c r="H1045" s="1832"/>
      <c r="I1045" s="1832"/>
      <c r="J1045" s="1832"/>
      <c r="K1045" s="1833"/>
      <c r="L1045" s="1834" t="s">
        <v>1209</v>
      </c>
      <c r="M1045" s="1835"/>
      <c r="N1045" s="1835"/>
      <c r="O1045" s="1835"/>
      <c r="P1045" s="1835"/>
      <c r="Q1045" s="1835"/>
      <c r="R1045" s="1836"/>
      <c r="S1045" s="558">
        <f>SUM(S1035:S1044)</f>
        <v>1</v>
      </c>
    </row>
    <row r="1046" spans="1:19" ht="15.6">
      <c r="A1046" s="559"/>
      <c r="B1046" s="560"/>
      <c r="C1046" s="560"/>
      <c r="D1046" s="561"/>
      <c r="E1046" s="562"/>
      <c r="F1046" s="562"/>
      <c r="G1046" s="562"/>
      <c r="H1046" s="563"/>
      <c r="I1046" s="564"/>
      <c r="J1046" s="565"/>
      <c r="K1046" s="565"/>
      <c r="L1046" s="565"/>
      <c r="M1046" s="566"/>
      <c r="N1046" s="561"/>
      <c r="O1046" s="561"/>
      <c r="P1046" s="561"/>
      <c r="Q1046" s="561"/>
      <c r="R1046" s="561"/>
      <c r="S1046" s="567"/>
    </row>
    <row r="1047" spans="1:19" ht="72" customHeight="1">
      <c r="A1047" s="753" t="s">
        <v>1306</v>
      </c>
      <c r="B1047" s="1757"/>
      <c r="C1047" s="1757"/>
      <c r="D1047" s="299"/>
      <c r="E1047" s="280"/>
      <c r="F1047" s="756"/>
      <c r="G1047" s="1758" t="s">
        <v>1306</v>
      </c>
      <c r="H1047" s="1758"/>
      <c r="I1047" s="299"/>
      <c r="J1047" s="299"/>
      <c r="K1047" s="565"/>
      <c r="L1047" s="565"/>
      <c r="M1047" s="566"/>
      <c r="N1047" s="561"/>
      <c r="O1047" s="561"/>
      <c r="P1047" s="561"/>
      <c r="Q1047" s="561"/>
      <c r="R1047" s="561"/>
      <c r="S1047" s="567"/>
    </row>
    <row r="1048" spans="1:19" ht="15.6">
      <c r="A1048" s="765" t="s">
        <v>1939</v>
      </c>
      <c r="B1048" s="755"/>
      <c r="C1048" s="755"/>
      <c r="G1048" s="1759" t="s">
        <v>1942</v>
      </c>
      <c r="H1048" s="1759"/>
      <c r="I1048" s="1759"/>
      <c r="J1048" s="1759"/>
      <c r="K1048" s="568"/>
      <c r="L1048" s="568"/>
      <c r="M1048" s="568"/>
      <c r="N1048" s="568"/>
      <c r="O1048" s="568"/>
      <c r="P1048" s="568"/>
      <c r="Q1048" s="568"/>
      <c r="R1048" s="568"/>
      <c r="S1048" s="532"/>
    </row>
    <row r="1049" spans="1:19" ht="15.6">
      <c r="A1049" s="765" t="s">
        <v>1940</v>
      </c>
      <c r="B1049" s="755"/>
      <c r="C1049" s="755"/>
      <c r="G1049" s="1759" t="s">
        <v>1943</v>
      </c>
      <c r="H1049" s="1759"/>
      <c r="I1049" s="1759"/>
      <c r="J1049" s="1759"/>
      <c r="K1049" s="568"/>
      <c r="L1049" s="568"/>
      <c r="M1049" s="568"/>
      <c r="N1049" s="568"/>
      <c r="O1049" s="568"/>
      <c r="P1049" s="568"/>
      <c r="Q1049" s="568"/>
      <c r="R1049" s="568"/>
      <c r="S1049" s="569"/>
    </row>
    <row r="1050" spans="1:19" ht="15.6">
      <c r="A1050" s="765" t="s">
        <v>1941</v>
      </c>
      <c r="B1050" s="755"/>
      <c r="C1050" s="755"/>
      <c r="G1050" s="1759" t="s">
        <v>1944</v>
      </c>
      <c r="H1050" s="1759"/>
      <c r="I1050" s="1759"/>
      <c r="J1050" s="1759"/>
      <c r="K1050" s="568"/>
      <c r="L1050" s="568"/>
      <c r="M1050" s="568"/>
      <c r="N1050" s="568"/>
      <c r="O1050" s="568"/>
      <c r="P1050" s="568"/>
      <c r="Q1050" s="568"/>
      <c r="R1050" s="568"/>
      <c r="S1050" s="569"/>
    </row>
    <row r="1051" spans="1:19" ht="15" thickBot="1">
      <c r="A1051" s="1147"/>
      <c r="B1051" s="529"/>
      <c r="C1051" s="529"/>
      <c r="D1051" s="529"/>
      <c r="E1051" s="529"/>
      <c r="F1051" s="529"/>
      <c r="G1051" s="529"/>
      <c r="H1051" s="529"/>
      <c r="I1051" s="529"/>
      <c r="J1051" s="529"/>
      <c r="K1051" s="529"/>
      <c r="L1051" s="529"/>
      <c r="M1051" s="529"/>
      <c r="N1051" s="529"/>
      <c r="O1051" s="529"/>
      <c r="P1051" s="529"/>
      <c r="Q1051" s="529"/>
      <c r="R1051" s="529"/>
      <c r="S1051" s="1148"/>
    </row>
    <row r="1052" spans="1:19" ht="21" thickBot="1">
      <c r="A1052" s="2065"/>
      <c r="B1052" s="2066"/>
      <c r="C1052" s="2066"/>
      <c r="D1052" s="2067" t="s">
        <v>1281</v>
      </c>
      <c r="E1052" s="2068"/>
      <c r="F1052" s="2068"/>
      <c r="G1052" s="2068"/>
      <c r="H1052" s="2068"/>
      <c r="I1052" s="2068"/>
      <c r="J1052" s="2068"/>
      <c r="K1052" s="2068"/>
      <c r="L1052" s="2068"/>
      <c r="M1052" s="2068"/>
      <c r="N1052" s="2068"/>
      <c r="O1052" s="2068"/>
      <c r="P1052" s="2068"/>
      <c r="Q1052" s="2068"/>
      <c r="R1052" s="2069"/>
      <c r="S1052" s="1208"/>
    </row>
    <row r="1053" spans="1:19" ht="16.2" thickBot="1">
      <c r="A1053" s="530"/>
      <c r="B1053" s="531"/>
      <c r="C1053" s="531"/>
      <c r="D1053" s="531"/>
      <c r="E1053" s="531"/>
      <c r="F1053" s="531"/>
      <c r="G1053" s="531"/>
      <c r="H1053" s="531"/>
      <c r="I1053" s="531"/>
      <c r="J1053" s="531"/>
      <c r="K1053" s="531"/>
      <c r="L1053" s="531"/>
      <c r="M1053" s="531"/>
      <c r="N1053" s="531"/>
      <c r="O1053" s="531"/>
      <c r="P1053" s="531"/>
      <c r="Q1053" s="531"/>
      <c r="R1053" s="531"/>
      <c r="S1053" s="532"/>
    </row>
    <row r="1054" spans="1:19" ht="15.6">
      <c r="A1054" s="2050" t="s">
        <v>1204</v>
      </c>
      <c r="B1054" s="2051"/>
      <c r="C1054" s="2052"/>
      <c r="D1054" s="2053" t="s">
        <v>1228</v>
      </c>
      <c r="E1054" s="2054"/>
      <c r="F1054" s="2054"/>
      <c r="G1054" s="2054"/>
      <c r="H1054" s="2054"/>
      <c r="I1054" s="2054"/>
      <c r="J1054" s="2054"/>
      <c r="K1054" s="2054"/>
      <c r="L1054" s="2054"/>
      <c r="M1054" s="2054"/>
      <c r="N1054" s="2054"/>
      <c r="O1054" s="2054"/>
      <c r="P1054" s="2054"/>
      <c r="Q1054" s="2054"/>
      <c r="R1054" s="2055"/>
      <c r="S1054" s="1240"/>
    </row>
    <row r="1055" spans="1:19" ht="16.2" thickBot="1">
      <c r="A1055" s="1237"/>
      <c r="B1055" s="1238"/>
      <c r="C1055" s="1239"/>
      <c r="D1055" s="2056"/>
      <c r="E1055" s="2057"/>
      <c r="F1055" s="2057"/>
      <c r="G1055" s="2057"/>
      <c r="H1055" s="2057"/>
      <c r="I1055" s="2057"/>
      <c r="J1055" s="2057"/>
      <c r="K1055" s="2057"/>
      <c r="L1055" s="2057"/>
      <c r="M1055" s="2057"/>
      <c r="N1055" s="2057"/>
      <c r="O1055" s="2057"/>
      <c r="P1055" s="2057"/>
      <c r="Q1055" s="2057"/>
      <c r="R1055" s="2058"/>
      <c r="S1055" s="1241"/>
    </row>
    <row r="1056" spans="1:19" ht="15.6">
      <c r="A1056" s="537"/>
      <c r="B1056" s="538"/>
      <c r="C1056" s="538"/>
      <c r="D1056" s="539"/>
      <c r="E1056" s="540"/>
      <c r="F1056" s="540"/>
      <c r="G1056" s="539"/>
      <c r="H1056" s="539"/>
      <c r="I1056" s="539"/>
      <c r="J1056" s="539"/>
      <c r="K1056" s="539"/>
      <c r="L1056" s="539"/>
      <c r="M1056" s="539"/>
      <c r="N1056" s="539"/>
      <c r="O1056" s="539"/>
      <c r="P1056" s="539"/>
      <c r="Q1056" s="539"/>
      <c r="R1056" s="540"/>
      <c r="S1056" s="534"/>
    </row>
    <row r="1057" spans="1:19" ht="15.6">
      <c r="A1057" s="1761" t="s">
        <v>1282</v>
      </c>
      <c r="B1057" s="1762"/>
      <c r="C1057" s="1762"/>
      <c r="D1057" s="1762"/>
      <c r="E1057" s="541"/>
      <c r="F1057" s="1763" t="s">
        <v>1283</v>
      </c>
      <c r="G1057" s="1763"/>
      <c r="H1057" s="1763"/>
      <c r="I1057" s="1763"/>
      <c r="J1057" s="1763"/>
      <c r="K1057" s="1763"/>
      <c r="L1057" s="540"/>
      <c r="M1057" s="1763" t="s">
        <v>1205</v>
      </c>
      <c r="N1057" s="1763"/>
      <c r="O1057" s="1763"/>
      <c r="P1057" s="540"/>
      <c r="Q1057" s="1764" t="s">
        <v>1284</v>
      </c>
      <c r="R1057" s="1765"/>
      <c r="S1057" s="1766"/>
    </row>
    <row r="1058" spans="1:19" ht="15.6">
      <c r="A1058" s="1767" t="str">
        <f>+'ACTA ADICIONAL OBRA '!A246</f>
        <v>12.7.6</v>
      </c>
      <c r="B1058" s="1768"/>
      <c r="C1058" s="1768"/>
      <c r="D1058" s="1768"/>
      <c r="E1058" s="541"/>
      <c r="F1058" s="1769" t="str">
        <f>+'ACTA ADICIONAL OBRA '!B246</f>
        <v>PUERTA METALICA Y VIDRIO DE 1.20 X 2.60</v>
      </c>
      <c r="G1058" s="1769"/>
      <c r="H1058" s="1769"/>
      <c r="I1058" s="1769"/>
      <c r="J1058" s="1769"/>
      <c r="K1058" s="1769"/>
      <c r="L1058" s="540"/>
      <c r="M1058" s="1770" t="s">
        <v>1058</v>
      </c>
      <c r="N1058" s="1771"/>
      <c r="O1058" s="1772"/>
      <c r="P1058" s="539"/>
      <c r="Q1058" s="1828"/>
      <c r="R1058" s="1829"/>
      <c r="S1058" s="1830"/>
    </row>
    <row r="1059" spans="1:19" ht="15.6">
      <c r="A1059" s="1767"/>
      <c r="B1059" s="1768"/>
      <c r="C1059" s="1768"/>
      <c r="D1059" s="1768"/>
      <c r="E1059" s="541"/>
      <c r="F1059" s="1769"/>
      <c r="G1059" s="1769"/>
      <c r="H1059" s="1769"/>
      <c r="I1059" s="1769"/>
      <c r="J1059" s="1769"/>
      <c r="K1059" s="1769"/>
      <c r="L1059" s="539"/>
      <c r="M1059" s="539"/>
      <c r="N1059" s="542"/>
      <c r="O1059" s="542"/>
      <c r="P1059" s="542"/>
      <c r="Q1059" s="542"/>
      <c r="R1059" s="540"/>
      <c r="S1059" s="534"/>
    </row>
    <row r="1060" spans="1:19">
      <c r="A1060" s="1147"/>
      <c r="B1060" s="529"/>
      <c r="C1060" s="529"/>
      <c r="D1060" s="529"/>
      <c r="E1060" s="529"/>
      <c r="F1060" s="529"/>
      <c r="G1060" s="529"/>
      <c r="H1060" s="529"/>
      <c r="I1060" s="529"/>
      <c r="J1060" s="529"/>
      <c r="K1060" s="529"/>
      <c r="L1060" s="529"/>
      <c r="M1060" s="529"/>
      <c r="N1060" s="529"/>
      <c r="O1060" s="529"/>
      <c r="P1060" s="529"/>
      <c r="Q1060" s="529"/>
      <c r="R1060" s="529"/>
      <c r="S1060" s="1148"/>
    </row>
    <row r="1061" spans="1:19" ht="15.6">
      <c r="A1061" s="1820" t="s">
        <v>1285</v>
      </c>
      <c r="B1061" s="1821"/>
      <c r="C1061" s="1821"/>
      <c r="D1061" s="1821"/>
      <c r="E1061" s="1821"/>
      <c r="F1061" s="1821"/>
      <c r="G1061" s="1821"/>
      <c r="H1061" s="1821"/>
      <c r="I1061" s="1821"/>
      <c r="J1061" s="1821"/>
      <c r="K1061" s="1822"/>
      <c r="L1061" s="1823" t="s">
        <v>428</v>
      </c>
      <c r="M1061" s="1825" t="s">
        <v>1225</v>
      </c>
      <c r="N1061" s="1826"/>
      <c r="O1061" s="1827"/>
      <c r="P1061" s="1823" t="s">
        <v>1286</v>
      </c>
      <c r="Q1061" s="1823" t="s">
        <v>1287</v>
      </c>
      <c r="R1061" s="1823" t="s">
        <v>1288</v>
      </c>
      <c r="S1061" s="1809" t="s">
        <v>1206</v>
      </c>
    </row>
    <row r="1062" spans="1:19" ht="15.6">
      <c r="A1062" s="1804"/>
      <c r="B1062" s="1805"/>
      <c r="C1062" s="1805"/>
      <c r="D1062" s="1805"/>
      <c r="E1062" s="1805"/>
      <c r="F1062" s="1805"/>
      <c r="G1062" s="1805"/>
      <c r="H1062" s="1805"/>
      <c r="I1062" s="1805"/>
      <c r="J1062" s="1805"/>
      <c r="K1062" s="1806"/>
      <c r="L1062" s="1824"/>
      <c r="M1062" s="546" t="s">
        <v>1289</v>
      </c>
      <c r="N1062" s="546" t="s">
        <v>1290</v>
      </c>
      <c r="O1062" s="546" t="s">
        <v>1291</v>
      </c>
      <c r="P1062" s="1824"/>
      <c r="Q1062" s="1824"/>
      <c r="R1062" s="1824"/>
      <c r="S1062" s="1810"/>
    </row>
    <row r="1063" spans="1:19" ht="15.6">
      <c r="A1063" s="1811" t="s">
        <v>1292</v>
      </c>
      <c r="B1063" s="1812"/>
      <c r="C1063" s="1812"/>
      <c r="D1063" s="1812"/>
      <c r="E1063" s="1812"/>
      <c r="F1063" s="1812"/>
      <c r="G1063" s="1812"/>
      <c r="H1063" s="1812"/>
      <c r="I1063" s="1812"/>
      <c r="J1063" s="1812"/>
      <c r="K1063" s="1813"/>
      <c r="L1063" s="547" t="s">
        <v>2077</v>
      </c>
      <c r="M1063" s="583"/>
      <c r="N1063" s="549"/>
      <c r="O1063" s="549"/>
      <c r="P1063" s="549"/>
      <c r="Q1063" s="549">
        <v>3</v>
      </c>
      <c r="R1063" s="549">
        <f>Q1063</f>
        <v>3</v>
      </c>
      <c r="S1063" s="584">
        <f>R1063</f>
        <v>3</v>
      </c>
    </row>
    <row r="1064" spans="1:19" ht="15.6">
      <c r="A1064" s="1814"/>
      <c r="B1064" s="1815"/>
      <c r="C1064" s="1815"/>
      <c r="D1064" s="1815"/>
      <c r="E1064" s="1815"/>
      <c r="F1064" s="1815"/>
      <c r="G1064" s="1815"/>
      <c r="H1064" s="1815"/>
      <c r="I1064" s="1815"/>
      <c r="J1064" s="1815"/>
      <c r="K1064" s="1816"/>
      <c r="L1064" s="547"/>
      <c r="M1064" s="583"/>
      <c r="N1064" s="549"/>
      <c r="O1064" s="549"/>
      <c r="P1064" s="549"/>
      <c r="Q1064" s="549"/>
      <c r="R1064" s="549"/>
      <c r="S1064" s="584"/>
    </row>
    <row r="1065" spans="1:19" ht="15.6">
      <c r="A1065" s="1814"/>
      <c r="B1065" s="1815"/>
      <c r="C1065" s="1815"/>
      <c r="D1065" s="1815"/>
      <c r="E1065" s="1815"/>
      <c r="F1065" s="1815"/>
      <c r="G1065" s="1815"/>
      <c r="H1065" s="1815"/>
      <c r="I1065" s="1815"/>
      <c r="J1065" s="1815"/>
      <c r="K1065" s="1816"/>
      <c r="L1065" s="547"/>
      <c r="M1065" s="583"/>
      <c r="N1065" s="549"/>
      <c r="O1065" s="549"/>
      <c r="P1065" s="549"/>
      <c r="Q1065" s="549"/>
      <c r="R1065" s="549"/>
      <c r="S1065" s="584"/>
    </row>
    <row r="1066" spans="1:19" ht="15.6">
      <c r="A1066" s="1814"/>
      <c r="B1066" s="1815"/>
      <c r="C1066" s="1815"/>
      <c r="D1066" s="1815"/>
      <c r="E1066" s="1815"/>
      <c r="F1066" s="1815"/>
      <c r="G1066" s="1815"/>
      <c r="H1066" s="1815"/>
      <c r="I1066" s="1815"/>
      <c r="J1066" s="1815"/>
      <c r="K1066" s="1816"/>
      <c r="L1066" s="547"/>
      <c r="M1066" s="583"/>
      <c r="N1066" s="549"/>
      <c r="O1066" s="549"/>
      <c r="P1066" s="549"/>
      <c r="Q1066" s="549"/>
      <c r="R1066" s="549"/>
      <c r="S1066" s="584"/>
    </row>
    <row r="1067" spans="1:19" ht="15.6">
      <c r="A1067" s="1814"/>
      <c r="B1067" s="1815"/>
      <c r="C1067" s="1815"/>
      <c r="D1067" s="1815"/>
      <c r="E1067" s="1815"/>
      <c r="F1067" s="1815"/>
      <c r="G1067" s="1815"/>
      <c r="H1067" s="1815"/>
      <c r="I1067" s="1815"/>
      <c r="J1067" s="1815"/>
      <c r="K1067" s="1816"/>
      <c r="L1067" s="547"/>
      <c r="M1067" s="583"/>
      <c r="N1067" s="549"/>
      <c r="O1067" s="549"/>
      <c r="P1067" s="549"/>
      <c r="Q1067" s="549"/>
      <c r="R1067" s="549"/>
      <c r="S1067" s="584"/>
    </row>
    <row r="1068" spans="1:19" ht="15.6">
      <c r="A1068" s="1814"/>
      <c r="B1068" s="1815"/>
      <c r="C1068" s="1815"/>
      <c r="D1068" s="1815"/>
      <c r="E1068" s="1815"/>
      <c r="F1068" s="1815"/>
      <c r="G1068" s="1815"/>
      <c r="H1068" s="1815"/>
      <c r="I1068" s="1815"/>
      <c r="J1068" s="1815"/>
      <c r="K1068" s="1816"/>
      <c r="L1068" s="547"/>
      <c r="M1068" s="583"/>
      <c r="N1068" s="549"/>
      <c r="O1068" s="549"/>
      <c r="P1068" s="549"/>
      <c r="Q1068" s="549"/>
      <c r="R1068" s="549"/>
      <c r="S1068" s="584"/>
    </row>
    <row r="1069" spans="1:19" ht="15.6">
      <c r="A1069" s="1814"/>
      <c r="B1069" s="1815"/>
      <c r="C1069" s="1815"/>
      <c r="D1069" s="1815"/>
      <c r="E1069" s="1815"/>
      <c r="F1069" s="1815"/>
      <c r="G1069" s="1815"/>
      <c r="H1069" s="1815"/>
      <c r="I1069" s="1815"/>
      <c r="J1069" s="1815"/>
      <c r="K1069" s="1816"/>
      <c r="L1069" s="547"/>
      <c r="M1069" s="583"/>
      <c r="N1069" s="549"/>
      <c r="O1069" s="549"/>
      <c r="P1069" s="549"/>
      <c r="Q1069" s="549"/>
      <c r="R1069" s="549"/>
      <c r="S1069" s="584"/>
    </row>
    <row r="1070" spans="1:19" ht="15.6">
      <c r="A1070" s="1814"/>
      <c r="B1070" s="1815"/>
      <c r="C1070" s="1815"/>
      <c r="D1070" s="1815"/>
      <c r="E1070" s="1815"/>
      <c r="F1070" s="1815"/>
      <c r="G1070" s="1815"/>
      <c r="H1070" s="1815"/>
      <c r="I1070" s="1815"/>
      <c r="J1070" s="1815"/>
      <c r="K1070" s="1816"/>
      <c r="L1070" s="547"/>
      <c r="M1070" s="583"/>
      <c r="N1070" s="549"/>
      <c r="O1070" s="549"/>
      <c r="P1070" s="549"/>
      <c r="Q1070" s="549"/>
      <c r="R1070" s="549"/>
      <c r="S1070" s="584"/>
    </row>
    <row r="1071" spans="1:19" ht="15.6">
      <c r="A1071" s="1814"/>
      <c r="B1071" s="1815"/>
      <c r="C1071" s="1815"/>
      <c r="D1071" s="1815"/>
      <c r="E1071" s="1815"/>
      <c r="F1071" s="1815"/>
      <c r="G1071" s="1815"/>
      <c r="H1071" s="1815"/>
      <c r="I1071" s="1815"/>
      <c r="J1071" s="1815"/>
      <c r="K1071" s="1816"/>
      <c r="L1071" s="547"/>
      <c r="M1071" s="583"/>
      <c r="N1071" s="549"/>
      <c r="O1071" s="549"/>
      <c r="P1071" s="549"/>
      <c r="Q1071" s="549"/>
      <c r="R1071" s="549"/>
      <c r="S1071" s="584"/>
    </row>
    <row r="1072" spans="1:19" ht="15.6">
      <c r="A1072" s="1814"/>
      <c r="B1072" s="1815"/>
      <c r="C1072" s="1815"/>
      <c r="D1072" s="1815"/>
      <c r="E1072" s="1815"/>
      <c r="F1072" s="1815"/>
      <c r="G1072" s="1815"/>
      <c r="H1072" s="1815"/>
      <c r="I1072" s="1815"/>
      <c r="J1072" s="1815"/>
      <c r="K1072" s="1816"/>
      <c r="L1072" s="547"/>
      <c r="M1072" s="583"/>
      <c r="N1072" s="549"/>
      <c r="O1072" s="549"/>
      <c r="P1072" s="549"/>
      <c r="Q1072" s="549"/>
      <c r="R1072" s="549"/>
      <c r="S1072" s="584"/>
    </row>
    <row r="1073" spans="1:19" ht="15.6">
      <c r="A1073" s="1831"/>
      <c r="B1073" s="1832"/>
      <c r="C1073" s="1832"/>
      <c r="D1073" s="1832"/>
      <c r="E1073" s="1832"/>
      <c r="F1073" s="1832"/>
      <c r="G1073" s="1832"/>
      <c r="H1073" s="1832"/>
      <c r="I1073" s="1832"/>
      <c r="J1073" s="1832"/>
      <c r="K1073" s="1833"/>
      <c r="L1073" s="1834" t="s">
        <v>1209</v>
      </c>
      <c r="M1073" s="1835"/>
      <c r="N1073" s="1835"/>
      <c r="O1073" s="1835"/>
      <c r="P1073" s="1835"/>
      <c r="Q1073" s="1835"/>
      <c r="R1073" s="1836"/>
      <c r="S1073" s="558">
        <f>SUM(S1063:S1072)</f>
        <v>3</v>
      </c>
    </row>
    <row r="1074" spans="1:19" ht="15.6">
      <c r="A1074" s="559"/>
      <c r="B1074" s="560"/>
      <c r="C1074" s="560"/>
      <c r="D1074" s="561"/>
      <c r="E1074" s="562"/>
      <c r="F1074" s="562"/>
      <c r="G1074" s="562"/>
      <c r="H1074" s="563"/>
      <c r="I1074" s="564"/>
      <c r="J1074" s="565"/>
      <c r="K1074" s="565"/>
      <c r="L1074" s="565"/>
      <c r="M1074" s="566"/>
      <c r="N1074" s="561"/>
      <c r="O1074" s="561"/>
      <c r="P1074" s="561"/>
      <c r="Q1074" s="561"/>
      <c r="R1074" s="561"/>
      <c r="S1074" s="567"/>
    </row>
    <row r="1075" spans="1:19" ht="79.2" customHeight="1">
      <c r="A1075" s="753" t="s">
        <v>1306</v>
      </c>
      <c r="B1075" s="1757"/>
      <c r="C1075" s="1757"/>
      <c r="D1075" s="299"/>
      <c r="E1075" s="280"/>
      <c r="F1075" s="756"/>
      <c r="G1075" s="1758" t="s">
        <v>1306</v>
      </c>
      <c r="H1075" s="1758"/>
      <c r="I1075" s="299"/>
      <c r="J1075" s="299"/>
      <c r="K1075" s="565"/>
      <c r="L1075" s="565"/>
      <c r="M1075" s="566"/>
      <c r="N1075" s="561"/>
      <c r="O1075" s="561"/>
      <c r="P1075" s="561"/>
      <c r="Q1075" s="561"/>
      <c r="R1075" s="561"/>
      <c r="S1075" s="567"/>
    </row>
    <row r="1076" spans="1:19" ht="15.6">
      <c r="A1076" s="765" t="s">
        <v>1939</v>
      </c>
      <c r="B1076" s="755"/>
      <c r="C1076" s="755"/>
      <c r="G1076" s="1759" t="s">
        <v>1942</v>
      </c>
      <c r="H1076" s="1759"/>
      <c r="I1076" s="1759"/>
      <c r="J1076" s="1759"/>
      <c r="K1076" s="568"/>
      <c r="L1076" s="568"/>
      <c r="M1076" s="568"/>
      <c r="N1076" s="568"/>
      <c r="O1076" s="568"/>
      <c r="P1076" s="568"/>
      <c r="Q1076" s="568"/>
      <c r="R1076" s="568"/>
      <c r="S1076" s="532"/>
    </row>
    <row r="1077" spans="1:19" ht="15.6">
      <c r="A1077" s="765" t="s">
        <v>1940</v>
      </c>
      <c r="B1077" s="755"/>
      <c r="C1077" s="755"/>
      <c r="G1077" s="1759" t="s">
        <v>1943</v>
      </c>
      <c r="H1077" s="1759"/>
      <c r="I1077" s="1759"/>
      <c r="J1077" s="1759"/>
      <c r="K1077" s="568"/>
      <c r="L1077" s="568"/>
      <c r="M1077" s="568"/>
      <c r="N1077" s="568"/>
      <c r="O1077" s="568"/>
      <c r="P1077" s="568"/>
      <c r="Q1077" s="568"/>
      <c r="R1077" s="568"/>
      <c r="S1077" s="569"/>
    </row>
    <row r="1078" spans="1:19" ht="16.2" thickBot="1">
      <c r="A1078" s="766" t="s">
        <v>1941</v>
      </c>
      <c r="B1078" s="767"/>
      <c r="C1078" s="767"/>
      <c r="D1078" s="727"/>
      <c r="E1078" s="727"/>
      <c r="F1078" s="727"/>
      <c r="G1078" s="1760" t="s">
        <v>1944</v>
      </c>
      <c r="H1078" s="1760"/>
      <c r="I1078" s="1760"/>
      <c r="J1078" s="1760"/>
      <c r="K1078" s="1464"/>
      <c r="L1078" s="1464"/>
      <c r="M1078" s="1464"/>
      <c r="N1078" s="1464"/>
      <c r="O1078" s="1464"/>
      <c r="P1078" s="1464"/>
      <c r="Q1078" s="1464"/>
      <c r="R1078" s="1464"/>
      <c r="S1078" s="1465"/>
    </row>
  </sheetData>
  <mergeCells count="802">
    <mergeCell ref="A1063:K1073"/>
    <mergeCell ref="L1073:R1073"/>
    <mergeCell ref="B1075:C1075"/>
    <mergeCell ref="G1075:H1075"/>
    <mergeCell ref="G1076:J1076"/>
    <mergeCell ref="G1077:J1077"/>
    <mergeCell ref="G1078:J1078"/>
    <mergeCell ref="A1057:D1057"/>
    <mergeCell ref="F1057:K1057"/>
    <mergeCell ref="M1057:O1057"/>
    <mergeCell ref="Q1057:S1057"/>
    <mergeCell ref="A1058:D1059"/>
    <mergeCell ref="F1058:K1059"/>
    <mergeCell ref="M1058:O1058"/>
    <mergeCell ref="Q1058:S1058"/>
    <mergeCell ref="A1061:K1062"/>
    <mergeCell ref="L1061:L1062"/>
    <mergeCell ref="M1061:O1061"/>
    <mergeCell ref="P1061:P1062"/>
    <mergeCell ref="Q1061:Q1062"/>
    <mergeCell ref="R1061:R1062"/>
    <mergeCell ref="S1061:S1062"/>
    <mergeCell ref="B1047:C1047"/>
    <mergeCell ref="G1047:H1047"/>
    <mergeCell ref="G1048:J1048"/>
    <mergeCell ref="G1049:J1049"/>
    <mergeCell ref="G1050:J1050"/>
    <mergeCell ref="A1052:C1052"/>
    <mergeCell ref="D1052:R1052"/>
    <mergeCell ref="A1054:C1054"/>
    <mergeCell ref="D1054:R1055"/>
    <mergeCell ref="A1033:K1034"/>
    <mergeCell ref="L1033:L1034"/>
    <mergeCell ref="M1033:O1033"/>
    <mergeCell ref="P1033:P1034"/>
    <mergeCell ref="Q1033:Q1034"/>
    <mergeCell ref="R1033:R1034"/>
    <mergeCell ref="S1033:S1034"/>
    <mergeCell ref="A1035:K1045"/>
    <mergeCell ref="L1045:R1045"/>
    <mergeCell ref="A1024:C1024"/>
    <mergeCell ref="D1024:R1024"/>
    <mergeCell ref="A1026:C1026"/>
    <mergeCell ref="D1026:R1027"/>
    <mergeCell ref="A1029:D1029"/>
    <mergeCell ref="F1029:K1029"/>
    <mergeCell ref="M1029:O1029"/>
    <mergeCell ref="Q1029:S1029"/>
    <mergeCell ref="A1030:D1031"/>
    <mergeCell ref="F1030:K1031"/>
    <mergeCell ref="M1030:O1030"/>
    <mergeCell ref="Q1030:S1030"/>
    <mergeCell ref="G913:J913"/>
    <mergeCell ref="G911:J911"/>
    <mergeCell ref="C910:D910"/>
    <mergeCell ref="D914:S914"/>
    <mergeCell ref="D916:R917"/>
    <mergeCell ref="D944:R945"/>
    <mergeCell ref="D969:R969"/>
    <mergeCell ref="D971:R972"/>
    <mergeCell ref="G910:H910"/>
    <mergeCell ref="G912:J912"/>
    <mergeCell ref="M923:O923"/>
    <mergeCell ref="P923:P924"/>
    <mergeCell ref="Q923:Q924"/>
    <mergeCell ref="R923:R924"/>
    <mergeCell ref="S923:S924"/>
    <mergeCell ref="A925:K935"/>
    <mergeCell ref="L935:R935"/>
    <mergeCell ref="A914:C914"/>
    <mergeCell ref="A916:C916"/>
    <mergeCell ref="A919:D919"/>
    <mergeCell ref="F919:K919"/>
    <mergeCell ref="M919:O919"/>
    <mergeCell ref="Q919:S919"/>
    <mergeCell ref="A920:D921"/>
    <mergeCell ref="A839:K860"/>
    <mergeCell ref="L860:R860"/>
    <mergeCell ref="A863:B863"/>
    <mergeCell ref="G863:H863"/>
    <mergeCell ref="G865:J865"/>
    <mergeCell ref="A834:D834"/>
    <mergeCell ref="F834:K834"/>
    <mergeCell ref="M834:O834"/>
    <mergeCell ref="Q834:S834"/>
    <mergeCell ref="A835:D836"/>
    <mergeCell ref="F835:K836"/>
    <mergeCell ref="M835:O835"/>
    <mergeCell ref="Q835:S835"/>
    <mergeCell ref="A837:K838"/>
    <mergeCell ref="L837:L838"/>
    <mergeCell ref="M837:O837"/>
    <mergeCell ref="P837:P838"/>
    <mergeCell ref="Q837:Q838"/>
    <mergeCell ref="R837:R838"/>
    <mergeCell ref="S837:S838"/>
    <mergeCell ref="C863:D863"/>
    <mergeCell ref="G864:J864"/>
    <mergeCell ref="A825:B825"/>
    <mergeCell ref="G825:H825"/>
    <mergeCell ref="G827:J827"/>
    <mergeCell ref="A829:C829"/>
    <mergeCell ref="D829:R829"/>
    <mergeCell ref="A831:C831"/>
    <mergeCell ref="D831:R832"/>
    <mergeCell ref="C825:D825"/>
    <mergeCell ref="G826:J826"/>
    <mergeCell ref="G828:J828"/>
    <mergeCell ref="A799:K800"/>
    <mergeCell ref="L799:L800"/>
    <mergeCell ref="M799:O799"/>
    <mergeCell ref="P799:P800"/>
    <mergeCell ref="Q799:Q800"/>
    <mergeCell ref="R799:R800"/>
    <mergeCell ref="S799:S800"/>
    <mergeCell ref="A801:K822"/>
    <mergeCell ref="L822:R822"/>
    <mergeCell ref="A793:C793"/>
    <mergeCell ref="D793:R794"/>
    <mergeCell ref="A796:D796"/>
    <mergeCell ref="F796:K796"/>
    <mergeCell ref="M796:O796"/>
    <mergeCell ref="Q796:S796"/>
    <mergeCell ref="A797:D798"/>
    <mergeCell ref="F797:K798"/>
    <mergeCell ref="M797:O797"/>
    <mergeCell ref="Q797:S797"/>
    <mergeCell ref="A700:K721"/>
    <mergeCell ref="L721:R721"/>
    <mergeCell ref="A724:B724"/>
    <mergeCell ref="G724:H724"/>
    <mergeCell ref="G726:J726"/>
    <mergeCell ref="A791:C791"/>
    <mergeCell ref="D791:R791"/>
    <mergeCell ref="C724:D724"/>
    <mergeCell ref="G725:J725"/>
    <mergeCell ref="G727:J727"/>
    <mergeCell ref="A728:C728"/>
    <mergeCell ref="D728:R728"/>
    <mergeCell ref="A730:C730"/>
    <mergeCell ref="D730:R731"/>
    <mergeCell ref="A733:D733"/>
    <mergeCell ref="F733:K733"/>
    <mergeCell ref="M733:O733"/>
    <mergeCell ref="Q733:S733"/>
    <mergeCell ref="A734:D735"/>
    <mergeCell ref="F734:K735"/>
    <mergeCell ref="M734:O734"/>
    <mergeCell ref="Q734:S734"/>
    <mergeCell ref="A736:K737"/>
    <mergeCell ref="L736:L737"/>
    <mergeCell ref="A695:D695"/>
    <mergeCell ref="F695:K695"/>
    <mergeCell ref="M695:O695"/>
    <mergeCell ref="Q695:S695"/>
    <mergeCell ref="A696:D697"/>
    <mergeCell ref="F696:K697"/>
    <mergeCell ref="M696:O696"/>
    <mergeCell ref="Q696:S696"/>
    <mergeCell ref="A698:K699"/>
    <mergeCell ref="L698:L699"/>
    <mergeCell ref="M698:O698"/>
    <mergeCell ref="P698:P699"/>
    <mergeCell ref="Q698:Q699"/>
    <mergeCell ref="R698:R699"/>
    <mergeCell ref="S698:S699"/>
    <mergeCell ref="A686:B686"/>
    <mergeCell ref="G686:H686"/>
    <mergeCell ref="G688:J688"/>
    <mergeCell ref="A690:C690"/>
    <mergeCell ref="D690:R690"/>
    <mergeCell ref="A692:C692"/>
    <mergeCell ref="D692:R693"/>
    <mergeCell ref="C686:D686"/>
    <mergeCell ref="G687:J687"/>
    <mergeCell ref="G689:J689"/>
    <mergeCell ref="A660:K661"/>
    <mergeCell ref="L660:L661"/>
    <mergeCell ref="M660:O660"/>
    <mergeCell ref="P660:P661"/>
    <mergeCell ref="Q660:Q661"/>
    <mergeCell ref="R660:R661"/>
    <mergeCell ref="S660:S661"/>
    <mergeCell ref="A662:K683"/>
    <mergeCell ref="L683:R683"/>
    <mergeCell ref="A654:C654"/>
    <mergeCell ref="D654:R655"/>
    <mergeCell ref="A657:D657"/>
    <mergeCell ref="F657:K657"/>
    <mergeCell ref="M657:O657"/>
    <mergeCell ref="Q657:S657"/>
    <mergeCell ref="A658:D659"/>
    <mergeCell ref="F658:K659"/>
    <mergeCell ref="M658:O658"/>
    <mergeCell ref="Q658:S658"/>
    <mergeCell ref="A624:K645"/>
    <mergeCell ref="L645:R645"/>
    <mergeCell ref="A648:B648"/>
    <mergeCell ref="G648:H648"/>
    <mergeCell ref="G650:J650"/>
    <mergeCell ref="A652:C652"/>
    <mergeCell ref="D652:R652"/>
    <mergeCell ref="C648:D648"/>
    <mergeCell ref="G649:J649"/>
    <mergeCell ref="G651:J651"/>
    <mergeCell ref="A619:D619"/>
    <mergeCell ref="F619:K619"/>
    <mergeCell ref="M619:O619"/>
    <mergeCell ref="Q619:S619"/>
    <mergeCell ref="A620:D621"/>
    <mergeCell ref="F620:K621"/>
    <mergeCell ref="M620:O620"/>
    <mergeCell ref="Q620:S620"/>
    <mergeCell ref="A622:K623"/>
    <mergeCell ref="L622:L623"/>
    <mergeCell ref="M622:O622"/>
    <mergeCell ref="P622:P623"/>
    <mergeCell ref="Q622:Q623"/>
    <mergeCell ref="R622:R623"/>
    <mergeCell ref="S622:S623"/>
    <mergeCell ref="A610:B610"/>
    <mergeCell ref="G610:H610"/>
    <mergeCell ref="G612:J612"/>
    <mergeCell ref="A614:C614"/>
    <mergeCell ref="D614:R614"/>
    <mergeCell ref="A616:C616"/>
    <mergeCell ref="D616:R617"/>
    <mergeCell ref="C610:D610"/>
    <mergeCell ref="G611:J611"/>
    <mergeCell ref="G613:J613"/>
    <mergeCell ref="A584:K585"/>
    <mergeCell ref="L584:L585"/>
    <mergeCell ref="M584:O584"/>
    <mergeCell ref="P584:P585"/>
    <mergeCell ref="Q584:Q585"/>
    <mergeCell ref="R584:R585"/>
    <mergeCell ref="S584:S585"/>
    <mergeCell ref="A586:K607"/>
    <mergeCell ref="L607:R607"/>
    <mergeCell ref="A578:C578"/>
    <mergeCell ref="D578:R579"/>
    <mergeCell ref="A581:D581"/>
    <mergeCell ref="F581:K581"/>
    <mergeCell ref="M581:O581"/>
    <mergeCell ref="Q581:S581"/>
    <mergeCell ref="A582:D583"/>
    <mergeCell ref="F582:K583"/>
    <mergeCell ref="M582:O582"/>
    <mergeCell ref="Q582:S582"/>
    <mergeCell ref="A548:K569"/>
    <mergeCell ref="L569:R569"/>
    <mergeCell ref="A572:B572"/>
    <mergeCell ref="G572:H572"/>
    <mergeCell ref="G574:J574"/>
    <mergeCell ref="A576:C576"/>
    <mergeCell ref="D576:R576"/>
    <mergeCell ref="C572:D572"/>
    <mergeCell ref="G573:J573"/>
    <mergeCell ref="G575:J575"/>
    <mergeCell ref="A543:D543"/>
    <mergeCell ref="F543:K543"/>
    <mergeCell ref="M543:O543"/>
    <mergeCell ref="Q543:S543"/>
    <mergeCell ref="A544:D545"/>
    <mergeCell ref="F544:K545"/>
    <mergeCell ref="M544:O544"/>
    <mergeCell ref="Q544:S544"/>
    <mergeCell ref="A546:K547"/>
    <mergeCell ref="L546:L547"/>
    <mergeCell ref="M546:O546"/>
    <mergeCell ref="P546:P547"/>
    <mergeCell ref="Q546:Q547"/>
    <mergeCell ref="R546:R547"/>
    <mergeCell ref="S546:S547"/>
    <mergeCell ref="A510:K531"/>
    <mergeCell ref="L531:R531"/>
    <mergeCell ref="A534:B534"/>
    <mergeCell ref="G534:H534"/>
    <mergeCell ref="G536:J536"/>
    <mergeCell ref="A538:C538"/>
    <mergeCell ref="D538:R538"/>
    <mergeCell ref="A540:C540"/>
    <mergeCell ref="D540:R541"/>
    <mergeCell ref="G537:J537"/>
    <mergeCell ref="A505:D505"/>
    <mergeCell ref="F505:K505"/>
    <mergeCell ref="M505:O505"/>
    <mergeCell ref="Q505:S505"/>
    <mergeCell ref="A506:D507"/>
    <mergeCell ref="F506:K507"/>
    <mergeCell ref="M506:O506"/>
    <mergeCell ref="Q506:S506"/>
    <mergeCell ref="A508:K509"/>
    <mergeCell ref="L508:L509"/>
    <mergeCell ref="M508:O508"/>
    <mergeCell ref="P508:P509"/>
    <mergeCell ref="Q508:Q509"/>
    <mergeCell ref="R508:R509"/>
    <mergeCell ref="S508:S509"/>
    <mergeCell ref="A465:K493"/>
    <mergeCell ref="L493:R493"/>
    <mergeCell ref="A496:B496"/>
    <mergeCell ref="G496:H496"/>
    <mergeCell ref="G498:J498"/>
    <mergeCell ref="A500:C500"/>
    <mergeCell ref="D500:R500"/>
    <mergeCell ref="A502:C502"/>
    <mergeCell ref="D502:R503"/>
    <mergeCell ref="A461:D462"/>
    <mergeCell ref="F461:K462"/>
    <mergeCell ref="M461:O461"/>
    <mergeCell ref="Q461:S461"/>
    <mergeCell ref="A463:K464"/>
    <mergeCell ref="L463:L464"/>
    <mergeCell ref="M463:O463"/>
    <mergeCell ref="P463:P464"/>
    <mergeCell ref="Q463:Q464"/>
    <mergeCell ref="R463:R464"/>
    <mergeCell ref="S463:S464"/>
    <mergeCell ref="G453:J453"/>
    <mergeCell ref="A455:C455"/>
    <mergeCell ref="D455:R455"/>
    <mergeCell ref="A457:C457"/>
    <mergeCell ref="D457:R458"/>
    <mergeCell ref="A460:D460"/>
    <mergeCell ref="F460:K460"/>
    <mergeCell ref="M460:O460"/>
    <mergeCell ref="Q460:S460"/>
    <mergeCell ref="M425:O425"/>
    <mergeCell ref="P425:P426"/>
    <mergeCell ref="Q425:Q426"/>
    <mergeCell ref="R425:R426"/>
    <mergeCell ref="S425:S426"/>
    <mergeCell ref="A427:K448"/>
    <mergeCell ref="L448:R448"/>
    <mergeCell ref="A451:B451"/>
    <mergeCell ref="G451:H451"/>
    <mergeCell ref="G263:J263"/>
    <mergeCell ref="S235:S236"/>
    <mergeCell ref="A237:K258"/>
    <mergeCell ref="L258:R258"/>
    <mergeCell ref="A261:B261"/>
    <mergeCell ref="G261:H261"/>
    <mergeCell ref="A235:K236"/>
    <mergeCell ref="L235:L236"/>
    <mergeCell ref="M235:O235"/>
    <mergeCell ref="P235:P236"/>
    <mergeCell ref="Q235:Q236"/>
    <mergeCell ref="R235:R236"/>
    <mergeCell ref="C261:D261"/>
    <mergeCell ref="G262:J262"/>
    <mergeCell ref="G224:J224"/>
    <mergeCell ref="A232:D232"/>
    <mergeCell ref="F232:K232"/>
    <mergeCell ref="M232:O232"/>
    <mergeCell ref="Q232:S232"/>
    <mergeCell ref="A233:D234"/>
    <mergeCell ref="F233:K234"/>
    <mergeCell ref="M233:O233"/>
    <mergeCell ref="Q233:S233"/>
    <mergeCell ref="G225:J225"/>
    <mergeCell ref="A227:C227"/>
    <mergeCell ref="D227:R227"/>
    <mergeCell ref="A229:C229"/>
    <mergeCell ref="D229:R230"/>
    <mergeCell ref="G226:J226"/>
    <mergeCell ref="S199:S200"/>
    <mergeCell ref="A201:K220"/>
    <mergeCell ref="L220:R220"/>
    <mergeCell ref="A223:B223"/>
    <mergeCell ref="G223:H223"/>
    <mergeCell ref="A199:K200"/>
    <mergeCell ref="L199:L200"/>
    <mergeCell ref="M199:O199"/>
    <mergeCell ref="P199:P200"/>
    <mergeCell ref="Q199:Q200"/>
    <mergeCell ref="R199:R200"/>
    <mergeCell ref="C223:D223"/>
    <mergeCell ref="G188:J188"/>
    <mergeCell ref="A196:D196"/>
    <mergeCell ref="F196:K196"/>
    <mergeCell ref="M196:O196"/>
    <mergeCell ref="Q196:S196"/>
    <mergeCell ref="A197:D198"/>
    <mergeCell ref="F197:K198"/>
    <mergeCell ref="M197:O197"/>
    <mergeCell ref="Q197:S197"/>
    <mergeCell ref="G189:J189"/>
    <mergeCell ref="A191:C191"/>
    <mergeCell ref="D191:R191"/>
    <mergeCell ref="A193:C193"/>
    <mergeCell ref="D193:R194"/>
    <mergeCell ref="G190:J190"/>
    <mergeCell ref="S161:S162"/>
    <mergeCell ref="A163:K184"/>
    <mergeCell ref="L184:R184"/>
    <mergeCell ref="A187:B187"/>
    <mergeCell ref="G187:H187"/>
    <mergeCell ref="A161:K162"/>
    <mergeCell ref="L161:L162"/>
    <mergeCell ref="M161:O161"/>
    <mergeCell ref="P161:P162"/>
    <mergeCell ref="Q161:Q162"/>
    <mergeCell ref="R161:R162"/>
    <mergeCell ref="C187:D187"/>
    <mergeCell ref="G150:J150"/>
    <mergeCell ref="A158:D158"/>
    <mergeCell ref="F158:K158"/>
    <mergeCell ref="M158:O158"/>
    <mergeCell ref="Q158:S158"/>
    <mergeCell ref="A159:D160"/>
    <mergeCell ref="F159:K160"/>
    <mergeCell ref="M159:O159"/>
    <mergeCell ref="Q159:S159"/>
    <mergeCell ref="G151:J151"/>
    <mergeCell ref="A153:C153"/>
    <mergeCell ref="D153:R153"/>
    <mergeCell ref="A155:C155"/>
    <mergeCell ref="D155:R156"/>
    <mergeCell ref="G152:J152"/>
    <mergeCell ref="S123:S124"/>
    <mergeCell ref="A125:K146"/>
    <mergeCell ref="L146:R146"/>
    <mergeCell ref="A149:B149"/>
    <mergeCell ref="G149:H149"/>
    <mergeCell ref="A123:K124"/>
    <mergeCell ref="L123:L124"/>
    <mergeCell ref="M123:O123"/>
    <mergeCell ref="P123:P124"/>
    <mergeCell ref="Q123:Q124"/>
    <mergeCell ref="R123:R124"/>
    <mergeCell ref="C149:D149"/>
    <mergeCell ref="G112:J112"/>
    <mergeCell ref="A120:D120"/>
    <mergeCell ref="F120:K120"/>
    <mergeCell ref="M120:O120"/>
    <mergeCell ref="Q120:S120"/>
    <mergeCell ref="A121:D122"/>
    <mergeCell ref="F121:K122"/>
    <mergeCell ref="M121:O121"/>
    <mergeCell ref="Q121:S121"/>
    <mergeCell ref="G113:J113"/>
    <mergeCell ref="A115:C115"/>
    <mergeCell ref="D115:R115"/>
    <mergeCell ref="A117:C117"/>
    <mergeCell ref="D117:R118"/>
    <mergeCell ref="G114:J114"/>
    <mergeCell ref="S85:S86"/>
    <mergeCell ref="A87:K108"/>
    <mergeCell ref="L108:R108"/>
    <mergeCell ref="A111:B111"/>
    <mergeCell ref="G111:H111"/>
    <mergeCell ref="A85:K86"/>
    <mergeCell ref="L85:L86"/>
    <mergeCell ref="M85:O85"/>
    <mergeCell ref="P85:P86"/>
    <mergeCell ref="Q85:Q86"/>
    <mergeCell ref="R85:R86"/>
    <mergeCell ref="C111:D111"/>
    <mergeCell ref="G74:J74"/>
    <mergeCell ref="C73:D73"/>
    <mergeCell ref="A82:D82"/>
    <mergeCell ref="F82:K82"/>
    <mergeCell ref="M82:O82"/>
    <mergeCell ref="Q82:S82"/>
    <mergeCell ref="A83:D84"/>
    <mergeCell ref="F83:K84"/>
    <mergeCell ref="M83:O83"/>
    <mergeCell ref="Q83:S83"/>
    <mergeCell ref="G75:J75"/>
    <mergeCell ref="A77:C77"/>
    <mergeCell ref="D77:R77"/>
    <mergeCell ref="A79:C79"/>
    <mergeCell ref="D79:R80"/>
    <mergeCell ref="G76:J76"/>
    <mergeCell ref="S47:S48"/>
    <mergeCell ref="A49:K70"/>
    <mergeCell ref="L70:R70"/>
    <mergeCell ref="A73:B73"/>
    <mergeCell ref="G73:H73"/>
    <mergeCell ref="A45:D46"/>
    <mergeCell ref="F45:K46"/>
    <mergeCell ref="M45:O45"/>
    <mergeCell ref="Q45:S45"/>
    <mergeCell ref="A47:K48"/>
    <mergeCell ref="L47:L48"/>
    <mergeCell ref="M47:O47"/>
    <mergeCell ref="P47:P48"/>
    <mergeCell ref="Q47:Q48"/>
    <mergeCell ref="R47:R48"/>
    <mergeCell ref="P9:P10"/>
    <mergeCell ref="Q9:Q10"/>
    <mergeCell ref="A41:C41"/>
    <mergeCell ref="D41:R42"/>
    <mergeCell ref="A44:D44"/>
    <mergeCell ref="F44:K44"/>
    <mergeCell ref="M44:O44"/>
    <mergeCell ref="Q44:S44"/>
    <mergeCell ref="G37:J37"/>
    <mergeCell ref="A39:C39"/>
    <mergeCell ref="D39:R39"/>
    <mergeCell ref="C35:D35"/>
    <mergeCell ref="G36:J36"/>
    <mergeCell ref="G38:J38"/>
    <mergeCell ref="A1:C1"/>
    <mergeCell ref="D1:R1"/>
    <mergeCell ref="A3:C3"/>
    <mergeCell ref="D3:R4"/>
    <mergeCell ref="A6:D6"/>
    <mergeCell ref="F6:K6"/>
    <mergeCell ref="M6:O6"/>
    <mergeCell ref="Q6:S6"/>
    <mergeCell ref="A265:C265"/>
    <mergeCell ref="D265:R265"/>
    <mergeCell ref="R9:R10"/>
    <mergeCell ref="S9:S10"/>
    <mergeCell ref="A11:K32"/>
    <mergeCell ref="L32:R32"/>
    <mergeCell ref="A35:B35"/>
    <mergeCell ref="G35:H35"/>
    <mergeCell ref="A7:D8"/>
    <mergeCell ref="F7:K8"/>
    <mergeCell ref="M7:O7"/>
    <mergeCell ref="Q7:S7"/>
    <mergeCell ref="M8:S8"/>
    <mergeCell ref="A9:K10"/>
    <mergeCell ref="L9:L10"/>
    <mergeCell ref="M9:O9"/>
    <mergeCell ref="S273:S274"/>
    <mergeCell ref="A275:K296"/>
    <mergeCell ref="L296:R296"/>
    <mergeCell ref="A267:C267"/>
    <mergeCell ref="D267:R268"/>
    <mergeCell ref="A270:D270"/>
    <mergeCell ref="F270:K270"/>
    <mergeCell ref="M270:O270"/>
    <mergeCell ref="Q270:S270"/>
    <mergeCell ref="A271:D272"/>
    <mergeCell ref="F271:K272"/>
    <mergeCell ref="M271:O271"/>
    <mergeCell ref="Q271:S271"/>
    <mergeCell ref="A299:B299"/>
    <mergeCell ref="G299:H299"/>
    <mergeCell ref="G301:J301"/>
    <mergeCell ref="A303:C303"/>
    <mergeCell ref="D303:R303"/>
    <mergeCell ref="A305:C305"/>
    <mergeCell ref="D305:R306"/>
    <mergeCell ref="A273:K274"/>
    <mergeCell ref="L273:L274"/>
    <mergeCell ref="M273:O273"/>
    <mergeCell ref="P273:P274"/>
    <mergeCell ref="Q273:Q274"/>
    <mergeCell ref="R273:R274"/>
    <mergeCell ref="A313:K334"/>
    <mergeCell ref="L334:R334"/>
    <mergeCell ref="A337:B337"/>
    <mergeCell ref="G337:H337"/>
    <mergeCell ref="G339:J339"/>
    <mergeCell ref="A341:C341"/>
    <mergeCell ref="D341:R341"/>
    <mergeCell ref="A308:D308"/>
    <mergeCell ref="F308:K308"/>
    <mergeCell ref="M308:O308"/>
    <mergeCell ref="Q308:S308"/>
    <mergeCell ref="A309:D310"/>
    <mergeCell ref="F309:K310"/>
    <mergeCell ref="M309:O309"/>
    <mergeCell ref="Q309:S309"/>
    <mergeCell ref="A311:K312"/>
    <mergeCell ref="L311:L312"/>
    <mergeCell ref="M311:O311"/>
    <mergeCell ref="P311:P312"/>
    <mergeCell ref="Q311:Q312"/>
    <mergeCell ref="R311:R312"/>
    <mergeCell ref="S311:S312"/>
    <mergeCell ref="C337:D337"/>
    <mergeCell ref="G338:J338"/>
    <mergeCell ref="Q349:Q350"/>
    <mergeCell ref="R349:R350"/>
    <mergeCell ref="S349:S350"/>
    <mergeCell ref="A351:K372"/>
    <mergeCell ref="L372:R372"/>
    <mergeCell ref="A343:C343"/>
    <mergeCell ref="D343:R344"/>
    <mergeCell ref="A346:D346"/>
    <mergeCell ref="F346:K346"/>
    <mergeCell ref="M346:O346"/>
    <mergeCell ref="Q346:S346"/>
    <mergeCell ref="A347:D348"/>
    <mergeCell ref="F347:K348"/>
    <mergeCell ref="M347:O347"/>
    <mergeCell ref="Q347:S347"/>
    <mergeCell ref="G413:H413"/>
    <mergeCell ref="G415:J415"/>
    <mergeCell ref="A384:D384"/>
    <mergeCell ref="F384:K384"/>
    <mergeCell ref="M384:O384"/>
    <mergeCell ref="Q384:S384"/>
    <mergeCell ref="A385:D386"/>
    <mergeCell ref="F385:K386"/>
    <mergeCell ref="M385:O385"/>
    <mergeCell ref="Q385:S385"/>
    <mergeCell ref="A387:K388"/>
    <mergeCell ref="L387:L388"/>
    <mergeCell ref="M387:O387"/>
    <mergeCell ref="P387:P388"/>
    <mergeCell ref="Q387:Q388"/>
    <mergeCell ref="R387:R388"/>
    <mergeCell ref="S387:S388"/>
    <mergeCell ref="A867:C867"/>
    <mergeCell ref="D867:R867"/>
    <mergeCell ref="A869:C869"/>
    <mergeCell ref="D869:R870"/>
    <mergeCell ref="A872:D872"/>
    <mergeCell ref="F872:K872"/>
    <mergeCell ref="M872:O872"/>
    <mergeCell ref="Q872:S872"/>
    <mergeCell ref="A873:D874"/>
    <mergeCell ref="F873:K874"/>
    <mergeCell ref="M873:O873"/>
    <mergeCell ref="Q873:S873"/>
    <mergeCell ref="A875:K876"/>
    <mergeCell ref="L875:L876"/>
    <mergeCell ref="M875:O875"/>
    <mergeCell ref="P875:P876"/>
    <mergeCell ref="Q875:Q876"/>
    <mergeCell ref="R875:R876"/>
    <mergeCell ref="S875:S876"/>
    <mergeCell ref="A877:K898"/>
    <mergeCell ref="A910:B910"/>
    <mergeCell ref="G340:J340"/>
    <mergeCell ref="C375:D375"/>
    <mergeCell ref="G376:J376"/>
    <mergeCell ref="G378:J378"/>
    <mergeCell ref="C413:D413"/>
    <mergeCell ref="G414:J414"/>
    <mergeCell ref="G264:J264"/>
    <mergeCell ref="C299:D299"/>
    <mergeCell ref="G300:J300"/>
    <mergeCell ref="G302:J302"/>
    <mergeCell ref="A389:K410"/>
    <mergeCell ref="A375:B375"/>
    <mergeCell ref="G375:H375"/>
    <mergeCell ref="G377:J377"/>
    <mergeCell ref="A379:C379"/>
    <mergeCell ref="D379:R379"/>
    <mergeCell ref="A381:C381"/>
    <mergeCell ref="D381:R382"/>
    <mergeCell ref="A349:K350"/>
    <mergeCell ref="L349:L350"/>
    <mergeCell ref="M349:O349"/>
    <mergeCell ref="P349:P350"/>
    <mergeCell ref="L410:R410"/>
    <mergeCell ref="A413:B413"/>
    <mergeCell ref="G866:J866"/>
    <mergeCell ref="G416:J416"/>
    <mergeCell ref="C451:D451"/>
    <mergeCell ref="G452:J452"/>
    <mergeCell ref="G454:J454"/>
    <mergeCell ref="C496:D496"/>
    <mergeCell ref="G497:J497"/>
    <mergeCell ref="G499:J499"/>
    <mergeCell ref="C534:D534"/>
    <mergeCell ref="G535:J535"/>
    <mergeCell ref="A417:C417"/>
    <mergeCell ref="D417:R417"/>
    <mergeCell ref="A419:C419"/>
    <mergeCell ref="D419:R420"/>
    <mergeCell ref="A422:D422"/>
    <mergeCell ref="F422:K422"/>
    <mergeCell ref="M422:O422"/>
    <mergeCell ref="Q422:S422"/>
    <mergeCell ref="A423:D424"/>
    <mergeCell ref="F423:K424"/>
    <mergeCell ref="M423:O423"/>
    <mergeCell ref="Q423:S423"/>
    <mergeCell ref="A425:K426"/>
    <mergeCell ref="L425:L426"/>
    <mergeCell ref="A942:C942"/>
    <mergeCell ref="D942:R942"/>
    <mergeCell ref="G968:J968"/>
    <mergeCell ref="F920:K921"/>
    <mergeCell ref="M920:O920"/>
    <mergeCell ref="Q920:S920"/>
    <mergeCell ref="B937:C937"/>
    <mergeCell ref="G937:H937"/>
    <mergeCell ref="G938:J938"/>
    <mergeCell ref="G939:J939"/>
    <mergeCell ref="G940:J940"/>
    <mergeCell ref="A944:C944"/>
    <mergeCell ref="A923:K924"/>
    <mergeCell ref="L923:L924"/>
    <mergeCell ref="A969:C969"/>
    <mergeCell ref="A947:D947"/>
    <mergeCell ref="F947:K947"/>
    <mergeCell ref="M947:O947"/>
    <mergeCell ref="Q947:S947"/>
    <mergeCell ref="A948:D949"/>
    <mergeCell ref="F948:K949"/>
    <mergeCell ref="M948:O948"/>
    <mergeCell ref="Q948:S948"/>
    <mergeCell ref="A951:K952"/>
    <mergeCell ref="L951:L952"/>
    <mergeCell ref="M951:O951"/>
    <mergeCell ref="P951:P952"/>
    <mergeCell ref="Q951:Q952"/>
    <mergeCell ref="R951:R952"/>
    <mergeCell ref="S951:S952"/>
    <mergeCell ref="A953:K963"/>
    <mergeCell ref="L963:R963"/>
    <mergeCell ref="B965:C965"/>
    <mergeCell ref="G965:H965"/>
    <mergeCell ref="G966:J966"/>
    <mergeCell ref="G967:J967"/>
    <mergeCell ref="S978:S979"/>
    <mergeCell ref="A980:K990"/>
    <mergeCell ref="L990:R990"/>
    <mergeCell ref="A971:C971"/>
    <mergeCell ref="A974:D974"/>
    <mergeCell ref="F974:K974"/>
    <mergeCell ref="M974:O974"/>
    <mergeCell ref="Q974:S974"/>
    <mergeCell ref="A975:D976"/>
    <mergeCell ref="F975:K976"/>
    <mergeCell ref="M975:O975"/>
    <mergeCell ref="Q975:S975"/>
    <mergeCell ref="B992:C992"/>
    <mergeCell ref="G992:H992"/>
    <mergeCell ref="G993:J993"/>
    <mergeCell ref="G994:J994"/>
    <mergeCell ref="G995:J995"/>
    <mergeCell ref="A997:C997"/>
    <mergeCell ref="A999:C999"/>
    <mergeCell ref="A978:K979"/>
    <mergeCell ref="L978:L979"/>
    <mergeCell ref="D997:R997"/>
    <mergeCell ref="D999:R1000"/>
    <mergeCell ref="M978:O978"/>
    <mergeCell ref="P978:P979"/>
    <mergeCell ref="Q978:Q979"/>
    <mergeCell ref="R978:R979"/>
    <mergeCell ref="A1008:K1018"/>
    <mergeCell ref="L1018:R1018"/>
    <mergeCell ref="B1020:C1020"/>
    <mergeCell ref="G1020:H1020"/>
    <mergeCell ref="G1021:J1021"/>
    <mergeCell ref="G1022:J1022"/>
    <mergeCell ref="G1023:J1023"/>
    <mergeCell ref="A1002:D1002"/>
    <mergeCell ref="F1002:K1002"/>
    <mergeCell ref="M1002:O1002"/>
    <mergeCell ref="Q1002:S1002"/>
    <mergeCell ref="A1003:D1004"/>
    <mergeCell ref="F1003:K1004"/>
    <mergeCell ref="M1003:O1003"/>
    <mergeCell ref="Q1003:S1003"/>
    <mergeCell ref="A1006:K1007"/>
    <mergeCell ref="L1006:L1007"/>
    <mergeCell ref="M1006:O1006"/>
    <mergeCell ref="P1006:P1007"/>
    <mergeCell ref="Q1006:Q1007"/>
    <mergeCell ref="R1006:R1007"/>
    <mergeCell ref="S1006:S1007"/>
    <mergeCell ref="M736:O736"/>
    <mergeCell ref="P736:P737"/>
    <mergeCell ref="Q736:Q737"/>
    <mergeCell ref="R736:R737"/>
    <mergeCell ref="S736:S737"/>
    <mergeCell ref="L752:R752"/>
    <mergeCell ref="A755:B755"/>
    <mergeCell ref="C755:D755"/>
    <mergeCell ref="G755:H755"/>
    <mergeCell ref="G756:J756"/>
    <mergeCell ref="G757:J757"/>
    <mergeCell ref="G758:J758"/>
    <mergeCell ref="A759:C759"/>
    <mergeCell ref="D759:R759"/>
    <mergeCell ref="A761:C761"/>
    <mergeCell ref="D761:R762"/>
    <mergeCell ref="A764:D764"/>
    <mergeCell ref="F764:K764"/>
    <mergeCell ref="M764:O764"/>
    <mergeCell ref="Q764:S764"/>
    <mergeCell ref="L784:R784"/>
    <mergeCell ref="A787:B787"/>
    <mergeCell ref="C787:D787"/>
    <mergeCell ref="G787:H787"/>
    <mergeCell ref="G788:J788"/>
    <mergeCell ref="G789:J789"/>
    <mergeCell ref="G790:J790"/>
    <mergeCell ref="A765:D766"/>
    <mergeCell ref="F765:K766"/>
    <mergeCell ref="M765:O765"/>
    <mergeCell ref="Q765:S765"/>
    <mergeCell ref="A767:K768"/>
    <mergeCell ref="L767:L768"/>
    <mergeCell ref="M767:O767"/>
    <mergeCell ref="P767:P768"/>
    <mergeCell ref="Q767:Q768"/>
    <mergeCell ref="R767:R768"/>
    <mergeCell ref="S767:S768"/>
  </mergeCells>
  <printOptions verticalCentered="1"/>
  <pageMargins left="0.11811023622047245" right="0.11811023622047245" top="0.39370078740157483" bottom="0.59055118110236227" header="0.31496062992125984" footer="0.31496062992125984"/>
  <pageSetup scale="44" fitToHeight="0" orientation="landscape" horizontalDpi="4294967293" verticalDpi="200" r:id="rId1"/>
  <rowBreaks count="26" manualBreakCount="26">
    <brk id="38" max="18" man="1"/>
    <brk id="76" max="18" man="1"/>
    <brk id="114" max="18" man="1"/>
    <brk id="152" max="18" man="1"/>
    <brk id="190" max="18" man="1"/>
    <brk id="226" max="18" man="1"/>
    <brk id="264" max="18" man="1"/>
    <brk id="302" max="18" man="1"/>
    <brk id="340" max="18" man="1"/>
    <brk id="378" max="18" man="1"/>
    <brk id="416" max="18" man="1"/>
    <brk id="454" max="18" man="1"/>
    <brk id="499" max="18" man="1"/>
    <brk id="537" max="18" man="1"/>
    <brk id="575" max="18" man="1"/>
    <brk id="613" max="18" man="1"/>
    <brk id="651" max="18" man="1"/>
    <brk id="689" max="18" man="1"/>
    <brk id="727" max="18" man="1"/>
    <brk id="758" max="18" man="1"/>
    <brk id="790" max="18" man="1"/>
    <brk id="828" max="18" man="1"/>
    <brk id="866" max="18" man="1"/>
    <brk id="913" max="18" man="1"/>
    <brk id="968" max="18" man="1"/>
    <brk id="1023" max="18" man="1"/>
  </rowBreaks>
  <colBreaks count="1" manualBreakCount="1">
    <brk id="19" max="896" man="1"/>
  </col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541EB-8B0B-47CF-A1A4-5712470457AB}">
  <sheetPr>
    <pageSetUpPr fitToPage="1"/>
  </sheetPr>
  <dimension ref="B1:J381"/>
  <sheetViews>
    <sheetView showGridLines="0" view="pageBreakPreview" topLeftCell="A24" zoomScale="80" zoomScaleNormal="55" zoomScaleSheetLayoutView="80" workbookViewId="0">
      <selection activeCell="L42" sqref="L42"/>
    </sheetView>
  </sheetViews>
  <sheetFormatPr baseColWidth="10" defaultColWidth="11.44140625" defaultRowHeight="15"/>
  <cols>
    <col min="1" max="1" width="1.77734375" style="361" customWidth="1"/>
    <col min="2" max="2" width="65.5546875" style="361" customWidth="1"/>
    <col min="3" max="3" width="34.21875" style="361" customWidth="1"/>
    <col min="4" max="8" width="15.77734375" style="361" customWidth="1"/>
    <col min="9" max="9" width="27.44140625" style="361" customWidth="1"/>
    <col min="10" max="10" width="3.77734375" style="361" customWidth="1"/>
    <col min="11" max="16384" width="11.44140625" style="361"/>
  </cols>
  <sheetData>
    <row r="1" spans="2:9" ht="21" customHeight="1">
      <c r="B1" s="2130" t="s">
        <v>1368</v>
      </c>
      <c r="C1" s="2131"/>
      <c r="D1" s="2131"/>
      <c r="E1" s="2131"/>
      <c r="F1" s="2131"/>
      <c r="G1" s="2131"/>
      <c r="H1" s="2131"/>
      <c r="I1" s="2132"/>
    </row>
    <row r="2" spans="2:9" ht="21" customHeight="1">
      <c r="B2" s="2114" t="s">
        <v>1355</v>
      </c>
      <c r="C2" s="2115"/>
      <c r="D2" s="2115"/>
      <c r="E2" s="2115"/>
      <c r="F2" s="2115"/>
      <c r="G2" s="2115"/>
      <c r="H2" s="2115"/>
      <c r="I2" s="2116"/>
    </row>
    <row r="3" spans="2:9" ht="21" customHeight="1">
      <c r="B3" s="2114" t="s">
        <v>1369</v>
      </c>
      <c r="C3" s="2115"/>
      <c r="D3" s="2115"/>
      <c r="E3" s="2115"/>
      <c r="F3" s="2115"/>
      <c r="G3" s="2115"/>
      <c r="H3" s="2115"/>
      <c r="I3" s="2116"/>
    </row>
    <row r="4" spans="2:9" ht="21" customHeight="1">
      <c r="B4" s="362" t="s">
        <v>1370</v>
      </c>
      <c r="C4" s="2108" t="s">
        <v>1267</v>
      </c>
      <c r="D4" s="2109"/>
      <c r="E4" s="2109"/>
      <c r="F4" s="2109"/>
      <c r="G4" s="2109"/>
      <c r="H4" s="2110"/>
      <c r="I4" s="363" t="s">
        <v>1205</v>
      </c>
    </row>
    <row r="5" spans="2:9" ht="54" customHeight="1">
      <c r="B5" s="362" t="str">
        <f>+'ACTA ADICIONAL OBRA '!A203</f>
        <v>12.4.1</v>
      </c>
      <c r="C5" s="2111" t="str">
        <f>+'ACTA ADICIONAL OBRA '!B203</f>
        <v>Localización y replanteo alcantarillado sanitario con equipo de Topografía</v>
      </c>
      <c r="D5" s="2112"/>
      <c r="E5" s="2112"/>
      <c r="F5" s="2112"/>
      <c r="G5" s="2112"/>
      <c r="H5" s="2113"/>
      <c r="I5" s="364" t="str">
        <f>+'ACTA ADICIONAL OBRA '!C203</f>
        <v>m</v>
      </c>
    </row>
    <row r="6" spans="2:9" ht="21" customHeight="1">
      <c r="B6" s="2117" t="s">
        <v>1371</v>
      </c>
      <c r="C6" s="2118" t="s">
        <v>1372</v>
      </c>
      <c r="D6" s="2118"/>
      <c r="E6" s="2118"/>
      <c r="F6" s="2119" t="s">
        <v>2</v>
      </c>
      <c r="G6" s="2119" t="s">
        <v>1209</v>
      </c>
      <c r="H6" s="2119" t="s">
        <v>1373</v>
      </c>
      <c r="I6" s="2106" t="s">
        <v>1208</v>
      </c>
    </row>
    <row r="7" spans="2:9" ht="21" customHeight="1">
      <c r="B7" s="2117"/>
      <c r="C7" s="365" t="s">
        <v>1207</v>
      </c>
      <c r="D7" s="365" t="s">
        <v>1289</v>
      </c>
      <c r="E7" s="365" t="s">
        <v>1290</v>
      </c>
      <c r="F7" s="2120"/>
      <c r="G7" s="2120"/>
      <c r="H7" s="2120"/>
      <c r="I7" s="2107"/>
    </row>
    <row r="8" spans="2:9">
      <c r="B8" s="2121"/>
      <c r="C8" s="366">
        <v>52.36</v>
      </c>
      <c r="D8" s="367"/>
      <c r="E8" s="367"/>
      <c r="F8" s="367">
        <v>1</v>
      </c>
      <c r="G8" s="368">
        <f>C8*F8</f>
        <v>52.36</v>
      </c>
      <c r="H8" s="368">
        <f>G8</f>
        <v>52.36</v>
      </c>
      <c r="I8" s="364" t="s">
        <v>1374</v>
      </c>
    </row>
    <row r="9" spans="2:9">
      <c r="B9" s="2122"/>
      <c r="C9" s="369">
        <v>63.37</v>
      </c>
      <c r="D9" s="368"/>
      <c r="E9" s="368"/>
      <c r="F9" s="368">
        <v>1</v>
      </c>
      <c r="G9" s="368">
        <f t="shared" ref="G9:G31" si="0">C9*F9</f>
        <v>63.37</v>
      </c>
      <c r="H9" s="368">
        <f t="shared" ref="H9:H31" si="1">H8+G9</f>
        <v>115.72999999999999</v>
      </c>
      <c r="I9" s="364" t="s">
        <v>1375</v>
      </c>
    </row>
    <row r="10" spans="2:9">
      <c r="B10" s="2122"/>
      <c r="C10" s="369">
        <v>60.82</v>
      </c>
      <c r="D10" s="368"/>
      <c r="E10" s="368"/>
      <c r="F10" s="368">
        <v>1</v>
      </c>
      <c r="G10" s="368">
        <f t="shared" si="0"/>
        <v>60.82</v>
      </c>
      <c r="H10" s="368">
        <f t="shared" si="1"/>
        <v>176.54999999999998</v>
      </c>
      <c r="I10" s="364" t="s">
        <v>1376</v>
      </c>
    </row>
    <row r="11" spans="2:9">
      <c r="B11" s="2122"/>
      <c r="C11" s="369">
        <v>89.8</v>
      </c>
      <c r="D11" s="368"/>
      <c r="E11" s="368"/>
      <c r="F11" s="368">
        <v>1</v>
      </c>
      <c r="G11" s="368">
        <f t="shared" si="0"/>
        <v>89.8</v>
      </c>
      <c r="H11" s="368">
        <f t="shared" si="1"/>
        <v>266.34999999999997</v>
      </c>
      <c r="I11" s="364" t="s">
        <v>1377</v>
      </c>
    </row>
    <row r="12" spans="2:9">
      <c r="B12" s="2122"/>
      <c r="C12" s="369">
        <v>56.74</v>
      </c>
      <c r="D12" s="368"/>
      <c r="E12" s="368"/>
      <c r="F12" s="368">
        <v>1</v>
      </c>
      <c r="G12" s="368">
        <f t="shared" si="0"/>
        <v>56.74</v>
      </c>
      <c r="H12" s="368">
        <f t="shared" si="1"/>
        <v>323.08999999999997</v>
      </c>
      <c r="I12" s="364" t="s">
        <v>1378</v>
      </c>
    </row>
    <row r="13" spans="2:9">
      <c r="B13" s="2122"/>
      <c r="C13" s="369">
        <v>29.49</v>
      </c>
      <c r="D13" s="368"/>
      <c r="E13" s="368"/>
      <c r="F13" s="368">
        <v>1</v>
      </c>
      <c r="G13" s="368">
        <f t="shared" si="0"/>
        <v>29.49</v>
      </c>
      <c r="H13" s="368">
        <f t="shared" si="1"/>
        <v>352.58</v>
      </c>
      <c r="I13" s="364" t="s">
        <v>1379</v>
      </c>
    </row>
    <row r="14" spans="2:9">
      <c r="B14" s="2122"/>
      <c r="C14" s="369">
        <v>76.88</v>
      </c>
      <c r="D14" s="368"/>
      <c r="E14" s="368"/>
      <c r="F14" s="368">
        <v>1</v>
      </c>
      <c r="G14" s="368">
        <f t="shared" si="0"/>
        <v>76.88</v>
      </c>
      <c r="H14" s="368">
        <f t="shared" si="1"/>
        <v>429.46</v>
      </c>
      <c r="I14" s="364" t="s">
        <v>1380</v>
      </c>
    </row>
    <row r="15" spans="2:9">
      <c r="B15" s="2122"/>
      <c r="C15" s="369">
        <v>35.99</v>
      </c>
      <c r="D15" s="368"/>
      <c r="E15" s="368"/>
      <c r="F15" s="368">
        <v>1</v>
      </c>
      <c r="G15" s="368">
        <f t="shared" si="0"/>
        <v>35.99</v>
      </c>
      <c r="H15" s="368">
        <f t="shared" si="1"/>
        <v>465.45</v>
      </c>
      <c r="I15" s="364" t="s">
        <v>1381</v>
      </c>
    </row>
    <row r="16" spans="2:9">
      <c r="B16" s="2122"/>
      <c r="C16" s="368"/>
      <c r="D16" s="368"/>
      <c r="E16" s="368"/>
      <c r="F16" s="368"/>
      <c r="G16" s="368">
        <f t="shared" si="0"/>
        <v>0</v>
      </c>
      <c r="H16" s="368">
        <f t="shared" si="1"/>
        <v>465.45</v>
      </c>
      <c r="I16" s="364"/>
    </row>
    <row r="17" spans="2:9">
      <c r="B17" s="2122"/>
      <c r="C17" s="368"/>
      <c r="D17" s="368"/>
      <c r="E17" s="368"/>
      <c r="F17" s="368"/>
      <c r="G17" s="368">
        <f t="shared" si="0"/>
        <v>0</v>
      </c>
      <c r="H17" s="368">
        <f t="shared" si="1"/>
        <v>465.45</v>
      </c>
      <c r="I17" s="364"/>
    </row>
    <row r="18" spans="2:9">
      <c r="B18" s="2122"/>
      <c r="C18" s="368"/>
      <c r="D18" s="368"/>
      <c r="E18" s="368"/>
      <c r="F18" s="368"/>
      <c r="G18" s="368">
        <f t="shared" si="0"/>
        <v>0</v>
      </c>
      <c r="H18" s="368">
        <f t="shared" si="1"/>
        <v>465.45</v>
      </c>
      <c r="I18" s="364"/>
    </row>
    <row r="19" spans="2:9">
      <c r="B19" s="2122"/>
      <c r="C19" s="368"/>
      <c r="D19" s="368"/>
      <c r="E19" s="368"/>
      <c r="F19" s="368"/>
      <c r="G19" s="368">
        <f t="shared" si="0"/>
        <v>0</v>
      </c>
      <c r="H19" s="368">
        <f t="shared" si="1"/>
        <v>465.45</v>
      </c>
      <c r="I19" s="364"/>
    </row>
    <row r="20" spans="2:9">
      <c r="B20" s="2122"/>
      <c r="C20" s="368"/>
      <c r="D20" s="368"/>
      <c r="E20" s="368"/>
      <c r="F20" s="368"/>
      <c r="G20" s="368">
        <f t="shared" si="0"/>
        <v>0</v>
      </c>
      <c r="H20" s="368">
        <f t="shared" si="1"/>
        <v>465.45</v>
      </c>
      <c r="I20" s="364"/>
    </row>
    <row r="21" spans="2:9">
      <c r="B21" s="2122"/>
      <c r="C21" s="368"/>
      <c r="D21" s="368"/>
      <c r="E21" s="368"/>
      <c r="F21" s="368"/>
      <c r="G21" s="368">
        <f t="shared" si="0"/>
        <v>0</v>
      </c>
      <c r="H21" s="368">
        <f t="shared" si="1"/>
        <v>465.45</v>
      </c>
      <c r="I21" s="364"/>
    </row>
    <row r="22" spans="2:9">
      <c r="B22" s="2122"/>
      <c r="C22" s="368"/>
      <c r="D22" s="368"/>
      <c r="E22" s="368"/>
      <c r="F22" s="368"/>
      <c r="G22" s="368">
        <f t="shared" si="0"/>
        <v>0</v>
      </c>
      <c r="H22" s="368">
        <f t="shared" si="1"/>
        <v>465.45</v>
      </c>
      <c r="I22" s="364"/>
    </row>
    <row r="23" spans="2:9">
      <c r="B23" s="2122"/>
      <c r="C23" s="368"/>
      <c r="D23" s="368"/>
      <c r="E23" s="368"/>
      <c r="F23" s="368"/>
      <c r="G23" s="368">
        <f t="shared" si="0"/>
        <v>0</v>
      </c>
      <c r="H23" s="368">
        <f t="shared" si="1"/>
        <v>465.45</v>
      </c>
      <c r="I23" s="364"/>
    </row>
    <row r="24" spans="2:9">
      <c r="B24" s="2122"/>
      <c r="C24" s="368"/>
      <c r="D24" s="368"/>
      <c r="E24" s="368"/>
      <c r="F24" s="368"/>
      <c r="G24" s="368">
        <f t="shared" si="0"/>
        <v>0</v>
      </c>
      <c r="H24" s="368">
        <f t="shared" si="1"/>
        <v>465.45</v>
      </c>
      <c r="I24" s="364"/>
    </row>
    <row r="25" spans="2:9">
      <c r="B25" s="2122"/>
      <c r="C25" s="368"/>
      <c r="D25" s="368"/>
      <c r="E25" s="368"/>
      <c r="F25" s="368"/>
      <c r="G25" s="368">
        <f t="shared" si="0"/>
        <v>0</v>
      </c>
      <c r="H25" s="368">
        <f t="shared" si="1"/>
        <v>465.45</v>
      </c>
      <c r="I25" s="364"/>
    </row>
    <row r="26" spans="2:9">
      <c r="B26" s="2122"/>
      <c r="C26" s="368"/>
      <c r="D26" s="368"/>
      <c r="E26" s="368"/>
      <c r="F26" s="368"/>
      <c r="G26" s="368">
        <f t="shared" si="0"/>
        <v>0</v>
      </c>
      <c r="H26" s="368">
        <f t="shared" si="1"/>
        <v>465.45</v>
      </c>
      <c r="I26" s="364"/>
    </row>
    <row r="27" spans="2:9">
      <c r="B27" s="2122"/>
      <c r="C27" s="368"/>
      <c r="D27" s="368"/>
      <c r="E27" s="368"/>
      <c r="F27" s="368"/>
      <c r="G27" s="368">
        <f t="shared" si="0"/>
        <v>0</v>
      </c>
      <c r="H27" s="368">
        <f t="shared" si="1"/>
        <v>465.45</v>
      </c>
      <c r="I27" s="364"/>
    </row>
    <row r="28" spans="2:9">
      <c r="B28" s="2122"/>
      <c r="C28" s="368"/>
      <c r="D28" s="368"/>
      <c r="E28" s="368"/>
      <c r="F28" s="368"/>
      <c r="G28" s="368">
        <f t="shared" si="0"/>
        <v>0</v>
      </c>
      <c r="H28" s="368">
        <f t="shared" si="1"/>
        <v>465.45</v>
      </c>
      <c r="I28" s="364"/>
    </row>
    <row r="29" spans="2:9">
      <c r="B29" s="2122"/>
      <c r="C29" s="368"/>
      <c r="D29" s="368"/>
      <c r="E29" s="368"/>
      <c r="F29" s="368"/>
      <c r="G29" s="368">
        <f t="shared" si="0"/>
        <v>0</v>
      </c>
      <c r="H29" s="368">
        <f t="shared" si="1"/>
        <v>465.45</v>
      </c>
      <c r="I29" s="364"/>
    </row>
    <row r="30" spans="2:9">
      <c r="B30" s="2122"/>
      <c r="C30" s="368"/>
      <c r="D30" s="368"/>
      <c r="E30" s="368"/>
      <c r="F30" s="368"/>
      <c r="G30" s="368">
        <f t="shared" si="0"/>
        <v>0</v>
      </c>
      <c r="H30" s="368">
        <f t="shared" si="1"/>
        <v>465.45</v>
      </c>
      <c r="I30" s="364"/>
    </row>
    <row r="31" spans="2:9">
      <c r="B31" s="2122"/>
      <c r="C31" s="769"/>
      <c r="D31" s="769"/>
      <c r="E31" s="769"/>
      <c r="F31" s="769"/>
      <c r="G31" s="769">
        <f t="shared" si="0"/>
        <v>0</v>
      </c>
      <c r="H31" s="769">
        <f t="shared" si="1"/>
        <v>465.45</v>
      </c>
      <c r="I31" s="770"/>
    </row>
    <row r="32" spans="2:9" ht="21" customHeight="1">
      <c r="B32" s="2114" t="str">
        <f>+B3</f>
        <v>TRAZADO Y REPLANTEO</v>
      </c>
      <c r="C32" s="2115"/>
      <c r="D32" s="2115"/>
      <c r="E32" s="2115"/>
      <c r="F32" s="2115"/>
      <c r="G32" s="2115"/>
      <c r="H32" s="1062">
        <f>+H31</f>
        <v>465.45</v>
      </c>
      <c r="I32" s="1518"/>
    </row>
    <row r="33" spans="2:9" ht="21" customHeight="1" thickBot="1">
      <c r="B33" s="771"/>
      <c r="C33" s="1519"/>
      <c r="D33" s="1519"/>
      <c r="E33" s="1519"/>
      <c r="F33" s="1519"/>
      <c r="G33" s="1519"/>
      <c r="H33" s="1520"/>
      <c r="I33" s="772"/>
    </row>
    <row r="34" spans="2:9" ht="15.6">
      <c r="B34" s="757"/>
      <c r="C34" s="758"/>
      <c r="D34" s="758"/>
      <c r="E34" s="759"/>
      <c r="F34" s="760"/>
      <c r="G34" s="760"/>
      <c r="H34" s="760"/>
      <c r="I34" s="773"/>
    </row>
    <row r="35" spans="2:9" ht="11.4" customHeight="1">
      <c r="B35" s="279"/>
      <c r="C35" s="290"/>
      <c r="D35" s="290"/>
      <c r="E35" s="291"/>
      <c r="F35" s="292"/>
      <c r="G35" s="292"/>
      <c r="H35" s="292"/>
      <c r="I35" s="774"/>
    </row>
    <row r="36" spans="2:9" ht="16.2" customHeight="1">
      <c r="B36" s="776" t="s">
        <v>1306</v>
      </c>
      <c r="C36" s="756"/>
      <c r="D36" s="756"/>
      <c r="E36" s="756"/>
      <c r="F36" s="1758" t="s">
        <v>1306</v>
      </c>
      <c r="G36" s="1758"/>
      <c r="H36" s="1757"/>
      <c r="I36" s="2103"/>
    </row>
    <row r="37" spans="2:9" ht="15.6">
      <c r="B37" s="1068" t="s">
        <v>1990</v>
      </c>
      <c r="C37" s="1521"/>
      <c r="D37" s="1521"/>
      <c r="E37" s="1521"/>
      <c r="F37" s="1759" t="s">
        <v>1942</v>
      </c>
      <c r="G37" s="1759"/>
      <c r="H37" s="1759"/>
      <c r="I37" s="2104"/>
    </row>
    <row r="38" spans="2:9" ht="15" customHeight="1">
      <c r="B38" s="1069" t="s">
        <v>1992</v>
      </c>
      <c r="C38" s="1522"/>
      <c r="D38" s="1522"/>
      <c r="E38" s="1522"/>
      <c r="F38" s="1759" t="s">
        <v>1943</v>
      </c>
      <c r="G38" s="1759"/>
      <c r="H38" s="1759"/>
      <c r="I38" s="2104"/>
    </row>
    <row r="39" spans="2:9" ht="15" customHeight="1" thickBot="1">
      <c r="B39" s="1070" t="s">
        <v>1991</v>
      </c>
      <c r="C39" s="1067"/>
      <c r="D39" s="1067"/>
      <c r="E39" s="1067"/>
      <c r="F39" s="1760" t="s">
        <v>1944</v>
      </c>
      <c r="G39" s="1760"/>
      <c r="H39" s="1760"/>
      <c r="I39" s="2105"/>
    </row>
    <row r="40" spans="2:9" ht="15" customHeight="1">
      <c r="B40" s="2125" t="s">
        <v>1609</v>
      </c>
      <c r="C40" s="2126"/>
      <c r="D40" s="2126"/>
      <c r="E40" s="2126"/>
      <c r="F40" s="2126"/>
      <c r="G40" s="2126"/>
      <c r="H40" s="2126"/>
      <c r="I40" s="2127"/>
    </row>
    <row r="41" spans="2:9">
      <c r="B41" s="362" t="s">
        <v>1370</v>
      </c>
      <c r="C41" s="2108" t="s">
        <v>1267</v>
      </c>
      <c r="D41" s="2109"/>
      <c r="E41" s="2109"/>
      <c r="F41" s="2109"/>
      <c r="G41" s="2109"/>
      <c r="H41" s="2110"/>
      <c r="I41" s="363" t="s">
        <v>1205</v>
      </c>
    </row>
    <row r="42" spans="2:9" ht="44.4" customHeight="1">
      <c r="B42" s="362" t="str">
        <f>+'ACTA ADICIONAL OBRA '!A205</f>
        <v>12.4.2</v>
      </c>
      <c r="C42" s="2111" t="str">
        <f>+'ACTA ADICIONAL OBRA '!B205</f>
        <v>Excavación a máquina en material común, roca descompuesta, a cualquier profundidad y bajo cualquier condición de humedad.</v>
      </c>
      <c r="D42" s="2112"/>
      <c r="E42" s="2112"/>
      <c r="F42" s="2112"/>
      <c r="G42" s="2112"/>
      <c r="H42" s="2113"/>
      <c r="I42" s="364" t="str">
        <f>+'ACTA ADICIONAL OBRA '!C205</f>
        <v>m3</v>
      </c>
    </row>
    <row r="43" spans="2:9" ht="15" customHeight="1">
      <c r="B43" s="2117" t="s">
        <v>1371</v>
      </c>
      <c r="C43" s="2118" t="s">
        <v>1372</v>
      </c>
      <c r="D43" s="2118"/>
      <c r="E43" s="2118"/>
      <c r="F43" s="2119" t="s">
        <v>2</v>
      </c>
      <c r="G43" s="2119" t="s">
        <v>1209</v>
      </c>
      <c r="H43" s="2119" t="s">
        <v>1373</v>
      </c>
      <c r="I43" s="2106" t="s">
        <v>1208</v>
      </c>
    </row>
    <row r="44" spans="2:9">
      <c r="B44" s="2117"/>
      <c r="C44" s="365" t="s">
        <v>1207</v>
      </c>
      <c r="D44" s="365" t="s">
        <v>1289</v>
      </c>
      <c r="E44" s="365" t="s">
        <v>1290</v>
      </c>
      <c r="F44" s="2120"/>
      <c r="G44" s="2120"/>
      <c r="H44" s="2120"/>
      <c r="I44" s="2107"/>
    </row>
    <row r="45" spans="2:9">
      <c r="B45" s="2121"/>
      <c r="C45" s="366">
        <v>52.36</v>
      </c>
      <c r="D45" s="366">
        <v>0.7</v>
      </c>
      <c r="E45" s="367">
        <v>1.6850000000000001</v>
      </c>
      <c r="F45" s="366">
        <v>1</v>
      </c>
      <c r="G45" s="368">
        <v>61.758619999999993</v>
      </c>
      <c r="H45" s="368">
        <v>61.758619999999993</v>
      </c>
      <c r="I45" s="364" t="s">
        <v>1374</v>
      </c>
    </row>
    <row r="46" spans="2:9">
      <c r="B46" s="2122"/>
      <c r="C46" s="369">
        <v>63.37</v>
      </c>
      <c r="D46" s="366">
        <v>0.7</v>
      </c>
      <c r="E46" s="367">
        <v>1.855</v>
      </c>
      <c r="F46" s="366">
        <v>1</v>
      </c>
      <c r="G46" s="368">
        <v>82.285944999999984</v>
      </c>
      <c r="H46" s="368">
        <v>144.04456499999998</v>
      </c>
      <c r="I46" s="364" t="s">
        <v>1375</v>
      </c>
    </row>
    <row r="47" spans="2:9">
      <c r="B47" s="2122"/>
      <c r="C47" s="369">
        <v>60.82</v>
      </c>
      <c r="D47" s="366">
        <v>0.7</v>
      </c>
      <c r="E47" s="367">
        <v>1.83</v>
      </c>
      <c r="F47" s="366">
        <v>1</v>
      </c>
      <c r="G47" s="368">
        <v>77.910420000000002</v>
      </c>
      <c r="H47" s="368">
        <v>221.95498499999997</v>
      </c>
      <c r="I47" s="364" t="s">
        <v>1376</v>
      </c>
    </row>
    <row r="48" spans="2:9">
      <c r="B48" s="2122"/>
      <c r="C48" s="369">
        <v>89.8</v>
      </c>
      <c r="D48" s="366">
        <v>0.7</v>
      </c>
      <c r="E48" s="367">
        <v>1.635</v>
      </c>
      <c r="F48" s="366">
        <v>1</v>
      </c>
      <c r="G48" s="368">
        <v>102.77609999999999</v>
      </c>
      <c r="H48" s="368">
        <v>324.73108499999995</v>
      </c>
      <c r="I48" s="364" t="s">
        <v>1377</v>
      </c>
    </row>
    <row r="49" spans="2:9">
      <c r="B49" s="2122"/>
      <c r="C49" s="369">
        <v>56.74</v>
      </c>
      <c r="D49" s="366">
        <v>0.7</v>
      </c>
      <c r="E49" s="367">
        <v>1.4750000000000001</v>
      </c>
      <c r="F49" s="366">
        <v>1</v>
      </c>
      <c r="G49" s="368">
        <v>58.584049999999998</v>
      </c>
      <c r="H49" s="368">
        <v>383.31513499999994</v>
      </c>
      <c r="I49" s="364" t="s">
        <v>1378</v>
      </c>
    </row>
    <row r="50" spans="2:9">
      <c r="B50" s="2122"/>
      <c r="C50" s="369">
        <v>29.49</v>
      </c>
      <c r="D50" s="366">
        <v>0.7</v>
      </c>
      <c r="E50" s="367">
        <v>1.62</v>
      </c>
      <c r="F50" s="366">
        <v>1</v>
      </c>
      <c r="G50" s="368">
        <v>33.441659999999999</v>
      </c>
      <c r="H50" s="368">
        <v>416.75679499999995</v>
      </c>
      <c r="I50" s="364" t="s">
        <v>1379</v>
      </c>
    </row>
    <row r="51" spans="2:9">
      <c r="B51" s="2122"/>
      <c r="C51" s="369">
        <v>76.88</v>
      </c>
      <c r="D51" s="366">
        <v>0.7</v>
      </c>
      <c r="E51" s="367">
        <v>1.6400000000000001</v>
      </c>
      <c r="F51" s="366">
        <v>1</v>
      </c>
      <c r="G51" s="368">
        <v>88.258240000000001</v>
      </c>
      <c r="H51" s="368">
        <v>505.01503499999995</v>
      </c>
      <c r="I51" s="364" t="s">
        <v>1380</v>
      </c>
    </row>
    <row r="52" spans="2:9">
      <c r="B52" s="2122"/>
      <c r="C52" s="369">
        <v>35.99</v>
      </c>
      <c r="D52" s="366">
        <v>0.7</v>
      </c>
      <c r="E52" s="367">
        <v>1.55</v>
      </c>
      <c r="F52" s="366">
        <v>1</v>
      </c>
      <c r="G52" s="368">
        <v>39.049150000000004</v>
      </c>
      <c r="H52" s="368">
        <v>544.06418499999995</v>
      </c>
      <c r="I52" s="364" t="s">
        <v>1381</v>
      </c>
    </row>
    <row r="53" spans="2:9">
      <c r="B53" s="2122"/>
      <c r="C53" s="368"/>
      <c r="D53" s="368"/>
      <c r="E53" s="368"/>
      <c r="F53" s="368"/>
      <c r="G53" s="368">
        <v>0</v>
      </c>
      <c r="H53" s="368">
        <v>544.06418499999995</v>
      </c>
      <c r="I53" s="509"/>
    </row>
    <row r="54" spans="2:9">
      <c r="B54" s="2122"/>
      <c r="C54" s="368"/>
      <c r="D54" s="368"/>
      <c r="E54" s="368"/>
      <c r="F54" s="368"/>
      <c r="G54" s="368">
        <v>0</v>
      </c>
      <c r="H54" s="368">
        <v>544.06418499999995</v>
      </c>
      <c r="I54" s="509"/>
    </row>
    <row r="55" spans="2:9">
      <c r="B55" s="2122"/>
      <c r="C55" s="368"/>
      <c r="D55" s="368"/>
      <c r="E55" s="368"/>
      <c r="F55" s="368"/>
      <c r="G55" s="368">
        <v>0</v>
      </c>
      <c r="H55" s="368">
        <v>544.06418499999995</v>
      </c>
      <c r="I55" s="509"/>
    </row>
    <row r="56" spans="2:9">
      <c r="B56" s="2122"/>
      <c r="C56" s="368"/>
      <c r="D56" s="368"/>
      <c r="E56" s="368"/>
      <c r="F56" s="368"/>
      <c r="G56" s="368">
        <v>0</v>
      </c>
      <c r="H56" s="368">
        <v>544.06418499999995</v>
      </c>
      <c r="I56" s="509"/>
    </row>
    <row r="57" spans="2:9">
      <c r="B57" s="2122"/>
      <c r="C57" s="368"/>
      <c r="D57" s="368"/>
      <c r="E57" s="368"/>
      <c r="F57" s="368"/>
      <c r="G57" s="368">
        <v>0</v>
      </c>
      <c r="H57" s="368">
        <v>544.06418499999995</v>
      </c>
      <c r="I57" s="509"/>
    </row>
    <row r="58" spans="2:9">
      <c r="B58" s="2122"/>
      <c r="C58" s="368"/>
      <c r="D58" s="368"/>
      <c r="E58" s="368"/>
      <c r="F58" s="368"/>
      <c r="G58" s="368">
        <v>0</v>
      </c>
      <c r="H58" s="368">
        <v>544.06418499999995</v>
      </c>
      <c r="I58" s="509"/>
    </row>
    <row r="59" spans="2:9">
      <c r="B59" s="2122"/>
      <c r="C59" s="368"/>
      <c r="D59" s="368"/>
      <c r="E59" s="368"/>
      <c r="F59" s="368"/>
      <c r="G59" s="368">
        <v>0</v>
      </c>
      <c r="H59" s="368">
        <v>544.06418499999995</v>
      </c>
      <c r="I59" s="509"/>
    </row>
    <row r="60" spans="2:9">
      <c r="B60" s="2122"/>
      <c r="C60" s="368"/>
      <c r="D60" s="368"/>
      <c r="E60" s="368"/>
      <c r="F60" s="368"/>
      <c r="G60" s="368">
        <v>0</v>
      </c>
      <c r="H60" s="368">
        <v>544.06418499999995</v>
      </c>
      <c r="I60" s="509"/>
    </row>
    <row r="61" spans="2:9">
      <c r="B61" s="2122"/>
      <c r="C61" s="368"/>
      <c r="D61" s="368"/>
      <c r="E61" s="368"/>
      <c r="F61" s="368"/>
      <c r="G61" s="368">
        <v>0</v>
      </c>
      <c r="H61" s="368">
        <v>544.06418499999995</v>
      </c>
      <c r="I61" s="509"/>
    </row>
    <row r="62" spans="2:9">
      <c r="B62" s="2122"/>
      <c r="C62" s="368"/>
      <c r="D62" s="368"/>
      <c r="E62" s="368"/>
      <c r="F62" s="368"/>
      <c r="G62" s="368">
        <v>0</v>
      </c>
      <c r="H62" s="368">
        <v>544.06418499999995</v>
      </c>
      <c r="I62" s="509"/>
    </row>
    <row r="63" spans="2:9">
      <c r="B63" s="2122"/>
      <c r="C63" s="368"/>
      <c r="D63" s="368"/>
      <c r="E63" s="368"/>
      <c r="F63" s="368"/>
      <c r="G63" s="368">
        <v>0</v>
      </c>
      <c r="H63" s="368">
        <v>544.06418499999995</v>
      </c>
      <c r="I63" s="509"/>
    </row>
    <row r="64" spans="2:9">
      <c r="B64" s="2122"/>
      <c r="C64" s="368"/>
      <c r="D64" s="368"/>
      <c r="E64" s="368"/>
      <c r="F64" s="368"/>
      <c r="G64" s="368">
        <v>0</v>
      </c>
      <c r="H64" s="368">
        <v>544.06418499999995</v>
      </c>
      <c r="I64" s="509"/>
    </row>
    <row r="65" spans="2:9">
      <c r="B65" s="2122"/>
      <c r="C65" s="368"/>
      <c r="D65" s="368"/>
      <c r="E65" s="368"/>
      <c r="F65" s="368"/>
      <c r="G65" s="368">
        <v>0</v>
      </c>
      <c r="H65" s="368">
        <v>544.06418499999995</v>
      </c>
      <c r="I65" s="509"/>
    </row>
    <row r="66" spans="2:9">
      <c r="B66" s="2122"/>
      <c r="C66" s="368"/>
      <c r="D66" s="368"/>
      <c r="E66" s="368"/>
      <c r="F66" s="368"/>
      <c r="G66" s="368">
        <v>0</v>
      </c>
      <c r="H66" s="368">
        <v>544.06418499999995</v>
      </c>
      <c r="I66" s="509"/>
    </row>
    <row r="67" spans="2:9">
      <c r="B67" s="2122"/>
      <c r="C67" s="368"/>
      <c r="D67" s="368"/>
      <c r="E67" s="368"/>
      <c r="F67" s="368"/>
      <c r="G67" s="368">
        <v>0</v>
      </c>
      <c r="H67" s="368">
        <v>544.06418499999995</v>
      </c>
      <c r="I67" s="509"/>
    </row>
    <row r="68" spans="2:9">
      <c r="B68" s="2122"/>
      <c r="C68" s="368"/>
      <c r="D68" s="368"/>
      <c r="E68" s="368"/>
      <c r="F68" s="368"/>
      <c r="G68" s="368">
        <v>0</v>
      </c>
      <c r="H68" s="368">
        <v>544.06418499999995</v>
      </c>
      <c r="I68" s="509"/>
    </row>
    <row r="69" spans="2:9" ht="15.6" customHeight="1">
      <c r="B69" s="2114" t="str">
        <f>+B40</f>
        <v>EXCAVACIÓN A MÁQUINA</v>
      </c>
      <c r="C69" s="2115"/>
      <c r="D69" s="2115"/>
      <c r="E69" s="2115"/>
      <c r="F69" s="2115"/>
      <c r="G69" s="2115"/>
      <c r="H69" s="1062">
        <f>+H68</f>
        <v>544.06418499999995</v>
      </c>
      <c r="I69" s="1518"/>
    </row>
    <row r="70" spans="2:9" ht="15.6" customHeight="1">
      <c r="B70" s="771"/>
      <c r="C70" s="1519"/>
      <c r="D70" s="1519"/>
      <c r="E70" s="1519"/>
      <c r="F70" s="1519"/>
      <c r="G70" s="1519"/>
      <c r="H70" s="1520"/>
      <c r="I70" s="772"/>
    </row>
    <row r="71" spans="2:9" ht="15.6" customHeight="1">
      <c r="B71" s="771"/>
      <c r="C71" s="1519"/>
      <c r="D71" s="1519"/>
      <c r="E71" s="1519"/>
      <c r="F71" s="1519"/>
      <c r="G71" s="1519"/>
      <c r="H71" s="1520"/>
      <c r="I71" s="772"/>
    </row>
    <row r="72" spans="2:9" ht="15.6" customHeight="1">
      <c r="B72" s="1523"/>
      <c r="C72" s="1063"/>
      <c r="D72" s="1063"/>
      <c r="E72" s="1064"/>
      <c r="F72" s="1065"/>
      <c r="G72" s="1065"/>
      <c r="H72" s="1065"/>
      <c r="I72" s="1524"/>
    </row>
    <row r="73" spans="2:9" ht="15.6" customHeight="1">
      <c r="B73" s="279"/>
      <c r="C73" s="290"/>
      <c r="D73" s="290"/>
      <c r="E73" s="291"/>
      <c r="F73" s="292"/>
      <c r="G73" s="292"/>
      <c r="H73" s="292"/>
      <c r="I73" s="774"/>
    </row>
    <row r="74" spans="2:9" ht="15" customHeight="1">
      <c r="B74" s="776" t="s">
        <v>1306</v>
      </c>
      <c r="C74" s="756"/>
      <c r="D74" s="756"/>
      <c r="E74" s="756"/>
      <c r="F74" s="1758" t="s">
        <v>1306</v>
      </c>
      <c r="G74" s="1758"/>
      <c r="H74" s="1757"/>
      <c r="I74" s="2103"/>
    </row>
    <row r="75" spans="2:9" ht="15" customHeight="1">
      <c r="B75" s="1068" t="s">
        <v>1990</v>
      </c>
      <c r="C75" s="1521"/>
      <c r="D75" s="1521"/>
      <c r="E75" s="1521"/>
      <c r="F75" s="1759" t="s">
        <v>1942</v>
      </c>
      <c r="G75" s="1759"/>
      <c r="H75" s="1759"/>
      <c r="I75" s="2104"/>
    </row>
    <row r="76" spans="2:9" ht="15" customHeight="1">
      <c r="B76" s="1069" t="s">
        <v>1992</v>
      </c>
      <c r="C76" s="1522"/>
      <c r="D76" s="1522"/>
      <c r="E76" s="1522"/>
      <c r="F76" s="1759" t="s">
        <v>1943</v>
      </c>
      <c r="G76" s="1759"/>
      <c r="H76" s="1759"/>
      <c r="I76" s="2104"/>
    </row>
    <row r="77" spans="2:9" ht="15" customHeight="1">
      <c r="B77" s="1525" t="s">
        <v>1991</v>
      </c>
      <c r="C77" s="1066"/>
      <c r="D77" s="1066"/>
      <c r="E77" s="1066"/>
      <c r="F77" s="2128" t="s">
        <v>1944</v>
      </c>
      <c r="G77" s="2128"/>
      <c r="H77" s="2128"/>
      <c r="I77" s="2129"/>
    </row>
    <row r="78" spans="2:9" ht="15" customHeight="1">
      <c r="B78" s="2125" t="s">
        <v>1368</v>
      </c>
      <c r="C78" s="2126"/>
      <c r="D78" s="2126"/>
      <c r="E78" s="2126"/>
      <c r="F78" s="2126"/>
      <c r="G78" s="2126"/>
      <c r="H78" s="2126"/>
      <c r="I78" s="2127"/>
    </row>
    <row r="79" spans="2:9" ht="15" customHeight="1">
      <c r="B79" s="2114" t="s">
        <v>1357</v>
      </c>
      <c r="C79" s="2115"/>
      <c r="D79" s="2115"/>
      <c r="E79" s="2115"/>
      <c r="F79" s="2115"/>
      <c r="G79" s="2115"/>
      <c r="H79" s="2115"/>
      <c r="I79" s="2116"/>
    </row>
    <row r="80" spans="2:9">
      <c r="B80" s="2114" t="s">
        <v>1610</v>
      </c>
      <c r="C80" s="2115"/>
      <c r="D80" s="2115"/>
      <c r="E80" s="2115"/>
      <c r="F80" s="2115"/>
      <c r="G80" s="2115"/>
      <c r="H80" s="2115"/>
      <c r="I80" s="2116"/>
    </row>
    <row r="81" spans="2:9">
      <c r="B81" s="362" t="s">
        <v>1370</v>
      </c>
      <c r="C81" s="2108" t="s">
        <v>1267</v>
      </c>
      <c r="D81" s="2109"/>
      <c r="E81" s="2109"/>
      <c r="F81" s="2109"/>
      <c r="G81" s="2109"/>
      <c r="H81" s="2110"/>
      <c r="I81" s="363" t="s">
        <v>1205</v>
      </c>
    </row>
    <row r="82" spans="2:9" ht="37.799999999999997" customHeight="1">
      <c r="B82" s="362" t="str">
        <f>+'ACTA ADICIONAL OBRA '!A206</f>
        <v>12.4.3</v>
      </c>
      <c r="C82" s="2111" t="str">
        <f>+'ACTA ADICIONAL OBRA '!B206</f>
        <v>Excavación a mano en material común, roca descompuesta, a cualquier profundidad y bajo cualquier condición de humedad.</v>
      </c>
      <c r="D82" s="2112"/>
      <c r="E82" s="2112"/>
      <c r="F82" s="2112"/>
      <c r="G82" s="2112"/>
      <c r="H82" s="2113"/>
      <c r="I82" s="364" t="str">
        <f>+'ACTA ADICIONAL OBRA '!C206</f>
        <v>m3</v>
      </c>
    </row>
    <row r="83" spans="2:9" ht="15" customHeight="1">
      <c r="B83" s="2117" t="s">
        <v>1371</v>
      </c>
      <c r="C83" s="2118" t="s">
        <v>1372</v>
      </c>
      <c r="D83" s="2118"/>
      <c r="E83" s="2118"/>
      <c r="F83" s="2119" t="s">
        <v>2</v>
      </c>
      <c r="G83" s="2119" t="s">
        <v>1209</v>
      </c>
      <c r="H83" s="2119" t="s">
        <v>1373</v>
      </c>
      <c r="I83" s="2106" t="s">
        <v>1208</v>
      </c>
    </row>
    <row r="84" spans="2:9">
      <c r="B84" s="2117"/>
      <c r="C84" s="365" t="s">
        <v>1207</v>
      </c>
      <c r="D84" s="365" t="s">
        <v>1289</v>
      </c>
      <c r="E84" s="365" t="s">
        <v>1290</v>
      </c>
      <c r="F84" s="2120"/>
      <c r="G84" s="2120"/>
      <c r="H84" s="2120"/>
      <c r="I84" s="2107"/>
    </row>
    <row r="85" spans="2:9">
      <c r="B85" s="2121"/>
      <c r="C85" s="367">
        <v>6</v>
      </c>
      <c r="D85" s="367">
        <v>0.6</v>
      </c>
      <c r="E85" s="367">
        <v>1</v>
      </c>
      <c r="F85" s="367">
        <v>1</v>
      </c>
      <c r="G85" s="368">
        <f>C85*D85*E85*F85</f>
        <v>3.5999999999999996</v>
      </c>
      <c r="H85" s="368">
        <f>G85</f>
        <v>3.5999999999999996</v>
      </c>
      <c r="I85" s="509" t="s">
        <v>1611</v>
      </c>
    </row>
    <row r="86" spans="2:9">
      <c r="B86" s="2122"/>
      <c r="C86" s="368"/>
      <c r="D86" s="368"/>
      <c r="E86" s="368"/>
      <c r="F86" s="368"/>
      <c r="G86" s="368">
        <f t="shared" ref="G86:G108" si="2">C86*D86*E86*F86</f>
        <v>0</v>
      </c>
      <c r="H86" s="368">
        <f t="shared" ref="H86:H108" si="3">H85+G86</f>
        <v>3.5999999999999996</v>
      </c>
      <c r="I86" s="509"/>
    </row>
    <row r="87" spans="2:9">
      <c r="B87" s="2122"/>
      <c r="C87" s="368"/>
      <c r="D87" s="368"/>
      <c r="E87" s="368"/>
      <c r="F87" s="368"/>
      <c r="G87" s="368">
        <f t="shared" si="2"/>
        <v>0</v>
      </c>
      <c r="H87" s="368">
        <f t="shared" si="3"/>
        <v>3.5999999999999996</v>
      </c>
      <c r="I87" s="509"/>
    </row>
    <row r="88" spans="2:9">
      <c r="B88" s="2122"/>
      <c r="C88" s="368"/>
      <c r="D88" s="368"/>
      <c r="E88" s="368"/>
      <c r="F88" s="368"/>
      <c r="G88" s="368">
        <f t="shared" si="2"/>
        <v>0</v>
      </c>
      <c r="H88" s="368">
        <f t="shared" si="3"/>
        <v>3.5999999999999996</v>
      </c>
      <c r="I88" s="509"/>
    </row>
    <row r="89" spans="2:9">
      <c r="B89" s="2122"/>
      <c r="C89" s="368"/>
      <c r="D89" s="368"/>
      <c r="E89" s="368"/>
      <c r="F89" s="368"/>
      <c r="G89" s="368">
        <f t="shared" si="2"/>
        <v>0</v>
      </c>
      <c r="H89" s="368">
        <f t="shared" si="3"/>
        <v>3.5999999999999996</v>
      </c>
      <c r="I89" s="509"/>
    </row>
    <row r="90" spans="2:9">
      <c r="B90" s="2122"/>
      <c r="C90" s="368"/>
      <c r="D90" s="368"/>
      <c r="E90" s="368"/>
      <c r="F90" s="368"/>
      <c r="G90" s="368">
        <f t="shared" si="2"/>
        <v>0</v>
      </c>
      <c r="H90" s="368">
        <f t="shared" si="3"/>
        <v>3.5999999999999996</v>
      </c>
      <c r="I90" s="509"/>
    </row>
    <row r="91" spans="2:9">
      <c r="B91" s="2122"/>
      <c r="C91" s="368"/>
      <c r="D91" s="368"/>
      <c r="E91" s="368"/>
      <c r="F91" s="368"/>
      <c r="G91" s="368">
        <f t="shared" si="2"/>
        <v>0</v>
      </c>
      <c r="H91" s="368">
        <f t="shared" si="3"/>
        <v>3.5999999999999996</v>
      </c>
      <c r="I91" s="509"/>
    </row>
    <row r="92" spans="2:9">
      <c r="B92" s="2122"/>
      <c r="C92" s="368"/>
      <c r="D92" s="368"/>
      <c r="E92" s="368"/>
      <c r="F92" s="368"/>
      <c r="G92" s="368">
        <f t="shared" si="2"/>
        <v>0</v>
      </c>
      <c r="H92" s="368">
        <f t="shared" si="3"/>
        <v>3.5999999999999996</v>
      </c>
      <c r="I92" s="509"/>
    </row>
    <row r="93" spans="2:9">
      <c r="B93" s="2122"/>
      <c r="C93" s="368"/>
      <c r="D93" s="368"/>
      <c r="E93" s="368"/>
      <c r="F93" s="368"/>
      <c r="G93" s="368">
        <f t="shared" si="2"/>
        <v>0</v>
      </c>
      <c r="H93" s="368">
        <f t="shared" si="3"/>
        <v>3.5999999999999996</v>
      </c>
      <c r="I93" s="509"/>
    </row>
    <row r="94" spans="2:9">
      <c r="B94" s="2122"/>
      <c r="C94" s="368"/>
      <c r="D94" s="368"/>
      <c r="E94" s="368"/>
      <c r="F94" s="368"/>
      <c r="G94" s="368">
        <f t="shared" si="2"/>
        <v>0</v>
      </c>
      <c r="H94" s="368">
        <f t="shared" si="3"/>
        <v>3.5999999999999996</v>
      </c>
      <c r="I94" s="509"/>
    </row>
    <row r="95" spans="2:9">
      <c r="B95" s="2122"/>
      <c r="C95" s="368"/>
      <c r="D95" s="368"/>
      <c r="E95" s="368"/>
      <c r="F95" s="368"/>
      <c r="G95" s="368">
        <f t="shared" si="2"/>
        <v>0</v>
      </c>
      <c r="H95" s="368">
        <f t="shared" si="3"/>
        <v>3.5999999999999996</v>
      </c>
      <c r="I95" s="509"/>
    </row>
    <row r="96" spans="2:9">
      <c r="B96" s="2122"/>
      <c r="C96" s="368"/>
      <c r="D96" s="368"/>
      <c r="E96" s="368"/>
      <c r="F96" s="368"/>
      <c r="G96" s="368">
        <f t="shared" si="2"/>
        <v>0</v>
      </c>
      <c r="H96" s="368">
        <f t="shared" si="3"/>
        <v>3.5999999999999996</v>
      </c>
      <c r="I96" s="509"/>
    </row>
    <row r="97" spans="2:9">
      <c r="B97" s="2122"/>
      <c r="C97" s="368"/>
      <c r="D97" s="368"/>
      <c r="E97" s="368"/>
      <c r="F97" s="368"/>
      <c r="G97" s="368">
        <f t="shared" si="2"/>
        <v>0</v>
      </c>
      <c r="H97" s="368">
        <f t="shared" si="3"/>
        <v>3.5999999999999996</v>
      </c>
      <c r="I97" s="509"/>
    </row>
    <row r="98" spans="2:9">
      <c r="B98" s="2122"/>
      <c r="C98" s="368"/>
      <c r="D98" s="368"/>
      <c r="E98" s="368"/>
      <c r="F98" s="368"/>
      <c r="G98" s="368">
        <f t="shared" si="2"/>
        <v>0</v>
      </c>
      <c r="H98" s="368">
        <f t="shared" si="3"/>
        <v>3.5999999999999996</v>
      </c>
      <c r="I98" s="509"/>
    </row>
    <row r="99" spans="2:9">
      <c r="B99" s="2122"/>
      <c r="C99" s="368"/>
      <c r="D99" s="368"/>
      <c r="E99" s="368"/>
      <c r="F99" s="368"/>
      <c r="G99" s="368">
        <f t="shared" si="2"/>
        <v>0</v>
      </c>
      <c r="H99" s="368">
        <f t="shared" si="3"/>
        <v>3.5999999999999996</v>
      </c>
      <c r="I99" s="509"/>
    </row>
    <row r="100" spans="2:9">
      <c r="B100" s="2122"/>
      <c r="C100" s="368"/>
      <c r="D100" s="368"/>
      <c r="E100" s="368"/>
      <c r="F100" s="368"/>
      <c r="G100" s="368">
        <f t="shared" si="2"/>
        <v>0</v>
      </c>
      <c r="H100" s="368">
        <f t="shared" si="3"/>
        <v>3.5999999999999996</v>
      </c>
      <c r="I100" s="509"/>
    </row>
    <row r="101" spans="2:9">
      <c r="B101" s="2122"/>
      <c r="C101" s="368"/>
      <c r="D101" s="368"/>
      <c r="E101" s="368"/>
      <c r="F101" s="368"/>
      <c r="G101" s="368">
        <f t="shared" si="2"/>
        <v>0</v>
      </c>
      <c r="H101" s="368">
        <f t="shared" si="3"/>
        <v>3.5999999999999996</v>
      </c>
      <c r="I101" s="509"/>
    </row>
    <row r="102" spans="2:9">
      <c r="B102" s="2122"/>
      <c r="C102" s="368"/>
      <c r="D102" s="368"/>
      <c r="E102" s="368"/>
      <c r="F102" s="368"/>
      <c r="G102" s="368">
        <f t="shared" si="2"/>
        <v>0</v>
      </c>
      <c r="H102" s="368">
        <f t="shared" si="3"/>
        <v>3.5999999999999996</v>
      </c>
      <c r="I102" s="509"/>
    </row>
    <row r="103" spans="2:9">
      <c r="B103" s="2122"/>
      <c r="C103" s="368"/>
      <c r="D103" s="368"/>
      <c r="E103" s="368"/>
      <c r="F103" s="368"/>
      <c r="G103" s="368">
        <f t="shared" si="2"/>
        <v>0</v>
      </c>
      <c r="H103" s="368">
        <f t="shared" si="3"/>
        <v>3.5999999999999996</v>
      </c>
      <c r="I103" s="509"/>
    </row>
    <row r="104" spans="2:9">
      <c r="B104" s="2122"/>
      <c r="C104" s="368"/>
      <c r="D104" s="368"/>
      <c r="E104" s="368"/>
      <c r="F104" s="368"/>
      <c r="G104" s="368">
        <f t="shared" si="2"/>
        <v>0</v>
      </c>
      <c r="H104" s="368">
        <f t="shared" si="3"/>
        <v>3.5999999999999996</v>
      </c>
      <c r="I104" s="509"/>
    </row>
    <row r="105" spans="2:9">
      <c r="B105" s="2122"/>
      <c r="C105" s="368"/>
      <c r="D105" s="368"/>
      <c r="E105" s="368"/>
      <c r="F105" s="368"/>
      <c r="G105" s="368">
        <f t="shared" si="2"/>
        <v>0</v>
      </c>
      <c r="H105" s="368">
        <f t="shared" si="3"/>
        <v>3.5999999999999996</v>
      </c>
      <c r="I105" s="509"/>
    </row>
    <row r="106" spans="2:9">
      <c r="B106" s="2122"/>
      <c r="C106" s="368"/>
      <c r="D106" s="368"/>
      <c r="E106" s="368"/>
      <c r="F106" s="368"/>
      <c r="G106" s="368">
        <f t="shared" si="2"/>
        <v>0</v>
      </c>
      <c r="H106" s="368">
        <f t="shared" si="3"/>
        <v>3.5999999999999996</v>
      </c>
      <c r="I106" s="509"/>
    </row>
    <row r="107" spans="2:9">
      <c r="B107" s="2122"/>
      <c r="C107" s="368"/>
      <c r="D107" s="368"/>
      <c r="E107" s="368"/>
      <c r="F107" s="368"/>
      <c r="G107" s="368">
        <f t="shared" si="2"/>
        <v>0</v>
      </c>
      <c r="H107" s="368">
        <f t="shared" si="3"/>
        <v>3.5999999999999996</v>
      </c>
      <c r="I107" s="509"/>
    </row>
    <row r="108" spans="2:9">
      <c r="B108" s="2122"/>
      <c r="C108" s="368"/>
      <c r="D108" s="368"/>
      <c r="E108" s="368"/>
      <c r="F108" s="368"/>
      <c r="G108" s="368">
        <f t="shared" si="2"/>
        <v>0</v>
      </c>
      <c r="H108" s="368">
        <f t="shared" si="3"/>
        <v>3.5999999999999996</v>
      </c>
      <c r="I108" s="509"/>
    </row>
    <row r="109" spans="2:9">
      <c r="B109" s="2123" t="str">
        <f>+B80</f>
        <v>EXCAVACIÓN MANUAL</v>
      </c>
      <c r="C109" s="2124"/>
      <c r="D109" s="2124"/>
      <c r="E109" s="2124"/>
      <c r="F109" s="2124"/>
      <c r="G109" s="2124"/>
      <c r="H109" s="696">
        <f>+H108</f>
        <v>3.5999999999999996</v>
      </c>
      <c r="I109" s="697"/>
    </row>
    <row r="110" spans="2:9" ht="15.6">
      <c r="B110" s="1523"/>
      <c r="C110" s="1063"/>
      <c r="D110" s="1063"/>
      <c r="E110" s="1064"/>
      <c r="F110" s="1065"/>
      <c r="G110" s="1065"/>
      <c r="H110" s="1065"/>
      <c r="I110" s="1524"/>
    </row>
    <row r="111" spans="2:9" ht="15.6">
      <c r="B111" s="279"/>
      <c r="C111" s="290"/>
      <c r="D111" s="290"/>
      <c r="E111" s="291"/>
      <c r="F111" s="292"/>
      <c r="G111" s="292"/>
      <c r="H111" s="292"/>
      <c r="I111" s="774"/>
    </row>
    <row r="112" spans="2:9" ht="15.6">
      <c r="B112" s="776" t="s">
        <v>1306</v>
      </c>
      <c r="C112" s="756"/>
      <c r="D112" s="756"/>
      <c r="E112" s="756"/>
      <c r="F112" s="1758" t="s">
        <v>1306</v>
      </c>
      <c r="G112" s="1758"/>
      <c r="H112" s="1757"/>
      <c r="I112" s="2103"/>
    </row>
    <row r="113" spans="2:9" ht="15.6">
      <c r="B113" s="1068" t="s">
        <v>1990</v>
      </c>
      <c r="C113" s="1521"/>
      <c r="D113" s="1521"/>
      <c r="E113" s="1521"/>
      <c r="F113" s="1759" t="s">
        <v>1942</v>
      </c>
      <c r="G113" s="1759"/>
      <c r="H113" s="1759"/>
      <c r="I113" s="2104"/>
    </row>
    <row r="114" spans="2:9" ht="15.6">
      <c r="B114" s="1069" t="s">
        <v>1992</v>
      </c>
      <c r="C114" s="1522"/>
      <c r="D114" s="1522"/>
      <c r="E114" s="1522"/>
      <c r="F114" s="1759" t="s">
        <v>1943</v>
      </c>
      <c r="G114" s="1759"/>
      <c r="H114" s="1759"/>
      <c r="I114" s="2104"/>
    </row>
    <row r="115" spans="2:9" ht="15.6">
      <c r="B115" s="1525" t="s">
        <v>1991</v>
      </c>
      <c r="C115" s="1066"/>
      <c r="D115" s="1066"/>
      <c r="E115" s="1066"/>
      <c r="F115" s="2128" t="s">
        <v>1944</v>
      </c>
      <c r="G115" s="2128"/>
      <c r="H115" s="2128"/>
      <c r="I115" s="2129"/>
    </row>
    <row r="116" spans="2:9" ht="29.4" customHeight="1">
      <c r="B116" s="2125" t="s">
        <v>1368</v>
      </c>
      <c r="C116" s="2126"/>
      <c r="D116" s="2126"/>
      <c r="E116" s="2126"/>
      <c r="F116" s="2126"/>
      <c r="G116" s="2126"/>
      <c r="H116" s="2126"/>
      <c r="I116" s="2127"/>
    </row>
    <row r="117" spans="2:9">
      <c r="B117" s="2114" t="s">
        <v>1612</v>
      </c>
      <c r="C117" s="2115"/>
      <c r="D117" s="2115"/>
      <c r="E117" s="2115"/>
      <c r="F117" s="2115"/>
      <c r="G117" s="2115"/>
      <c r="H117" s="2115"/>
      <c r="I117" s="2116"/>
    </row>
    <row r="118" spans="2:9">
      <c r="B118" s="2114" t="s">
        <v>1910</v>
      </c>
      <c r="C118" s="2115"/>
      <c r="D118" s="2115"/>
      <c r="E118" s="2115"/>
      <c r="F118" s="2115"/>
      <c r="G118" s="2115"/>
      <c r="H118" s="2115"/>
      <c r="I118" s="2116"/>
    </row>
    <row r="119" spans="2:9">
      <c r="B119" s="362" t="s">
        <v>1370</v>
      </c>
      <c r="C119" s="2108" t="s">
        <v>1267</v>
      </c>
      <c r="D119" s="2109"/>
      <c r="E119" s="2109"/>
      <c r="F119" s="2109"/>
      <c r="G119" s="2109"/>
      <c r="H119" s="2110"/>
      <c r="I119" s="363" t="s">
        <v>1205</v>
      </c>
    </row>
    <row r="120" spans="2:9" ht="39" customHeight="1">
      <c r="B120" s="362" t="str">
        <f>+'ACTA ADICIONAL OBRA '!A208</f>
        <v>12.4.4</v>
      </c>
      <c r="C120" s="2111" t="str">
        <f>+'ACTA ADICIONAL OBRA '!B208</f>
        <v>Relleno material de sitio seleccionado compactado al 95% del Proctor Modificado</v>
      </c>
      <c r="D120" s="2112"/>
      <c r="E120" s="2112"/>
      <c r="F120" s="2112"/>
      <c r="G120" s="2112"/>
      <c r="H120" s="2113"/>
      <c r="I120" s="364" t="str">
        <f>+'ACTA ADICIONAL OBRA '!C208</f>
        <v>m3</v>
      </c>
    </row>
    <row r="121" spans="2:9" ht="15" customHeight="1">
      <c r="B121" s="2117" t="s">
        <v>1371</v>
      </c>
      <c r="C121" s="2118" t="s">
        <v>1372</v>
      </c>
      <c r="D121" s="2118"/>
      <c r="E121" s="2118"/>
      <c r="F121" s="2119" t="s">
        <v>2</v>
      </c>
      <c r="G121" s="2119" t="s">
        <v>1209</v>
      </c>
      <c r="H121" s="2119" t="s">
        <v>1373</v>
      </c>
      <c r="I121" s="2106" t="s">
        <v>1208</v>
      </c>
    </row>
    <row r="122" spans="2:9">
      <c r="B122" s="2117"/>
      <c r="C122" s="365" t="s">
        <v>1207</v>
      </c>
      <c r="D122" s="365" t="s">
        <v>1289</v>
      </c>
      <c r="E122" s="365" t="s">
        <v>1290</v>
      </c>
      <c r="F122" s="2120"/>
      <c r="G122" s="2120"/>
      <c r="H122" s="2120"/>
      <c r="I122" s="2107"/>
    </row>
    <row r="123" spans="2:9">
      <c r="B123" s="2121"/>
      <c r="C123" s="366">
        <v>52.36</v>
      </c>
      <c r="D123" s="366">
        <v>0.7</v>
      </c>
      <c r="E123" s="367">
        <v>1.585</v>
      </c>
      <c r="F123" s="367">
        <v>1</v>
      </c>
      <c r="G123" s="368">
        <v>58.093419999999988</v>
      </c>
      <c r="H123" s="368">
        <v>58.093419999999988</v>
      </c>
      <c r="I123" s="364" t="s">
        <v>1374</v>
      </c>
    </row>
    <row r="124" spans="2:9">
      <c r="B124" s="2122"/>
      <c r="C124" s="369">
        <v>63.37</v>
      </c>
      <c r="D124" s="366">
        <v>0.7</v>
      </c>
      <c r="E124" s="367">
        <v>1.7549999999999999</v>
      </c>
      <c r="F124" s="367">
        <v>1</v>
      </c>
      <c r="G124" s="368">
        <v>77.85004499999998</v>
      </c>
      <c r="H124" s="368">
        <v>135.94346499999997</v>
      </c>
      <c r="I124" s="364" t="s">
        <v>1375</v>
      </c>
    </row>
    <row r="125" spans="2:9">
      <c r="B125" s="2122"/>
      <c r="C125" s="369">
        <v>60.82</v>
      </c>
      <c r="D125" s="366">
        <v>0.7</v>
      </c>
      <c r="E125" s="367">
        <v>1.73</v>
      </c>
      <c r="F125" s="367">
        <v>1</v>
      </c>
      <c r="G125" s="368">
        <v>73.653019999999998</v>
      </c>
      <c r="H125" s="368">
        <v>209.59648499999997</v>
      </c>
      <c r="I125" s="364" t="s">
        <v>1376</v>
      </c>
    </row>
    <row r="126" spans="2:9">
      <c r="B126" s="2122"/>
      <c r="C126" s="369">
        <v>89.8</v>
      </c>
      <c r="D126" s="366">
        <v>0.7</v>
      </c>
      <c r="E126" s="367">
        <v>1.5349999999999999</v>
      </c>
      <c r="F126" s="367">
        <v>1</v>
      </c>
      <c r="G126" s="368">
        <v>96.490099999999984</v>
      </c>
      <c r="H126" s="368">
        <v>306.08658499999996</v>
      </c>
      <c r="I126" s="364" t="s">
        <v>1377</v>
      </c>
    </row>
    <row r="127" spans="2:9">
      <c r="B127" s="2122"/>
      <c r="C127" s="369">
        <v>56.74</v>
      </c>
      <c r="D127" s="366">
        <v>0.7</v>
      </c>
      <c r="E127" s="367">
        <v>1.375</v>
      </c>
      <c r="F127" s="367">
        <v>1</v>
      </c>
      <c r="G127" s="368">
        <v>54.612249999999996</v>
      </c>
      <c r="H127" s="368">
        <v>360.69883499999997</v>
      </c>
      <c r="I127" s="364" t="s">
        <v>1378</v>
      </c>
    </row>
    <row r="128" spans="2:9">
      <c r="B128" s="2122"/>
      <c r="C128" s="369">
        <v>29.49</v>
      </c>
      <c r="D128" s="366">
        <v>0.7</v>
      </c>
      <c r="E128" s="367">
        <v>1.52</v>
      </c>
      <c r="F128" s="367">
        <v>1</v>
      </c>
      <c r="G128" s="368">
        <v>31.377359999999996</v>
      </c>
      <c r="H128" s="368">
        <v>392.07619499999998</v>
      </c>
      <c r="I128" s="364" t="s">
        <v>1379</v>
      </c>
    </row>
    <row r="129" spans="2:9">
      <c r="B129" s="2122"/>
      <c r="C129" s="369">
        <v>76.88</v>
      </c>
      <c r="D129" s="366">
        <v>0.7</v>
      </c>
      <c r="E129" s="367">
        <v>1.54</v>
      </c>
      <c r="F129" s="367">
        <v>1</v>
      </c>
      <c r="G129" s="368">
        <v>82.876639999999995</v>
      </c>
      <c r="H129" s="368">
        <v>474.95283499999999</v>
      </c>
      <c r="I129" s="364" t="s">
        <v>1380</v>
      </c>
    </row>
    <row r="130" spans="2:9">
      <c r="B130" s="2122"/>
      <c r="C130" s="369">
        <v>35.99</v>
      </c>
      <c r="D130" s="366">
        <v>0.7</v>
      </c>
      <c r="E130" s="367">
        <v>1.45</v>
      </c>
      <c r="F130" s="367">
        <v>1</v>
      </c>
      <c r="G130" s="368">
        <v>36.529850000000003</v>
      </c>
      <c r="H130" s="368">
        <v>511.482685</v>
      </c>
      <c r="I130" s="364" t="s">
        <v>1381</v>
      </c>
    </row>
    <row r="131" spans="2:9">
      <c r="B131" s="2122"/>
      <c r="C131" s="368"/>
      <c r="D131" s="368"/>
      <c r="E131" s="368"/>
      <c r="F131" s="368"/>
      <c r="G131" s="368">
        <v>0</v>
      </c>
      <c r="H131" s="368">
        <v>511.482685</v>
      </c>
      <c r="I131" s="509"/>
    </row>
    <row r="132" spans="2:9">
      <c r="B132" s="2122"/>
      <c r="C132" s="368"/>
      <c r="D132" s="368"/>
      <c r="E132" s="368"/>
      <c r="F132" s="368"/>
      <c r="G132" s="368">
        <v>0</v>
      </c>
      <c r="H132" s="368">
        <v>511.482685</v>
      </c>
      <c r="I132" s="509"/>
    </row>
    <row r="133" spans="2:9">
      <c r="B133" s="2122"/>
      <c r="C133" s="368"/>
      <c r="D133" s="368"/>
      <c r="E133" s="368"/>
      <c r="F133" s="368"/>
      <c r="G133" s="368">
        <v>0</v>
      </c>
      <c r="H133" s="368">
        <v>511.482685</v>
      </c>
      <c r="I133" s="509"/>
    </row>
    <row r="134" spans="2:9">
      <c r="B134" s="2122"/>
      <c r="C134" s="368"/>
      <c r="D134" s="368"/>
      <c r="E134" s="368"/>
      <c r="F134" s="368"/>
      <c r="G134" s="368">
        <v>0</v>
      </c>
      <c r="H134" s="368">
        <v>511.482685</v>
      </c>
      <c r="I134" s="509"/>
    </row>
    <row r="135" spans="2:9">
      <c r="B135" s="2122"/>
      <c r="C135" s="368"/>
      <c r="D135" s="368"/>
      <c r="E135" s="368"/>
      <c r="F135" s="368"/>
      <c r="G135" s="368">
        <v>0</v>
      </c>
      <c r="H135" s="368">
        <v>511.482685</v>
      </c>
      <c r="I135" s="509"/>
    </row>
    <row r="136" spans="2:9">
      <c r="B136" s="2122"/>
      <c r="C136" s="368"/>
      <c r="D136" s="368"/>
      <c r="E136" s="368"/>
      <c r="F136" s="368"/>
      <c r="G136" s="368">
        <v>0</v>
      </c>
      <c r="H136" s="368">
        <v>511.482685</v>
      </c>
      <c r="I136" s="509"/>
    </row>
    <row r="137" spans="2:9">
      <c r="B137" s="2122"/>
      <c r="C137" s="368"/>
      <c r="D137" s="368"/>
      <c r="E137" s="368"/>
      <c r="F137" s="368"/>
      <c r="G137" s="368">
        <v>0</v>
      </c>
      <c r="H137" s="368">
        <v>511.482685</v>
      </c>
      <c r="I137" s="509"/>
    </row>
    <row r="138" spans="2:9">
      <c r="B138" s="2122"/>
      <c r="C138" s="368"/>
      <c r="D138" s="368"/>
      <c r="E138" s="368"/>
      <c r="F138" s="368"/>
      <c r="G138" s="368">
        <v>0</v>
      </c>
      <c r="H138" s="368">
        <v>511.482685</v>
      </c>
      <c r="I138" s="509"/>
    </row>
    <row r="139" spans="2:9">
      <c r="B139" s="2122"/>
      <c r="C139" s="368"/>
      <c r="D139" s="368"/>
      <c r="E139" s="368"/>
      <c r="F139" s="368"/>
      <c r="G139" s="368">
        <v>0</v>
      </c>
      <c r="H139" s="368">
        <v>511.482685</v>
      </c>
      <c r="I139" s="509"/>
    </row>
    <row r="140" spans="2:9">
      <c r="B140" s="2122"/>
      <c r="C140" s="368"/>
      <c r="D140" s="368"/>
      <c r="E140" s="368"/>
      <c r="F140" s="368"/>
      <c r="G140" s="368">
        <v>0</v>
      </c>
      <c r="H140" s="368">
        <v>511.482685</v>
      </c>
      <c r="I140" s="509"/>
    </row>
    <row r="141" spans="2:9">
      <c r="B141" s="2122"/>
      <c r="C141" s="368"/>
      <c r="D141" s="368"/>
      <c r="E141" s="368"/>
      <c r="F141" s="368"/>
      <c r="G141" s="368">
        <v>0</v>
      </c>
      <c r="H141" s="368">
        <v>511.482685</v>
      </c>
      <c r="I141" s="509"/>
    </row>
    <row r="142" spans="2:9">
      <c r="B142" s="2122"/>
      <c r="C142" s="368"/>
      <c r="D142" s="368"/>
      <c r="E142" s="368"/>
      <c r="F142" s="368"/>
      <c r="G142" s="368">
        <v>0</v>
      </c>
      <c r="H142" s="368">
        <v>511.482685</v>
      </c>
      <c r="I142" s="509"/>
    </row>
    <row r="143" spans="2:9">
      <c r="B143" s="2122"/>
      <c r="C143" s="368"/>
      <c r="D143" s="368"/>
      <c r="E143" s="368"/>
      <c r="F143" s="368"/>
      <c r="G143" s="368">
        <v>0</v>
      </c>
      <c r="H143" s="368">
        <v>511.482685</v>
      </c>
      <c r="I143" s="509"/>
    </row>
    <row r="144" spans="2:9">
      <c r="B144" s="2122"/>
      <c r="C144" s="368"/>
      <c r="D144" s="368"/>
      <c r="E144" s="368"/>
      <c r="F144" s="368"/>
      <c r="G144" s="368">
        <v>0</v>
      </c>
      <c r="H144" s="368">
        <v>511.482685</v>
      </c>
      <c r="I144" s="509"/>
    </row>
    <row r="145" spans="2:9">
      <c r="B145" s="2122"/>
      <c r="C145" s="368"/>
      <c r="D145" s="368"/>
      <c r="E145" s="368"/>
      <c r="F145" s="368"/>
      <c r="G145" s="368">
        <v>0</v>
      </c>
      <c r="H145" s="368">
        <v>511.482685</v>
      </c>
      <c r="I145" s="509"/>
    </row>
    <row r="146" spans="2:9">
      <c r="B146" s="2122"/>
      <c r="C146" s="368"/>
      <c r="D146" s="368"/>
      <c r="E146" s="368"/>
      <c r="F146" s="368"/>
      <c r="G146" s="368">
        <v>0</v>
      </c>
      <c r="H146" s="368">
        <v>511.482685</v>
      </c>
      <c r="I146" s="509"/>
    </row>
    <row r="147" spans="2:9" ht="27.6" customHeight="1" thickBot="1">
      <c r="B147" s="2123" t="str">
        <f>+B118</f>
        <v xml:space="preserve">RELLENO CON MATERIAL SELECCIONADO </v>
      </c>
      <c r="C147" s="2124"/>
      <c r="D147" s="2124"/>
      <c r="E147" s="2124"/>
      <c r="F147" s="2124"/>
      <c r="G147" s="2124"/>
      <c r="H147" s="696">
        <f>+H146</f>
        <v>511.482685</v>
      </c>
      <c r="I147" s="697"/>
    </row>
    <row r="148" spans="2:9" ht="27.6" customHeight="1">
      <c r="B148" s="757"/>
      <c r="C148" s="758"/>
      <c r="D148" s="758"/>
      <c r="E148" s="759"/>
      <c r="F148" s="760"/>
      <c r="G148" s="760"/>
      <c r="H148" s="760"/>
      <c r="I148" s="773"/>
    </row>
    <row r="149" spans="2:9" ht="20.399999999999999" customHeight="1">
      <c r="B149" s="279"/>
      <c r="C149" s="290"/>
      <c r="D149" s="290"/>
      <c r="E149" s="291"/>
      <c r="F149" s="292"/>
      <c r="G149" s="292"/>
      <c r="H149" s="292"/>
      <c r="I149" s="774"/>
    </row>
    <row r="150" spans="2:9" ht="27.6" customHeight="1">
      <c r="B150" s="776" t="s">
        <v>1306</v>
      </c>
      <c r="C150" s="756"/>
      <c r="D150" s="756"/>
      <c r="E150" s="756"/>
      <c r="F150" s="1758" t="s">
        <v>1306</v>
      </c>
      <c r="G150" s="1758"/>
      <c r="H150" s="1757"/>
      <c r="I150" s="2103"/>
    </row>
    <row r="151" spans="2:9" ht="22.8" customHeight="1">
      <c r="B151" s="1068" t="s">
        <v>1990</v>
      </c>
      <c r="C151" s="1521"/>
      <c r="D151" s="1521"/>
      <c r="E151" s="1521"/>
      <c r="F151" s="1759" t="s">
        <v>1942</v>
      </c>
      <c r="G151" s="1759"/>
      <c r="H151" s="1759"/>
      <c r="I151" s="2104"/>
    </row>
    <row r="152" spans="2:9" ht="19.2" customHeight="1">
      <c r="B152" s="1069" t="s">
        <v>1992</v>
      </c>
      <c r="C152" s="1522"/>
      <c r="D152" s="1522"/>
      <c r="E152" s="1522"/>
      <c r="F152" s="1759" t="s">
        <v>1943</v>
      </c>
      <c r="G152" s="1759"/>
      <c r="H152" s="1759"/>
      <c r="I152" s="2104"/>
    </row>
    <row r="153" spans="2:9" ht="13.2" customHeight="1" thickBot="1">
      <c r="B153" s="1070" t="s">
        <v>1991</v>
      </c>
      <c r="C153" s="1067"/>
      <c r="D153" s="1067"/>
      <c r="E153" s="1067"/>
      <c r="F153" s="1760" t="s">
        <v>1944</v>
      </c>
      <c r="G153" s="1760"/>
      <c r="H153" s="1760"/>
      <c r="I153" s="2105"/>
    </row>
    <row r="154" spans="2:9" ht="15" customHeight="1">
      <c r="B154" s="2125" t="s">
        <v>1368</v>
      </c>
      <c r="C154" s="2126"/>
      <c r="D154" s="2126"/>
      <c r="E154" s="2126"/>
      <c r="F154" s="2126"/>
      <c r="G154" s="2126"/>
      <c r="H154" s="2126"/>
      <c r="I154" s="2127"/>
    </row>
    <row r="155" spans="2:9">
      <c r="B155" s="2114" t="s">
        <v>1612</v>
      </c>
      <c r="C155" s="2115"/>
      <c r="D155" s="2115"/>
      <c r="E155" s="2115"/>
      <c r="F155" s="2115"/>
      <c r="G155" s="2115"/>
      <c r="H155" s="2115"/>
      <c r="I155" s="2116"/>
    </row>
    <row r="156" spans="2:9">
      <c r="B156" s="2114" t="s">
        <v>1613</v>
      </c>
      <c r="C156" s="2115"/>
      <c r="D156" s="2115"/>
      <c r="E156" s="2115"/>
      <c r="F156" s="2115"/>
      <c r="G156" s="2115"/>
      <c r="H156" s="2115"/>
      <c r="I156" s="2116"/>
    </row>
    <row r="157" spans="2:9" ht="15" customHeight="1">
      <c r="B157" s="362" t="s">
        <v>1370</v>
      </c>
      <c r="C157" s="2108" t="s">
        <v>1267</v>
      </c>
      <c r="D157" s="2109"/>
      <c r="E157" s="2109"/>
      <c r="F157" s="2109"/>
      <c r="G157" s="2109"/>
      <c r="H157" s="2110"/>
      <c r="I157" s="363" t="s">
        <v>1205</v>
      </c>
    </row>
    <row r="158" spans="2:9" ht="37.799999999999997" customHeight="1">
      <c r="B158" s="362" t="str">
        <f>+'ACTA ADICIONAL OBRA '!A209</f>
        <v>12.4.5</v>
      </c>
      <c r="C158" s="2111" t="str">
        <f>+'ACTA ADICIONAL OBRA '!B209</f>
        <v>Relleno material Granular Tipo 1 compactado al 70% de la Densidad Relativa</v>
      </c>
      <c r="D158" s="2112"/>
      <c r="E158" s="2112"/>
      <c r="F158" s="2112"/>
      <c r="G158" s="2112"/>
      <c r="H158" s="2113"/>
      <c r="I158" s="364" t="str">
        <f>+'ACTA ADICIONAL OBRA '!C209</f>
        <v>m3</v>
      </c>
    </row>
    <row r="159" spans="2:9" ht="15" customHeight="1">
      <c r="B159" s="2117" t="s">
        <v>1371</v>
      </c>
      <c r="C159" s="2118" t="s">
        <v>1372</v>
      </c>
      <c r="D159" s="2118"/>
      <c r="E159" s="2118"/>
      <c r="F159" s="2119" t="s">
        <v>2</v>
      </c>
      <c r="G159" s="2119" t="s">
        <v>1209</v>
      </c>
      <c r="H159" s="2119" t="s">
        <v>1373</v>
      </c>
      <c r="I159" s="2106" t="s">
        <v>1208</v>
      </c>
    </row>
    <row r="160" spans="2:9">
      <c r="B160" s="2117"/>
      <c r="C160" s="365" t="s">
        <v>1207</v>
      </c>
      <c r="D160" s="365" t="s">
        <v>1289</v>
      </c>
      <c r="E160" s="365" t="s">
        <v>1290</v>
      </c>
      <c r="F160" s="2120"/>
      <c r="G160" s="2120"/>
      <c r="H160" s="2120"/>
      <c r="I160" s="2107"/>
    </row>
    <row r="161" spans="2:9">
      <c r="B161" s="2121"/>
      <c r="C161" s="367">
        <v>6</v>
      </c>
      <c r="D161" s="367">
        <v>0.6</v>
      </c>
      <c r="E161" s="367">
        <v>0.1</v>
      </c>
      <c r="F161" s="367">
        <v>1</v>
      </c>
      <c r="G161" s="368">
        <f>C161*D161*E161*F161</f>
        <v>0.36</v>
      </c>
      <c r="H161" s="368">
        <f>G161</f>
        <v>0.36</v>
      </c>
      <c r="I161" s="509" t="s">
        <v>1611</v>
      </c>
    </row>
    <row r="162" spans="2:9" ht="15" customHeight="1">
      <c r="B162" s="2122"/>
      <c r="C162" s="368"/>
      <c r="D162" s="368"/>
      <c r="E162" s="368"/>
      <c r="F162" s="368"/>
      <c r="G162" s="368">
        <f t="shared" ref="G162:G184" si="4">C162*D162*F162</f>
        <v>0</v>
      </c>
      <c r="H162" s="368">
        <f t="shared" ref="H162:H184" si="5">H161+G162</f>
        <v>0.36</v>
      </c>
      <c r="I162" s="509"/>
    </row>
    <row r="163" spans="2:9">
      <c r="B163" s="2122"/>
      <c r="C163" s="368"/>
      <c r="D163" s="368"/>
      <c r="E163" s="368"/>
      <c r="F163" s="368"/>
      <c r="G163" s="368">
        <f t="shared" si="4"/>
        <v>0</v>
      </c>
      <c r="H163" s="368">
        <f t="shared" si="5"/>
        <v>0.36</v>
      </c>
      <c r="I163" s="509"/>
    </row>
    <row r="164" spans="2:9">
      <c r="B164" s="2122"/>
      <c r="C164" s="368"/>
      <c r="D164" s="368"/>
      <c r="E164" s="368"/>
      <c r="F164" s="368"/>
      <c r="G164" s="368">
        <f t="shared" si="4"/>
        <v>0</v>
      </c>
      <c r="H164" s="368">
        <f t="shared" si="5"/>
        <v>0.36</v>
      </c>
      <c r="I164" s="509"/>
    </row>
    <row r="165" spans="2:9">
      <c r="B165" s="2122"/>
      <c r="C165" s="368"/>
      <c r="D165" s="368"/>
      <c r="E165" s="368"/>
      <c r="F165" s="368"/>
      <c r="G165" s="368">
        <f t="shared" si="4"/>
        <v>0</v>
      </c>
      <c r="H165" s="368">
        <f t="shared" si="5"/>
        <v>0.36</v>
      </c>
      <c r="I165" s="509"/>
    </row>
    <row r="166" spans="2:9">
      <c r="B166" s="2122"/>
      <c r="C166" s="368"/>
      <c r="D166" s="368"/>
      <c r="E166" s="368"/>
      <c r="F166" s="368"/>
      <c r="G166" s="368">
        <f t="shared" si="4"/>
        <v>0</v>
      </c>
      <c r="H166" s="368">
        <f t="shared" si="5"/>
        <v>0.36</v>
      </c>
      <c r="I166" s="509"/>
    </row>
    <row r="167" spans="2:9">
      <c r="B167" s="2122"/>
      <c r="C167" s="368"/>
      <c r="D167" s="368"/>
      <c r="E167" s="368"/>
      <c r="F167" s="368"/>
      <c r="G167" s="368">
        <f t="shared" si="4"/>
        <v>0</v>
      </c>
      <c r="H167" s="368">
        <f t="shared" si="5"/>
        <v>0.36</v>
      </c>
      <c r="I167" s="509"/>
    </row>
    <row r="168" spans="2:9">
      <c r="B168" s="2122"/>
      <c r="C168" s="368"/>
      <c r="D168" s="368"/>
      <c r="E168" s="368"/>
      <c r="F168" s="368"/>
      <c r="G168" s="368">
        <f t="shared" si="4"/>
        <v>0</v>
      </c>
      <c r="H168" s="368">
        <f t="shared" si="5"/>
        <v>0.36</v>
      </c>
      <c r="I168" s="509"/>
    </row>
    <row r="169" spans="2:9">
      <c r="B169" s="2122"/>
      <c r="C169" s="368"/>
      <c r="D169" s="368"/>
      <c r="E169" s="368"/>
      <c r="F169" s="368"/>
      <c r="G169" s="368">
        <f t="shared" si="4"/>
        <v>0</v>
      </c>
      <c r="H169" s="368">
        <f t="shared" si="5"/>
        <v>0.36</v>
      </c>
      <c r="I169" s="509"/>
    </row>
    <row r="170" spans="2:9">
      <c r="B170" s="2122"/>
      <c r="C170" s="368"/>
      <c r="D170" s="368"/>
      <c r="E170" s="368"/>
      <c r="F170" s="368"/>
      <c r="G170" s="368">
        <f t="shared" si="4"/>
        <v>0</v>
      </c>
      <c r="H170" s="368">
        <f t="shared" si="5"/>
        <v>0.36</v>
      </c>
      <c r="I170" s="509"/>
    </row>
    <row r="171" spans="2:9">
      <c r="B171" s="2122"/>
      <c r="C171" s="368"/>
      <c r="D171" s="368"/>
      <c r="E171" s="368"/>
      <c r="F171" s="368"/>
      <c r="G171" s="368">
        <f t="shared" si="4"/>
        <v>0</v>
      </c>
      <c r="H171" s="368">
        <f t="shared" si="5"/>
        <v>0.36</v>
      </c>
      <c r="I171" s="509"/>
    </row>
    <row r="172" spans="2:9">
      <c r="B172" s="2122"/>
      <c r="C172" s="368"/>
      <c r="D172" s="368"/>
      <c r="E172" s="368"/>
      <c r="F172" s="368"/>
      <c r="G172" s="368">
        <f t="shared" si="4"/>
        <v>0</v>
      </c>
      <c r="H172" s="368">
        <f t="shared" si="5"/>
        <v>0.36</v>
      </c>
      <c r="I172" s="509"/>
    </row>
    <row r="173" spans="2:9">
      <c r="B173" s="2122"/>
      <c r="C173" s="368"/>
      <c r="D173" s="368"/>
      <c r="E173" s="368"/>
      <c r="F173" s="368"/>
      <c r="G173" s="368">
        <f t="shared" si="4"/>
        <v>0</v>
      </c>
      <c r="H173" s="368">
        <f t="shared" si="5"/>
        <v>0.36</v>
      </c>
      <c r="I173" s="509"/>
    </row>
    <row r="174" spans="2:9">
      <c r="B174" s="2122"/>
      <c r="C174" s="368"/>
      <c r="D174" s="368"/>
      <c r="E174" s="368"/>
      <c r="F174" s="368"/>
      <c r="G174" s="368">
        <f t="shared" si="4"/>
        <v>0</v>
      </c>
      <c r="H174" s="368">
        <f t="shared" si="5"/>
        <v>0.36</v>
      </c>
      <c r="I174" s="509"/>
    </row>
    <row r="175" spans="2:9">
      <c r="B175" s="2122"/>
      <c r="C175" s="368"/>
      <c r="D175" s="368"/>
      <c r="E175" s="368"/>
      <c r="F175" s="368"/>
      <c r="G175" s="368">
        <f t="shared" si="4"/>
        <v>0</v>
      </c>
      <c r="H175" s="368">
        <f t="shared" si="5"/>
        <v>0.36</v>
      </c>
      <c r="I175" s="509"/>
    </row>
    <row r="176" spans="2:9">
      <c r="B176" s="2122"/>
      <c r="C176" s="368"/>
      <c r="D176" s="368"/>
      <c r="E176" s="368"/>
      <c r="F176" s="368"/>
      <c r="G176" s="368">
        <f t="shared" si="4"/>
        <v>0</v>
      </c>
      <c r="H176" s="368">
        <f t="shared" si="5"/>
        <v>0.36</v>
      </c>
      <c r="I176" s="509"/>
    </row>
    <row r="177" spans="2:9">
      <c r="B177" s="2122"/>
      <c r="C177" s="368"/>
      <c r="D177" s="368"/>
      <c r="E177" s="368"/>
      <c r="F177" s="368"/>
      <c r="G177" s="368">
        <f t="shared" si="4"/>
        <v>0</v>
      </c>
      <c r="H177" s="368">
        <f t="shared" si="5"/>
        <v>0.36</v>
      </c>
      <c r="I177" s="509"/>
    </row>
    <row r="178" spans="2:9">
      <c r="B178" s="2122"/>
      <c r="C178" s="368"/>
      <c r="D178" s="368"/>
      <c r="E178" s="368"/>
      <c r="F178" s="368"/>
      <c r="G178" s="368">
        <f t="shared" si="4"/>
        <v>0</v>
      </c>
      <c r="H178" s="368">
        <f t="shared" si="5"/>
        <v>0.36</v>
      </c>
      <c r="I178" s="509"/>
    </row>
    <row r="179" spans="2:9">
      <c r="B179" s="2122"/>
      <c r="C179" s="368"/>
      <c r="D179" s="368"/>
      <c r="E179" s="368"/>
      <c r="F179" s="368"/>
      <c r="G179" s="368">
        <f t="shared" si="4"/>
        <v>0</v>
      </c>
      <c r="H179" s="368">
        <f t="shared" si="5"/>
        <v>0.36</v>
      </c>
      <c r="I179" s="509"/>
    </row>
    <row r="180" spans="2:9">
      <c r="B180" s="2122"/>
      <c r="C180" s="368"/>
      <c r="D180" s="368"/>
      <c r="E180" s="368"/>
      <c r="F180" s="368"/>
      <c r="G180" s="368">
        <f t="shared" si="4"/>
        <v>0</v>
      </c>
      <c r="H180" s="368">
        <f t="shared" si="5"/>
        <v>0.36</v>
      </c>
      <c r="I180" s="509"/>
    </row>
    <row r="181" spans="2:9">
      <c r="B181" s="2122"/>
      <c r="C181" s="368"/>
      <c r="D181" s="368"/>
      <c r="E181" s="368"/>
      <c r="F181" s="368"/>
      <c r="G181" s="368">
        <f t="shared" si="4"/>
        <v>0</v>
      </c>
      <c r="H181" s="368">
        <f t="shared" si="5"/>
        <v>0.36</v>
      </c>
      <c r="I181" s="509"/>
    </row>
    <row r="182" spans="2:9">
      <c r="B182" s="2122"/>
      <c r="C182" s="368"/>
      <c r="D182" s="368"/>
      <c r="E182" s="368"/>
      <c r="F182" s="368"/>
      <c r="G182" s="368">
        <f t="shared" si="4"/>
        <v>0</v>
      </c>
      <c r="H182" s="368">
        <f t="shared" si="5"/>
        <v>0.36</v>
      </c>
      <c r="I182" s="509"/>
    </row>
    <row r="183" spans="2:9">
      <c r="B183" s="2122"/>
      <c r="C183" s="368"/>
      <c r="D183" s="368"/>
      <c r="E183" s="368"/>
      <c r="F183" s="368"/>
      <c r="G183" s="368">
        <f t="shared" si="4"/>
        <v>0</v>
      </c>
      <c r="H183" s="368">
        <f t="shared" si="5"/>
        <v>0.36</v>
      </c>
      <c r="I183" s="509"/>
    </row>
    <row r="184" spans="2:9">
      <c r="B184" s="2122"/>
      <c r="C184" s="368"/>
      <c r="D184" s="368"/>
      <c r="E184" s="368"/>
      <c r="F184" s="368"/>
      <c r="G184" s="368">
        <f t="shared" si="4"/>
        <v>0</v>
      </c>
      <c r="H184" s="368">
        <f t="shared" si="5"/>
        <v>0.36</v>
      </c>
      <c r="I184" s="509"/>
    </row>
    <row r="185" spans="2:9" ht="15.6" thickBot="1">
      <c r="B185" s="2123" t="str">
        <f>+B156</f>
        <v>RELLENO GRANULAR</v>
      </c>
      <c r="C185" s="2124"/>
      <c r="D185" s="2124"/>
      <c r="E185" s="2124"/>
      <c r="F185" s="2124"/>
      <c r="G185" s="2124"/>
      <c r="H185" s="696">
        <f>+H184</f>
        <v>0.36</v>
      </c>
      <c r="I185" s="697"/>
    </row>
    <row r="186" spans="2:9" ht="15.6">
      <c r="B186" s="757"/>
      <c r="C186" s="758"/>
      <c r="D186" s="758"/>
      <c r="E186" s="759"/>
      <c r="F186" s="760"/>
      <c r="G186" s="760"/>
      <c r="H186" s="760"/>
      <c r="I186" s="773"/>
    </row>
    <row r="187" spans="2:9" ht="15.6">
      <c r="B187" s="279"/>
      <c r="C187" s="290"/>
      <c r="D187" s="290"/>
      <c r="E187" s="291"/>
      <c r="F187" s="292"/>
      <c r="G187" s="292"/>
      <c r="H187" s="292"/>
      <c r="I187" s="774"/>
    </row>
    <row r="188" spans="2:9" ht="34.200000000000003" customHeight="1">
      <c r="B188" s="776" t="s">
        <v>1306</v>
      </c>
      <c r="C188" s="756"/>
      <c r="D188" s="756"/>
      <c r="E188" s="756"/>
      <c r="F188" s="1758" t="s">
        <v>1306</v>
      </c>
      <c r="G188" s="1758"/>
      <c r="H188" s="1757"/>
      <c r="I188" s="2103"/>
    </row>
    <row r="189" spans="2:9" ht="15.6">
      <c r="B189" s="1068" t="s">
        <v>1990</v>
      </c>
      <c r="C189" s="1521"/>
      <c r="D189" s="1521"/>
      <c r="E189" s="1521"/>
      <c r="F189" s="1759" t="s">
        <v>1942</v>
      </c>
      <c r="G189" s="1759"/>
      <c r="H189" s="1759"/>
      <c r="I189" s="2104"/>
    </row>
    <row r="190" spans="2:9" ht="15.6">
      <c r="B190" s="1069" t="s">
        <v>1992</v>
      </c>
      <c r="C190" s="1522"/>
      <c r="D190" s="1522"/>
      <c r="E190" s="1522"/>
      <c r="F190" s="1759" t="s">
        <v>1943</v>
      </c>
      <c r="G190" s="1759"/>
      <c r="H190" s="1759"/>
      <c r="I190" s="2104"/>
    </row>
    <row r="191" spans="2:9" ht="16.2" thickBot="1">
      <c r="B191" s="1070" t="s">
        <v>1991</v>
      </c>
      <c r="C191" s="1067"/>
      <c r="D191" s="1067"/>
      <c r="E191" s="1067"/>
      <c r="F191" s="1760" t="s">
        <v>1944</v>
      </c>
      <c r="G191" s="1760"/>
      <c r="H191" s="1760"/>
      <c r="I191" s="2105"/>
    </row>
    <row r="192" spans="2:9" ht="15" customHeight="1">
      <c r="B192" s="2125" t="s">
        <v>1368</v>
      </c>
      <c r="C192" s="2126"/>
      <c r="D192" s="2126"/>
      <c r="E192" s="2126"/>
      <c r="F192" s="2126"/>
      <c r="G192" s="2126"/>
      <c r="H192" s="2126"/>
      <c r="I192" s="2127"/>
    </row>
    <row r="193" spans="2:9">
      <c r="B193" s="2114" t="s">
        <v>1612</v>
      </c>
      <c r="C193" s="2115"/>
      <c r="D193" s="2115"/>
      <c r="E193" s="2115"/>
      <c r="F193" s="2115"/>
      <c r="G193" s="2115"/>
      <c r="H193" s="2115"/>
      <c r="I193" s="2116"/>
    </row>
    <row r="194" spans="2:9">
      <c r="B194" s="2114" t="s">
        <v>1614</v>
      </c>
      <c r="C194" s="2115"/>
      <c r="D194" s="2115"/>
      <c r="E194" s="2115"/>
      <c r="F194" s="2115"/>
      <c r="G194" s="2115"/>
      <c r="H194" s="2115"/>
      <c r="I194" s="2116"/>
    </row>
    <row r="195" spans="2:9">
      <c r="B195" s="362" t="s">
        <v>1370</v>
      </c>
      <c r="C195" s="2108" t="s">
        <v>1267</v>
      </c>
      <c r="D195" s="2109"/>
      <c r="E195" s="2109"/>
      <c r="F195" s="2109"/>
      <c r="G195" s="2109"/>
      <c r="H195" s="2110"/>
      <c r="I195" s="363" t="s">
        <v>1205</v>
      </c>
    </row>
    <row r="196" spans="2:9" ht="15" customHeight="1">
      <c r="B196" s="362" t="str">
        <f>+'ACTA ADICIONAL OBRA '!A210</f>
        <v>12.4.6</v>
      </c>
      <c r="C196" s="2111" t="str">
        <f>+'ACTA ADICIONAL OBRA '!B210</f>
        <v>Relleno material seleccionado de cantera Tipo 2 o 3 compactado al 95% del Proctor Modificado</v>
      </c>
      <c r="D196" s="2112"/>
      <c r="E196" s="2112"/>
      <c r="F196" s="2112"/>
      <c r="G196" s="2112"/>
      <c r="H196" s="2113"/>
      <c r="I196" s="364" t="str">
        <f>+'ACTA ADICIONAL OBRA '!C210</f>
        <v>m3</v>
      </c>
    </row>
    <row r="197" spans="2:9" ht="15" customHeight="1">
      <c r="B197" s="2117" t="s">
        <v>1371</v>
      </c>
      <c r="C197" s="2118" t="s">
        <v>1372</v>
      </c>
      <c r="D197" s="2118"/>
      <c r="E197" s="2118"/>
      <c r="F197" s="2119" t="s">
        <v>2</v>
      </c>
      <c r="G197" s="2119" t="s">
        <v>1209</v>
      </c>
      <c r="H197" s="2119" t="s">
        <v>1373</v>
      </c>
      <c r="I197" s="2106" t="s">
        <v>1208</v>
      </c>
    </row>
    <row r="198" spans="2:9">
      <c r="B198" s="2117"/>
      <c r="C198" s="365" t="s">
        <v>1207</v>
      </c>
      <c r="D198" s="365" t="s">
        <v>1289</v>
      </c>
      <c r="E198" s="365" t="s">
        <v>1290</v>
      </c>
      <c r="F198" s="2120"/>
      <c r="G198" s="2120"/>
      <c r="H198" s="2120"/>
      <c r="I198" s="2107"/>
    </row>
    <row r="199" spans="2:9">
      <c r="B199" s="2121"/>
      <c r="C199" s="510">
        <v>52.36</v>
      </c>
      <c r="D199" s="511">
        <v>0.7</v>
      </c>
      <c r="E199" s="512">
        <v>0.1</v>
      </c>
      <c r="F199" s="511">
        <v>1</v>
      </c>
      <c r="G199" s="512">
        <f>C199*D199*E199*F199</f>
        <v>3.6651999999999996</v>
      </c>
      <c r="H199" s="512">
        <f>G199</f>
        <v>3.6651999999999996</v>
      </c>
      <c r="I199" s="513" t="s">
        <v>1374</v>
      </c>
    </row>
    <row r="200" spans="2:9">
      <c r="B200" s="2122"/>
      <c r="C200" s="514">
        <v>63.37</v>
      </c>
      <c r="D200" s="515">
        <v>0.7</v>
      </c>
      <c r="E200" s="512">
        <v>0.1</v>
      </c>
      <c r="F200" s="515">
        <v>1</v>
      </c>
      <c r="G200" s="512">
        <f t="shared" ref="G200:G222" si="6">C200*D200*E200*F200</f>
        <v>4.4358999999999993</v>
      </c>
      <c r="H200" s="516">
        <f>H199+G200</f>
        <v>8.1010999999999989</v>
      </c>
      <c r="I200" s="517" t="s">
        <v>1375</v>
      </c>
    </row>
    <row r="201" spans="2:9">
      <c r="B201" s="2122"/>
      <c r="C201" s="514">
        <v>60.82</v>
      </c>
      <c r="D201" s="515">
        <v>0.7</v>
      </c>
      <c r="E201" s="512">
        <v>0.1</v>
      </c>
      <c r="F201" s="515">
        <v>1</v>
      </c>
      <c r="G201" s="512">
        <f t="shared" si="6"/>
        <v>4.2573999999999996</v>
      </c>
      <c r="H201" s="516">
        <f t="shared" ref="H201:H222" si="7">H200+G201</f>
        <v>12.358499999999999</v>
      </c>
      <c r="I201" s="517" t="s">
        <v>1376</v>
      </c>
    </row>
    <row r="202" spans="2:9">
      <c r="B202" s="2122"/>
      <c r="C202" s="514">
        <v>89.8</v>
      </c>
      <c r="D202" s="515">
        <v>0.7</v>
      </c>
      <c r="E202" s="512">
        <v>0.1</v>
      </c>
      <c r="F202" s="515">
        <v>1</v>
      </c>
      <c r="G202" s="512">
        <f t="shared" si="6"/>
        <v>6.2859999999999996</v>
      </c>
      <c r="H202" s="516">
        <f t="shared" si="7"/>
        <v>18.644500000000001</v>
      </c>
      <c r="I202" s="517" t="s">
        <v>1377</v>
      </c>
    </row>
    <row r="203" spans="2:9">
      <c r="B203" s="2122"/>
      <c r="C203" s="514">
        <v>56.74</v>
      </c>
      <c r="D203" s="515">
        <v>0.7</v>
      </c>
      <c r="E203" s="512">
        <v>0.1</v>
      </c>
      <c r="F203" s="515">
        <v>1</v>
      </c>
      <c r="G203" s="512">
        <f t="shared" si="6"/>
        <v>3.9718</v>
      </c>
      <c r="H203" s="516">
        <f t="shared" si="7"/>
        <v>22.616300000000003</v>
      </c>
      <c r="I203" s="517" t="s">
        <v>1378</v>
      </c>
    </row>
    <row r="204" spans="2:9">
      <c r="B204" s="2122"/>
      <c r="C204" s="514">
        <v>29.49</v>
      </c>
      <c r="D204" s="515">
        <v>0.7</v>
      </c>
      <c r="E204" s="512">
        <v>0.1</v>
      </c>
      <c r="F204" s="515">
        <v>1</v>
      </c>
      <c r="G204" s="512">
        <f t="shared" si="6"/>
        <v>2.0642999999999998</v>
      </c>
      <c r="H204" s="516">
        <f t="shared" si="7"/>
        <v>24.680600000000002</v>
      </c>
      <c r="I204" s="517" t="s">
        <v>1379</v>
      </c>
    </row>
    <row r="205" spans="2:9">
      <c r="B205" s="2122"/>
      <c r="C205" s="514">
        <v>76.88</v>
      </c>
      <c r="D205" s="515">
        <v>0.7</v>
      </c>
      <c r="E205" s="512">
        <v>0.1</v>
      </c>
      <c r="F205" s="515">
        <v>1</v>
      </c>
      <c r="G205" s="512">
        <f t="shared" si="6"/>
        <v>5.3815999999999997</v>
      </c>
      <c r="H205" s="516">
        <f t="shared" si="7"/>
        <v>30.062200000000001</v>
      </c>
      <c r="I205" s="517" t="s">
        <v>1380</v>
      </c>
    </row>
    <row r="206" spans="2:9">
      <c r="B206" s="2122"/>
      <c r="C206" s="514">
        <v>35.99</v>
      </c>
      <c r="D206" s="515">
        <v>0.7</v>
      </c>
      <c r="E206" s="512">
        <v>0.1</v>
      </c>
      <c r="F206" s="515">
        <v>1</v>
      </c>
      <c r="G206" s="512">
        <f t="shared" si="6"/>
        <v>2.5193000000000003</v>
      </c>
      <c r="H206" s="516">
        <f t="shared" si="7"/>
        <v>32.581499999999998</v>
      </c>
      <c r="I206" s="517" t="s">
        <v>1381</v>
      </c>
    </row>
    <row r="207" spans="2:9">
      <c r="B207" s="2122"/>
      <c r="C207" s="368"/>
      <c r="D207" s="368"/>
      <c r="E207" s="368"/>
      <c r="F207" s="368"/>
      <c r="G207" s="512">
        <f t="shared" si="6"/>
        <v>0</v>
      </c>
      <c r="H207" s="516">
        <f t="shared" si="7"/>
        <v>32.581499999999998</v>
      </c>
      <c r="I207" s="509"/>
    </row>
    <row r="208" spans="2:9">
      <c r="B208" s="2122"/>
      <c r="C208" s="368"/>
      <c r="D208" s="368"/>
      <c r="E208" s="368"/>
      <c r="F208" s="368"/>
      <c r="G208" s="512">
        <f t="shared" si="6"/>
        <v>0</v>
      </c>
      <c r="H208" s="516">
        <f t="shared" si="7"/>
        <v>32.581499999999998</v>
      </c>
      <c r="I208" s="509"/>
    </row>
    <row r="209" spans="2:9">
      <c r="B209" s="2122"/>
      <c r="C209" s="368"/>
      <c r="D209" s="368"/>
      <c r="E209" s="368"/>
      <c r="F209" s="368"/>
      <c r="G209" s="512">
        <f t="shared" si="6"/>
        <v>0</v>
      </c>
      <c r="H209" s="516">
        <f t="shared" si="7"/>
        <v>32.581499999999998</v>
      </c>
      <c r="I209" s="509"/>
    </row>
    <row r="210" spans="2:9">
      <c r="B210" s="2122"/>
      <c r="C210" s="368"/>
      <c r="D210" s="368"/>
      <c r="E210" s="368"/>
      <c r="F210" s="368"/>
      <c r="G210" s="512">
        <f t="shared" si="6"/>
        <v>0</v>
      </c>
      <c r="H210" s="516">
        <f t="shared" si="7"/>
        <v>32.581499999999998</v>
      </c>
      <c r="I210" s="509"/>
    </row>
    <row r="211" spans="2:9">
      <c r="B211" s="2122"/>
      <c r="C211" s="368"/>
      <c r="D211" s="368"/>
      <c r="E211" s="368"/>
      <c r="F211" s="368"/>
      <c r="G211" s="512">
        <f t="shared" si="6"/>
        <v>0</v>
      </c>
      <c r="H211" s="516">
        <f t="shared" si="7"/>
        <v>32.581499999999998</v>
      </c>
      <c r="I211" s="509"/>
    </row>
    <row r="212" spans="2:9">
      <c r="B212" s="2122"/>
      <c r="C212" s="368"/>
      <c r="D212" s="368"/>
      <c r="E212" s="368"/>
      <c r="F212" s="368"/>
      <c r="G212" s="512">
        <f t="shared" si="6"/>
        <v>0</v>
      </c>
      <c r="H212" s="516">
        <f t="shared" si="7"/>
        <v>32.581499999999998</v>
      </c>
      <c r="I212" s="509"/>
    </row>
    <row r="213" spans="2:9">
      <c r="B213" s="2122"/>
      <c r="C213" s="368"/>
      <c r="D213" s="368"/>
      <c r="E213" s="368"/>
      <c r="F213" s="368"/>
      <c r="G213" s="512">
        <f t="shared" si="6"/>
        <v>0</v>
      </c>
      <c r="H213" s="516">
        <f t="shared" si="7"/>
        <v>32.581499999999998</v>
      </c>
      <c r="I213" s="509"/>
    </row>
    <row r="214" spans="2:9">
      <c r="B214" s="2122"/>
      <c r="C214" s="368"/>
      <c r="D214" s="368"/>
      <c r="E214" s="368"/>
      <c r="F214" s="368"/>
      <c r="G214" s="512">
        <f t="shared" si="6"/>
        <v>0</v>
      </c>
      <c r="H214" s="516">
        <f t="shared" si="7"/>
        <v>32.581499999999998</v>
      </c>
      <c r="I214" s="509"/>
    </row>
    <row r="215" spans="2:9">
      <c r="B215" s="2122"/>
      <c r="C215" s="368"/>
      <c r="D215" s="368"/>
      <c r="E215" s="368"/>
      <c r="F215" s="368"/>
      <c r="G215" s="512">
        <f t="shared" si="6"/>
        <v>0</v>
      </c>
      <c r="H215" s="516">
        <f t="shared" si="7"/>
        <v>32.581499999999998</v>
      </c>
      <c r="I215" s="509"/>
    </row>
    <row r="216" spans="2:9">
      <c r="B216" s="2122"/>
      <c r="C216" s="368"/>
      <c r="D216" s="368"/>
      <c r="E216" s="368"/>
      <c r="F216" s="368"/>
      <c r="G216" s="512">
        <f t="shared" si="6"/>
        <v>0</v>
      </c>
      <c r="H216" s="516">
        <f t="shared" si="7"/>
        <v>32.581499999999998</v>
      </c>
      <c r="I216" s="509"/>
    </row>
    <row r="217" spans="2:9">
      <c r="B217" s="2122"/>
      <c r="C217" s="368"/>
      <c r="D217" s="368"/>
      <c r="E217" s="368"/>
      <c r="F217" s="368"/>
      <c r="G217" s="512">
        <f t="shared" si="6"/>
        <v>0</v>
      </c>
      <c r="H217" s="516">
        <f t="shared" si="7"/>
        <v>32.581499999999998</v>
      </c>
      <c r="I217" s="509"/>
    </row>
    <row r="218" spans="2:9">
      <c r="B218" s="2122"/>
      <c r="C218" s="368"/>
      <c r="D218" s="368"/>
      <c r="E218" s="368"/>
      <c r="F218" s="368"/>
      <c r="G218" s="512">
        <f t="shared" si="6"/>
        <v>0</v>
      </c>
      <c r="H218" s="516">
        <f t="shared" si="7"/>
        <v>32.581499999999998</v>
      </c>
      <c r="I218" s="509"/>
    </row>
    <row r="219" spans="2:9">
      <c r="B219" s="2122"/>
      <c r="C219" s="368"/>
      <c r="D219" s="368"/>
      <c r="E219" s="368"/>
      <c r="F219" s="368"/>
      <c r="G219" s="512">
        <f t="shared" si="6"/>
        <v>0</v>
      </c>
      <c r="H219" s="516">
        <f t="shared" si="7"/>
        <v>32.581499999999998</v>
      </c>
      <c r="I219" s="509"/>
    </row>
    <row r="220" spans="2:9">
      <c r="B220" s="2122"/>
      <c r="C220" s="368"/>
      <c r="D220" s="368"/>
      <c r="E220" s="368"/>
      <c r="F220" s="368"/>
      <c r="G220" s="512">
        <f t="shared" si="6"/>
        <v>0</v>
      </c>
      <c r="H220" s="516">
        <f t="shared" si="7"/>
        <v>32.581499999999998</v>
      </c>
      <c r="I220" s="509"/>
    </row>
    <row r="221" spans="2:9">
      <c r="B221" s="2122"/>
      <c r="C221" s="368"/>
      <c r="D221" s="368"/>
      <c r="E221" s="368"/>
      <c r="F221" s="368"/>
      <c r="G221" s="512">
        <f t="shared" si="6"/>
        <v>0</v>
      </c>
      <c r="H221" s="516">
        <f t="shared" si="7"/>
        <v>32.581499999999998</v>
      </c>
      <c r="I221" s="509"/>
    </row>
    <row r="222" spans="2:9">
      <c r="B222" s="2122"/>
      <c r="C222" s="368"/>
      <c r="D222" s="368"/>
      <c r="E222" s="368"/>
      <c r="F222" s="368"/>
      <c r="G222" s="512">
        <f t="shared" si="6"/>
        <v>0</v>
      </c>
      <c r="H222" s="516">
        <f t="shared" si="7"/>
        <v>32.581499999999998</v>
      </c>
      <c r="I222" s="509"/>
    </row>
    <row r="223" spans="2:9" ht="15.6" thickBot="1">
      <c r="B223" s="2123" t="str">
        <f>+B194</f>
        <v>RELLENO DE CANTERA</v>
      </c>
      <c r="C223" s="2124"/>
      <c r="D223" s="2124"/>
      <c r="E223" s="2124"/>
      <c r="F223" s="2124"/>
      <c r="G223" s="2124"/>
      <c r="H223" s="696">
        <f>+H222</f>
        <v>32.581499999999998</v>
      </c>
      <c r="I223" s="697"/>
    </row>
    <row r="224" spans="2:9" ht="15.6">
      <c r="B224" s="757"/>
      <c r="C224" s="758"/>
      <c r="D224" s="758"/>
      <c r="E224" s="759"/>
      <c r="F224" s="760"/>
      <c r="G224" s="760"/>
      <c r="H224" s="760"/>
      <c r="I224" s="773"/>
    </row>
    <row r="225" spans="2:9" ht="15.6">
      <c r="B225" s="279"/>
      <c r="C225" s="290"/>
      <c r="D225" s="290"/>
      <c r="E225" s="291"/>
      <c r="F225" s="292"/>
      <c r="G225" s="292"/>
      <c r="H225" s="292"/>
      <c r="I225" s="774"/>
    </row>
    <row r="226" spans="2:9" ht="15.6">
      <c r="B226" s="776" t="s">
        <v>1306</v>
      </c>
      <c r="C226" s="756"/>
      <c r="D226" s="756"/>
      <c r="E226" s="756"/>
      <c r="F226" s="1758" t="s">
        <v>1306</v>
      </c>
      <c r="G226" s="1758"/>
      <c r="H226" s="1757"/>
      <c r="I226" s="2103"/>
    </row>
    <row r="227" spans="2:9" ht="15.6">
      <c r="B227" s="1068" t="s">
        <v>1990</v>
      </c>
      <c r="C227" s="1521"/>
      <c r="D227" s="1521"/>
      <c r="E227" s="1521"/>
      <c r="F227" s="1759" t="s">
        <v>1942</v>
      </c>
      <c r="G227" s="1759"/>
      <c r="H227" s="1759"/>
      <c r="I227" s="2104"/>
    </row>
    <row r="228" spans="2:9" ht="15.6">
      <c r="B228" s="1069" t="s">
        <v>1992</v>
      </c>
      <c r="C228" s="1522"/>
      <c r="D228" s="1522"/>
      <c r="E228" s="1522"/>
      <c r="F228" s="1759" t="s">
        <v>1943</v>
      </c>
      <c r="G228" s="1759"/>
      <c r="H228" s="1759"/>
      <c r="I228" s="2104"/>
    </row>
    <row r="229" spans="2:9" ht="16.2" thickBot="1">
      <c r="B229" s="1070" t="s">
        <v>1991</v>
      </c>
      <c r="C229" s="1067"/>
      <c r="D229" s="1067"/>
      <c r="E229" s="1067"/>
      <c r="F229" s="1760" t="s">
        <v>1944</v>
      </c>
      <c r="G229" s="1760"/>
      <c r="H229" s="1760"/>
      <c r="I229" s="2105"/>
    </row>
    <row r="230" spans="2:9" ht="15" customHeight="1">
      <c r="B230" s="2125" t="s">
        <v>1368</v>
      </c>
      <c r="C230" s="2126"/>
      <c r="D230" s="2126"/>
      <c r="E230" s="2126"/>
      <c r="F230" s="2126"/>
      <c r="G230" s="2126"/>
      <c r="H230" s="2126"/>
      <c r="I230" s="2127"/>
    </row>
    <row r="231" spans="2:9">
      <c r="B231" s="2114" t="s">
        <v>1615</v>
      </c>
      <c r="C231" s="2115"/>
      <c r="D231" s="2115"/>
      <c r="E231" s="2115"/>
      <c r="F231" s="2115"/>
      <c r="G231" s="2115"/>
      <c r="H231" s="2115"/>
      <c r="I231" s="2116"/>
    </row>
    <row r="232" spans="2:9">
      <c r="B232" s="2114" t="s">
        <v>1616</v>
      </c>
      <c r="C232" s="2115"/>
      <c r="D232" s="2115"/>
      <c r="E232" s="2115"/>
      <c r="F232" s="2115"/>
      <c r="G232" s="2115"/>
      <c r="H232" s="2115"/>
      <c r="I232" s="2116"/>
    </row>
    <row r="233" spans="2:9">
      <c r="B233" s="362" t="s">
        <v>1370</v>
      </c>
      <c r="C233" s="2108" t="s">
        <v>1267</v>
      </c>
      <c r="D233" s="2109"/>
      <c r="E233" s="2109"/>
      <c r="F233" s="2109"/>
      <c r="G233" s="2109"/>
      <c r="H233" s="2110"/>
      <c r="I233" s="363" t="s">
        <v>1205</v>
      </c>
    </row>
    <row r="234" spans="2:9" ht="56.4" customHeight="1">
      <c r="B234" s="362" t="str">
        <f>+'ACTA ADICIONAL OBRA '!A212</f>
        <v>12.4.7</v>
      </c>
      <c r="C234" s="2111" t="str">
        <f>+'ACTA ADICIONAL OBRA '!B212</f>
        <v>Construcción pozo de inspección en concreto reforzado e impermeabilizado para tuberías de diámetro entre 8" y 27", con diámetro del cilindro de 1,20 m (1,45 m&lt; H &lt; 1,80m) incluye losa de fondo, tapa de inspección en HD, cilindro, cañuela y pañete de impermeabilización</v>
      </c>
      <c r="D234" s="2112"/>
      <c r="E234" s="2112"/>
      <c r="F234" s="2112"/>
      <c r="G234" s="2112"/>
      <c r="H234" s="2113"/>
      <c r="I234" s="364" t="str">
        <f>+'ACTA ADICIONAL OBRA '!C212</f>
        <v>un</v>
      </c>
    </row>
    <row r="235" spans="2:9" ht="15" customHeight="1">
      <c r="B235" s="2117" t="s">
        <v>1371</v>
      </c>
      <c r="C235" s="2118" t="s">
        <v>1372</v>
      </c>
      <c r="D235" s="2118"/>
      <c r="E235" s="2118"/>
      <c r="F235" s="2119" t="s">
        <v>2</v>
      </c>
      <c r="G235" s="2119" t="s">
        <v>1209</v>
      </c>
      <c r="H235" s="2119" t="s">
        <v>1373</v>
      </c>
      <c r="I235" s="2106" t="s">
        <v>1208</v>
      </c>
    </row>
    <row r="236" spans="2:9">
      <c r="B236" s="2117"/>
      <c r="C236" s="365" t="s">
        <v>1207</v>
      </c>
      <c r="D236" s="365" t="s">
        <v>1289</v>
      </c>
      <c r="E236" s="365" t="s">
        <v>1290</v>
      </c>
      <c r="F236" s="2120"/>
      <c r="G236" s="2120"/>
      <c r="H236" s="2120"/>
      <c r="I236" s="2107"/>
    </row>
    <row r="237" spans="2:9">
      <c r="B237" s="2121"/>
      <c r="C237" s="367"/>
      <c r="D237" s="367"/>
      <c r="E237" s="367"/>
      <c r="F237" s="367">
        <v>5</v>
      </c>
      <c r="G237" s="368">
        <f>F237</f>
        <v>5</v>
      </c>
      <c r="H237" s="368">
        <f>G237</f>
        <v>5</v>
      </c>
      <c r="I237" s="509"/>
    </row>
    <row r="238" spans="2:9">
      <c r="B238" s="2122"/>
      <c r="C238" s="368"/>
      <c r="D238" s="368"/>
      <c r="E238" s="368"/>
      <c r="F238" s="368"/>
      <c r="G238" s="368">
        <f t="shared" ref="G238:G260" si="8">F238</f>
        <v>0</v>
      </c>
      <c r="H238" s="368">
        <f t="shared" ref="H238:H260" si="9">H237+G238</f>
        <v>5</v>
      </c>
      <c r="I238" s="509"/>
    </row>
    <row r="239" spans="2:9">
      <c r="B239" s="2122"/>
      <c r="C239" s="368"/>
      <c r="D239" s="368"/>
      <c r="E239" s="368"/>
      <c r="F239" s="368"/>
      <c r="G239" s="368">
        <f t="shared" si="8"/>
        <v>0</v>
      </c>
      <c r="H239" s="368">
        <f t="shared" si="9"/>
        <v>5</v>
      </c>
      <c r="I239" s="509"/>
    </row>
    <row r="240" spans="2:9">
      <c r="B240" s="2122"/>
      <c r="C240" s="368"/>
      <c r="D240" s="368"/>
      <c r="E240" s="368"/>
      <c r="F240" s="368"/>
      <c r="G240" s="368">
        <f t="shared" si="8"/>
        <v>0</v>
      </c>
      <c r="H240" s="368">
        <f t="shared" si="9"/>
        <v>5</v>
      </c>
      <c r="I240" s="509"/>
    </row>
    <row r="241" spans="2:9">
      <c r="B241" s="2122"/>
      <c r="C241" s="368"/>
      <c r="D241" s="368"/>
      <c r="E241" s="368"/>
      <c r="F241" s="368"/>
      <c r="G241" s="368">
        <f t="shared" si="8"/>
        <v>0</v>
      </c>
      <c r="H241" s="368">
        <f t="shared" si="9"/>
        <v>5</v>
      </c>
      <c r="I241" s="509"/>
    </row>
    <row r="242" spans="2:9">
      <c r="B242" s="2122"/>
      <c r="C242" s="368"/>
      <c r="D242" s="368"/>
      <c r="E242" s="368"/>
      <c r="F242" s="368"/>
      <c r="G242" s="368">
        <f t="shared" si="8"/>
        <v>0</v>
      </c>
      <c r="H242" s="368">
        <f t="shared" si="9"/>
        <v>5</v>
      </c>
      <c r="I242" s="509"/>
    </row>
    <row r="243" spans="2:9">
      <c r="B243" s="2122"/>
      <c r="C243" s="368"/>
      <c r="D243" s="368"/>
      <c r="E243" s="368"/>
      <c r="F243" s="368"/>
      <c r="G243" s="368">
        <f t="shared" si="8"/>
        <v>0</v>
      </c>
      <c r="H243" s="368">
        <f t="shared" si="9"/>
        <v>5</v>
      </c>
      <c r="I243" s="509"/>
    </row>
    <row r="244" spans="2:9">
      <c r="B244" s="2122"/>
      <c r="C244" s="368"/>
      <c r="D244" s="368"/>
      <c r="E244" s="368"/>
      <c r="F244" s="368"/>
      <c r="G244" s="368">
        <f t="shared" si="8"/>
        <v>0</v>
      </c>
      <c r="H244" s="368">
        <f t="shared" si="9"/>
        <v>5</v>
      </c>
      <c r="I244" s="509"/>
    </row>
    <row r="245" spans="2:9">
      <c r="B245" s="2122"/>
      <c r="C245" s="368"/>
      <c r="D245" s="368"/>
      <c r="E245" s="368"/>
      <c r="F245" s="368"/>
      <c r="G245" s="368">
        <f t="shared" si="8"/>
        <v>0</v>
      </c>
      <c r="H245" s="368">
        <f t="shared" si="9"/>
        <v>5</v>
      </c>
      <c r="I245" s="509"/>
    </row>
    <row r="246" spans="2:9">
      <c r="B246" s="2122"/>
      <c r="C246" s="368"/>
      <c r="D246" s="368"/>
      <c r="E246" s="368"/>
      <c r="F246" s="368"/>
      <c r="G246" s="368">
        <f t="shared" si="8"/>
        <v>0</v>
      </c>
      <c r="H246" s="368">
        <f t="shared" si="9"/>
        <v>5</v>
      </c>
      <c r="I246" s="509"/>
    </row>
    <row r="247" spans="2:9">
      <c r="B247" s="2122"/>
      <c r="C247" s="368"/>
      <c r="D247" s="368"/>
      <c r="E247" s="368"/>
      <c r="F247" s="368"/>
      <c r="G247" s="368">
        <f t="shared" si="8"/>
        <v>0</v>
      </c>
      <c r="H247" s="368">
        <f t="shared" si="9"/>
        <v>5</v>
      </c>
      <c r="I247" s="509"/>
    </row>
    <row r="248" spans="2:9">
      <c r="B248" s="2122"/>
      <c r="C248" s="368"/>
      <c r="D248" s="368"/>
      <c r="E248" s="368"/>
      <c r="F248" s="368"/>
      <c r="G248" s="368">
        <f t="shared" si="8"/>
        <v>0</v>
      </c>
      <c r="H248" s="368">
        <f t="shared" si="9"/>
        <v>5</v>
      </c>
      <c r="I248" s="509"/>
    </row>
    <row r="249" spans="2:9">
      <c r="B249" s="2122"/>
      <c r="C249" s="368"/>
      <c r="D249" s="368"/>
      <c r="E249" s="368"/>
      <c r="F249" s="368"/>
      <c r="G249" s="368">
        <f t="shared" si="8"/>
        <v>0</v>
      </c>
      <c r="H249" s="368">
        <f t="shared" si="9"/>
        <v>5</v>
      </c>
      <c r="I249" s="509"/>
    </row>
    <row r="250" spans="2:9">
      <c r="B250" s="2122"/>
      <c r="C250" s="368"/>
      <c r="D250" s="368"/>
      <c r="E250" s="368"/>
      <c r="F250" s="368"/>
      <c r="G250" s="368">
        <f t="shared" si="8"/>
        <v>0</v>
      </c>
      <c r="H250" s="368">
        <f t="shared" si="9"/>
        <v>5</v>
      </c>
      <c r="I250" s="509"/>
    </row>
    <row r="251" spans="2:9">
      <c r="B251" s="2122"/>
      <c r="C251" s="368"/>
      <c r="D251" s="368"/>
      <c r="E251" s="368"/>
      <c r="F251" s="368"/>
      <c r="G251" s="368">
        <f t="shared" si="8"/>
        <v>0</v>
      </c>
      <c r="H251" s="368">
        <f t="shared" si="9"/>
        <v>5</v>
      </c>
      <c r="I251" s="509"/>
    </row>
    <row r="252" spans="2:9">
      <c r="B252" s="2122"/>
      <c r="C252" s="368"/>
      <c r="D252" s="368"/>
      <c r="E252" s="368"/>
      <c r="F252" s="368"/>
      <c r="G252" s="368">
        <f t="shared" si="8"/>
        <v>0</v>
      </c>
      <c r="H252" s="368">
        <f t="shared" si="9"/>
        <v>5</v>
      </c>
      <c r="I252" s="509"/>
    </row>
    <row r="253" spans="2:9">
      <c r="B253" s="2122"/>
      <c r="C253" s="368"/>
      <c r="D253" s="368"/>
      <c r="E253" s="368"/>
      <c r="F253" s="368"/>
      <c r="G253" s="368">
        <f t="shared" si="8"/>
        <v>0</v>
      </c>
      <c r="H253" s="368">
        <f t="shared" si="9"/>
        <v>5</v>
      </c>
      <c r="I253" s="509"/>
    </row>
    <row r="254" spans="2:9">
      <c r="B254" s="2122"/>
      <c r="C254" s="368"/>
      <c r="D254" s="368"/>
      <c r="E254" s="368"/>
      <c r="F254" s="368"/>
      <c r="G254" s="368">
        <f t="shared" si="8"/>
        <v>0</v>
      </c>
      <c r="H254" s="368">
        <f t="shared" si="9"/>
        <v>5</v>
      </c>
      <c r="I254" s="509"/>
    </row>
    <row r="255" spans="2:9">
      <c r="B255" s="2122"/>
      <c r="C255" s="368"/>
      <c r="D255" s="368"/>
      <c r="E255" s="368"/>
      <c r="F255" s="368"/>
      <c r="G255" s="368">
        <f t="shared" si="8"/>
        <v>0</v>
      </c>
      <c r="H255" s="368">
        <f t="shared" si="9"/>
        <v>5</v>
      </c>
      <c r="I255" s="509"/>
    </row>
    <row r="256" spans="2:9">
      <c r="B256" s="2122"/>
      <c r="C256" s="368"/>
      <c r="D256" s="368"/>
      <c r="E256" s="368"/>
      <c r="F256" s="368"/>
      <c r="G256" s="368">
        <f t="shared" si="8"/>
        <v>0</v>
      </c>
      <c r="H256" s="368">
        <f t="shared" si="9"/>
        <v>5</v>
      </c>
      <c r="I256" s="509"/>
    </row>
    <row r="257" spans="2:9">
      <c r="B257" s="2122"/>
      <c r="C257" s="368"/>
      <c r="D257" s="368"/>
      <c r="E257" s="368"/>
      <c r="F257" s="368"/>
      <c r="G257" s="368">
        <f t="shared" si="8"/>
        <v>0</v>
      </c>
      <c r="H257" s="368">
        <f t="shared" si="9"/>
        <v>5</v>
      </c>
      <c r="I257" s="509"/>
    </row>
    <row r="258" spans="2:9">
      <c r="B258" s="2122"/>
      <c r="C258" s="368"/>
      <c r="D258" s="368"/>
      <c r="E258" s="368"/>
      <c r="F258" s="368"/>
      <c r="G258" s="368">
        <f t="shared" si="8"/>
        <v>0</v>
      </c>
      <c r="H258" s="368">
        <f t="shared" si="9"/>
        <v>5</v>
      </c>
      <c r="I258" s="509"/>
    </row>
    <row r="259" spans="2:9">
      <c r="B259" s="2122"/>
      <c r="C259" s="368"/>
      <c r="D259" s="368"/>
      <c r="E259" s="368"/>
      <c r="F259" s="368"/>
      <c r="G259" s="368">
        <f t="shared" si="8"/>
        <v>0</v>
      </c>
      <c r="H259" s="368">
        <f t="shared" si="9"/>
        <v>5</v>
      </c>
      <c r="I259" s="509"/>
    </row>
    <row r="260" spans="2:9">
      <c r="B260" s="2122"/>
      <c r="C260" s="368"/>
      <c r="D260" s="368"/>
      <c r="E260" s="368"/>
      <c r="F260" s="368"/>
      <c r="G260" s="368">
        <f t="shared" si="8"/>
        <v>0</v>
      </c>
      <c r="H260" s="368">
        <f t="shared" si="9"/>
        <v>5</v>
      </c>
      <c r="I260" s="509"/>
    </row>
    <row r="261" spans="2:9" ht="15.6" thickBot="1">
      <c r="B261" s="2123" t="str">
        <f>+B232</f>
        <v>POZO DE INSPECCIÓN (1,45 &lt; H &lt; 1,80)</v>
      </c>
      <c r="C261" s="2124"/>
      <c r="D261" s="2124"/>
      <c r="E261" s="2124"/>
      <c r="F261" s="2124"/>
      <c r="G261" s="2124"/>
      <c r="H261" s="696">
        <f>+H260</f>
        <v>5</v>
      </c>
      <c r="I261" s="697"/>
    </row>
    <row r="262" spans="2:9" ht="15.6">
      <c r="B262" s="757"/>
      <c r="C262" s="758"/>
      <c r="D262" s="758"/>
      <c r="E262" s="759"/>
      <c r="F262" s="760"/>
      <c r="G262" s="760"/>
      <c r="H262" s="760"/>
      <c r="I262" s="773"/>
    </row>
    <row r="263" spans="2:9" ht="15.6">
      <c r="B263" s="279"/>
      <c r="C263" s="290"/>
      <c r="D263" s="290"/>
      <c r="E263" s="291"/>
      <c r="F263" s="292"/>
      <c r="G263" s="292"/>
      <c r="H263" s="292"/>
      <c r="I263" s="774"/>
    </row>
    <row r="264" spans="2:9" ht="15.6">
      <c r="B264" s="776" t="s">
        <v>1306</v>
      </c>
      <c r="C264" s="756"/>
      <c r="D264" s="756"/>
      <c r="E264" s="756"/>
      <c r="F264" s="1758" t="s">
        <v>1306</v>
      </c>
      <c r="G264" s="1758"/>
      <c r="H264" s="1757"/>
      <c r="I264" s="2103"/>
    </row>
    <row r="265" spans="2:9" ht="15.6">
      <c r="B265" s="1068" t="s">
        <v>1990</v>
      </c>
      <c r="C265" s="1521"/>
      <c r="D265" s="1521"/>
      <c r="E265" s="1521"/>
      <c r="F265" s="1759" t="s">
        <v>1942</v>
      </c>
      <c r="G265" s="1759"/>
      <c r="H265" s="1759"/>
      <c r="I265" s="2104"/>
    </row>
    <row r="266" spans="2:9" ht="15.6">
      <c r="B266" s="1069" t="s">
        <v>1992</v>
      </c>
      <c r="C266" s="1522"/>
      <c r="D266" s="1522"/>
      <c r="E266" s="1522"/>
      <c r="F266" s="1759" t="s">
        <v>1943</v>
      </c>
      <c r="G266" s="1759"/>
      <c r="H266" s="1759"/>
      <c r="I266" s="2104"/>
    </row>
    <row r="267" spans="2:9" ht="16.2" thickBot="1">
      <c r="B267" s="1070" t="s">
        <v>1991</v>
      </c>
      <c r="C267" s="1067"/>
      <c r="D267" s="1067"/>
      <c r="E267" s="1067"/>
      <c r="F267" s="1760" t="s">
        <v>1944</v>
      </c>
      <c r="G267" s="1760"/>
      <c r="H267" s="1760"/>
      <c r="I267" s="2105"/>
    </row>
    <row r="268" spans="2:9" ht="15" customHeight="1">
      <c r="B268" s="2125" t="s">
        <v>1368</v>
      </c>
      <c r="C268" s="2126"/>
      <c r="D268" s="2126"/>
      <c r="E268" s="2126"/>
      <c r="F268" s="2126"/>
      <c r="G268" s="2126"/>
      <c r="H268" s="2126"/>
      <c r="I268" s="2127"/>
    </row>
    <row r="269" spans="2:9">
      <c r="B269" s="2114" t="s">
        <v>1615</v>
      </c>
      <c r="C269" s="2115"/>
      <c r="D269" s="2115"/>
      <c r="E269" s="2115"/>
      <c r="F269" s="2115"/>
      <c r="G269" s="2115"/>
      <c r="H269" s="2115"/>
      <c r="I269" s="2116"/>
    </row>
    <row r="270" spans="2:9">
      <c r="B270" s="2114" t="s">
        <v>1617</v>
      </c>
      <c r="C270" s="2115"/>
      <c r="D270" s="2115"/>
      <c r="E270" s="2115"/>
      <c r="F270" s="2115"/>
      <c r="G270" s="2115"/>
      <c r="H270" s="2115"/>
      <c r="I270" s="2116"/>
    </row>
    <row r="271" spans="2:9">
      <c r="B271" s="362" t="s">
        <v>1370</v>
      </c>
      <c r="C271" s="2108" t="s">
        <v>1267</v>
      </c>
      <c r="D271" s="2109"/>
      <c r="E271" s="2109"/>
      <c r="F271" s="2109"/>
      <c r="G271" s="2109"/>
      <c r="H271" s="2110"/>
      <c r="I271" s="363" t="s">
        <v>1205</v>
      </c>
    </row>
    <row r="272" spans="2:9" ht="46.8" customHeight="1">
      <c r="B272" s="362" t="str">
        <f>+'ACTA ADICIONAL OBRA '!A213</f>
        <v>12.4.8</v>
      </c>
      <c r="C272" s="2111" t="str">
        <f>+'ACTA ADICIONAL OBRA '!B213</f>
        <v>Construcción pozo de inspección en concreto reforzado e impermeabilizado para tuberías de diámetro entre 8" y 27", con diámetro del cilindro de 1,20 m (1.8 m&lt; H &lt; 3,0m) incluye losa de fondo, tapa de inspección en HD, cilindro, cañuela y pañete de impermeabilización</v>
      </c>
      <c r="D272" s="2112"/>
      <c r="E272" s="2112"/>
      <c r="F272" s="2112"/>
      <c r="G272" s="2112"/>
      <c r="H272" s="2113"/>
      <c r="I272" s="364" t="s">
        <v>1260</v>
      </c>
    </row>
    <row r="273" spans="2:9" ht="15" customHeight="1">
      <c r="B273" s="2117" t="s">
        <v>1371</v>
      </c>
      <c r="C273" s="2118" t="s">
        <v>1372</v>
      </c>
      <c r="D273" s="2118"/>
      <c r="E273" s="2118"/>
      <c r="F273" s="2119" t="s">
        <v>2</v>
      </c>
      <c r="G273" s="2119" t="s">
        <v>1209</v>
      </c>
      <c r="H273" s="2119" t="s">
        <v>1373</v>
      </c>
      <c r="I273" s="2106" t="s">
        <v>1208</v>
      </c>
    </row>
    <row r="274" spans="2:9">
      <c r="B274" s="2117"/>
      <c r="C274" s="365" t="s">
        <v>1207</v>
      </c>
      <c r="D274" s="365" t="s">
        <v>1289</v>
      </c>
      <c r="E274" s="365" t="s">
        <v>1290</v>
      </c>
      <c r="F274" s="2120"/>
      <c r="G274" s="2120"/>
      <c r="H274" s="2120"/>
      <c r="I274" s="2107"/>
    </row>
    <row r="275" spans="2:9">
      <c r="B275" s="2121"/>
      <c r="C275" s="367"/>
      <c r="D275" s="367"/>
      <c r="E275" s="367"/>
      <c r="F275" s="367">
        <v>3</v>
      </c>
      <c r="G275" s="368">
        <f>F275</f>
        <v>3</v>
      </c>
      <c r="H275" s="368">
        <f>G275</f>
        <v>3</v>
      </c>
      <c r="I275" s="509"/>
    </row>
    <row r="276" spans="2:9">
      <c r="B276" s="2122"/>
      <c r="C276" s="368"/>
      <c r="D276" s="368"/>
      <c r="E276" s="368"/>
      <c r="F276" s="368"/>
      <c r="G276" s="368">
        <f t="shared" ref="G276:G298" si="10">F276</f>
        <v>0</v>
      </c>
      <c r="H276" s="368">
        <f t="shared" ref="H276:H298" si="11">H275+G276</f>
        <v>3</v>
      </c>
      <c r="I276" s="509"/>
    </row>
    <row r="277" spans="2:9">
      <c r="B277" s="2122"/>
      <c r="C277" s="368"/>
      <c r="D277" s="368"/>
      <c r="E277" s="368"/>
      <c r="F277" s="368"/>
      <c r="G277" s="368">
        <f t="shared" si="10"/>
        <v>0</v>
      </c>
      <c r="H277" s="368">
        <f t="shared" si="11"/>
        <v>3</v>
      </c>
      <c r="I277" s="509"/>
    </row>
    <row r="278" spans="2:9">
      <c r="B278" s="2122"/>
      <c r="C278" s="368"/>
      <c r="D278" s="368"/>
      <c r="E278" s="368"/>
      <c r="F278" s="368"/>
      <c r="G278" s="368">
        <f t="shared" si="10"/>
        <v>0</v>
      </c>
      <c r="H278" s="368">
        <f t="shared" si="11"/>
        <v>3</v>
      </c>
      <c r="I278" s="509"/>
    </row>
    <row r="279" spans="2:9">
      <c r="B279" s="2122"/>
      <c r="C279" s="368"/>
      <c r="D279" s="368"/>
      <c r="E279" s="368"/>
      <c r="F279" s="368"/>
      <c r="G279" s="368">
        <f t="shared" si="10"/>
        <v>0</v>
      </c>
      <c r="H279" s="368">
        <f t="shared" si="11"/>
        <v>3</v>
      </c>
      <c r="I279" s="509"/>
    </row>
    <row r="280" spans="2:9">
      <c r="B280" s="2122"/>
      <c r="C280" s="368"/>
      <c r="D280" s="368"/>
      <c r="E280" s="368"/>
      <c r="F280" s="368"/>
      <c r="G280" s="368">
        <f t="shared" si="10"/>
        <v>0</v>
      </c>
      <c r="H280" s="368">
        <f t="shared" si="11"/>
        <v>3</v>
      </c>
      <c r="I280" s="509"/>
    </row>
    <row r="281" spans="2:9">
      <c r="B281" s="2122"/>
      <c r="C281" s="368"/>
      <c r="D281" s="368"/>
      <c r="E281" s="368"/>
      <c r="F281" s="368"/>
      <c r="G281" s="368">
        <f t="shared" si="10"/>
        <v>0</v>
      </c>
      <c r="H281" s="368">
        <f t="shared" si="11"/>
        <v>3</v>
      </c>
      <c r="I281" s="509"/>
    </row>
    <row r="282" spans="2:9">
      <c r="B282" s="2122"/>
      <c r="C282" s="368"/>
      <c r="D282" s="368"/>
      <c r="E282" s="368"/>
      <c r="F282" s="368"/>
      <c r="G282" s="368">
        <f t="shared" si="10"/>
        <v>0</v>
      </c>
      <c r="H282" s="368">
        <f t="shared" si="11"/>
        <v>3</v>
      </c>
      <c r="I282" s="509"/>
    </row>
    <row r="283" spans="2:9">
      <c r="B283" s="2122"/>
      <c r="C283" s="368"/>
      <c r="D283" s="368"/>
      <c r="E283" s="368"/>
      <c r="F283" s="368"/>
      <c r="G283" s="368">
        <f t="shared" si="10"/>
        <v>0</v>
      </c>
      <c r="H283" s="368">
        <f t="shared" si="11"/>
        <v>3</v>
      </c>
      <c r="I283" s="509"/>
    </row>
    <row r="284" spans="2:9">
      <c r="B284" s="2122"/>
      <c r="C284" s="368"/>
      <c r="D284" s="368"/>
      <c r="E284" s="368"/>
      <c r="F284" s="368"/>
      <c r="G284" s="368">
        <f t="shared" si="10"/>
        <v>0</v>
      </c>
      <c r="H284" s="368">
        <f t="shared" si="11"/>
        <v>3</v>
      </c>
      <c r="I284" s="509"/>
    </row>
    <row r="285" spans="2:9">
      <c r="B285" s="2122"/>
      <c r="C285" s="368"/>
      <c r="D285" s="368"/>
      <c r="E285" s="368"/>
      <c r="F285" s="368"/>
      <c r="G285" s="368">
        <f t="shared" si="10"/>
        <v>0</v>
      </c>
      <c r="H285" s="368">
        <f t="shared" si="11"/>
        <v>3</v>
      </c>
      <c r="I285" s="509"/>
    </row>
    <row r="286" spans="2:9">
      <c r="B286" s="2122"/>
      <c r="C286" s="368"/>
      <c r="D286" s="368"/>
      <c r="E286" s="368"/>
      <c r="F286" s="368"/>
      <c r="G286" s="368">
        <f t="shared" si="10"/>
        <v>0</v>
      </c>
      <c r="H286" s="368">
        <f t="shared" si="11"/>
        <v>3</v>
      </c>
      <c r="I286" s="509"/>
    </row>
    <row r="287" spans="2:9">
      <c r="B287" s="2122"/>
      <c r="C287" s="368"/>
      <c r="D287" s="368"/>
      <c r="E287" s="368"/>
      <c r="F287" s="368"/>
      <c r="G287" s="368">
        <f t="shared" si="10"/>
        <v>0</v>
      </c>
      <c r="H287" s="368">
        <f t="shared" si="11"/>
        <v>3</v>
      </c>
      <c r="I287" s="509"/>
    </row>
    <row r="288" spans="2:9">
      <c r="B288" s="2122"/>
      <c r="C288" s="368"/>
      <c r="D288" s="368"/>
      <c r="E288" s="368"/>
      <c r="F288" s="368"/>
      <c r="G288" s="368">
        <f t="shared" si="10"/>
        <v>0</v>
      </c>
      <c r="H288" s="368">
        <f t="shared" si="11"/>
        <v>3</v>
      </c>
      <c r="I288" s="509"/>
    </row>
    <row r="289" spans="2:9">
      <c r="B289" s="2122"/>
      <c r="C289" s="368"/>
      <c r="D289" s="368"/>
      <c r="E289" s="368"/>
      <c r="F289" s="368"/>
      <c r="G289" s="368">
        <f t="shared" si="10"/>
        <v>0</v>
      </c>
      <c r="H289" s="368">
        <f t="shared" si="11"/>
        <v>3</v>
      </c>
      <c r="I289" s="509"/>
    </row>
    <row r="290" spans="2:9">
      <c r="B290" s="2122"/>
      <c r="C290" s="368"/>
      <c r="D290" s="368"/>
      <c r="E290" s="368"/>
      <c r="F290" s="368"/>
      <c r="G290" s="368">
        <f t="shared" si="10"/>
        <v>0</v>
      </c>
      <c r="H290" s="368">
        <f t="shared" si="11"/>
        <v>3</v>
      </c>
      <c r="I290" s="509"/>
    </row>
    <row r="291" spans="2:9">
      <c r="B291" s="2122"/>
      <c r="C291" s="368"/>
      <c r="D291" s="368"/>
      <c r="E291" s="368"/>
      <c r="F291" s="368"/>
      <c r="G291" s="368">
        <f t="shared" si="10"/>
        <v>0</v>
      </c>
      <c r="H291" s="368">
        <f t="shared" si="11"/>
        <v>3</v>
      </c>
      <c r="I291" s="509"/>
    </row>
    <row r="292" spans="2:9">
      <c r="B292" s="2122"/>
      <c r="C292" s="368"/>
      <c r="D292" s="368"/>
      <c r="E292" s="368"/>
      <c r="F292" s="368"/>
      <c r="G292" s="368">
        <f t="shared" si="10"/>
        <v>0</v>
      </c>
      <c r="H292" s="368">
        <f t="shared" si="11"/>
        <v>3</v>
      </c>
      <c r="I292" s="509"/>
    </row>
    <row r="293" spans="2:9">
      <c r="B293" s="2122"/>
      <c r="C293" s="368"/>
      <c r="D293" s="368"/>
      <c r="E293" s="368"/>
      <c r="F293" s="368"/>
      <c r="G293" s="368">
        <f t="shared" si="10"/>
        <v>0</v>
      </c>
      <c r="H293" s="368">
        <f t="shared" si="11"/>
        <v>3</v>
      </c>
      <c r="I293" s="509"/>
    </row>
    <row r="294" spans="2:9">
      <c r="B294" s="2122"/>
      <c r="C294" s="368"/>
      <c r="D294" s="368"/>
      <c r="E294" s="368"/>
      <c r="F294" s="368"/>
      <c r="G294" s="368">
        <f t="shared" si="10"/>
        <v>0</v>
      </c>
      <c r="H294" s="368">
        <f t="shared" si="11"/>
        <v>3</v>
      </c>
      <c r="I294" s="509"/>
    </row>
    <row r="295" spans="2:9">
      <c r="B295" s="2122"/>
      <c r="C295" s="368"/>
      <c r="D295" s="368"/>
      <c r="E295" s="368"/>
      <c r="F295" s="368"/>
      <c r="G295" s="368">
        <f t="shared" si="10"/>
        <v>0</v>
      </c>
      <c r="H295" s="368">
        <f t="shared" si="11"/>
        <v>3</v>
      </c>
      <c r="I295" s="509"/>
    </row>
    <row r="296" spans="2:9">
      <c r="B296" s="2122"/>
      <c r="C296" s="368"/>
      <c r="D296" s="368"/>
      <c r="E296" s="368"/>
      <c r="F296" s="368"/>
      <c r="G296" s="368">
        <f t="shared" si="10"/>
        <v>0</v>
      </c>
      <c r="H296" s="368">
        <f t="shared" si="11"/>
        <v>3</v>
      </c>
      <c r="I296" s="509"/>
    </row>
    <row r="297" spans="2:9">
      <c r="B297" s="2122"/>
      <c r="C297" s="368"/>
      <c r="D297" s="368"/>
      <c r="E297" s="368"/>
      <c r="F297" s="368"/>
      <c r="G297" s="368">
        <f t="shared" si="10"/>
        <v>0</v>
      </c>
      <c r="H297" s="368">
        <f t="shared" si="11"/>
        <v>3</v>
      </c>
      <c r="I297" s="509"/>
    </row>
    <row r="298" spans="2:9">
      <c r="B298" s="2122"/>
      <c r="C298" s="368"/>
      <c r="D298" s="368"/>
      <c r="E298" s="368"/>
      <c r="F298" s="368"/>
      <c r="G298" s="368">
        <f t="shared" si="10"/>
        <v>0</v>
      </c>
      <c r="H298" s="368">
        <f t="shared" si="11"/>
        <v>3</v>
      </c>
      <c r="I298" s="509"/>
    </row>
    <row r="299" spans="2:9" ht="15.6" thickBot="1">
      <c r="B299" s="2123" t="str">
        <f>+B270</f>
        <v>POZO DE INSPECCIÓN (1,80 &lt; H &lt; 3,00)</v>
      </c>
      <c r="C299" s="2124"/>
      <c r="D299" s="2124"/>
      <c r="E299" s="2124"/>
      <c r="F299" s="2124"/>
      <c r="G299" s="2124"/>
      <c r="H299" s="696">
        <f>+H298</f>
        <v>3</v>
      </c>
      <c r="I299" s="697"/>
    </row>
    <row r="300" spans="2:9" ht="15.6">
      <c r="B300" s="757"/>
      <c r="C300" s="758"/>
      <c r="D300" s="758"/>
      <c r="E300" s="759"/>
      <c r="F300" s="760"/>
      <c r="G300" s="760"/>
      <c r="H300" s="760"/>
      <c r="I300" s="773"/>
    </row>
    <row r="301" spans="2:9" ht="15.6">
      <c r="B301" s="279"/>
      <c r="C301" s="290"/>
      <c r="D301" s="290"/>
      <c r="E301" s="291"/>
      <c r="F301" s="292"/>
      <c r="G301" s="292"/>
      <c r="H301" s="292"/>
      <c r="I301" s="774"/>
    </row>
    <row r="302" spans="2:9" ht="15.6">
      <c r="B302" s="776" t="s">
        <v>1306</v>
      </c>
      <c r="C302" s="756"/>
      <c r="D302" s="756"/>
      <c r="E302" s="756"/>
      <c r="F302" s="1758" t="s">
        <v>1306</v>
      </c>
      <c r="G302" s="1758"/>
      <c r="H302" s="1757"/>
      <c r="I302" s="2103"/>
    </row>
    <row r="303" spans="2:9" ht="15.6">
      <c r="B303" s="1068" t="s">
        <v>1990</v>
      </c>
      <c r="C303" s="1521"/>
      <c r="D303" s="1521"/>
      <c r="E303" s="1521"/>
      <c r="F303" s="1759" t="s">
        <v>1942</v>
      </c>
      <c r="G303" s="1759"/>
      <c r="H303" s="1759"/>
      <c r="I303" s="2104"/>
    </row>
    <row r="304" spans="2:9" ht="15.6">
      <c r="B304" s="1069" t="s">
        <v>1992</v>
      </c>
      <c r="C304" s="1522"/>
      <c r="D304" s="1522"/>
      <c r="E304" s="1522"/>
      <c r="F304" s="1759" t="s">
        <v>1943</v>
      </c>
      <c r="G304" s="1759"/>
      <c r="H304" s="1759"/>
      <c r="I304" s="2104"/>
    </row>
    <row r="305" spans="2:9" ht="16.2" thickBot="1">
      <c r="B305" s="1070" t="s">
        <v>1991</v>
      </c>
      <c r="C305" s="1067"/>
      <c r="D305" s="1067"/>
      <c r="E305" s="1067"/>
      <c r="F305" s="1760" t="s">
        <v>1944</v>
      </c>
      <c r="G305" s="1760"/>
      <c r="H305" s="1760"/>
      <c r="I305" s="2105"/>
    </row>
    <row r="306" spans="2:9" ht="15" customHeight="1">
      <c r="B306" s="2125" t="s">
        <v>1368</v>
      </c>
      <c r="C306" s="2126"/>
      <c r="D306" s="2126"/>
      <c r="E306" s="2126"/>
      <c r="F306" s="2126"/>
      <c r="G306" s="2126"/>
      <c r="H306" s="2126"/>
      <c r="I306" s="2127"/>
    </row>
    <row r="307" spans="2:9">
      <c r="B307" s="2114" t="s">
        <v>1618</v>
      </c>
      <c r="C307" s="2115"/>
      <c r="D307" s="2115"/>
      <c r="E307" s="2115"/>
      <c r="F307" s="2115"/>
      <c r="G307" s="2115"/>
      <c r="H307" s="2115"/>
      <c r="I307" s="2116"/>
    </row>
    <row r="308" spans="2:9">
      <c r="B308" s="2114" t="s">
        <v>1619</v>
      </c>
      <c r="C308" s="2115"/>
      <c r="D308" s="2115"/>
      <c r="E308" s="2115"/>
      <c r="F308" s="2115"/>
      <c r="G308" s="2115"/>
      <c r="H308" s="2115"/>
      <c r="I308" s="2116"/>
    </row>
    <row r="309" spans="2:9">
      <c r="B309" s="362" t="s">
        <v>1370</v>
      </c>
      <c r="C309" s="2108" t="s">
        <v>1267</v>
      </c>
      <c r="D309" s="2109"/>
      <c r="E309" s="2109"/>
      <c r="F309" s="2109"/>
      <c r="G309" s="2109"/>
      <c r="H309" s="2110"/>
      <c r="I309" s="363" t="s">
        <v>1205</v>
      </c>
    </row>
    <row r="310" spans="2:9" ht="34.799999999999997" customHeight="1">
      <c r="B310" s="362" t="str">
        <f>+'ACTA ADICIONAL OBRA '!A215</f>
        <v>12.4.9</v>
      </c>
      <c r="C310" s="2111" t="str">
        <f>+'ACTA ADICIONAL OBRA '!B215</f>
        <v>Tubería Alcantarillado de 8" en PVC (Unión Mecánica) de pared interior lisa y exterior corrugada.</v>
      </c>
      <c r="D310" s="2112"/>
      <c r="E310" s="2112"/>
      <c r="F310" s="2112"/>
      <c r="G310" s="2112"/>
      <c r="H310" s="2113"/>
      <c r="I310" s="364" t="s">
        <v>1139</v>
      </c>
    </row>
    <row r="311" spans="2:9" ht="15" customHeight="1">
      <c r="B311" s="2117" t="s">
        <v>1371</v>
      </c>
      <c r="C311" s="2118" t="s">
        <v>1372</v>
      </c>
      <c r="D311" s="2118"/>
      <c r="E311" s="2118"/>
      <c r="F311" s="2119" t="s">
        <v>2</v>
      </c>
      <c r="G311" s="2119" t="s">
        <v>1209</v>
      </c>
      <c r="H311" s="2119" t="s">
        <v>1373</v>
      </c>
      <c r="I311" s="2106" t="s">
        <v>1208</v>
      </c>
    </row>
    <row r="312" spans="2:9">
      <c r="B312" s="2117"/>
      <c r="C312" s="365" t="s">
        <v>1207</v>
      </c>
      <c r="D312" s="365" t="s">
        <v>1289</v>
      </c>
      <c r="E312" s="365" t="s">
        <v>1290</v>
      </c>
      <c r="F312" s="2120"/>
      <c r="G312" s="2120"/>
      <c r="H312" s="2120"/>
      <c r="I312" s="2107"/>
    </row>
    <row r="313" spans="2:9">
      <c r="B313" s="2121"/>
      <c r="C313" s="366">
        <v>52.36</v>
      </c>
      <c r="D313" s="367"/>
      <c r="E313" s="367"/>
      <c r="F313" s="367">
        <v>1</v>
      </c>
      <c r="G313" s="368">
        <f>C313*F313</f>
        <v>52.36</v>
      </c>
      <c r="H313" s="368">
        <f>G313</f>
        <v>52.36</v>
      </c>
      <c r="I313" s="364" t="s">
        <v>1374</v>
      </c>
    </row>
    <row r="314" spans="2:9">
      <c r="B314" s="2122"/>
      <c r="C314" s="369">
        <v>63.37</v>
      </c>
      <c r="D314" s="368"/>
      <c r="E314" s="368"/>
      <c r="F314" s="368">
        <v>1</v>
      </c>
      <c r="G314" s="368">
        <f t="shared" ref="G314:G320" si="12">C314*F314</f>
        <v>63.37</v>
      </c>
      <c r="H314" s="368">
        <f t="shared" ref="H314:H336" si="13">H313+G314</f>
        <v>115.72999999999999</v>
      </c>
      <c r="I314" s="364" t="s">
        <v>1375</v>
      </c>
    </row>
    <row r="315" spans="2:9">
      <c r="B315" s="2122"/>
      <c r="C315" s="369">
        <v>60.82</v>
      </c>
      <c r="D315" s="368"/>
      <c r="E315" s="368"/>
      <c r="F315" s="368">
        <v>1</v>
      </c>
      <c r="G315" s="368">
        <f t="shared" si="12"/>
        <v>60.82</v>
      </c>
      <c r="H315" s="368">
        <f t="shared" si="13"/>
        <v>176.54999999999998</v>
      </c>
      <c r="I315" s="364" t="s">
        <v>1376</v>
      </c>
    </row>
    <row r="316" spans="2:9">
      <c r="B316" s="2122"/>
      <c r="C316" s="369">
        <v>89.8</v>
      </c>
      <c r="D316" s="368"/>
      <c r="E316" s="368"/>
      <c r="F316" s="368">
        <v>1</v>
      </c>
      <c r="G316" s="368">
        <f t="shared" si="12"/>
        <v>89.8</v>
      </c>
      <c r="H316" s="368">
        <f t="shared" si="13"/>
        <v>266.34999999999997</v>
      </c>
      <c r="I316" s="364" t="s">
        <v>1377</v>
      </c>
    </row>
    <row r="317" spans="2:9">
      <c r="B317" s="2122"/>
      <c r="C317" s="369">
        <v>56.74</v>
      </c>
      <c r="D317" s="368"/>
      <c r="E317" s="368"/>
      <c r="F317" s="368">
        <v>1</v>
      </c>
      <c r="G317" s="368">
        <f t="shared" si="12"/>
        <v>56.74</v>
      </c>
      <c r="H317" s="368">
        <f t="shared" si="13"/>
        <v>323.08999999999997</v>
      </c>
      <c r="I317" s="364" t="s">
        <v>1378</v>
      </c>
    </row>
    <row r="318" spans="2:9">
      <c r="B318" s="2122"/>
      <c r="C318" s="369">
        <v>29.49</v>
      </c>
      <c r="D318" s="368"/>
      <c r="E318" s="368"/>
      <c r="F318" s="368">
        <v>1</v>
      </c>
      <c r="G318" s="368">
        <f t="shared" si="12"/>
        <v>29.49</v>
      </c>
      <c r="H318" s="368">
        <f t="shared" si="13"/>
        <v>352.58</v>
      </c>
      <c r="I318" s="364" t="s">
        <v>1379</v>
      </c>
    </row>
    <row r="319" spans="2:9">
      <c r="B319" s="2122"/>
      <c r="C319" s="369">
        <v>76.88</v>
      </c>
      <c r="D319" s="368"/>
      <c r="E319" s="368"/>
      <c r="F319" s="368">
        <v>1</v>
      </c>
      <c r="G319" s="368">
        <f t="shared" si="12"/>
        <v>76.88</v>
      </c>
      <c r="H319" s="368">
        <f t="shared" si="13"/>
        <v>429.46</v>
      </c>
      <c r="I319" s="364" t="s">
        <v>1380</v>
      </c>
    </row>
    <row r="320" spans="2:9">
      <c r="B320" s="2122"/>
      <c r="C320" s="369">
        <v>35.99</v>
      </c>
      <c r="D320" s="368"/>
      <c r="E320" s="368"/>
      <c r="F320" s="368">
        <v>1</v>
      </c>
      <c r="G320" s="368">
        <f t="shared" si="12"/>
        <v>35.99</v>
      </c>
      <c r="H320" s="368">
        <f t="shared" si="13"/>
        <v>465.45</v>
      </c>
      <c r="I320" s="364" t="s">
        <v>1381</v>
      </c>
    </row>
    <row r="321" spans="2:9">
      <c r="B321" s="2122"/>
      <c r="C321" s="368"/>
      <c r="D321" s="368"/>
      <c r="E321" s="368"/>
      <c r="F321" s="368"/>
      <c r="G321" s="368">
        <f t="shared" ref="G321:G336" si="14">C321*D321*F321</f>
        <v>0</v>
      </c>
      <c r="H321" s="368">
        <f t="shared" si="13"/>
        <v>465.45</v>
      </c>
      <c r="I321" s="509"/>
    </row>
    <row r="322" spans="2:9">
      <c r="B322" s="2122"/>
      <c r="C322" s="368"/>
      <c r="D322" s="368"/>
      <c r="E322" s="368"/>
      <c r="F322" s="368"/>
      <c r="G322" s="368">
        <f t="shared" si="14"/>
        <v>0</v>
      </c>
      <c r="H322" s="368">
        <f t="shared" si="13"/>
        <v>465.45</v>
      </c>
      <c r="I322" s="509"/>
    </row>
    <row r="323" spans="2:9">
      <c r="B323" s="2122"/>
      <c r="C323" s="368"/>
      <c r="D323" s="368"/>
      <c r="E323" s="368"/>
      <c r="F323" s="368"/>
      <c r="G323" s="368">
        <f t="shared" si="14"/>
        <v>0</v>
      </c>
      <c r="H323" s="368">
        <f t="shared" si="13"/>
        <v>465.45</v>
      </c>
      <c r="I323" s="509"/>
    </row>
    <row r="324" spans="2:9">
      <c r="B324" s="2122"/>
      <c r="C324" s="368"/>
      <c r="D324" s="368"/>
      <c r="E324" s="368"/>
      <c r="F324" s="368"/>
      <c r="G324" s="368">
        <f t="shared" si="14"/>
        <v>0</v>
      </c>
      <c r="H324" s="368">
        <f t="shared" si="13"/>
        <v>465.45</v>
      </c>
      <c r="I324" s="509"/>
    </row>
    <row r="325" spans="2:9">
      <c r="B325" s="2122"/>
      <c r="C325" s="368"/>
      <c r="D325" s="368"/>
      <c r="E325" s="368"/>
      <c r="F325" s="368"/>
      <c r="G325" s="368">
        <f t="shared" si="14"/>
        <v>0</v>
      </c>
      <c r="H325" s="368">
        <f t="shared" si="13"/>
        <v>465.45</v>
      </c>
      <c r="I325" s="509"/>
    </row>
    <row r="326" spans="2:9">
      <c r="B326" s="2122"/>
      <c r="C326" s="368"/>
      <c r="D326" s="368"/>
      <c r="E326" s="368"/>
      <c r="F326" s="368"/>
      <c r="G326" s="368">
        <f t="shared" si="14"/>
        <v>0</v>
      </c>
      <c r="H326" s="368">
        <f t="shared" si="13"/>
        <v>465.45</v>
      </c>
      <c r="I326" s="509"/>
    </row>
    <row r="327" spans="2:9">
      <c r="B327" s="2122"/>
      <c r="C327" s="368"/>
      <c r="D327" s="368"/>
      <c r="E327" s="368"/>
      <c r="F327" s="368"/>
      <c r="G327" s="368">
        <f t="shared" si="14"/>
        <v>0</v>
      </c>
      <c r="H327" s="368">
        <f t="shared" si="13"/>
        <v>465.45</v>
      </c>
      <c r="I327" s="509"/>
    </row>
    <row r="328" spans="2:9">
      <c r="B328" s="2122"/>
      <c r="C328" s="368"/>
      <c r="D328" s="368"/>
      <c r="E328" s="368"/>
      <c r="F328" s="368"/>
      <c r="G328" s="368">
        <f t="shared" si="14"/>
        <v>0</v>
      </c>
      <c r="H328" s="368">
        <f t="shared" si="13"/>
        <v>465.45</v>
      </c>
      <c r="I328" s="509"/>
    </row>
    <row r="329" spans="2:9">
      <c r="B329" s="2122"/>
      <c r="C329" s="368"/>
      <c r="D329" s="368"/>
      <c r="E329" s="368"/>
      <c r="F329" s="368"/>
      <c r="G329" s="368">
        <f t="shared" si="14"/>
        <v>0</v>
      </c>
      <c r="H329" s="368">
        <f t="shared" si="13"/>
        <v>465.45</v>
      </c>
      <c r="I329" s="509"/>
    </row>
    <row r="330" spans="2:9">
      <c r="B330" s="2122"/>
      <c r="C330" s="368"/>
      <c r="D330" s="368"/>
      <c r="E330" s="368"/>
      <c r="F330" s="368"/>
      <c r="G330" s="368">
        <f t="shared" si="14"/>
        <v>0</v>
      </c>
      <c r="H330" s="368">
        <f t="shared" si="13"/>
        <v>465.45</v>
      </c>
      <c r="I330" s="509"/>
    </row>
    <row r="331" spans="2:9">
      <c r="B331" s="2122"/>
      <c r="C331" s="368"/>
      <c r="D331" s="368"/>
      <c r="E331" s="368"/>
      <c r="F331" s="368"/>
      <c r="G331" s="368">
        <f t="shared" si="14"/>
        <v>0</v>
      </c>
      <c r="H331" s="368">
        <f t="shared" si="13"/>
        <v>465.45</v>
      </c>
      <c r="I331" s="509"/>
    </row>
    <row r="332" spans="2:9">
      <c r="B332" s="2122"/>
      <c r="C332" s="368"/>
      <c r="D332" s="368"/>
      <c r="E332" s="368"/>
      <c r="F332" s="368"/>
      <c r="G332" s="368">
        <f t="shared" si="14"/>
        <v>0</v>
      </c>
      <c r="H332" s="368">
        <f t="shared" si="13"/>
        <v>465.45</v>
      </c>
      <c r="I332" s="509"/>
    </row>
    <row r="333" spans="2:9">
      <c r="B333" s="2122"/>
      <c r="C333" s="368"/>
      <c r="D333" s="368"/>
      <c r="E333" s="368"/>
      <c r="F333" s="368"/>
      <c r="G333" s="368">
        <f t="shared" si="14"/>
        <v>0</v>
      </c>
      <c r="H333" s="368">
        <f t="shared" si="13"/>
        <v>465.45</v>
      </c>
      <c r="I333" s="509"/>
    </row>
    <row r="334" spans="2:9">
      <c r="B334" s="2122"/>
      <c r="C334" s="368"/>
      <c r="D334" s="368"/>
      <c r="E334" s="368"/>
      <c r="F334" s="368"/>
      <c r="G334" s="368">
        <f t="shared" si="14"/>
        <v>0</v>
      </c>
      <c r="H334" s="368">
        <f t="shared" si="13"/>
        <v>465.45</v>
      </c>
      <c r="I334" s="509"/>
    </row>
    <row r="335" spans="2:9">
      <c r="B335" s="2122"/>
      <c r="C335" s="368"/>
      <c r="D335" s="368"/>
      <c r="E335" s="368"/>
      <c r="F335" s="368"/>
      <c r="G335" s="368">
        <f t="shared" si="14"/>
        <v>0</v>
      </c>
      <c r="H335" s="368">
        <f t="shared" si="13"/>
        <v>465.45</v>
      </c>
      <c r="I335" s="509"/>
    </row>
    <row r="336" spans="2:9">
      <c r="B336" s="2122"/>
      <c r="C336" s="368"/>
      <c r="D336" s="368"/>
      <c r="E336" s="368"/>
      <c r="F336" s="368"/>
      <c r="G336" s="368">
        <f t="shared" si="14"/>
        <v>0</v>
      </c>
      <c r="H336" s="368">
        <f t="shared" si="13"/>
        <v>465.45</v>
      </c>
      <c r="I336" s="509"/>
    </row>
    <row r="337" spans="2:10" ht="15.6" thickBot="1">
      <c r="B337" s="2123" t="str">
        <f>+B308</f>
        <v>TUBERÍA 8"</v>
      </c>
      <c r="C337" s="2124"/>
      <c r="D337" s="2124"/>
      <c r="E337" s="2124"/>
      <c r="F337" s="2124"/>
      <c r="G337" s="2124"/>
      <c r="H337" s="696">
        <f>+H336</f>
        <v>465.45</v>
      </c>
      <c r="I337" s="697"/>
    </row>
    <row r="338" spans="2:10" ht="15.6">
      <c r="B338" s="757"/>
      <c r="C338" s="758"/>
      <c r="D338" s="758"/>
      <c r="E338" s="759"/>
      <c r="F338" s="760"/>
      <c r="G338" s="760"/>
      <c r="H338" s="760"/>
      <c r="I338" s="773"/>
    </row>
    <row r="339" spans="2:10" ht="15.6">
      <c r="B339" s="279"/>
      <c r="C339" s="290"/>
      <c r="D339" s="290"/>
      <c r="E339" s="291"/>
      <c r="F339" s="292"/>
      <c r="G339" s="292"/>
      <c r="H339" s="292"/>
      <c r="I339" s="774"/>
    </row>
    <row r="340" spans="2:10" ht="15.6">
      <c r="B340" s="776" t="s">
        <v>1306</v>
      </c>
      <c r="C340" s="756"/>
      <c r="D340" s="756"/>
      <c r="E340" s="756"/>
      <c r="F340" s="1758" t="s">
        <v>1306</v>
      </c>
      <c r="G340" s="1758"/>
      <c r="H340" s="1757"/>
      <c r="I340" s="2103"/>
    </row>
    <row r="341" spans="2:10" ht="15.6">
      <c r="B341" s="1068" t="s">
        <v>1990</v>
      </c>
      <c r="C341" s="1521"/>
      <c r="D341" s="1521"/>
      <c r="E341" s="1521"/>
      <c r="F341" s="1759" t="s">
        <v>1942</v>
      </c>
      <c r="G341" s="1759"/>
      <c r="H341" s="1759"/>
      <c r="I341" s="2104"/>
    </row>
    <row r="342" spans="2:10" ht="15.6">
      <c r="B342" s="1069" t="s">
        <v>1992</v>
      </c>
      <c r="C342" s="1522"/>
      <c r="D342" s="1522"/>
      <c r="E342" s="1522"/>
      <c r="F342" s="1759" t="s">
        <v>1943</v>
      </c>
      <c r="G342" s="1759"/>
      <c r="H342" s="1759"/>
      <c r="I342" s="2104"/>
    </row>
    <row r="343" spans="2:10" ht="16.2" thickBot="1">
      <c r="B343" s="1070" t="s">
        <v>1991</v>
      </c>
      <c r="C343" s="1067"/>
      <c r="D343" s="1067"/>
      <c r="E343" s="1067"/>
      <c r="F343" s="1760" t="s">
        <v>1944</v>
      </c>
      <c r="G343" s="1760"/>
      <c r="H343" s="1760"/>
      <c r="I343" s="2105"/>
    </row>
    <row r="344" spans="2:10" ht="15" customHeight="1">
      <c r="B344" s="2125" t="s">
        <v>1368</v>
      </c>
      <c r="C344" s="2126"/>
      <c r="D344" s="2126"/>
      <c r="E344" s="2126"/>
      <c r="F344" s="2126"/>
      <c r="G344" s="2126"/>
      <c r="H344" s="2126"/>
      <c r="I344" s="2127"/>
    </row>
    <row r="345" spans="2:10">
      <c r="B345" s="2114" t="s">
        <v>1620</v>
      </c>
      <c r="C345" s="2115"/>
      <c r="D345" s="2115"/>
      <c r="E345" s="2115"/>
      <c r="F345" s="2115"/>
      <c r="G345" s="2115"/>
      <c r="H345" s="2115"/>
      <c r="I345" s="2116"/>
    </row>
    <row r="346" spans="2:10">
      <c r="B346" s="2114" t="s">
        <v>1621</v>
      </c>
      <c r="C346" s="2115"/>
      <c r="D346" s="2115"/>
      <c r="E346" s="2115"/>
      <c r="F346" s="2115"/>
      <c r="G346" s="2115"/>
      <c r="H346" s="2115"/>
      <c r="I346" s="2116"/>
      <c r="J346" s="1526"/>
    </row>
    <row r="347" spans="2:10" ht="15" customHeight="1">
      <c r="B347" s="362" t="s">
        <v>1370</v>
      </c>
      <c r="C347" s="2108" t="s">
        <v>1267</v>
      </c>
      <c r="D347" s="2109"/>
      <c r="E347" s="2109"/>
      <c r="F347" s="2109"/>
      <c r="G347" s="2109"/>
      <c r="H347" s="2110"/>
      <c r="I347" s="363" t="s">
        <v>1205</v>
      </c>
    </row>
    <row r="348" spans="2:10" ht="56.4" customHeight="1">
      <c r="B348" s="362" t="str">
        <f>+'ACTA ADICIONAL OBRA '!A216</f>
        <v>12.4.10</v>
      </c>
      <c r="C348" s="2111" t="str">
        <f>+'ACTA ADICIONAL OBRA '!B216</f>
        <v xml:space="preserve">Suministro e Instalación domiciliaria de alcantarillado con tubería de PVC Unión Mecánica corrugada de 160 mm (6"). Incluye caja sencilla de 0.60x0.60x1.00 m en ladrillo, tapa en concreto de 3000 psi, Tee o Yee, codo o accesorios de derivación. Tipo 5.  (6 &lt;  L &lt; 7,0 m) </v>
      </c>
      <c r="D348" s="2112"/>
      <c r="E348" s="2112"/>
      <c r="F348" s="2112"/>
      <c r="G348" s="2112"/>
      <c r="H348" s="2113"/>
      <c r="I348" s="364" t="s">
        <v>9</v>
      </c>
    </row>
    <row r="349" spans="2:10" ht="15" customHeight="1">
      <c r="B349" s="2117" t="s">
        <v>1371</v>
      </c>
      <c r="C349" s="2118" t="s">
        <v>1372</v>
      </c>
      <c r="D349" s="2118"/>
      <c r="E349" s="2118"/>
      <c r="F349" s="2119" t="s">
        <v>2</v>
      </c>
      <c r="G349" s="2119" t="s">
        <v>1209</v>
      </c>
      <c r="H349" s="2119" t="s">
        <v>1373</v>
      </c>
      <c r="I349" s="2106" t="s">
        <v>1208</v>
      </c>
    </row>
    <row r="350" spans="2:10">
      <c r="B350" s="2117"/>
      <c r="C350" s="365" t="s">
        <v>1207</v>
      </c>
      <c r="D350" s="365" t="s">
        <v>1289</v>
      </c>
      <c r="E350" s="365" t="s">
        <v>1290</v>
      </c>
      <c r="F350" s="2120"/>
      <c r="G350" s="2120"/>
      <c r="H350" s="2120"/>
      <c r="I350" s="2107"/>
    </row>
    <row r="351" spans="2:10">
      <c r="B351" s="2121"/>
      <c r="C351" s="367"/>
      <c r="D351" s="367"/>
      <c r="E351" s="367"/>
      <c r="F351" s="367">
        <v>1</v>
      </c>
      <c r="G351" s="368">
        <f>F351</f>
        <v>1</v>
      </c>
      <c r="H351" s="368">
        <f>G351</f>
        <v>1</v>
      </c>
      <c r="I351" s="509" t="s">
        <v>1622</v>
      </c>
    </row>
    <row r="352" spans="2:10" ht="15" customHeight="1">
      <c r="B352" s="2122"/>
      <c r="C352" s="368"/>
      <c r="D352" s="368"/>
      <c r="E352" s="368"/>
      <c r="F352" s="368"/>
      <c r="G352" s="368">
        <f t="shared" ref="G352:G374" si="15">F352</f>
        <v>0</v>
      </c>
      <c r="H352" s="368">
        <f t="shared" ref="H352:H374" si="16">H351+G352</f>
        <v>1</v>
      </c>
      <c r="I352" s="509"/>
    </row>
    <row r="353" spans="2:9">
      <c r="B353" s="2122"/>
      <c r="C353" s="368"/>
      <c r="D353" s="368"/>
      <c r="E353" s="368"/>
      <c r="F353" s="368"/>
      <c r="G353" s="368">
        <f t="shared" si="15"/>
        <v>0</v>
      </c>
      <c r="H353" s="368">
        <f t="shared" si="16"/>
        <v>1</v>
      </c>
      <c r="I353" s="509"/>
    </row>
    <row r="354" spans="2:9">
      <c r="B354" s="2122"/>
      <c r="C354" s="368"/>
      <c r="D354" s="368"/>
      <c r="E354" s="368"/>
      <c r="F354" s="368"/>
      <c r="G354" s="368">
        <f t="shared" si="15"/>
        <v>0</v>
      </c>
      <c r="H354" s="368">
        <f t="shared" si="16"/>
        <v>1</v>
      </c>
      <c r="I354" s="509"/>
    </row>
    <row r="355" spans="2:9">
      <c r="B355" s="2122"/>
      <c r="C355" s="368"/>
      <c r="D355" s="368"/>
      <c r="E355" s="368"/>
      <c r="F355" s="368"/>
      <c r="G355" s="368">
        <f t="shared" si="15"/>
        <v>0</v>
      </c>
      <c r="H355" s="368">
        <f t="shared" si="16"/>
        <v>1</v>
      </c>
      <c r="I355" s="509"/>
    </row>
    <row r="356" spans="2:9">
      <c r="B356" s="2122"/>
      <c r="C356" s="368"/>
      <c r="D356" s="368"/>
      <c r="E356" s="368"/>
      <c r="F356" s="368"/>
      <c r="G356" s="368">
        <f t="shared" si="15"/>
        <v>0</v>
      </c>
      <c r="H356" s="368">
        <f t="shared" si="16"/>
        <v>1</v>
      </c>
      <c r="I356" s="509"/>
    </row>
    <row r="357" spans="2:9">
      <c r="B357" s="2122"/>
      <c r="C357" s="368"/>
      <c r="D357" s="368"/>
      <c r="E357" s="368"/>
      <c r="F357" s="368"/>
      <c r="G357" s="368">
        <f t="shared" si="15"/>
        <v>0</v>
      </c>
      <c r="H357" s="368">
        <f t="shared" si="16"/>
        <v>1</v>
      </c>
      <c r="I357" s="509"/>
    </row>
    <row r="358" spans="2:9">
      <c r="B358" s="2122"/>
      <c r="C358" s="368"/>
      <c r="D358" s="368"/>
      <c r="E358" s="368"/>
      <c r="F358" s="368"/>
      <c r="G358" s="368">
        <f t="shared" si="15"/>
        <v>0</v>
      </c>
      <c r="H358" s="368">
        <f t="shared" si="16"/>
        <v>1</v>
      </c>
      <c r="I358" s="509"/>
    </row>
    <row r="359" spans="2:9">
      <c r="B359" s="2122"/>
      <c r="C359" s="368"/>
      <c r="D359" s="368"/>
      <c r="E359" s="368"/>
      <c r="F359" s="368"/>
      <c r="G359" s="368">
        <f t="shared" si="15"/>
        <v>0</v>
      </c>
      <c r="H359" s="368">
        <f t="shared" si="16"/>
        <v>1</v>
      </c>
      <c r="I359" s="509"/>
    </row>
    <row r="360" spans="2:9">
      <c r="B360" s="2122"/>
      <c r="C360" s="368"/>
      <c r="D360" s="368"/>
      <c r="E360" s="368"/>
      <c r="F360" s="368"/>
      <c r="G360" s="368">
        <f t="shared" si="15"/>
        <v>0</v>
      </c>
      <c r="H360" s="368">
        <f t="shared" si="16"/>
        <v>1</v>
      </c>
      <c r="I360" s="509"/>
    </row>
    <row r="361" spans="2:9">
      <c r="B361" s="2122"/>
      <c r="C361" s="368"/>
      <c r="D361" s="368"/>
      <c r="E361" s="368"/>
      <c r="F361" s="368"/>
      <c r="G361" s="368">
        <f t="shared" si="15"/>
        <v>0</v>
      </c>
      <c r="H361" s="368">
        <f t="shared" si="16"/>
        <v>1</v>
      </c>
      <c r="I361" s="509"/>
    </row>
    <row r="362" spans="2:9">
      <c r="B362" s="2122"/>
      <c r="C362" s="368"/>
      <c r="D362" s="368"/>
      <c r="E362" s="368"/>
      <c r="F362" s="368"/>
      <c r="G362" s="368">
        <f t="shared" si="15"/>
        <v>0</v>
      </c>
      <c r="H362" s="368">
        <f t="shared" si="16"/>
        <v>1</v>
      </c>
      <c r="I362" s="509"/>
    </row>
    <row r="363" spans="2:9">
      <c r="B363" s="2122"/>
      <c r="C363" s="368"/>
      <c r="D363" s="368"/>
      <c r="E363" s="368"/>
      <c r="F363" s="368"/>
      <c r="G363" s="368">
        <f t="shared" si="15"/>
        <v>0</v>
      </c>
      <c r="H363" s="368">
        <f t="shared" si="16"/>
        <v>1</v>
      </c>
      <c r="I363" s="509"/>
    </row>
    <row r="364" spans="2:9">
      <c r="B364" s="2122"/>
      <c r="C364" s="368"/>
      <c r="D364" s="368"/>
      <c r="E364" s="368"/>
      <c r="F364" s="368"/>
      <c r="G364" s="368">
        <f t="shared" si="15"/>
        <v>0</v>
      </c>
      <c r="H364" s="368">
        <f t="shared" si="16"/>
        <v>1</v>
      </c>
      <c r="I364" s="509"/>
    </row>
    <row r="365" spans="2:9">
      <c r="B365" s="2122"/>
      <c r="C365" s="368"/>
      <c r="D365" s="368"/>
      <c r="E365" s="368"/>
      <c r="F365" s="368"/>
      <c r="G365" s="368">
        <f t="shared" si="15"/>
        <v>0</v>
      </c>
      <c r="H365" s="368">
        <f t="shared" si="16"/>
        <v>1</v>
      </c>
      <c r="I365" s="509"/>
    </row>
    <row r="366" spans="2:9">
      <c r="B366" s="2122"/>
      <c r="C366" s="368"/>
      <c r="D366" s="368"/>
      <c r="E366" s="368"/>
      <c r="F366" s="368"/>
      <c r="G366" s="368">
        <f t="shared" si="15"/>
        <v>0</v>
      </c>
      <c r="H366" s="368">
        <f t="shared" si="16"/>
        <v>1</v>
      </c>
      <c r="I366" s="509"/>
    </row>
    <row r="367" spans="2:9">
      <c r="B367" s="2122"/>
      <c r="C367" s="368"/>
      <c r="D367" s="368"/>
      <c r="E367" s="368"/>
      <c r="F367" s="368"/>
      <c r="G367" s="368">
        <f t="shared" si="15"/>
        <v>0</v>
      </c>
      <c r="H367" s="368">
        <f t="shared" si="16"/>
        <v>1</v>
      </c>
      <c r="I367" s="509"/>
    </row>
    <row r="368" spans="2:9">
      <c r="B368" s="2122"/>
      <c r="C368" s="368"/>
      <c r="D368" s="368"/>
      <c r="E368" s="368"/>
      <c r="F368" s="368"/>
      <c r="G368" s="368">
        <f t="shared" si="15"/>
        <v>0</v>
      </c>
      <c r="H368" s="368">
        <f t="shared" si="16"/>
        <v>1</v>
      </c>
      <c r="I368" s="509"/>
    </row>
    <row r="369" spans="2:9">
      <c r="B369" s="2122"/>
      <c r="C369" s="368"/>
      <c r="D369" s="368"/>
      <c r="E369" s="368"/>
      <c r="F369" s="368"/>
      <c r="G369" s="368">
        <f t="shared" si="15"/>
        <v>0</v>
      </c>
      <c r="H369" s="368">
        <f t="shared" si="16"/>
        <v>1</v>
      </c>
      <c r="I369" s="509"/>
    </row>
    <row r="370" spans="2:9">
      <c r="B370" s="2122"/>
      <c r="C370" s="368"/>
      <c r="D370" s="368"/>
      <c r="E370" s="368"/>
      <c r="F370" s="368"/>
      <c r="G370" s="368">
        <f t="shared" si="15"/>
        <v>0</v>
      </c>
      <c r="H370" s="368">
        <f t="shared" si="16"/>
        <v>1</v>
      </c>
      <c r="I370" s="509"/>
    </row>
    <row r="371" spans="2:9">
      <c r="B371" s="2122"/>
      <c r="C371" s="368"/>
      <c r="D371" s="368"/>
      <c r="E371" s="368"/>
      <c r="F371" s="368"/>
      <c r="G371" s="368">
        <f t="shared" si="15"/>
        <v>0</v>
      </c>
      <c r="H371" s="368">
        <f t="shared" si="16"/>
        <v>1</v>
      </c>
      <c r="I371" s="509"/>
    </row>
    <row r="372" spans="2:9">
      <c r="B372" s="2122"/>
      <c r="C372" s="368"/>
      <c r="D372" s="368"/>
      <c r="E372" s="368"/>
      <c r="F372" s="368"/>
      <c r="G372" s="368">
        <f t="shared" si="15"/>
        <v>0</v>
      </c>
      <c r="H372" s="368">
        <f t="shared" si="16"/>
        <v>1</v>
      </c>
      <c r="I372" s="509"/>
    </row>
    <row r="373" spans="2:9">
      <c r="B373" s="2122"/>
      <c r="C373" s="368"/>
      <c r="D373" s="368"/>
      <c r="E373" s="368"/>
      <c r="F373" s="368"/>
      <c r="G373" s="368">
        <f t="shared" si="15"/>
        <v>0</v>
      </c>
      <c r="H373" s="368">
        <f t="shared" si="16"/>
        <v>1</v>
      </c>
      <c r="I373" s="509"/>
    </row>
    <row r="374" spans="2:9">
      <c r="B374" s="2122"/>
      <c r="C374" s="368"/>
      <c r="D374" s="368"/>
      <c r="E374" s="368"/>
      <c r="F374" s="368"/>
      <c r="G374" s="368">
        <f t="shared" si="15"/>
        <v>0</v>
      </c>
      <c r="H374" s="368">
        <f t="shared" si="16"/>
        <v>1</v>
      </c>
      <c r="I374" s="509"/>
    </row>
    <row r="375" spans="2:9" ht="15.6" thickBot="1">
      <c r="B375" s="2123" t="str">
        <f>+B346</f>
        <v>ACOMETIDA 6"</v>
      </c>
      <c r="C375" s="2124"/>
      <c r="D375" s="2124"/>
      <c r="E375" s="2124"/>
      <c r="F375" s="2124"/>
      <c r="G375" s="2124"/>
      <c r="H375" s="696">
        <f>+H374</f>
        <v>1</v>
      </c>
      <c r="I375" s="697"/>
    </row>
    <row r="376" spans="2:9" ht="15.6">
      <c r="B376" s="757"/>
      <c r="C376" s="758"/>
      <c r="D376" s="758"/>
      <c r="E376" s="759"/>
      <c r="F376" s="760"/>
      <c r="G376" s="760"/>
      <c r="H376" s="760"/>
      <c r="I376" s="773"/>
    </row>
    <row r="377" spans="2:9" ht="15.6">
      <c r="B377" s="279"/>
      <c r="C377" s="290"/>
      <c r="D377" s="290"/>
      <c r="E377" s="291"/>
      <c r="F377" s="292"/>
      <c r="G377" s="292"/>
      <c r="H377" s="292"/>
      <c r="I377" s="774"/>
    </row>
    <row r="378" spans="2:9" ht="29.4" customHeight="1">
      <c r="B378" s="776" t="s">
        <v>1306</v>
      </c>
      <c r="C378" s="756"/>
      <c r="D378" s="756"/>
      <c r="E378" s="756"/>
      <c r="F378" s="1758" t="s">
        <v>1306</v>
      </c>
      <c r="G378" s="1758"/>
      <c r="H378" s="1757"/>
      <c r="I378" s="2103"/>
    </row>
    <row r="379" spans="2:9" ht="15.6">
      <c r="B379" s="1068" t="s">
        <v>1990</v>
      </c>
      <c r="C379" s="1521"/>
      <c r="D379" s="1521"/>
      <c r="E379" s="1521"/>
      <c r="F379" s="1759" t="s">
        <v>1942</v>
      </c>
      <c r="G379" s="1759"/>
      <c r="H379" s="1759"/>
      <c r="I379" s="2104"/>
    </row>
    <row r="380" spans="2:9" ht="15.6">
      <c r="B380" s="1069" t="s">
        <v>1992</v>
      </c>
      <c r="C380" s="1522"/>
      <c r="D380" s="1522"/>
      <c r="E380" s="1522"/>
      <c r="F380" s="1759" t="s">
        <v>1943</v>
      </c>
      <c r="G380" s="1759"/>
      <c r="H380" s="1759"/>
      <c r="I380" s="2104"/>
    </row>
    <row r="381" spans="2:9" ht="16.2" thickBot="1">
      <c r="B381" s="1070" t="s">
        <v>1991</v>
      </c>
      <c r="C381" s="1067"/>
      <c r="D381" s="1067"/>
      <c r="E381" s="1067"/>
      <c r="F381" s="1760" t="s">
        <v>1944</v>
      </c>
      <c r="G381" s="1760"/>
      <c r="H381" s="1760"/>
      <c r="I381" s="2105"/>
    </row>
  </sheetData>
  <mergeCells count="178">
    <mergeCell ref="F342:I342"/>
    <mergeCell ref="F343:I343"/>
    <mergeCell ref="F74:G74"/>
    <mergeCell ref="H74:I74"/>
    <mergeCell ref="F75:I75"/>
    <mergeCell ref="F76:I76"/>
    <mergeCell ref="F77:I77"/>
    <mergeCell ref="F112:G112"/>
    <mergeCell ref="H112:I112"/>
    <mergeCell ref="B109:G109"/>
    <mergeCell ref="B116:I116"/>
    <mergeCell ref="B117:I117"/>
    <mergeCell ref="B118:I118"/>
    <mergeCell ref="C119:H119"/>
    <mergeCell ref="B78:I78"/>
    <mergeCell ref="B79:I79"/>
    <mergeCell ref="B80:I80"/>
    <mergeCell ref="C81:H81"/>
    <mergeCell ref="C82:H82"/>
    <mergeCell ref="B83:B84"/>
    <mergeCell ref="C83:E83"/>
    <mergeCell ref="F83:F84"/>
    <mergeCell ref="G83:G84"/>
    <mergeCell ref="H83:H84"/>
    <mergeCell ref="I6:I7"/>
    <mergeCell ref="B8:B31"/>
    <mergeCell ref="B32:G32"/>
    <mergeCell ref="B1:I1"/>
    <mergeCell ref="B2:I2"/>
    <mergeCell ref="B3:I3"/>
    <mergeCell ref="C4:H4"/>
    <mergeCell ref="C5:H5"/>
    <mergeCell ref="B6:B7"/>
    <mergeCell ref="C6:E6"/>
    <mergeCell ref="F6:F7"/>
    <mergeCell ref="G6:G7"/>
    <mergeCell ref="H6:H7"/>
    <mergeCell ref="I43:I44"/>
    <mergeCell ref="B45:B68"/>
    <mergeCell ref="B69:G69"/>
    <mergeCell ref="B43:B44"/>
    <mergeCell ref="C43:E43"/>
    <mergeCell ref="F43:F44"/>
    <mergeCell ref="G43:G44"/>
    <mergeCell ref="H43:H44"/>
    <mergeCell ref="B40:I40"/>
    <mergeCell ref="C41:H41"/>
    <mergeCell ref="C42:H42"/>
    <mergeCell ref="I83:I84"/>
    <mergeCell ref="B85:B108"/>
    <mergeCell ref="F113:I113"/>
    <mergeCell ref="F114:I114"/>
    <mergeCell ref="F115:I115"/>
    <mergeCell ref="I121:I122"/>
    <mergeCell ref="B123:B146"/>
    <mergeCell ref="B147:G147"/>
    <mergeCell ref="C158:H158"/>
    <mergeCell ref="C120:H120"/>
    <mergeCell ref="B121:B122"/>
    <mergeCell ref="C121:E121"/>
    <mergeCell ref="F121:F122"/>
    <mergeCell ref="G121:G122"/>
    <mergeCell ref="H121:H122"/>
    <mergeCell ref="F150:G150"/>
    <mergeCell ref="H150:I150"/>
    <mergeCell ref="F151:I151"/>
    <mergeCell ref="F152:I152"/>
    <mergeCell ref="F153:I153"/>
    <mergeCell ref="B185:G185"/>
    <mergeCell ref="B192:I192"/>
    <mergeCell ref="B193:I193"/>
    <mergeCell ref="B194:I194"/>
    <mergeCell ref="C195:H195"/>
    <mergeCell ref="B154:I154"/>
    <mergeCell ref="B155:I155"/>
    <mergeCell ref="C157:H157"/>
    <mergeCell ref="B156:I156"/>
    <mergeCell ref="B159:B160"/>
    <mergeCell ref="C159:E159"/>
    <mergeCell ref="F159:F160"/>
    <mergeCell ref="G159:G160"/>
    <mergeCell ref="H159:H160"/>
    <mergeCell ref="I159:I160"/>
    <mergeCell ref="B161:B184"/>
    <mergeCell ref="F188:G188"/>
    <mergeCell ref="H188:I188"/>
    <mergeCell ref="F189:I189"/>
    <mergeCell ref="F190:I190"/>
    <mergeCell ref="F191:I191"/>
    <mergeCell ref="B199:B222"/>
    <mergeCell ref="B223:G223"/>
    <mergeCell ref="B230:I230"/>
    <mergeCell ref="B231:I231"/>
    <mergeCell ref="C196:H196"/>
    <mergeCell ref="B197:B198"/>
    <mergeCell ref="C197:E197"/>
    <mergeCell ref="F197:F198"/>
    <mergeCell ref="G197:G198"/>
    <mergeCell ref="H197:H198"/>
    <mergeCell ref="F226:G226"/>
    <mergeCell ref="H226:I226"/>
    <mergeCell ref="F227:I227"/>
    <mergeCell ref="F228:I228"/>
    <mergeCell ref="F229:I229"/>
    <mergeCell ref="B273:B274"/>
    <mergeCell ref="C273:E273"/>
    <mergeCell ref="F273:F274"/>
    <mergeCell ref="G273:G274"/>
    <mergeCell ref="H273:H274"/>
    <mergeCell ref="B237:B260"/>
    <mergeCell ref="B261:G261"/>
    <mergeCell ref="B268:I268"/>
    <mergeCell ref="B269:I269"/>
    <mergeCell ref="B270:I270"/>
    <mergeCell ref="F264:G264"/>
    <mergeCell ref="H264:I264"/>
    <mergeCell ref="F265:I265"/>
    <mergeCell ref="F266:I266"/>
    <mergeCell ref="F267:I267"/>
    <mergeCell ref="B275:B298"/>
    <mergeCell ref="B299:G299"/>
    <mergeCell ref="B306:I306"/>
    <mergeCell ref="B351:B374"/>
    <mergeCell ref="B375:G375"/>
    <mergeCell ref="B344:I344"/>
    <mergeCell ref="B345:I345"/>
    <mergeCell ref="B346:I346"/>
    <mergeCell ref="C347:H347"/>
    <mergeCell ref="C348:H348"/>
    <mergeCell ref="B349:B350"/>
    <mergeCell ref="C349:E349"/>
    <mergeCell ref="F349:F350"/>
    <mergeCell ref="G349:G350"/>
    <mergeCell ref="H349:H350"/>
    <mergeCell ref="B307:I307"/>
    <mergeCell ref="F302:G302"/>
    <mergeCell ref="H302:I302"/>
    <mergeCell ref="F303:I303"/>
    <mergeCell ref="F304:I304"/>
    <mergeCell ref="F305:I305"/>
    <mergeCell ref="F340:G340"/>
    <mergeCell ref="H340:I340"/>
    <mergeCell ref="F341:I341"/>
    <mergeCell ref="B313:B336"/>
    <mergeCell ref="B337:G337"/>
    <mergeCell ref="B308:I308"/>
    <mergeCell ref="C309:H309"/>
    <mergeCell ref="C310:H310"/>
    <mergeCell ref="B311:B312"/>
    <mergeCell ref="C311:E311"/>
    <mergeCell ref="F311:F312"/>
    <mergeCell ref="G311:G312"/>
    <mergeCell ref="H311:H312"/>
    <mergeCell ref="I311:I312"/>
    <mergeCell ref="F378:G378"/>
    <mergeCell ref="H378:I378"/>
    <mergeCell ref="F379:I379"/>
    <mergeCell ref="F380:I380"/>
    <mergeCell ref="F381:I381"/>
    <mergeCell ref="F36:G36"/>
    <mergeCell ref="F37:I37"/>
    <mergeCell ref="F38:I38"/>
    <mergeCell ref="F39:I39"/>
    <mergeCell ref="H36:I36"/>
    <mergeCell ref="I349:I350"/>
    <mergeCell ref="I273:I274"/>
    <mergeCell ref="C271:H271"/>
    <mergeCell ref="C272:H272"/>
    <mergeCell ref="B232:I232"/>
    <mergeCell ref="C233:H233"/>
    <mergeCell ref="C234:H234"/>
    <mergeCell ref="B235:B236"/>
    <mergeCell ref="C235:E235"/>
    <mergeCell ref="F235:F236"/>
    <mergeCell ref="G235:G236"/>
    <mergeCell ref="H235:H236"/>
    <mergeCell ref="I235:I236"/>
    <mergeCell ref="I197:I198"/>
  </mergeCells>
  <printOptions horizontalCentered="1" verticalCentered="1"/>
  <pageMargins left="0.12" right="0.19685039370078741" top="0.19685039370078741" bottom="0.19685039370078741" header="0" footer="0"/>
  <pageSetup scale="64" fitToHeight="0" orientation="landscape" horizontalDpi="4294967293" verticalDpi="200" r:id="rId1"/>
  <rowBreaks count="9" manualBreakCount="9">
    <brk id="39" min="1" max="8" man="1"/>
    <brk id="77" min="1" max="8" man="1"/>
    <brk id="115" min="1" max="8" man="1"/>
    <brk id="153" min="1" max="8" man="1"/>
    <brk id="191" min="1" max="8" man="1"/>
    <brk id="229" min="1" max="8" man="1"/>
    <brk id="267" min="1" max="8" man="1"/>
    <brk id="305" min="1" max="8" man="1"/>
    <brk id="343" min="1" max="8" man="1"/>
  </rowBreaks>
  <colBreaks count="3" manualBreakCount="3">
    <brk id="5" max="389" man="1"/>
    <brk id="8" max="389" man="1"/>
    <brk id="9" max="389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04216-8394-45EF-A3AE-B9E91BEA8BD0}">
  <sheetPr>
    <pageSetUpPr fitToPage="1"/>
  </sheetPr>
  <dimension ref="A1:N922"/>
  <sheetViews>
    <sheetView showGridLines="0" view="pageBreakPreview" topLeftCell="A815" zoomScale="80" zoomScaleNormal="60" zoomScaleSheetLayoutView="80" workbookViewId="0">
      <selection activeCell="I733" sqref="I733"/>
    </sheetView>
  </sheetViews>
  <sheetFormatPr baseColWidth="10" defaultColWidth="14.44140625" defaultRowHeight="15" customHeight="1"/>
  <cols>
    <col min="1" max="1" width="3.77734375" style="303" customWidth="1"/>
    <col min="2" max="2" width="6.109375" style="303" customWidth="1"/>
    <col min="3" max="3" width="55.109375" style="303" customWidth="1"/>
    <col min="4" max="4" width="11.88671875" style="303" customWidth="1"/>
    <col min="5" max="5" width="21.6640625" style="303" customWidth="1"/>
    <col min="6" max="6" width="26.6640625" style="303" customWidth="1"/>
    <col min="7" max="7" width="24.33203125" style="303" customWidth="1"/>
    <col min="8" max="10" width="10.88671875" style="303" customWidth="1"/>
    <col min="11" max="11" width="17.6640625" style="303" customWidth="1"/>
    <col min="12" max="12" width="18.21875" style="303" customWidth="1"/>
    <col min="13" max="26" width="10.88671875" style="303" customWidth="1"/>
    <col min="27" max="16384" width="14.44140625" style="303"/>
  </cols>
  <sheetData>
    <row r="1" spans="2:12" ht="43.8" customHeight="1">
      <c r="B1" s="2226" t="s">
        <v>1228</v>
      </c>
      <c r="C1" s="2227"/>
      <c r="D1" s="2227"/>
      <c r="E1" s="2227"/>
      <c r="F1" s="2227"/>
      <c r="G1" s="2228"/>
    </row>
    <row r="2" spans="2:12" ht="12.75" customHeight="1">
      <c r="B2" s="2176" t="s">
        <v>1229</v>
      </c>
      <c r="C2" s="2177"/>
      <c r="D2" s="2177"/>
      <c r="E2" s="2177"/>
      <c r="F2" s="2177"/>
      <c r="G2" s="2178"/>
    </row>
    <row r="3" spans="2:12" ht="18" customHeight="1">
      <c r="B3" s="2224">
        <f>+'ACTA ADICIONAL OBRA '!A189</f>
        <v>12</v>
      </c>
      <c r="C3" s="2225"/>
      <c r="D3" s="2235" t="str">
        <f>+'ACTA ADICIONAL OBRA '!B190</f>
        <v xml:space="preserve">PISOS </v>
      </c>
      <c r="E3" s="2235"/>
      <c r="F3" s="2235"/>
      <c r="G3" s="2236"/>
    </row>
    <row r="4" spans="2:12" ht="18" customHeight="1">
      <c r="B4" s="2224"/>
      <c r="C4" s="2225"/>
      <c r="D4" s="2235"/>
      <c r="E4" s="2235"/>
      <c r="F4" s="2235"/>
      <c r="G4" s="2236"/>
    </row>
    <row r="5" spans="2:12" ht="80.400000000000006" customHeight="1">
      <c r="B5" s="1528" t="s">
        <v>1230</v>
      </c>
      <c r="C5" s="239" t="str">
        <f>+'ACTA ADICIONAL OBRA '!A191</f>
        <v>12.1.1</v>
      </c>
      <c r="D5" s="2215" t="str">
        <f>+'ACTA ADICIONAL OBRA '!B191</f>
        <v>PISO BALDOSA DE GRANO VIBROPRENSADO Y PULIDO DE 33 CM X 33 CM CON GRANO BLANCO # 1-2 Y TIPO DE GRANO MARMOL PERLATO O SIMILAR MAXIMO DE GRANO 9.5 MM + DILATACIONES PLASTICAS COLOR BLANCO CADA 6 PIEZAS SOBRE EL MORTERO DE PEGA DOSIFICACION 1:3 ESPESOR TOTAL 5 CM</v>
      </c>
      <c r="E5" s="2215"/>
      <c r="F5" s="2215"/>
      <c r="G5" s="2216"/>
    </row>
    <row r="6" spans="2:12" ht="14.25" customHeight="1">
      <c r="B6" s="1530"/>
      <c r="C6" s="240"/>
      <c r="D6" s="2322" t="s">
        <v>1231</v>
      </c>
      <c r="E6" s="2322"/>
      <c r="F6" s="2322"/>
      <c r="G6" s="1529" t="str">
        <f>+'ACTA ADICIONAL OBRA '!C191</f>
        <v>M2</v>
      </c>
    </row>
    <row r="7" spans="2:12" ht="27" customHeight="1">
      <c r="B7" s="2229" t="s">
        <v>1232</v>
      </c>
      <c r="C7" s="2230"/>
      <c r="D7" s="239" t="s">
        <v>1205</v>
      </c>
      <c r="E7" s="239" t="s">
        <v>2</v>
      </c>
      <c r="F7" s="243" t="s">
        <v>1233</v>
      </c>
      <c r="G7" s="1531" t="s">
        <v>16</v>
      </c>
    </row>
    <row r="8" spans="2:12" ht="15" customHeight="1">
      <c r="B8" s="1532">
        <v>1</v>
      </c>
      <c r="C8" s="245" t="s">
        <v>1234</v>
      </c>
      <c r="D8" s="246" t="s">
        <v>109</v>
      </c>
      <c r="E8" s="247">
        <v>1.05</v>
      </c>
      <c r="F8" s="248">
        <v>133000</v>
      </c>
      <c r="G8" s="1533">
        <f>ROUND(F8*E8,0)</f>
        <v>139650</v>
      </c>
    </row>
    <row r="9" spans="2:12" ht="12.75" customHeight="1">
      <c r="B9" s="1532">
        <v>2</v>
      </c>
      <c r="C9" s="249" t="s">
        <v>1235</v>
      </c>
      <c r="D9" s="246" t="s">
        <v>105</v>
      </c>
      <c r="E9" s="247">
        <v>0.65</v>
      </c>
      <c r="F9" s="248">
        <v>2500</v>
      </c>
      <c r="G9" s="1533">
        <f>ROUND(F9*E9,0)</f>
        <v>1625</v>
      </c>
    </row>
    <row r="10" spans="2:12" ht="17.25" customHeight="1">
      <c r="B10" s="1532">
        <v>3</v>
      </c>
      <c r="C10" s="249" t="s">
        <v>2062</v>
      </c>
      <c r="D10" s="246" t="s">
        <v>1311</v>
      </c>
      <c r="E10" s="247">
        <v>0.5</v>
      </c>
      <c r="F10" s="248">
        <v>2400</v>
      </c>
      <c r="G10" s="1533">
        <f>ROUND(F10*E10,0)</f>
        <v>1200</v>
      </c>
      <c r="L10" s="665"/>
    </row>
    <row r="11" spans="2:12" ht="17.25" customHeight="1">
      <c r="B11" s="1532">
        <v>4</v>
      </c>
      <c r="C11" s="249" t="s">
        <v>1236</v>
      </c>
      <c r="D11" s="246" t="s">
        <v>108</v>
      </c>
      <c r="E11" s="247">
        <v>0.25</v>
      </c>
      <c r="F11" s="248">
        <v>10000</v>
      </c>
      <c r="G11" s="1533">
        <f>ROUND(F11*E11,0)</f>
        <v>2500</v>
      </c>
    </row>
    <row r="12" spans="2:12" ht="17.25" customHeight="1">
      <c r="B12" s="2231"/>
      <c r="C12" s="2230"/>
      <c r="D12" s="2230"/>
      <c r="E12" s="2233" t="s">
        <v>1237</v>
      </c>
      <c r="F12" s="2230"/>
      <c r="G12" s="1535">
        <f>+SUM(G8:G11)</f>
        <v>144975</v>
      </c>
    </row>
    <row r="13" spans="2:12" ht="17.25" customHeight="1">
      <c r="B13" s="2320"/>
      <c r="C13" s="2232"/>
      <c r="D13" s="2232"/>
      <c r="E13" s="2232"/>
      <c r="F13" s="2232"/>
      <c r="G13" s="2321"/>
    </row>
    <row r="14" spans="2:12" ht="17.25" customHeight="1">
      <c r="B14" s="2229" t="s">
        <v>1238</v>
      </c>
      <c r="C14" s="2230"/>
      <c r="D14" s="239" t="s">
        <v>1205</v>
      </c>
      <c r="E14" s="243" t="str">
        <f>+E7</f>
        <v>CANTIDAD</v>
      </c>
      <c r="F14" s="243" t="s">
        <v>1233</v>
      </c>
      <c r="G14" s="1531" t="s">
        <v>16</v>
      </c>
    </row>
    <row r="15" spans="2:12" ht="17.25" customHeight="1">
      <c r="B15" s="1532">
        <v>1</v>
      </c>
      <c r="C15" s="253" t="s">
        <v>1239</v>
      </c>
      <c r="D15" s="244" t="s">
        <v>1240</v>
      </c>
      <c r="E15" s="254">
        <v>0.1</v>
      </c>
      <c r="F15" s="255">
        <f>+G25*0.1</f>
        <v>7041.9000000000005</v>
      </c>
      <c r="G15" s="1537">
        <f>+ROUND(F15,0)</f>
        <v>7042</v>
      </c>
    </row>
    <row r="16" spans="2:12" ht="17.25" customHeight="1">
      <c r="B16" s="1532">
        <v>2</v>
      </c>
      <c r="C16" s="253"/>
      <c r="D16" s="244"/>
      <c r="E16" s="247"/>
      <c r="F16" s="255"/>
      <c r="G16" s="1537"/>
    </row>
    <row r="17" spans="2:7" ht="17.25" customHeight="1">
      <c r="B17" s="2231"/>
      <c r="C17" s="2230"/>
      <c r="D17" s="2230"/>
      <c r="E17" s="2233" t="s">
        <v>1241</v>
      </c>
      <c r="F17" s="2230"/>
      <c r="G17" s="1538">
        <f>SUM(G15:G16)</f>
        <v>7042</v>
      </c>
    </row>
    <row r="18" spans="2:7" ht="21" customHeight="1">
      <c r="B18" s="1534"/>
      <c r="C18" s="250"/>
      <c r="D18" s="250"/>
      <c r="E18" s="251"/>
      <c r="F18" s="251"/>
      <c r="G18" s="1539"/>
    </row>
    <row r="19" spans="2:7" ht="12.75" customHeight="1">
      <c r="B19" s="2229" t="s">
        <v>1242</v>
      </c>
      <c r="C19" s="2230"/>
      <c r="D19" s="239" t="s">
        <v>1243</v>
      </c>
      <c r="E19" s="239" t="s">
        <v>1244</v>
      </c>
      <c r="F19" s="239" t="s">
        <v>1245</v>
      </c>
      <c r="G19" s="1527" t="s">
        <v>16</v>
      </c>
    </row>
    <row r="20" spans="2:7" ht="12.75" customHeight="1">
      <c r="B20" s="1532"/>
      <c r="C20" s="256"/>
      <c r="D20" s="257"/>
      <c r="E20" s="258"/>
      <c r="F20" s="253"/>
      <c r="G20" s="1537">
        <v>15000</v>
      </c>
    </row>
    <row r="21" spans="2:7" ht="12.75" customHeight="1">
      <c r="B21" s="2231"/>
      <c r="C21" s="2230"/>
      <c r="D21" s="2230"/>
      <c r="E21" s="2233" t="s">
        <v>1246</v>
      </c>
      <c r="F21" s="2230"/>
      <c r="G21" s="1540">
        <f>+G20</f>
        <v>15000</v>
      </c>
    </row>
    <row r="22" spans="2:7" ht="12.75" customHeight="1">
      <c r="B22" s="2320"/>
      <c r="C22" s="2232"/>
      <c r="D22" s="2232"/>
      <c r="E22" s="2232"/>
      <c r="F22" s="2232"/>
      <c r="G22" s="2321"/>
    </row>
    <row r="23" spans="2:7" ht="12.75" customHeight="1">
      <c r="B23" s="2229" t="s">
        <v>1247</v>
      </c>
      <c r="C23" s="2230"/>
      <c r="D23" s="239" t="str">
        <f>+D19</f>
        <v xml:space="preserve">UNIDAD  </v>
      </c>
      <c r="E23" s="243" t="str">
        <f>+E14</f>
        <v>CANTIDAD</v>
      </c>
      <c r="F23" s="243" t="s">
        <v>1233</v>
      </c>
      <c r="G23" s="1531" t="s">
        <v>16</v>
      </c>
    </row>
    <row r="24" spans="2:7" ht="12.75" customHeight="1">
      <c r="B24" s="1532">
        <v>1</v>
      </c>
      <c r="C24" s="249" t="s">
        <v>1248</v>
      </c>
      <c r="D24" s="259" t="s">
        <v>1249</v>
      </c>
      <c r="E24" s="260">
        <v>0.56299999999999994</v>
      </c>
      <c r="F24" s="261">
        <f>+'CUADRILLAS '!H36</f>
        <v>125079</v>
      </c>
      <c r="G24" s="1533">
        <f>ROUND(F24*E24,0)</f>
        <v>70419</v>
      </c>
    </row>
    <row r="25" spans="2:7" ht="12.75" customHeight="1">
      <c r="B25" s="2231"/>
      <c r="C25" s="2232"/>
      <c r="D25" s="2232"/>
      <c r="E25" s="2233" t="s">
        <v>1250</v>
      </c>
      <c r="F25" s="2230"/>
      <c r="G25" s="1535">
        <f>+G24</f>
        <v>70419</v>
      </c>
    </row>
    <row r="26" spans="2:7" ht="12.75" customHeight="1">
      <c r="B26" s="1541"/>
      <c r="C26" s="698"/>
      <c r="D26" s="698"/>
      <c r="E26" s="2222" t="s">
        <v>1251</v>
      </c>
      <c r="F26" s="2234"/>
      <c r="G26" s="1542">
        <f>G12+G17+G25+G21</f>
        <v>237436</v>
      </c>
    </row>
    <row r="27" spans="2:7" ht="36" customHeight="1">
      <c r="B27" s="2223"/>
      <c r="C27" s="2156"/>
      <c r="D27" s="755"/>
      <c r="E27" s="238"/>
      <c r="G27" s="326"/>
    </row>
    <row r="28" spans="2:7" ht="15" customHeight="1" thickBot="1">
      <c r="B28" s="2157" t="s">
        <v>1306</v>
      </c>
      <c r="C28" s="2158"/>
      <c r="D28" s="755"/>
      <c r="E28" s="1060" t="s">
        <v>1968</v>
      </c>
      <c r="F28" s="1059"/>
      <c r="G28" s="1076"/>
    </row>
    <row r="29" spans="2:7" ht="15" customHeight="1">
      <c r="B29" s="2159" t="s">
        <v>1939</v>
      </c>
      <c r="C29" s="1759"/>
      <c r="D29" s="1759" t="s">
        <v>1942</v>
      </c>
      <c r="E29" s="1759"/>
      <c r="F29" s="1759"/>
      <c r="G29" s="2104"/>
    </row>
    <row r="30" spans="2:7" ht="15" customHeight="1">
      <c r="B30" s="2159" t="s">
        <v>1940</v>
      </c>
      <c r="C30" s="1759"/>
      <c r="D30" s="1759" t="s">
        <v>1943</v>
      </c>
      <c r="E30" s="1759"/>
      <c r="F30" s="1759"/>
      <c r="G30" s="2104"/>
    </row>
    <row r="31" spans="2:7" ht="15" customHeight="1" thickBot="1">
      <c r="B31" s="2133" t="s">
        <v>1941</v>
      </c>
      <c r="C31" s="1760"/>
      <c r="D31" s="1603"/>
      <c r="E31" s="1604"/>
      <c r="F31" s="1472" t="s">
        <v>1944</v>
      </c>
      <c r="G31" s="1473"/>
    </row>
    <row r="32" spans="2:7" ht="43.8" customHeight="1">
      <c r="B32" s="2173" t="s">
        <v>1228</v>
      </c>
      <c r="C32" s="2174"/>
      <c r="D32" s="2174"/>
      <c r="E32" s="2174"/>
      <c r="F32" s="2174"/>
      <c r="G32" s="2175"/>
    </row>
    <row r="33" spans="2:7" ht="12.75" customHeight="1">
      <c r="B33" s="2176" t="s">
        <v>1229</v>
      </c>
      <c r="C33" s="2177"/>
      <c r="D33" s="2177"/>
      <c r="E33" s="2177"/>
      <c r="F33" s="2177"/>
      <c r="G33" s="2178"/>
    </row>
    <row r="34" spans="2:7" ht="18" customHeight="1">
      <c r="B34" s="2224">
        <f>+'ACTA ADICIONAL OBRA '!A189</f>
        <v>12</v>
      </c>
      <c r="C34" s="2225"/>
      <c r="D34" s="2235" t="str">
        <f>+'ACTA ADICIONAL OBRA '!B190</f>
        <v xml:space="preserve">PISOS </v>
      </c>
      <c r="E34" s="2235"/>
      <c r="F34" s="2235"/>
      <c r="G34" s="2236"/>
    </row>
    <row r="35" spans="2:7" ht="18" customHeight="1">
      <c r="B35" s="2224"/>
      <c r="C35" s="2225"/>
      <c r="D35" s="2235"/>
      <c r="E35" s="2235"/>
      <c r="F35" s="2235"/>
      <c r="G35" s="2236"/>
    </row>
    <row r="36" spans="2:7" ht="12.75" customHeight="1">
      <c r="B36" s="1528" t="s">
        <v>1230</v>
      </c>
      <c r="C36" s="239" t="str">
        <f>+'ACTA ADICIONAL OBRA '!A192</f>
        <v>12.1.2</v>
      </c>
      <c r="D36" s="2215" t="str">
        <f>+'ACTA ADICIONAL OBRA '!B192</f>
        <v>ZOCALO RECTO PREFABRICADO EN GRANO DE MARMOL COLOR BEIGE H= 7.5 CM</v>
      </c>
      <c r="E36" s="2215"/>
      <c r="F36" s="2215"/>
      <c r="G36" s="2216"/>
    </row>
    <row r="37" spans="2:7" ht="15" customHeight="1">
      <c r="B37" s="1530"/>
      <c r="C37" s="240"/>
      <c r="D37" s="2217" t="s">
        <v>1231</v>
      </c>
      <c r="E37" s="2218"/>
      <c r="F37" s="2219"/>
      <c r="G37" s="1529" t="str">
        <f>+'ACTA ADICIONAL OBRA '!C192</f>
        <v xml:space="preserve">ML </v>
      </c>
    </row>
    <row r="38" spans="2:7" ht="15" customHeight="1">
      <c r="B38" s="2203" t="s">
        <v>1232</v>
      </c>
      <c r="C38" s="2204"/>
      <c r="D38" s="239" t="s">
        <v>1205</v>
      </c>
      <c r="E38" s="239" t="s">
        <v>2</v>
      </c>
      <c r="F38" s="243" t="s">
        <v>1233</v>
      </c>
      <c r="G38" s="1531" t="s">
        <v>16</v>
      </c>
    </row>
    <row r="39" spans="2:7" ht="15" customHeight="1">
      <c r="B39" s="1532">
        <v>1</v>
      </c>
      <c r="C39" s="262" t="s">
        <v>1252</v>
      </c>
      <c r="D39" s="246" t="s">
        <v>103</v>
      </c>
      <c r="E39" s="247">
        <v>1.05</v>
      </c>
      <c r="F39" s="248">
        <v>50000</v>
      </c>
      <c r="G39" s="1533">
        <f>ROUND(F39*E39,0)</f>
        <v>52500</v>
      </c>
    </row>
    <row r="40" spans="2:7" ht="15" customHeight="1">
      <c r="B40" s="1532">
        <v>2</v>
      </c>
      <c r="C40" s="249" t="s">
        <v>1235</v>
      </c>
      <c r="D40" s="246" t="s">
        <v>105</v>
      </c>
      <c r="E40" s="247">
        <v>0.45</v>
      </c>
      <c r="F40" s="248">
        <v>2500</v>
      </c>
      <c r="G40" s="1533">
        <f>ROUND(F40*E40,0)</f>
        <v>1125</v>
      </c>
    </row>
    <row r="41" spans="2:7" ht="15" customHeight="1">
      <c r="B41" s="1532">
        <v>3</v>
      </c>
      <c r="C41" s="249" t="s">
        <v>1253</v>
      </c>
      <c r="D41" s="246" t="s">
        <v>1254</v>
      </c>
      <c r="E41" s="247">
        <v>6.3</v>
      </c>
      <c r="F41" s="248">
        <v>250</v>
      </c>
      <c r="G41" s="1533">
        <f>ROUND(F41*E41,0)</f>
        <v>1575</v>
      </c>
    </row>
    <row r="42" spans="2:7" ht="15" customHeight="1">
      <c r="B42" s="1534"/>
      <c r="C42" s="242"/>
      <c r="D42" s="242"/>
      <c r="E42" s="251" t="s">
        <v>1237</v>
      </c>
      <c r="F42" s="242"/>
      <c r="G42" s="1535">
        <f>+SUM(G39:G41)</f>
        <v>55200</v>
      </c>
    </row>
    <row r="43" spans="2:7" ht="15" customHeight="1">
      <c r="B43" s="1532"/>
      <c r="C43" s="252"/>
      <c r="D43" s="252"/>
      <c r="E43" s="252"/>
      <c r="F43" s="252"/>
      <c r="G43" s="1536"/>
    </row>
    <row r="44" spans="2:7" ht="15" customHeight="1">
      <c r="B44" s="2203" t="s">
        <v>1238</v>
      </c>
      <c r="C44" s="2204"/>
      <c r="D44" s="239" t="s">
        <v>1205</v>
      </c>
      <c r="E44" s="243" t="str">
        <f>+E38</f>
        <v>CANTIDAD</v>
      </c>
      <c r="F44" s="243" t="s">
        <v>1233</v>
      </c>
      <c r="G44" s="1531" t="s">
        <v>16</v>
      </c>
    </row>
    <row r="45" spans="2:7" ht="15" customHeight="1">
      <c r="B45" s="1532">
        <v>1</v>
      </c>
      <c r="C45" s="253" t="s">
        <v>1239</v>
      </c>
      <c r="D45" s="244" t="s">
        <v>1240</v>
      </c>
      <c r="E45" s="254">
        <v>0.1</v>
      </c>
      <c r="F45" s="255">
        <f>+G54*0.1</f>
        <v>1876.2</v>
      </c>
      <c r="G45" s="1537">
        <f>+ROUND(F45,0)</f>
        <v>1876</v>
      </c>
    </row>
    <row r="46" spans="2:7" ht="15" customHeight="1">
      <c r="B46" s="1532">
        <v>2</v>
      </c>
      <c r="C46" s="253"/>
      <c r="D46" s="244"/>
      <c r="E46" s="247"/>
      <c r="F46" s="255"/>
      <c r="G46" s="1537"/>
    </row>
    <row r="47" spans="2:7" ht="15" customHeight="1">
      <c r="B47" s="1534"/>
      <c r="C47" s="242"/>
      <c r="D47" s="242"/>
      <c r="E47" s="251" t="s">
        <v>1241</v>
      </c>
      <c r="F47" s="242"/>
      <c r="G47" s="1543">
        <f>SUM(G45:G46)</f>
        <v>1876</v>
      </c>
    </row>
    <row r="48" spans="2:7" ht="15" customHeight="1">
      <c r="B48" s="1534"/>
      <c r="C48" s="250"/>
      <c r="D48" s="250"/>
      <c r="E48" s="251"/>
      <c r="F48" s="251"/>
      <c r="G48" s="1539"/>
    </row>
    <row r="49" spans="2:7" ht="15" customHeight="1">
      <c r="B49" s="2203" t="s">
        <v>1242</v>
      </c>
      <c r="C49" s="2204"/>
      <c r="D49" s="239" t="s">
        <v>1243</v>
      </c>
      <c r="E49" s="239" t="s">
        <v>1244</v>
      </c>
      <c r="F49" s="239" t="s">
        <v>1245</v>
      </c>
      <c r="G49" s="1527" t="s">
        <v>16</v>
      </c>
    </row>
    <row r="50" spans="2:7" ht="15" customHeight="1">
      <c r="B50" s="1532"/>
      <c r="C50" s="256"/>
      <c r="D50" s="257"/>
      <c r="E50" s="258"/>
      <c r="F50" s="253"/>
      <c r="G50" s="1537"/>
    </row>
    <row r="51" spans="2:7" ht="15" customHeight="1">
      <c r="B51" s="1534"/>
      <c r="C51" s="242"/>
      <c r="D51" s="242"/>
      <c r="E51" s="251" t="s">
        <v>1246</v>
      </c>
      <c r="F51" s="242"/>
      <c r="G51" s="1540">
        <f>G50</f>
        <v>0</v>
      </c>
    </row>
    <row r="52" spans="2:7" ht="15" customHeight="1">
      <c r="B52" s="1532"/>
      <c r="C52" s="252"/>
      <c r="D52" s="252"/>
      <c r="E52" s="252"/>
      <c r="F52" s="252"/>
      <c r="G52" s="1536"/>
    </row>
    <row r="53" spans="2:7" ht="15" customHeight="1">
      <c r="B53" s="2203" t="s">
        <v>1247</v>
      </c>
      <c r="C53" s="2204"/>
      <c r="D53" s="239" t="str">
        <f>+D49</f>
        <v xml:space="preserve">UNIDAD  </v>
      </c>
      <c r="E53" s="243" t="str">
        <f>+E44</f>
        <v>CANTIDAD</v>
      </c>
      <c r="F53" s="243" t="s">
        <v>1233</v>
      </c>
      <c r="G53" s="1531" t="s">
        <v>16</v>
      </c>
    </row>
    <row r="54" spans="2:7" ht="15" customHeight="1">
      <c r="B54" s="1532">
        <v>1</v>
      </c>
      <c r="C54" s="249" t="s">
        <v>1248</v>
      </c>
      <c r="D54" s="259" t="s">
        <v>1249</v>
      </c>
      <c r="E54" s="260">
        <v>0.15</v>
      </c>
      <c r="F54" s="261">
        <f>+'CUADRILLAS '!H36</f>
        <v>125079</v>
      </c>
      <c r="G54" s="1533">
        <f>ROUND(F54*E54,0)</f>
        <v>18762</v>
      </c>
    </row>
    <row r="55" spans="2:7" ht="15" customHeight="1">
      <c r="B55" s="1534"/>
      <c r="C55" s="252"/>
      <c r="D55" s="252"/>
      <c r="E55" s="251" t="s">
        <v>1250</v>
      </c>
      <c r="F55" s="242"/>
      <c r="G55" s="1535">
        <f>+G54</f>
        <v>18762</v>
      </c>
    </row>
    <row r="56" spans="2:7" ht="12" customHeight="1">
      <c r="B56" s="1541"/>
      <c r="C56" s="698"/>
      <c r="D56" s="698"/>
      <c r="E56" s="699" t="s">
        <v>1251</v>
      </c>
      <c r="F56" s="700"/>
      <c r="G56" s="1544">
        <f>G42+G47+G55+G51</f>
        <v>75838</v>
      </c>
    </row>
    <row r="57" spans="2:7" ht="15" hidden="1" customHeight="1">
      <c r="B57" s="1545"/>
      <c r="C57" s="1546"/>
      <c r="D57" s="1546"/>
      <c r="E57" s="1547"/>
      <c r="F57" s="1548"/>
      <c r="G57" s="1549"/>
    </row>
    <row r="58" spans="2:7" ht="11.4" customHeight="1">
      <c r="B58" s="1545"/>
      <c r="C58" s="1546"/>
      <c r="D58" s="1546"/>
      <c r="E58" s="1547"/>
      <c r="F58" s="1548"/>
      <c r="G58" s="1549"/>
    </row>
    <row r="59" spans="2:7" ht="36" customHeight="1">
      <c r="B59" s="2223"/>
      <c r="C59" s="2156"/>
      <c r="D59" s="755"/>
      <c r="E59" s="238"/>
      <c r="G59" s="326"/>
    </row>
    <row r="60" spans="2:7" ht="15" customHeight="1" thickBot="1">
      <c r="B60" s="2157" t="s">
        <v>1306</v>
      </c>
      <c r="C60" s="2158"/>
      <c r="D60" s="755"/>
      <c r="E60" s="1060" t="s">
        <v>1968</v>
      </c>
      <c r="F60" s="1059"/>
      <c r="G60" s="1076"/>
    </row>
    <row r="61" spans="2:7" ht="15" customHeight="1">
      <c r="B61" s="2159" t="s">
        <v>1939</v>
      </c>
      <c r="C61" s="1759"/>
      <c r="D61" s="1759" t="s">
        <v>1942</v>
      </c>
      <c r="E61" s="1759"/>
      <c r="F61" s="1759"/>
      <c r="G61" s="2104"/>
    </row>
    <row r="62" spans="2:7" ht="15" customHeight="1">
      <c r="B62" s="2159" t="s">
        <v>1940</v>
      </c>
      <c r="C62" s="1759"/>
      <c r="D62" s="1759" t="s">
        <v>1943</v>
      </c>
      <c r="E62" s="1759"/>
      <c r="F62" s="1759"/>
      <c r="G62" s="2104"/>
    </row>
    <row r="63" spans="2:7" ht="15" customHeight="1" thickBot="1">
      <c r="B63" s="2133" t="s">
        <v>1941</v>
      </c>
      <c r="C63" s="1760"/>
      <c r="D63" s="1603"/>
      <c r="E63" s="1604"/>
      <c r="F63" s="1472" t="s">
        <v>1944</v>
      </c>
      <c r="G63" s="1473"/>
    </row>
    <row r="64" spans="2:7" ht="39" customHeight="1">
      <c r="B64" s="2173" t="s">
        <v>1228</v>
      </c>
      <c r="C64" s="2174"/>
      <c r="D64" s="2174"/>
      <c r="E64" s="2174"/>
      <c r="F64" s="2174"/>
      <c r="G64" s="2175"/>
    </row>
    <row r="65" spans="2:7" ht="22.2" customHeight="1">
      <c r="B65" s="2176" t="s">
        <v>1229</v>
      </c>
      <c r="C65" s="2177"/>
      <c r="D65" s="2177"/>
      <c r="E65" s="2177"/>
      <c r="F65" s="2177"/>
      <c r="G65" s="2178"/>
    </row>
    <row r="66" spans="2:7" ht="18" customHeight="1">
      <c r="B66" s="2224">
        <v>12</v>
      </c>
      <c r="C66" s="2225"/>
      <c r="D66" s="2209" t="str">
        <f>+'ACTA ADICIONAL OBRA '!B193</f>
        <v>FACHADA</v>
      </c>
      <c r="E66" s="2210"/>
      <c r="F66" s="2210"/>
      <c r="G66" s="2211"/>
    </row>
    <row r="67" spans="2:7" ht="18" customHeight="1">
      <c r="B67" s="2224"/>
      <c r="C67" s="2225"/>
      <c r="D67" s="2212"/>
      <c r="E67" s="2213"/>
      <c r="F67" s="2213"/>
      <c r="G67" s="2214"/>
    </row>
    <row r="68" spans="2:7" ht="15" customHeight="1">
      <c r="B68" s="1528" t="s">
        <v>1230</v>
      </c>
      <c r="C68" s="239" t="str">
        <f>+'ACTA ADICIONAL OBRA '!A194</f>
        <v>12.2.1</v>
      </c>
      <c r="D68" s="2215" t="str">
        <f>+'ACTA ADICIONAL OBRA '!B194</f>
        <v xml:space="preserve">Suministro e instalacion de mural en mosaico multicolor " SANTA MARTA CORAZON DEL MUNDO 500 AÑOS" </v>
      </c>
      <c r="E68" s="2215"/>
      <c r="F68" s="2215"/>
      <c r="G68" s="2216"/>
    </row>
    <row r="69" spans="2:7" ht="15" customHeight="1">
      <c r="B69" s="1530"/>
      <c r="C69" s="240"/>
      <c r="D69" s="2217" t="s">
        <v>1231</v>
      </c>
      <c r="E69" s="2218"/>
      <c r="F69" s="2219"/>
      <c r="G69" s="1529" t="str">
        <f>+'ACTA ADICIONAL OBRA '!C194</f>
        <v>UND</v>
      </c>
    </row>
    <row r="70" spans="2:7" ht="39" customHeight="1">
      <c r="B70" s="2203" t="s">
        <v>1232</v>
      </c>
      <c r="C70" s="2204"/>
      <c r="D70" s="239" t="s">
        <v>1205</v>
      </c>
      <c r="E70" s="239" t="s">
        <v>2</v>
      </c>
      <c r="F70" s="243" t="s">
        <v>1233</v>
      </c>
      <c r="G70" s="1531" t="s">
        <v>16</v>
      </c>
    </row>
    <row r="71" spans="2:7" ht="15" customHeight="1">
      <c r="B71" s="1532">
        <v>1</v>
      </c>
      <c r="C71" s="263" t="s">
        <v>1255</v>
      </c>
      <c r="D71" s="246" t="s">
        <v>1256</v>
      </c>
      <c r="E71" s="247">
        <v>1.05</v>
      </c>
      <c r="F71" s="248">
        <v>40000000</v>
      </c>
      <c r="G71" s="1533">
        <f>ROUND(F71*E71,0)</f>
        <v>42000000</v>
      </c>
    </row>
    <row r="72" spans="2:7" ht="15" customHeight="1">
      <c r="B72" s="1532"/>
      <c r="C72" s="264"/>
      <c r="D72" s="265"/>
      <c r="E72" s="266"/>
      <c r="F72" s="267"/>
      <c r="G72" s="1551"/>
    </row>
    <row r="73" spans="2:7" ht="21" customHeight="1">
      <c r="B73" s="1534"/>
      <c r="C73" s="242"/>
      <c r="D73" s="242"/>
      <c r="E73" s="251" t="s">
        <v>1237</v>
      </c>
      <c r="F73" s="242"/>
      <c r="G73" s="1535">
        <f>+SUM(G71:G72)</f>
        <v>42000000</v>
      </c>
    </row>
    <row r="74" spans="2:7" ht="15" customHeight="1">
      <c r="B74" s="1532"/>
      <c r="C74" s="252"/>
      <c r="D74" s="252"/>
      <c r="E74" s="252"/>
      <c r="F74" s="252"/>
      <c r="G74" s="1536"/>
    </row>
    <row r="75" spans="2:7" ht="15" customHeight="1">
      <c r="B75" s="2203" t="s">
        <v>1238</v>
      </c>
      <c r="C75" s="2204"/>
      <c r="D75" s="239" t="s">
        <v>1205</v>
      </c>
      <c r="E75" s="243" t="str">
        <f>+E70</f>
        <v>CANTIDAD</v>
      </c>
      <c r="F75" s="243" t="s">
        <v>1233</v>
      </c>
      <c r="G75" s="1531" t="s">
        <v>16</v>
      </c>
    </row>
    <row r="76" spans="2:7" ht="34.200000000000003" customHeight="1">
      <c r="B76" s="1532">
        <v>1</v>
      </c>
      <c r="C76" s="253" t="s">
        <v>1239</v>
      </c>
      <c r="D76" s="244" t="s">
        <v>1240</v>
      </c>
      <c r="E76" s="254">
        <v>0.1</v>
      </c>
      <c r="F76" s="255">
        <f>+G83*0.1</f>
        <v>875553</v>
      </c>
      <c r="G76" s="1537">
        <f>+ROUND(F76,0)</f>
        <v>875553</v>
      </c>
    </row>
    <row r="77" spans="2:7" ht="24" customHeight="1">
      <c r="B77" s="1552">
        <v>2</v>
      </c>
      <c r="C77" s="269" t="s">
        <v>1352</v>
      </c>
      <c r="D77" s="270" t="s">
        <v>1258</v>
      </c>
      <c r="E77" s="271">
        <v>20</v>
      </c>
      <c r="F77" s="272">
        <v>36000</v>
      </c>
      <c r="G77" s="1553">
        <f>ROUND(F77*E77,0)</f>
        <v>720000</v>
      </c>
    </row>
    <row r="78" spans="2:7" ht="15" customHeight="1">
      <c r="B78" s="2203" t="s">
        <v>1242</v>
      </c>
      <c r="C78" s="2204"/>
      <c r="D78" s="239" t="s">
        <v>1243</v>
      </c>
      <c r="E78" s="239" t="s">
        <v>1244</v>
      </c>
      <c r="F78" s="239" t="s">
        <v>1245</v>
      </c>
      <c r="G78" s="1527" t="s">
        <v>16</v>
      </c>
    </row>
    <row r="79" spans="2:7" ht="15" customHeight="1">
      <c r="B79" s="1532"/>
      <c r="C79" s="256"/>
      <c r="D79" s="257"/>
      <c r="E79" s="258"/>
      <c r="F79" s="253"/>
      <c r="G79" s="1537"/>
    </row>
    <row r="80" spans="2:7" ht="15" customHeight="1">
      <c r="B80" s="1534"/>
      <c r="C80" s="242"/>
      <c r="D80" s="242"/>
      <c r="E80" s="251" t="s">
        <v>1246</v>
      </c>
      <c r="F80" s="242"/>
      <c r="G80" s="1540">
        <f>G79</f>
        <v>0</v>
      </c>
    </row>
    <row r="81" spans="2:7" ht="15" customHeight="1">
      <c r="B81" s="1532"/>
      <c r="C81" s="252"/>
      <c r="D81" s="252"/>
      <c r="E81" s="252"/>
      <c r="F81" s="252"/>
      <c r="G81" s="1536"/>
    </row>
    <row r="82" spans="2:7" ht="15" customHeight="1">
      <c r="B82" s="2203" t="s">
        <v>1247</v>
      </c>
      <c r="C82" s="2204"/>
      <c r="D82" s="239" t="str">
        <f>+D78</f>
        <v xml:space="preserve">UNIDAD  </v>
      </c>
      <c r="E82" s="243" t="str">
        <f>+E75</f>
        <v>CANTIDAD</v>
      </c>
      <c r="F82" s="243" t="s">
        <v>1233</v>
      </c>
      <c r="G82" s="1531" t="s">
        <v>16</v>
      </c>
    </row>
    <row r="83" spans="2:7" ht="15" customHeight="1">
      <c r="B83" s="1532">
        <v>1</v>
      </c>
      <c r="C83" s="249" t="s">
        <v>1248</v>
      </c>
      <c r="D83" s="259" t="s">
        <v>1249</v>
      </c>
      <c r="E83" s="260">
        <v>70</v>
      </c>
      <c r="F83" s="261">
        <f>+'CUADRILLAS '!H36</f>
        <v>125079</v>
      </c>
      <c r="G83" s="1533">
        <f>ROUND(F83*E83,0)</f>
        <v>8755530</v>
      </c>
    </row>
    <row r="84" spans="2:7" ht="15" customHeight="1">
      <c r="B84" s="1534"/>
      <c r="C84" s="252"/>
      <c r="D84" s="252"/>
      <c r="E84" s="251" t="s">
        <v>1250</v>
      </c>
      <c r="F84" s="242"/>
      <c r="G84" s="1535">
        <f>+G83</f>
        <v>8755530</v>
      </c>
    </row>
    <row r="85" spans="2:7" ht="15" customHeight="1">
      <c r="B85" s="1541"/>
      <c r="C85" s="698"/>
      <c r="D85" s="698"/>
      <c r="E85" s="699" t="s">
        <v>1251</v>
      </c>
      <c r="F85" s="700"/>
      <c r="G85" s="1544">
        <f>G73+G77+G84+G80</f>
        <v>51475530</v>
      </c>
    </row>
    <row r="86" spans="2:7" ht="36" customHeight="1">
      <c r="B86" s="2223"/>
      <c r="C86" s="2156"/>
      <c r="D86" s="755"/>
      <c r="E86" s="238"/>
      <c r="G86" s="326"/>
    </row>
    <row r="87" spans="2:7" ht="15" customHeight="1" thickBot="1">
      <c r="B87" s="2157" t="s">
        <v>1306</v>
      </c>
      <c r="C87" s="2158"/>
      <c r="D87" s="755"/>
      <c r="E87" s="1060" t="s">
        <v>1968</v>
      </c>
      <c r="F87" s="1059"/>
      <c r="G87" s="1076"/>
    </row>
    <row r="88" spans="2:7" ht="15" customHeight="1">
      <c r="B88" s="2159" t="s">
        <v>1939</v>
      </c>
      <c r="C88" s="1759"/>
      <c r="D88" s="1759" t="s">
        <v>1942</v>
      </c>
      <c r="E88" s="1759"/>
      <c r="F88" s="1759"/>
      <c r="G88" s="2104"/>
    </row>
    <row r="89" spans="2:7" ht="15" customHeight="1">
      <c r="B89" s="2159" t="s">
        <v>1940</v>
      </c>
      <c r="C89" s="1759"/>
      <c r="D89" s="1759" t="s">
        <v>1943</v>
      </c>
      <c r="E89" s="1759"/>
      <c r="F89" s="1759"/>
      <c r="G89" s="2104"/>
    </row>
    <row r="90" spans="2:7" ht="15" customHeight="1" thickBot="1">
      <c r="B90" s="2133" t="s">
        <v>1941</v>
      </c>
      <c r="C90" s="1760"/>
      <c r="D90" s="1603"/>
      <c r="E90" s="1604"/>
      <c r="F90" s="1472" t="s">
        <v>1944</v>
      </c>
      <c r="G90" s="1473"/>
    </row>
    <row r="91" spans="2:7" ht="43.8" customHeight="1">
      <c r="B91" s="2226" t="s">
        <v>1228</v>
      </c>
      <c r="C91" s="2227"/>
      <c r="D91" s="2227"/>
      <c r="E91" s="2227"/>
      <c r="F91" s="2227"/>
      <c r="G91" s="2228"/>
    </row>
    <row r="92" spans="2:7" ht="12.75" customHeight="1">
      <c r="B92" s="2176" t="s">
        <v>1229</v>
      </c>
      <c r="C92" s="2177"/>
      <c r="D92" s="2177"/>
      <c r="E92" s="2177"/>
      <c r="F92" s="2177"/>
      <c r="G92" s="2178"/>
    </row>
    <row r="93" spans="2:7" ht="18" customHeight="1">
      <c r="B93" s="2224">
        <v>12</v>
      </c>
      <c r="C93" s="2225"/>
      <c r="D93" s="2209" t="str">
        <f>+'ACTA ADICIONAL OBRA '!B193</f>
        <v>FACHADA</v>
      </c>
      <c r="E93" s="2210"/>
      <c r="F93" s="2210"/>
      <c r="G93" s="2211"/>
    </row>
    <row r="94" spans="2:7" ht="18" customHeight="1">
      <c r="B94" s="2224"/>
      <c r="C94" s="2225"/>
      <c r="D94" s="2212"/>
      <c r="E94" s="2213"/>
      <c r="F94" s="2213"/>
      <c r="G94" s="2214"/>
    </row>
    <row r="95" spans="2:7" ht="33.6" customHeight="1">
      <c r="B95" s="1528" t="s">
        <v>1230</v>
      </c>
      <c r="C95" s="239" t="str">
        <f>+'ACTA ADICIONAL OBRA '!A195</f>
        <v>12.2.2</v>
      </c>
      <c r="D95" s="2215" t="str">
        <f>+'ACTA ADICIONAL OBRA '!B195</f>
        <v xml:space="preserve">Suministro e instalacion de letrero volumetrico con luces " CENTRO DE VIDA PARA EL ADULTO MAYOR " MIGUEL PINEDO BARROS" </v>
      </c>
      <c r="E95" s="2215"/>
      <c r="F95" s="2215"/>
      <c r="G95" s="2216"/>
    </row>
    <row r="96" spans="2:7" ht="15" customHeight="1">
      <c r="B96" s="1530"/>
      <c r="C96" s="240"/>
      <c r="D96" s="2217" t="s">
        <v>1231</v>
      </c>
      <c r="E96" s="2218"/>
      <c r="F96" s="2219"/>
      <c r="G96" s="1529" t="str">
        <f>+'ACTA ADICIONAL OBRA '!C195</f>
        <v xml:space="preserve">UND </v>
      </c>
    </row>
    <row r="97" spans="2:9" ht="35.4" customHeight="1">
      <c r="B97" s="2203" t="s">
        <v>1232</v>
      </c>
      <c r="C97" s="2204"/>
      <c r="D97" s="239" t="s">
        <v>1205</v>
      </c>
      <c r="E97" s="239" t="s">
        <v>2</v>
      </c>
      <c r="F97" s="243" t="s">
        <v>1233</v>
      </c>
      <c r="G97" s="1531" t="s">
        <v>16</v>
      </c>
    </row>
    <row r="98" spans="2:9" ht="27.6" customHeight="1">
      <c r="B98" s="1532">
        <v>1</v>
      </c>
      <c r="C98" s="263" t="s">
        <v>1259</v>
      </c>
      <c r="D98" s="246" t="s">
        <v>1260</v>
      </c>
      <c r="E98" s="247">
        <v>1.05</v>
      </c>
      <c r="F98" s="248">
        <v>22000000</v>
      </c>
      <c r="G98" s="1533">
        <f>ROUND(F98*E98,0)</f>
        <v>23100000</v>
      </c>
    </row>
    <row r="99" spans="2:9" ht="16.8" customHeight="1">
      <c r="B99" s="1534"/>
      <c r="C99" s="242"/>
      <c r="D99" s="242"/>
      <c r="E99" s="251" t="s">
        <v>1237</v>
      </c>
      <c r="F99" s="242"/>
      <c r="G99" s="1535">
        <f>+SUM(G98:G98)</f>
        <v>23100000</v>
      </c>
    </row>
    <row r="100" spans="2:9" ht="12.6" customHeight="1">
      <c r="B100" s="1532"/>
      <c r="C100" s="252"/>
      <c r="D100" s="252"/>
      <c r="E100" s="252"/>
      <c r="F100" s="252"/>
      <c r="G100" s="1536"/>
    </row>
    <row r="101" spans="2:9" ht="15" customHeight="1">
      <c r="B101" s="2203" t="s">
        <v>1238</v>
      </c>
      <c r="C101" s="2204"/>
      <c r="D101" s="239" t="s">
        <v>1205</v>
      </c>
      <c r="E101" s="243" t="str">
        <f>+E97</f>
        <v>CANTIDAD</v>
      </c>
      <c r="F101" s="243" t="s">
        <v>1233</v>
      </c>
      <c r="G101" s="1531" t="s">
        <v>16</v>
      </c>
    </row>
    <row r="102" spans="2:9" ht="15" customHeight="1">
      <c r="B102" s="1532">
        <v>1</v>
      </c>
      <c r="C102" s="253" t="s">
        <v>1239</v>
      </c>
      <c r="D102" s="244" t="s">
        <v>1240</v>
      </c>
      <c r="E102" s="254">
        <v>0.1</v>
      </c>
      <c r="F102" s="255">
        <f>+G111*0.1</f>
        <v>75047.400000000009</v>
      </c>
      <c r="G102" s="1537">
        <f>+ROUND(F102,0)</f>
        <v>75047</v>
      </c>
    </row>
    <row r="103" spans="2:9" ht="21.6" customHeight="1">
      <c r="B103" s="1554">
        <v>2</v>
      </c>
      <c r="C103" s="274" t="s">
        <v>1261</v>
      </c>
      <c r="D103" s="268" t="s">
        <v>1249</v>
      </c>
      <c r="E103" s="275">
        <v>2</v>
      </c>
      <c r="F103" s="276">
        <v>2166.67</v>
      </c>
      <c r="G103" s="1555">
        <f>ROUND(F103*E103,0)</f>
        <v>4333</v>
      </c>
    </row>
    <row r="104" spans="2:9" ht="27.6" customHeight="1">
      <c r="B104" s="1554">
        <v>3</v>
      </c>
      <c r="C104" s="277" t="s">
        <v>1257</v>
      </c>
      <c r="D104" s="278" t="s">
        <v>1258</v>
      </c>
      <c r="E104" s="275">
        <v>4</v>
      </c>
      <c r="F104" s="276">
        <v>10000</v>
      </c>
      <c r="G104" s="1555">
        <f>ROUND(F104*E104,0)</f>
        <v>40000</v>
      </c>
    </row>
    <row r="105" spans="2:9" ht="15" customHeight="1">
      <c r="B105" s="1534"/>
      <c r="C105" s="250"/>
      <c r="D105" s="250"/>
      <c r="E105" s="251"/>
      <c r="F105" s="251"/>
      <c r="G105" s="1539"/>
    </row>
    <row r="106" spans="2:9" ht="15" customHeight="1">
      <c r="B106" s="2203" t="s">
        <v>1242</v>
      </c>
      <c r="C106" s="2204"/>
      <c r="D106" s="239" t="s">
        <v>1243</v>
      </c>
      <c r="E106" s="239" t="s">
        <v>1244</v>
      </c>
      <c r="F106" s="239" t="s">
        <v>1245</v>
      </c>
      <c r="G106" s="1527" t="s">
        <v>16</v>
      </c>
    </row>
    <row r="107" spans="2:9" ht="15" customHeight="1">
      <c r="B107" s="1532"/>
      <c r="C107" s="256"/>
      <c r="D107" s="257"/>
      <c r="E107" s="258"/>
      <c r="F107" s="253"/>
      <c r="G107" s="1537"/>
    </row>
    <row r="108" spans="2:9" ht="15" customHeight="1">
      <c r="B108" s="1534"/>
      <c r="C108" s="242"/>
      <c r="D108" s="242"/>
      <c r="E108" s="251" t="s">
        <v>1246</v>
      </c>
      <c r="F108" s="242"/>
      <c r="G108" s="1540">
        <f>G107</f>
        <v>0</v>
      </c>
    </row>
    <row r="109" spans="2:9" ht="15" customHeight="1">
      <c r="B109" s="1532"/>
      <c r="C109" s="252"/>
      <c r="D109" s="252"/>
      <c r="E109" s="252"/>
      <c r="F109" s="252"/>
      <c r="G109" s="1536"/>
    </row>
    <row r="110" spans="2:9" ht="10.8" customHeight="1">
      <c r="B110" s="2203" t="s">
        <v>1247</v>
      </c>
      <c r="C110" s="2204"/>
      <c r="D110" s="239" t="str">
        <f>+D106</f>
        <v xml:space="preserve">UNIDAD  </v>
      </c>
      <c r="E110" s="243" t="str">
        <f>+E101</f>
        <v>CANTIDAD</v>
      </c>
      <c r="F110" s="243" t="s">
        <v>1233</v>
      </c>
      <c r="G110" s="1531" t="s">
        <v>16</v>
      </c>
    </row>
    <row r="111" spans="2:9" ht="20.399999999999999" customHeight="1">
      <c r="B111" s="1532">
        <v>1</v>
      </c>
      <c r="C111" s="249" t="s">
        <v>1248</v>
      </c>
      <c r="D111" s="259" t="s">
        <v>1249</v>
      </c>
      <c r="E111" s="260">
        <v>6</v>
      </c>
      <c r="F111" s="261">
        <f>+'CUADRILLAS '!H36</f>
        <v>125079</v>
      </c>
      <c r="G111" s="1533">
        <f>ROUND(F111*E111,0)</f>
        <v>750474</v>
      </c>
      <c r="H111" s="279"/>
      <c r="I111" s="280"/>
    </row>
    <row r="112" spans="2:9" ht="28.2" customHeight="1">
      <c r="B112" s="1534"/>
      <c r="C112" s="252"/>
      <c r="D112" s="252"/>
      <c r="E112" s="251" t="s">
        <v>1250</v>
      </c>
      <c r="F112" s="242"/>
      <c r="G112" s="1535">
        <f>+G111</f>
        <v>750474</v>
      </c>
    </row>
    <row r="113" spans="2:9" ht="19.2" customHeight="1">
      <c r="B113" s="1541"/>
      <c r="C113" s="698"/>
      <c r="D113" s="698"/>
      <c r="E113" s="699" t="s">
        <v>1251</v>
      </c>
      <c r="F113" s="700"/>
      <c r="G113" s="1544">
        <f>G99+G104+G112+G108</f>
        <v>23890474</v>
      </c>
    </row>
    <row r="114" spans="2:9" ht="39" customHeight="1">
      <c r="B114" s="2223"/>
      <c r="C114" s="2156"/>
      <c r="D114" s="755"/>
      <c r="E114" s="238"/>
      <c r="G114" s="326"/>
      <c r="H114" s="754"/>
      <c r="I114" s="754"/>
    </row>
    <row r="115" spans="2:9" ht="15" customHeight="1" thickBot="1">
      <c r="B115" s="2157" t="s">
        <v>1306</v>
      </c>
      <c r="C115" s="2158"/>
      <c r="D115" s="755"/>
      <c r="E115" s="1060" t="s">
        <v>1968</v>
      </c>
      <c r="F115" s="1059"/>
      <c r="G115" s="1076"/>
    </row>
    <row r="116" spans="2:9" ht="15" customHeight="1">
      <c r="B116" s="2159" t="s">
        <v>1939</v>
      </c>
      <c r="C116" s="1759"/>
      <c r="D116" s="1759" t="s">
        <v>1942</v>
      </c>
      <c r="E116" s="1759"/>
      <c r="F116" s="1759"/>
      <c r="G116" s="2104"/>
    </row>
    <row r="117" spans="2:9" ht="15" customHeight="1">
      <c r="B117" s="2159" t="s">
        <v>1940</v>
      </c>
      <c r="C117" s="1759"/>
      <c r="D117" s="1759" t="s">
        <v>1943</v>
      </c>
      <c r="E117" s="1759"/>
      <c r="F117" s="1759"/>
      <c r="G117" s="2104"/>
    </row>
    <row r="118" spans="2:9" ht="15" customHeight="1" thickBot="1">
      <c r="B118" s="2133" t="s">
        <v>1941</v>
      </c>
      <c r="C118" s="1760"/>
      <c r="D118" s="1603"/>
      <c r="E118" s="1604"/>
      <c r="F118" s="1472" t="s">
        <v>1944</v>
      </c>
      <c r="G118" s="1473"/>
    </row>
    <row r="119" spans="2:9" ht="43.8" customHeight="1">
      <c r="B119" s="2179" t="s">
        <v>1228</v>
      </c>
      <c r="C119" s="2180"/>
      <c r="D119" s="2180"/>
      <c r="E119" s="2180"/>
      <c r="F119" s="2180"/>
      <c r="G119" s="2181"/>
    </row>
    <row r="120" spans="2:9" ht="12.75" customHeight="1">
      <c r="B120" s="2176" t="s">
        <v>1229</v>
      </c>
      <c r="C120" s="2177"/>
      <c r="D120" s="2177"/>
      <c r="E120" s="2177"/>
      <c r="F120" s="2177"/>
      <c r="G120" s="2178"/>
    </row>
    <row r="121" spans="2:9" ht="18" customHeight="1">
      <c r="B121" s="2224">
        <f>+'ACTA ADICIONAL OBRA '!A189</f>
        <v>12</v>
      </c>
      <c r="C121" s="2225"/>
      <c r="D121" s="2209" t="str">
        <f>+'ACTA ADICIONAL OBRA '!B193</f>
        <v>FACHADA</v>
      </c>
      <c r="E121" s="2210"/>
      <c r="F121" s="2210"/>
      <c r="G121" s="2211"/>
    </row>
    <row r="122" spans="2:9" ht="18" customHeight="1">
      <c r="B122" s="2224"/>
      <c r="C122" s="2225"/>
      <c r="D122" s="2212"/>
      <c r="E122" s="2213"/>
      <c r="F122" s="2213"/>
      <c r="G122" s="2214"/>
    </row>
    <row r="123" spans="2:9" ht="15" customHeight="1">
      <c r="B123" s="1528" t="s">
        <v>1230</v>
      </c>
      <c r="C123" s="239" t="str">
        <f>+'ACTA ADICIONAL OBRA '!A196</f>
        <v>12.2.3</v>
      </c>
      <c r="D123" s="2215" t="str">
        <f>+'ACTA ADICIONAL OBRA '!B196</f>
        <v xml:space="preserve">Suministro e instalacion de Wall Pvc </v>
      </c>
      <c r="E123" s="2215"/>
      <c r="F123" s="2215"/>
      <c r="G123" s="2216"/>
    </row>
    <row r="124" spans="2:9" ht="15" customHeight="1">
      <c r="B124" s="1530"/>
      <c r="C124" s="240"/>
      <c r="D124" s="2217" t="s">
        <v>1231</v>
      </c>
      <c r="E124" s="2218"/>
      <c r="F124" s="2219"/>
      <c r="G124" s="1529" t="s">
        <v>1260</v>
      </c>
    </row>
    <row r="125" spans="2:9" ht="15" customHeight="1">
      <c r="B125" s="2203" t="s">
        <v>1232</v>
      </c>
      <c r="C125" s="2204"/>
      <c r="D125" s="239" t="s">
        <v>1205</v>
      </c>
      <c r="E125" s="239" t="s">
        <v>2</v>
      </c>
      <c r="F125" s="243" t="s">
        <v>1233</v>
      </c>
      <c r="G125" s="1531" t="s">
        <v>16</v>
      </c>
    </row>
    <row r="126" spans="2:9" ht="15" customHeight="1">
      <c r="B126" s="1532">
        <v>1</v>
      </c>
      <c r="C126" s="263" t="s">
        <v>1262</v>
      </c>
      <c r="D126" s="246" t="s">
        <v>1263</v>
      </c>
      <c r="E126" s="247">
        <v>0.3</v>
      </c>
      <c r="F126" s="248">
        <v>32000</v>
      </c>
      <c r="G126" s="1533">
        <f>ROUND(F126*E126,0)</f>
        <v>9600</v>
      </c>
    </row>
    <row r="127" spans="2:9" ht="15" customHeight="1">
      <c r="B127" s="1532">
        <v>2</v>
      </c>
      <c r="C127" s="249" t="s">
        <v>1264</v>
      </c>
      <c r="D127" s="246" t="s">
        <v>1265</v>
      </c>
      <c r="E127" s="247">
        <v>4</v>
      </c>
      <c r="F127" s="248">
        <v>500</v>
      </c>
      <c r="G127" s="1533">
        <f>ROUND(F127*E127,0)</f>
        <v>2000</v>
      </c>
    </row>
    <row r="128" spans="2:9" ht="15" customHeight="1">
      <c r="B128" s="1532">
        <v>3</v>
      </c>
      <c r="C128" s="249" t="s">
        <v>1266</v>
      </c>
      <c r="D128" s="246" t="s">
        <v>1260</v>
      </c>
      <c r="E128" s="247">
        <v>0.35</v>
      </c>
      <c r="F128" s="248">
        <v>20000</v>
      </c>
      <c r="G128" s="1533">
        <f>ROUND(F128*E128,0)</f>
        <v>7000</v>
      </c>
    </row>
    <row r="129" spans="1:7" ht="15" customHeight="1">
      <c r="B129" s="1534"/>
      <c r="C129" s="242"/>
      <c r="D129" s="242"/>
      <c r="E129" s="251" t="s">
        <v>1237</v>
      </c>
      <c r="F129" s="242"/>
      <c r="G129" s="1535">
        <f>+SUM(G126:G128)</f>
        <v>18600</v>
      </c>
    </row>
    <row r="130" spans="1:7" ht="11.4" customHeight="1">
      <c r="B130" s="1532"/>
      <c r="C130" s="252"/>
      <c r="D130" s="252"/>
      <c r="E130" s="252"/>
      <c r="F130" s="252"/>
      <c r="G130" s="1536"/>
    </row>
    <row r="131" spans="1:7" ht="15" customHeight="1">
      <c r="B131" s="2203" t="s">
        <v>1238</v>
      </c>
      <c r="C131" s="2204"/>
      <c r="D131" s="239" t="s">
        <v>1205</v>
      </c>
      <c r="E131" s="243" t="str">
        <f>+E125</f>
        <v>CANTIDAD</v>
      </c>
      <c r="F131" s="243" t="s">
        <v>1233</v>
      </c>
      <c r="G131" s="1531" t="s">
        <v>16</v>
      </c>
    </row>
    <row r="132" spans="1:7" ht="15" customHeight="1">
      <c r="B132" s="1532">
        <v>1</v>
      </c>
      <c r="C132" s="253" t="s">
        <v>1239</v>
      </c>
      <c r="D132" s="244" t="s">
        <v>1240</v>
      </c>
      <c r="E132" s="254">
        <v>0.1</v>
      </c>
      <c r="F132" s="255">
        <v>403.1</v>
      </c>
      <c r="G132" s="1537">
        <f>+ROUND(F132,0)</f>
        <v>403</v>
      </c>
    </row>
    <row r="133" spans="1:7" ht="25.8" customHeight="1">
      <c r="B133" s="1532">
        <v>2</v>
      </c>
      <c r="C133" s="274" t="s">
        <v>1261</v>
      </c>
      <c r="D133" s="268" t="s">
        <v>1249</v>
      </c>
      <c r="E133" s="275">
        <v>0.1</v>
      </c>
      <c r="F133" s="276">
        <v>2166.67</v>
      </c>
      <c r="G133" s="1555">
        <f>ROUND(F133*E133,0)</f>
        <v>217</v>
      </c>
    </row>
    <row r="134" spans="1:7" ht="28.8" customHeight="1">
      <c r="B134" s="1532">
        <v>3</v>
      </c>
      <c r="C134" s="277" t="s">
        <v>1257</v>
      </c>
      <c r="D134" s="278" t="s">
        <v>1258</v>
      </c>
      <c r="E134" s="275">
        <v>0.1</v>
      </c>
      <c r="F134" s="276">
        <v>10000</v>
      </c>
      <c r="G134" s="1555">
        <f>ROUND(F134*E134,0)</f>
        <v>1000</v>
      </c>
    </row>
    <row r="135" spans="1:7" ht="15" customHeight="1">
      <c r="B135" s="1534"/>
      <c r="C135" s="250"/>
      <c r="D135" s="242"/>
      <c r="E135" s="251" t="s">
        <v>1241</v>
      </c>
      <c r="F135" s="242"/>
      <c r="G135" s="1538">
        <f>SUM(G132:G134)</f>
        <v>1620</v>
      </c>
    </row>
    <row r="136" spans="1:7" ht="15" customHeight="1">
      <c r="B136" s="2203" t="s">
        <v>1242</v>
      </c>
      <c r="C136" s="2204"/>
      <c r="D136" s="250"/>
      <c r="E136" s="251"/>
      <c r="F136" s="251"/>
      <c r="G136" s="1539"/>
    </row>
    <row r="137" spans="1:7" ht="15" customHeight="1">
      <c r="B137" s="1532"/>
      <c r="C137" s="256"/>
      <c r="D137" s="239" t="s">
        <v>1243</v>
      </c>
      <c r="E137" s="239" t="s">
        <v>1244</v>
      </c>
      <c r="F137" s="239" t="s">
        <v>1245</v>
      </c>
      <c r="G137" s="1527" t="s">
        <v>16</v>
      </c>
    </row>
    <row r="138" spans="1:7" ht="15" customHeight="1">
      <c r="B138" s="1534"/>
      <c r="C138" s="242"/>
      <c r="D138" s="257"/>
      <c r="E138" s="258"/>
      <c r="F138" s="253"/>
      <c r="G138" s="1537"/>
    </row>
    <row r="139" spans="1:7" ht="15" customHeight="1">
      <c r="B139" s="1532"/>
      <c r="C139" s="252"/>
      <c r="D139" s="242"/>
      <c r="E139" s="251" t="s">
        <v>1246</v>
      </c>
      <c r="F139" s="242"/>
      <c r="G139" s="1540">
        <f>G138</f>
        <v>0</v>
      </c>
    </row>
    <row r="140" spans="1:7" ht="27" customHeight="1">
      <c r="B140" s="2203" t="s">
        <v>1247</v>
      </c>
      <c r="C140" s="2204"/>
      <c r="D140" s="252"/>
      <c r="E140" s="252"/>
      <c r="F140" s="252"/>
      <c r="G140" s="1536"/>
    </row>
    <row r="141" spans="1:7" ht="21.6" customHeight="1">
      <c r="B141" s="1532">
        <v>1</v>
      </c>
      <c r="C141" s="249" t="s">
        <v>1248</v>
      </c>
      <c r="D141" s="239" t="str">
        <f>+D137</f>
        <v xml:space="preserve">UNIDAD  </v>
      </c>
      <c r="E141" s="243" t="str">
        <f>+E131</f>
        <v>CANTIDAD</v>
      </c>
      <c r="F141" s="243" t="s">
        <v>1233</v>
      </c>
      <c r="G141" s="1531" t="s">
        <v>16</v>
      </c>
    </row>
    <row r="142" spans="1:7" ht="21.6" customHeight="1">
      <c r="B142" s="1534"/>
      <c r="C142" s="252"/>
      <c r="D142" s="259" t="s">
        <v>1249</v>
      </c>
      <c r="E142" s="260">
        <v>0.1</v>
      </c>
      <c r="F142" s="261">
        <f>+'CUADRILLAS '!H36</f>
        <v>125079</v>
      </c>
      <c r="G142" s="1533">
        <f>ROUND(F142*E142,0)</f>
        <v>12508</v>
      </c>
    </row>
    <row r="143" spans="1:7" ht="21.6" customHeight="1">
      <c r="B143" s="1532"/>
      <c r="C143" s="244"/>
      <c r="D143" s="252"/>
      <c r="E143" s="251" t="s">
        <v>1250</v>
      </c>
      <c r="F143" s="242"/>
      <c r="G143" s="1538">
        <f>+G142</f>
        <v>12508</v>
      </c>
    </row>
    <row r="144" spans="1:7" ht="21.6" customHeight="1">
      <c r="A144" s="1061"/>
      <c r="B144" s="1556"/>
      <c r="C144" s="1557"/>
      <c r="D144" s="698"/>
      <c r="E144" s="699" t="s">
        <v>1251</v>
      </c>
      <c r="F144" s="700"/>
      <c r="G144" s="1544">
        <f>G129+G135+G143+G139</f>
        <v>32728</v>
      </c>
    </row>
    <row r="145" spans="1:14" ht="39" customHeight="1">
      <c r="A145" s="1061"/>
      <c r="B145" s="2223"/>
      <c r="C145" s="2156"/>
      <c r="D145" s="755"/>
      <c r="E145" s="238"/>
      <c r="G145" s="326"/>
    </row>
    <row r="146" spans="1:14" ht="21" customHeight="1" thickBot="1">
      <c r="A146" s="1061"/>
      <c r="B146" s="2157" t="s">
        <v>1306</v>
      </c>
      <c r="C146" s="2158"/>
      <c r="D146" s="755"/>
      <c r="E146" s="1060" t="s">
        <v>1968</v>
      </c>
      <c r="F146" s="1059"/>
      <c r="G146" s="1076"/>
    </row>
    <row r="147" spans="1:14" ht="15" customHeight="1">
      <c r="A147" s="1061"/>
      <c r="B147" s="2159" t="s">
        <v>1939</v>
      </c>
      <c r="C147" s="1759"/>
      <c r="D147" s="1759" t="s">
        <v>1942</v>
      </c>
      <c r="E147" s="1759"/>
      <c r="F147" s="1759"/>
      <c r="G147" s="2104"/>
    </row>
    <row r="148" spans="1:14" ht="15" customHeight="1">
      <c r="B148" s="2159" t="s">
        <v>1940</v>
      </c>
      <c r="C148" s="1759"/>
      <c r="D148" s="1759" t="s">
        <v>1943</v>
      </c>
      <c r="E148" s="1759"/>
      <c r="F148" s="1759"/>
      <c r="G148" s="2104"/>
    </row>
    <row r="149" spans="1:14" ht="15" customHeight="1" thickBot="1">
      <c r="B149" s="2133" t="s">
        <v>1941</v>
      </c>
      <c r="C149" s="1760"/>
      <c r="D149" s="1603"/>
      <c r="E149" s="1604"/>
      <c r="F149" s="1472" t="s">
        <v>1944</v>
      </c>
      <c r="G149" s="1473"/>
    </row>
    <row r="150" spans="1:14" ht="43.8" customHeight="1">
      <c r="B150" s="2173" t="s">
        <v>1228</v>
      </c>
      <c r="C150" s="2174"/>
      <c r="D150" s="2174"/>
      <c r="E150" s="2174"/>
      <c r="F150" s="2174"/>
      <c r="G150" s="2175"/>
    </row>
    <row r="151" spans="1:14" ht="12.75" customHeight="1">
      <c r="B151" s="2176" t="s">
        <v>1229</v>
      </c>
      <c r="C151" s="2177"/>
      <c r="D151" s="2177"/>
      <c r="E151" s="2177"/>
      <c r="F151" s="2177"/>
      <c r="G151" s="2178"/>
    </row>
    <row r="152" spans="1:14" ht="18" customHeight="1">
      <c r="B152" s="2205">
        <f>+'ACTA ADICIONAL OBRA '!A197</f>
        <v>12.3</v>
      </c>
      <c r="C152" s="2206"/>
      <c r="D152" s="2209" t="str">
        <f>+'ACTA ADICIONAL OBRA '!B197</f>
        <v>PLACA NIVEL N+4.5</v>
      </c>
      <c r="E152" s="2210"/>
      <c r="F152" s="2210"/>
      <c r="G152" s="2211"/>
    </row>
    <row r="153" spans="1:14" ht="18" customHeight="1">
      <c r="B153" s="2207"/>
      <c r="C153" s="2208"/>
      <c r="D153" s="2212"/>
      <c r="E153" s="2213"/>
      <c r="F153" s="2213"/>
      <c r="G153" s="2214"/>
    </row>
    <row r="154" spans="1:14" ht="44.4" customHeight="1">
      <c r="B154" s="1528" t="s">
        <v>1230</v>
      </c>
      <c r="C154" s="241" t="str">
        <f>+'ACTA ADICIONAL OBRA '!A198</f>
        <v>12.3.1</v>
      </c>
      <c r="D154" s="2215" t="str">
        <f>+'ACTA ADICIONAL OBRA '!B198</f>
        <v xml:space="preserve">PLACA ALIGERADA CON CASETONES DE ICOPOR,  ENCOFRADA Y FUNDIDA  CONCRETO DE 3000 PSI A 28 DIAS, CON MALLA ELECTROSOLDADA DE 5 MM,  ESPESOR DE 10 CM  Y REFUERZOS VARILLAS DE 3/8"  EN ESQUINAS Y VOLADIZOS. </v>
      </c>
      <c r="E154" s="2215"/>
      <c r="F154" s="2215"/>
      <c r="G154" s="2216"/>
    </row>
    <row r="155" spans="1:14" ht="27" customHeight="1">
      <c r="B155" s="1530"/>
      <c r="C155" s="240"/>
      <c r="D155" s="2217" t="s">
        <v>1231</v>
      </c>
      <c r="E155" s="2218"/>
      <c r="F155" s="2219"/>
      <c r="G155" s="1529" t="str">
        <f>+'ACTA ADICIONAL OBRA '!C198</f>
        <v>M2</v>
      </c>
      <c r="N155" s="665"/>
    </row>
    <row r="156" spans="1:14" ht="27" customHeight="1">
      <c r="B156" s="2203" t="s">
        <v>1232</v>
      </c>
      <c r="C156" s="2204"/>
      <c r="D156" s="239" t="s">
        <v>1205</v>
      </c>
      <c r="E156" s="239" t="s">
        <v>2</v>
      </c>
      <c r="F156" s="243" t="s">
        <v>1233</v>
      </c>
      <c r="G156" s="1531" t="s">
        <v>16</v>
      </c>
    </row>
    <row r="157" spans="1:14" ht="27" customHeight="1">
      <c r="B157" s="1532">
        <v>1</v>
      </c>
      <c r="C157" s="263" t="s">
        <v>1808</v>
      </c>
      <c r="D157" s="246" t="s">
        <v>1805</v>
      </c>
      <c r="E157" s="247">
        <v>0.1</v>
      </c>
      <c r="F157" s="248" cm="1">
        <f t="array" ref="F157">+'CONCRETOS Y MORTEROS'!G64:G64</f>
        <v>971262</v>
      </c>
      <c r="G157" s="1533">
        <f>ROUND(F157*E157,0)</f>
        <v>97126</v>
      </c>
    </row>
    <row r="158" spans="1:14" ht="27" customHeight="1">
      <c r="B158" s="1532">
        <v>2</v>
      </c>
      <c r="C158" s="249" t="s">
        <v>2057</v>
      </c>
      <c r="D158" s="246" t="s">
        <v>1805</v>
      </c>
      <c r="E158" s="247">
        <v>0.01</v>
      </c>
      <c r="F158" s="248">
        <v>325000</v>
      </c>
      <c r="G158" s="1533">
        <f>ROUND(F158*E158,0)</f>
        <v>3250</v>
      </c>
    </row>
    <row r="159" spans="1:14" ht="27" customHeight="1">
      <c r="B159" s="1532">
        <v>3</v>
      </c>
      <c r="C159" s="249" t="s">
        <v>1809</v>
      </c>
      <c r="D159" s="246" t="s">
        <v>1256</v>
      </c>
      <c r="E159" s="247">
        <v>1</v>
      </c>
      <c r="F159" s="248">
        <v>45000</v>
      </c>
      <c r="G159" s="1533">
        <f>ROUND(F159*E159,0)</f>
        <v>45000</v>
      </c>
      <c r="K159" s="665"/>
    </row>
    <row r="160" spans="1:14" ht="27" customHeight="1">
      <c r="B160" s="1534"/>
      <c r="C160" s="242"/>
      <c r="D160" s="242"/>
      <c r="E160" s="2199" t="s">
        <v>1237</v>
      </c>
      <c r="F160" s="2200"/>
      <c r="G160" s="1535">
        <f>+SUM(G157:G159)</f>
        <v>145376</v>
      </c>
      <c r="K160" s="665"/>
    </row>
    <row r="161" spans="2:12" ht="27" customHeight="1">
      <c r="B161" s="1532"/>
      <c r="C161" s="252"/>
      <c r="D161" s="252"/>
      <c r="E161" s="252"/>
      <c r="F161" s="252"/>
      <c r="G161" s="1536"/>
    </row>
    <row r="162" spans="2:12" ht="27" customHeight="1">
      <c r="B162" s="2203" t="s">
        <v>1238</v>
      </c>
      <c r="C162" s="2204"/>
      <c r="D162" s="239" t="s">
        <v>1205</v>
      </c>
      <c r="E162" s="243" t="str">
        <f>+E156</f>
        <v>CANTIDAD</v>
      </c>
      <c r="F162" s="243" t="s">
        <v>1233</v>
      </c>
      <c r="G162" s="1531" t="s">
        <v>16</v>
      </c>
    </row>
    <row r="163" spans="2:12" ht="34.799999999999997" customHeight="1">
      <c r="B163" s="1532">
        <v>1</v>
      </c>
      <c r="C163" s="253" t="s">
        <v>1239</v>
      </c>
      <c r="D163" s="244" t="s">
        <v>1240</v>
      </c>
      <c r="E163" s="254">
        <v>0.1</v>
      </c>
      <c r="F163" s="255">
        <f>+G175*0.1</f>
        <v>14634.2</v>
      </c>
      <c r="G163" s="1537">
        <f>+ROUND(F163,0)</f>
        <v>14634</v>
      </c>
    </row>
    <row r="164" spans="2:12" ht="27" customHeight="1">
      <c r="B164" s="1532">
        <v>2</v>
      </c>
      <c r="C164" s="274" t="s">
        <v>1261</v>
      </c>
      <c r="D164" s="268" t="s">
        <v>1249</v>
      </c>
      <c r="E164" s="275">
        <v>0.1</v>
      </c>
      <c r="F164" s="276">
        <v>2166.67</v>
      </c>
      <c r="G164" s="1555">
        <f>ROUND(F164*E164,0)</f>
        <v>217</v>
      </c>
    </row>
    <row r="165" spans="2:12" ht="27" customHeight="1">
      <c r="B165" s="1532">
        <v>3</v>
      </c>
      <c r="C165" s="269" t="s">
        <v>1806</v>
      </c>
      <c r="D165" s="268" t="s">
        <v>1807</v>
      </c>
      <c r="E165" s="275">
        <v>1</v>
      </c>
      <c r="F165" s="276">
        <v>20000</v>
      </c>
      <c r="G165" s="1555">
        <f>ROUND(F165*E165,0)</f>
        <v>20000</v>
      </c>
    </row>
    <row r="166" spans="2:12" ht="27" customHeight="1">
      <c r="B166" s="1532">
        <v>4</v>
      </c>
      <c r="C166" s="277" t="s">
        <v>1352</v>
      </c>
      <c r="D166" s="278" t="s">
        <v>1258</v>
      </c>
      <c r="E166" s="275">
        <v>0.3</v>
      </c>
      <c r="F166" s="276">
        <v>30000</v>
      </c>
      <c r="G166" s="1555">
        <f>ROUND(F166*E166,0)</f>
        <v>9000</v>
      </c>
    </row>
    <row r="167" spans="2:12" ht="27" customHeight="1">
      <c r="B167" s="1534"/>
      <c r="C167" s="250"/>
      <c r="D167" s="242"/>
      <c r="E167" s="2201" t="s">
        <v>1241</v>
      </c>
      <c r="F167" s="2202"/>
      <c r="G167" s="1538">
        <f>SUM(G163:G166)</f>
        <v>43851</v>
      </c>
      <c r="L167" s="665"/>
    </row>
    <row r="168" spans="2:12" ht="27" customHeight="1">
      <c r="B168" s="2203" t="s">
        <v>1242</v>
      </c>
      <c r="C168" s="2204"/>
      <c r="D168" s="250"/>
      <c r="E168" s="251"/>
      <c r="F168" s="251"/>
      <c r="G168" s="1539"/>
    </row>
    <row r="169" spans="2:12" ht="23.4" customHeight="1">
      <c r="B169" s="1532"/>
      <c r="C169" s="256"/>
      <c r="D169" s="239" t="s">
        <v>1243</v>
      </c>
      <c r="E169" s="239" t="s">
        <v>1244</v>
      </c>
      <c r="F169" s="239" t="s">
        <v>1245</v>
      </c>
      <c r="G169" s="1527" t="s">
        <v>16</v>
      </c>
    </row>
    <row r="170" spans="2:12" ht="23.4" customHeight="1">
      <c r="B170" s="1534"/>
      <c r="C170" s="242"/>
      <c r="D170" s="257"/>
      <c r="E170" s="258"/>
      <c r="F170" s="253"/>
      <c r="G170" s="1537"/>
    </row>
    <row r="171" spans="2:12" ht="23.4" customHeight="1">
      <c r="B171" s="1532"/>
      <c r="C171" s="252"/>
      <c r="D171" s="242"/>
      <c r="E171" s="251" t="s">
        <v>1246</v>
      </c>
      <c r="F171" s="242"/>
      <c r="G171" s="1540">
        <f>G170</f>
        <v>0</v>
      </c>
    </row>
    <row r="172" spans="2:12" ht="23.4" customHeight="1">
      <c r="B172" s="2203" t="s">
        <v>1247</v>
      </c>
      <c r="C172" s="2204"/>
      <c r="D172" s="252"/>
      <c r="E172" s="252"/>
      <c r="F172" s="252"/>
      <c r="G172" s="1536"/>
    </row>
    <row r="173" spans="2:12" ht="23.4" customHeight="1">
      <c r="B173" s="1532">
        <v>1</v>
      </c>
      <c r="C173" s="249" t="s">
        <v>1248</v>
      </c>
      <c r="D173" s="239" t="str">
        <f>+D169</f>
        <v xml:space="preserve">UNIDAD  </v>
      </c>
      <c r="E173" s="243" t="str">
        <f>+E162</f>
        <v>CANTIDAD</v>
      </c>
      <c r="F173" s="243" t="s">
        <v>1233</v>
      </c>
      <c r="G173" s="1531" t="s">
        <v>16</v>
      </c>
    </row>
    <row r="174" spans="2:12" ht="27" customHeight="1">
      <c r="B174" s="1534"/>
      <c r="C174" s="252"/>
      <c r="D174" s="259" t="s">
        <v>1249</v>
      </c>
      <c r="E174" s="1258">
        <v>1.17</v>
      </c>
      <c r="F174" s="261">
        <f>+'CUADRILLAS '!H36</f>
        <v>125079</v>
      </c>
      <c r="G174" s="1533">
        <f>ROUND(F174*E174,0)</f>
        <v>146342</v>
      </c>
    </row>
    <row r="175" spans="2:12" ht="24" customHeight="1">
      <c r="B175" s="1532"/>
      <c r="C175" s="244"/>
      <c r="D175" s="252"/>
      <c r="E175" s="2238" t="s">
        <v>1250</v>
      </c>
      <c r="F175" s="2204"/>
      <c r="G175" s="1535">
        <f>+G174</f>
        <v>146342</v>
      </c>
    </row>
    <row r="176" spans="2:12" ht="21.6" customHeight="1">
      <c r="B176" s="1541"/>
      <c r="C176" s="698"/>
      <c r="D176" s="698"/>
      <c r="E176" s="2222" t="s">
        <v>1251</v>
      </c>
      <c r="F176" s="2222"/>
      <c r="G176" s="1544">
        <f>G160+G167+G175+G171</f>
        <v>335569</v>
      </c>
    </row>
    <row r="177" spans="2:10" ht="39.6" customHeight="1">
      <c r="B177" s="2223"/>
      <c r="C177" s="2156"/>
      <c r="D177" s="755"/>
      <c r="E177" s="238"/>
      <c r="G177" s="326"/>
    </row>
    <row r="178" spans="2:10" ht="27" customHeight="1" thickBot="1">
      <c r="B178" s="2157" t="s">
        <v>1306</v>
      </c>
      <c r="C178" s="2158"/>
      <c r="D178" s="755"/>
      <c r="E178" s="1060" t="s">
        <v>1968</v>
      </c>
      <c r="F178" s="1059"/>
      <c r="G178" s="1076"/>
    </row>
    <row r="179" spans="2:10" ht="15" customHeight="1">
      <c r="B179" s="2159" t="s">
        <v>1939</v>
      </c>
      <c r="C179" s="1759"/>
      <c r="D179" s="1759" t="s">
        <v>1942</v>
      </c>
      <c r="E179" s="1759"/>
      <c r="F179" s="1759"/>
      <c r="G179" s="2104"/>
    </row>
    <row r="180" spans="2:10" ht="15" customHeight="1">
      <c r="B180" s="2159" t="s">
        <v>1940</v>
      </c>
      <c r="C180" s="1759"/>
      <c r="D180" s="1759" t="s">
        <v>1943</v>
      </c>
      <c r="E180" s="1759"/>
      <c r="F180" s="1759"/>
      <c r="G180" s="2104"/>
    </row>
    <row r="181" spans="2:10" ht="15" customHeight="1" thickBot="1">
      <c r="B181" s="2133" t="s">
        <v>1941</v>
      </c>
      <c r="C181" s="1760"/>
      <c r="D181" s="1603"/>
      <c r="E181" s="1604"/>
      <c r="F181" s="1472" t="s">
        <v>1944</v>
      </c>
      <c r="G181" s="1473"/>
    </row>
    <row r="182" spans="2:10" ht="43.8" customHeight="1">
      <c r="B182" s="2173" t="s">
        <v>1228</v>
      </c>
      <c r="C182" s="2174"/>
      <c r="D182" s="2174"/>
      <c r="E182" s="2174"/>
      <c r="F182" s="2174"/>
      <c r="G182" s="2175"/>
    </row>
    <row r="183" spans="2:10" ht="12.75" customHeight="1">
      <c r="B183" s="2176" t="s">
        <v>1229</v>
      </c>
      <c r="C183" s="2177"/>
      <c r="D183" s="2177"/>
      <c r="E183" s="2177"/>
      <c r="F183" s="2177"/>
      <c r="G183" s="2178"/>
      <c r="J183" s="303">
        <v>1</v>
      </c>
    </row>
    <row r="184" spans="2:10" ht="18" customHeight="1">
      <c r="B184" s="2205">
        <v>12</v>
      </c>
      <c r="C184" s="2206"/>
      <c r="D184" s="2209" t="str">
        <f>+'ACTA ADICIONAL OBRA '!B197</f>
        <v>PLACA NIVEL N+4.5</v>
      </c>
      <c r="E184" s="2210"/>
      <c r="F184" s="2210"/>
      <c r="G184" s="2211"/>
    </row>
    <row r="185" spans="2:10" ht="18" customHeight="1">
      <c r="B185" s="2207"/>
      <c r="C185" s="2208"/>
      <c r="D185" s="2212"/>
      <c r="E185" s="2213"/>
      <c r="F185" s="2213"/>
      <c r="G185" s="2214"/>
    </row>
    <row r="186" spans="2:10" ht="27" customHeight="1">
      <c r="B186" s="1528" t="s">
        <v>1230</v>
      </c>
      <c r="C186" s="239" t="str">
        <f>+'ACTA ADICIONAL OBRA '!A199</f>
        <v>12.3.2</v>
      </c>
      <c r="D186" s="2215" t="str">
        <f>+'ACTA ADICIONAL OBRA '!B199</f>
        <v xml:space="preserve">PLANTILLA DE NIVELACION EN MORTERO 1:3  DE 6 CM IMPERBEAMILIZADA CON ADITIVO PARA MORTEROS Y CUBIERTAS  Y CHAFLANES PERIMETRALES - PARA DRENAJES DE  PLACA. </v>
      </c>
      <c r="E186" s="2215"/>
      <c r="F186" s="2215"/>
      <c r="G186" s="2216"/>
    </row>
    <row r="187" spans="2:10" ht="27" customHeight="1">
      <c r="B187" s="1530"/>
      <c r="C187" s="240"/>
      <c r="D187" s="2217" t="s">
        <v>1231</v>
      </c>
      <c r="E187" s="2218"/>
      <c r="F187" s="2219"/>
      <c r="G187" s="1529" t="str">
        <f>+'ACTA ADICIONAL OBRA '!C199</f>
        <v>M2</v>
      </c>
    </row>
    <row r="188" spans="2:10" ht="27" customHeight="1">
      <c r="B188" s="2203" t="s">
        <v>1232</v>
      </c>
      <c r="C188" s="2204"/>
      <c r="D188" s="239" t="s">
        <v>1205</v>
      </c>
      <c r="E188" s="239" t="s">
        <v>2</v>
      </c>
      <c r="F188" s="243" t="s">
        <v>1233</v>
      </c>
      <c r="G188" s="1531" t="s">
        <v>16</v>
      </c>
    </row>
    <row r="189" spans="2:10" ht="27" customHeight="1">
      <c r="B189" s="1532">
        <v>1</v>
      </c>
      <c r="C189" s="719" t="s">
        <v>1811</v>
      </c>
      <c r="D189" s="246" t="s">
        <v>1805</v>
      </c>
      <c r="E189" s="247">
        <v>0.06</v>
      </c>
      <c r="F189" s="248" cm="1">
        <f t="array" ref="F189">+'CONCRETOS Y MORTEROS'!G17:G17</f>
        <v>896860</v>
      </c>
      <c r="G189" s="1533">
        <f>ROUND(F189*E189,0)</f>
        <v>53812</v>
      </c>
    </row>
    <row r="190" spans="2:10" ht="27" customHeight="1">
      <c r="B190" s="1532">
        <v>2</v>
      </c>
      <c r="C190" s="720" t="s">
        <v>1810</v>
      </c>
      <c r="D190" s="246" t="s">
        <v>1805</v>
      </c>
      <c r="E190" s="247">
        <v>0.03</v>
      </c>
      <c r="F190" s="248">
        <v>359900</v>
      </c>
      <c r="G190" s="1533">
        <f>ROUND(F190*E190,0)</f>
        <v>10797</v>
      </c>
    </row>
    <row r="191" spans="2:10" ht="27" customHeight="1">
      <c r="B191" s="1532">
        <v>3</v>
      </c>
      <c r="C191" s="720" t="s">
        <v>1812</v>
      </c>
      <c r="D191" s="246" t="s">
        <v>1263</v>
      </c>
      <c r="E191" s="247">
        <v>0.03</v>
      </c>
      <c r="F191" s="248" cm="1">
        <f t="array" ref="F191">+'CONCRETOS Y MORTEROS'!G33:G33</f>
        <v>674200</v>
      </c>
      <c r="G191" s="1533">
        <f>ROUND(F191*E191,0)</f>
        <v>20226</v>
      </c>
    </row>
    <row r="192" spans="2:10" ht="27" customHeight="1">
      <c r="B192" s="1558">
        <v>4</v>
      </c>
      <c r="C192" s="721" t="s">
        <v>1914</v>
      </c>
      <c r="D192" s="712" t="s">
        <v>1256</v>
      </c>
      <c r="E192" s="518">
        <v>0.15</v>
      </c>
      <c r="F192" s="722">
        <v>459900</v>
      </c>
      <c r="G192" s="1559">
        <f>+E192*F192</f>
        <v>68985</v>
      </c>
    </row>
    <row r="193" spans="2:7" ht="27" customHeight="1">
      <c r="B193" s="1534"/>
      <c r="C193" s="242"/>
      <c r="D193" s="242"/>
      <c r="E193" s="2199" t="s">
        <v>1237</v>
      </c>
      <c r="F193" s="2200"/>
      <c r="G193" s="1535">
        <f>+SUM(G189:G192)</f>
        <v>153820</v>
      </c>
    </row>
    <row r="194" spans="2:7" ht="27" customHeight="1">
      <c r="B194" s="1532"/>
      <c r="C194" s="252"/>
      <c r="D194" s="252"/>
      <c r="E194" s="252"/>
      <c r="F194" s="252"/>
      <c r="G194" s="1536"/>
    </row>
    <row r="195" spans="2:7" ht="27" customHeight="1">
      <c r="B195" s="2203" t="s">
        <v>1238</v>
      </c>
      <c r="C195" s="2204"/>
      <c r="D195" s="239" t="s">
        <v>1205</v>
      </c>
      <c r="E195" s="243" t="str">
        <f>+E188</f>
        <v>CANTIDAD</v>
      </c>
      <c r="F195" s="243" t="s">
        <v>1233</v>
      </c>
      <c r="G195" s="1531" t="s">
        <v>16</v>
      </c>
    </row>
    <row r="196" spans="2:7" ht="27" customHeight="1">
      <c r="B196" s="1532">
        <v>1</v>
      </c>
      <c r="C196" s="253" t="s">
        <v>1239</v>
      </c>
      <c r="D196" s="244" t="s">
        <v>1240</v>
      </c>
      <c r="E196" s="254">
        <v>0.1</v>
      </c>
      <c r="F196" s="255">
        <f>+G207*0.1</f>
        <v>6254</v>
      </c>
      <c r="G196" s="1537">
        <f>+ROUND(F196,0)</f>
        <v>6254</v>
      </c>
    </row>
    <row r="197" spans="2:7" ht="27" customHeight="1">
      <c r="B197" s="1532">
        <v>3</v>
      </c>
      <c r="C197" s="269" t="s">
        <v>1806</v>
      </c>
      <c r="D197" s="268" t="s">
        <v>1807</v>
      </c>
      <c r="E197" s="275">
        <v>0.15</v>
      </c>
      <c r="F197" s="276">
        <v>10000</v>
      </c>
      <c r="G197" s="1555">
        <f>ROUND(F197*E197,0)</f>
        <v>1500</v>
      </c>
    </row>
    <row r="198" spans="2:7" ht="49.2" customHeight="1">
      <c r="B198" s="1532">
        <v>4</v>
      </c>
      <c r="C198" s="277" t="s">
        <v>1352</v>
      </c>
      <c r="D198" s="278" t="s">
        <v>1258</v>
      </c>
      <c r="E198" s="275">
        <v>0.1</v>
      </c>
      <c r="F198" s="276">
        <v>30000</v>
      </c>
      <c r="G198" s="1555">
        <f>ROUND(F198*E198,0)</f>
        <v>3000</v>
      </c>
    </row>
    <row r="199" spans="2:7" ht="46.2" customHeight="1">
      <c r="B199" s="1534"/>
      <c r="C199" s="250"/>
      <c r="D199" s="242"/>
      <c r="E199" s="2201" t="s">
        <v>1241</v>
      </c>
      <c r="F199" s="2202"/>
      <c r="G199" s="1538">
        <f>SUM(G196:G198)</f>
        <v>10754</v>
      </c>
    </row>
    <row r="200" spans="2:7" ht="39" customHeight="1">
      <c r="B200" s="2203" t="s">
        <v>1242</v>
      </c>
      <c r="C200" s="2204"/>
      <c r="D200" s="250"/>
      <c r="E200" s="251"/>
      <c r="F200" s="251"/>
      <c r="G200" s="1539"/>
    </row>
    <row r="201" spans="2:7" ht="27" customHeight="1">
      <c r="B201" s="1532"/>
      <c r="C201" s="256"/>
      <c r="D201" s="239" t="s">
        <v>1243</v>
      </c>
      <c r="E201" s="239" t="s">
        <v>1244</v>
      </c>
      <c r="F201" s="239" t="s">
        <v>1245</v>
      </c>
      <c r="G201" s="1527" t="s">
        <v>16</v>
      </c>
    </row>
    <row r="202" spans="2:7" ht="27" customHeight="1">
      <c r="B202" s="1534"/>
      <c r="C202" s="242"/>
      <c r="D202" s="257"/>
      <c r="E202" s="258"/>
      <c r="F202" s="253"/>
      <c r="G202" s="1537"/>
    </row>
    <row r="203" spans="2:7" ht="27" customHeight="1">
      <c r="B203" s="1532"/>
      <c r="C203" s="252"/>
      <c r="D203" s="242"/>
      <c r="E203" s="251" t="s">
        <v>1246</v>
      </c>
      <c r="F203" s="242"/>
      <c r="G203" s="1540">
        <f>G202</f>
        <v>0</v>
      </c>
    </row>
    <row r="204" spans="2:7" ht="27" customHeight="1">
      <c r="B204" s="2203" t="s">
        <v>1247</v>
      </c>
      <c r="C204" s="2204"/>
      <c r="D204" s="252"/>
      <c r="E204" s="252"/>
      <c r="F204" s="252"/>
      <c r="G204" s="1536"/>
    </row>
    <row r="205" spans="2:7" ht="22.2" customHeight="1">
      <c r="B205" s="1532">
        <v>1</v>
      </c>
      <c r="C205" s="249" t="s">
        <v>1248</v>
      </c>
      <c r="D205" s="239" t="str">
        <f>+D201</f>
        <v xml:space="preserve">UNIDAD  </v>
      </c>
      <c r="E205" s="243" t="str">
        <f>+E195</f>
        <v>CANTIDAD</v>
      </c>
      <c r="F205" s="243" t="s">
        <v>1233</v>
      </c>
      <c r="G205" s="1531" t="s">
        <v>16</v>
      </c>
    </row>
    <row r="206" spans="2:7" ht="22.2" customHeight="1">
      <c r="B206" s="1534"/>
      <c r="C206" s="252"/>
      <c r="D206" s="259" t="s">
        <v>1249</v>
      </c>
      <c r="E206" s="260">
        <v>0.5</v>
      </c>
      <c r="F206" s="261">
        <f>+'CUADRILLAS '!H36</f>
        <v>125079</v>
      </c>
      <c r="G206" s="1533">
        <f>ROUND(F206*E206,0)</f>
        <v>62540</v>
      </c>
    </row>
    <row r="207" spans="2:7" ht="22.2" customHeight="1">
      <c r="B207" s="1532"/>
      <c r="C207" s="244"/>
      <c r="D207" s="252"/>
      <c r="E207" s="2238" t="s">
        <v>1250</v>
      </c>
      <c r="F207" s="2204"/>
      <c r="G207" s="1535">
        <f>+G206</f>
        <v>62540</v>
      </c>
    </row>
    <row r="208" spans="2:7" ht="22.2" customHeight="1">
      <c r="B208" s="1541"/>
      <c r="C208" s="698"/>
      <c r="D208" s="698"/>
      <c r="E208" s="2222" t="s">
        <v>1251</v>
      </c>
      <c r="F208" s="2222"/>
      <c r="G208" s="1544">
        <f>G193+G199+G207+G203</f>
        <v>227114</v>
      </c>
    </row>
    <row r="209" spans="2:7" ht="41.4" customHeight="1">
      <c r="B209" s="2223"/>
      <c r="C209" s="2156"/>
      <c r="D209" s="755"/>
      <c r="E209" s="238"/>
      <c r="G209" s="326"/>
    </row>
    <row r="210" spans="2:7" ht="27" customHeight="1" thickBot="1">
      <c r="B210" s="2157" t="s">
        <v>1306</v>
      </c>
      <c r="C210" s="2158"/>
      <c r="D210" s="755"/>
      <c r="E210" s="1060" t="s">
        <v>1968</v>
      </c>
      <c r="F210" s="1059"/>
      <c r="G210" s="1076"/>
    </row>
    <row r="211" spans="2:7" ht="15" customHeight="1">
      <c r="B211" s="2159" t="s">
        <v>1939</v>
      </c>
      <c r="C211" s="1759"/>
      <c r="D211" s="1759" t="s">
        <v>1942</v>
      </c>
      <c r="E211" s="1759"/>
      <c r="F211" s="1759"/>
      <c r="G211" s="2104"/>
    </row>
    <row r="212" spans="2:7" ht="15" customHeight="1">
      <c r="B212" s="2159" t="s">
        <v>1940</v>
      </c>
      <c r="C212" s="1759"/>
      <c r="D212" s="1759" t="s">
        <v>1943</v>
      </c>
      <c r="E212" s="1759"/>
      <c r="F212" s="1759"/>
      <c r="G212" s="2104"/>
    </row>
    <row r="213" spans="2:7" ht="15" customHeight="1" thickBot="1">
      <c r="B213" s="2133" t="s">
        <v>1941</v>
      </c>
      <c r="C213" s="1760"/>
      <c r="D213" s="1603"/>
      <c r="E213" s="1604"/>
      <c r="F213" s="1472" t="s">
        <v>1944</v>
      </c>
      <c r="G213" s="1473"/>
    </row>
    <row r="214" spans="2:7" ht="43.8" customHeight="1">
      <c r="B214" s="2173" t="s">
        <v>1228</v>
      </c>
      <c r="C214" s="2174"/>
      <c r="D214" s="2174"/>
      <c r="E214" s="2174"/>
      <c r="F214" s="2174"/>
      <c r="G214" s="2175"/>
    </row>
    <row r="215" spans="2:7" ht="12.75" customHeight="1">
      <c r="B215" s="2176" t="s">
        <v>1229</v>
      </c>
      <c r="C215" s="2177"/>
      <c r="D215" s="2177"/>
      <c r="E215" s="2177"/>
      <c r="F215" s="2177"/>
      <c r="G215" s="2178"/>
    </row>
    <row r="216" spans="2:7" ht="18" customHeight="1">
      <c r="B216" s="2205">
        <v>12</v>
      </c>
      <c r="C216" s="2206"/>
      <c r="D216" s="2209" t="str">
        <f>+'ACTA ADICIONAL OBRA '!B197</f>
        <v>PLACA NIVEL N+4.5</v>
      </c>
      <c r="E216" s="2210"/>
      <c r="F216" s="2210"/>
      <c r="G216" s="2211"/>
    </row>
    <row r="217" spans="2:7" ht="18" customHeight="1">
      <c r="B217" s="2207"/>
      <c r="C217" s="2208"/>
      <c r="D217" s="2212"/>
      <c r="E217" s="2213"/>
      <c r="F217" s="2213"/>
      <c r="G217" s="2214"/>
    </row>
    <row r="218" spans="2:7" ht="27" customHeight="1">
      <c r="B218" s="1528" t="s">
        <v>1230</v>
      </c>
      <c r="C218" s="239" t="str">
        <f>+'ACTA ADICIONAL OBRA '!A200</f>
        <v>12.3.3</v>
      </c>
      <c r="D218" s="2215" t="str">
        <f>+'ACTA ADICIONAL OBRA '!B200</f>
        <v>SUMINISTRO E INSTALACION VIGA CANAL EN LAMINA GALVANIZADA CAL 20</v>
      </c>
      <c r="E218" s="2215"/>
      <c r="F218" s="2215"/>
      <c r="G218" s="2216"/>
    </row>
    <row r="219" spans="2:7" ht="27" customHeight="1">
      <c r="B219" s="1530"/>
      <c r="C219" s="240"/>
      <c r="D219" s="2217" t="s">
        <v>1231</v>
      </c>
      <c r="E219" s="2218"/>
      <c r="F219" s="2219"/>
      <c r="G219" s="1529" t="str">
        <f>+'ACTA ADICIONAL OBRA '!C200</f>
        <v>ML</v>
      </c>
    </row>
    <row r="220" spans="2:7" ht="27" customHeight="1">
      <c r="B220" s="2203" t="s">
        <v>1232</v>
      </c>
      <c r="C220" s="2204"/>
      <c r="D220" s="239" t="s">
        <v>1205</v>
      </c>
      <c r="E220" s="239" t="s">
        <v>2</v>
      </c>
      <c r="F220" s="243" t="s">
        <v>1233</v>
      </c>
      <c r="G220" s="1531" t="s">
        <v>16</v>
      </c>
    </row>
    <row r="221" spans="2:7" ht="27" customHeight="1">
      <c r="B221" s="1532">
        <v>1</v>
      </c>
      <c r="C221" s="263" t="s">
        <v>1889</v>
      </c>
      <c r="D221" s="246" t="s">
        <v>1256</v>
      </c>
      <c r="E221" s="247">
        <v>0.33</v>
      </c>
      <c r="F221" s="248">
        <v>130000</v>
      </c>
      <c r="G221" s="1533">
        <f>ROUND(F221*E221,0)</f>
        <v>42900</v>
      </c>
    </row>
    <row r="222" spans="2:7" ht="27" customHeight="1">
      <c r="B222" s="1532">
        <v>2</v>
      </c>
      <c r="C222" s="249" t="s">
        <v>1890</v>
      </c>
      <c r="D222" s="246" t="s">
        <v>1265</v>
      </c>
      <c r="E222" s="247">
        <v>2</v>
      </c>
      <c r="F222" s="248">
        <v>9000</v>
      </c>
      <c r="G222" s="1533">
        <f>ROUND(F222*E222,0)</f>
        <v>18000</v>
      </c>
    </row>
    <row r="223" spans="2:7" ht="27" customHeight="1">
      <c r="B223" s="1532">
        <v>3</v>
      </c>
      <c r="C223" s="249" t="s">
        <v>1891</v>
      </c>
      <c r="D223" s="246" t="s">
        <v>1260</v>
      </c>
      <c r="E223" s="247">
        <v>6</v>
      </c>
      <c r="F223" s="248">
        <v>3500</v>
      </c>
      <c r="G223" s="1533">
        <f>ROUND(F223*E223,0)</f>
        <v>21000</v>
      </c>
    </row>
    <row r="224" spans="2:7" ht="27" customHeight="1">
      <c r="B224" s="1534"/>
      <c r="C224" s="242"/>
      <c r="D224" s="242"/>
      <c r="E224" s="251" t="s">
        <v>1237</v>
      </c>
      <c r="F224" s="242"/>
      <c r="G224" s="1535">
        <f>+SUM(G221:G223)</f>
        <v>81900</v>
      </c>
    </row>
    <row r="225" spans="2:7" ht="27" customHeight="1">
      <c r="B225" s="1532"/>
      <c r="C225" s="252"/>
      <c r="D225" s="252"/>
      <c r="E225" s="252"/>
      <c r="F225" s="252"/>
      <c r="G225" s="1536"/>
    </row>
    <row r="226" spans="2:7" ht="27" customHeight="1">
      <c r="B226" s="2203" t="s">
        <v>1238</v>
      </c>
      <c r="C226" s="2204"/>
      <c r="D226" s="239" t="s">
        <v>1205</v>
      </c>
      <c r="E226" s="243" t="str">
        <f>+E220</f>
        <v>CANTIDAD</v>
      </c>
      <c r="F226" s="243" t="s">
        <v>1233</v>
      </c>
      <c r="G226" s="1531" t="s">
        <v>16</v>
      </c>
    </row>
    <row r="227" spans="2:7" ht="27" customHeight="1">
      <c r="B227" s="1532">
        <v>1</v>
      </c>
      <c r="C227" s="253" t="s">
        <v>1239</v>
      </c>
      <c r="D227" s="244" t="s">
        <v>1240</v>
      </c>
      <c r="E227" s="254">
        <v>0.1</v>
      </c>
      <c r="F227" s="255">
        <f>0.1*G239</f>
        <v>5003.2000000000007</v>
      </c>
      <c r="G227" s="1537">
        <f>+ROUND(F227,0)</f>
        <v>5003</v>
      </c>
    </row>
    <row r="228" spans="2:7" ht="27" customHeight="1">
      <c r="B228" s="1532">
        <v>2</v>
      </c>
      <c r="C228" s="274" t="s">
        <v>1261</v>
      </c>
      <c r="D228" s="268" t="s">
        <v>1249</v>
      </c>
      <c r="E228" s="275">
        <v>0.3</v>
      </c>
      <c r="F228" s="276">
        <v>2166.67</v>
      </c>
      <c r="G228" s="1555">
        <f>ROUND(F228*E228,0)</f>
        <v>650</v>
      </c>
    </row>
    <row r="229" spans="2:7" ht="27" customHeight="1">
      <c r="B229" s="1532"/>
      <c r="C229" s="274" t="s">
        <v>2063</v>
      </c>
      <c r="D229" s="268" t="s">
        <v>2064</v>
      </c>
      <c r="E229" s="275">
        <v>0.5</v>
      </c>
      <c r="F229" s="276">
        <v>25000</v>
      </c>
      <c r="G229" s="1555">
        <f>ROUND(F229*E229,0)</f>
        <v>12500</v>
      </c>
    </row>
    <row r="230" spans="2:7" ht="27" customHeight="1">
      <c r="B230" s="1534"/>
      <c r="C230" s="277" t="s">
        <v>1352</v>
      </c>
      <c r="D230" s="278" t="s">
        <v>1258</v>
      </c>
      <c r="E230" s="275">
        <v>0.4</v>
      </c>
      <c r="F230" s="276">
        <v>30000</v>
      </c>
      <c r="G230" s="1555">
        <f>ROUND(F230*E230,0)</f>
        <v>12000</v>
      </c>
    </row>
    <row r="231" spans="2:7" ht="27" customHeight="1">
      <c r="B231" s="1534"/>
      <c r="C231" s="250"/>
      <c r="D231" s="242"/>
      <c r="E231" s="251" t="s">
        <v>1241</v>
      </c>
      <c r="F231" s="242"/>
      <c r="G231" s="1538">
        <f>SUM(G227:G230)</f>
        <v>30153</v>
      </c>
    </row>
    <row r="232" spans="2:7" ht="37.200000000000003" customHeight="1">
      <c r="B232" s="2203" t="s">
        <v>1242</v>
      </c>
      <c r="C232" s="2204"/>
      <c r="D232" s="250"/>
      <c r="E232" s="251"/>
      <c r="F232" s="251"/>
      <c r="G232" s="1539"/>
    </row>
    <row r="233" spans="2:7" ht="27" customHeight="1">
      <c r="B233" s="1532"/>
      <c r="C233" s="256"/>
      <c r="D233" s="239" t="s">
        <v>1243</v>
      </c>
      <c r="E233" s="239" t="s">
        <v>1244</v>
      </c>
      <c r="F233" s="239" t="s">
        <v>1245</v>
      </c>
      <c r="G233" s="1527" t="s">
        <v>16</v>
      </c>
    </row>
    <row r="234" spans="2:7" ht="22.8" customHeight="1">
      <c r="B234" s="1534"/>
      <c r="C234" s="242"/>
      <c r="D234" s="257"/>
      <c r="E234" s="258"/>
      <c r="F234" s="253"/>
      <c r="G234" s="1537"/>
    </row>
    <row r="235" spans="2:7" ht="33.6" customHeight="1">
      <c r="B235" s="1532"/>
      <c r="C235" s="252"/>
      <c r="D235" s="242"/>
      <c r="E235" s="251" t="s">
        <v>1246</v>
      </c>
      <c r="F235" s="242"/>
      <c r="G235" s="1540">
        <f>G234</f>
        <v>0</v>
      </c>
    </row>
    <row r="236" spans="2:7" ht="27" customHeight="1">
      <c r="B236" s="2203" t="s">
        <v>1247</v>
      </c>
      <c r="C236" s="2204"/>
      <c r="D236" s="252"/>
      <c r="E236" s="252"/>
      <c r="F236" s="252"/>
      <c r="G236" s="1536"/>
    </row>
    <row r="237" spans="2:7" ht="27" customHeight="1">
      <c r="B237" s="1532">
        <v>1</v>
      </c>
      <c r="C237" s="249" t="s">
        <v>1248</v>
      </c>
      <c r="D237" s="239" t="str">
        <f>+D233</f>
        <v xml:space="preserve">UNIDAD  </v>
      </c>
      <c r="E237" s="243" t="str">
        <f>+E226</f>
        <v>CANTIDAD</v>
      </c>
      <c r="F237" s="243" t="s">
        <v>1233</v>
      </c>
      <c r="G237" s="1531" t="s">
        <v>16</v>
      </c>
    </row>
    <row r="238" spans="2:7" ht="27" customHeight="1">
      <c r="B238" s="1534"/>
      <c r="C238" s="252"/>
      <c r="D238" s="259" t="s">
        <v>1249</v>
      </c>
      <c r="E238" s="260">
        <v>0.4</v>
      </c>
      <c r="F238" s="261">
        <f>+'CUADRILLAS '!H36</f>
        <v>125079</v>
      </c>
      <c r="G238" s="1533">
        <f>ROUND(F238*E238,0)</f>
        <v>50032</v>
      </c>
    </row>
    <row r="239" spans="2:7" ht="27" customHeight="1">
      <c r="B239" s="1532"/>
      <c r="C239" s="244"/>
      <c r="D239" s="252"/>
      <c r="E239" s="251" t="s">
        <v>1250</v>
      </c>
      <c r="F239" s="242"/>
      <c r="G239" s="1535">
        <f>+G238</f>
        <v>50032</v>
      </c>
    </row>
    <row r="240" spans="2:7" ht="31.2" customHeight="1">
      <c r="B240" s="1560"/>
      <c r="C240" s="1243"/>
      <c r="D240" s="698"/>
      <c r="E240" s="699" t="s">
        <v>1251</v>
      </c>
      <c r="F240" s="700"/>
      <c r="G240" s="1544">
        <f>G224+G231+G239+G235</f>
        <v>162085</v>
      </c>
    </row>
    <row r="241" spans="2:7" ht="49.8" customHeight="1">
      <c r="B241" s="2223"/>
      <c r="C241" s="2156"/>
      <c r="D241" s="755"/>
      <c r="E241" s="238"/>
      <c r="G241" s="326"/>
    </row>
    <row r="242" spans="2:7" ht="27" customHeight="1" thickBot="1">
      <c r="B242" s="2157" t="s">
        <v>1306</v>
      </c>
      <c r="C242" s="2158"/>
      <c r="D242" s="755"/>
      <c r="E242" s="1060" t="s">
        <v>1968</v>
      </c>
      <c r="F242" s="1059"/>
      <c r="G242" s="1076"/>
    </row>
    <row r="243" spans="2:7" ht="15" customHeight="1">
      <c r="B243" s="2159" t="s">
        <v>1939</v>
      </c>
      <c r="C243" s="1759"/>
      <c r="D243" s="1759" t="s">
        <v>1942</v>
      </c>
      <c r="E243" s="1759"/>
      <c r="F243" s="1759"/>
      <c r="G243" s="2104"/>
    </row>
    <row r="244" spans="2:7" ht="15" customHeight="1">
      <c r="B244" s="2159" t="s">
        <v>1940</v>
      </c>
      <c r="C244" s="1759"/>
      <c r="D244" s="1759" t="s">
        <v>1943</v>
      </c>
      <c r="E244" s="1759"/>
      <c r="F244" s="1759"/>
      <c r="G244" s="2104"/>
    </row>
    <row r="245" spans="2:7" ht="15" customHeight="1" thickBot="1">
      <c r="B245" s="2133" t="s">
        <v>1941</v>
      </c>
      <c r="C245" s="1760"/>
      <c r="D245" s="1603"/>
      <c r="E245" s="1604"/>
      <c r="F245" s="1472" t="s">
        <v>1944</v>
      </c>
      <c r="G245" s="1473"/>
    </row>
    <row r="246" spans="2:7" ht="43.8" customHeight="1">
      <c r="B246" s="2173" t="s">
        <v>1228</v>
      </c>
      <c r="C246" s="2174"/>
      <c r="D246" s="2174"/>
      <c r="E246" s="2174"/>
      <c r="F246" s="2174"/>
      <c r="G246" s="2175"/>
    </row>
    <row r="247" spans="2:7" ht="12.75" customHeight="1" thickBot="1">
      <c r="B247" s="2176" t="s">
        <v>1229</v>
      </c>
      <c r="C247" s="2177"/>
      <c r="D247" s="2177"/>
      <c r="E247" s="2177"/>
      <c r="F247" s="2177"/>
      <c r="G247" s="2178"/>
    </row>
    <row r="248" spans="2:7" ht="18" customHeight="1">
      <c r="B248" s="2239" t="s">
        <v>1623</v>
      </c>
      <c r="C248" s="2240"/>
      <c r="D248" s="2243" t="s">
        <v>1308</v>
      </c>
      <c r="E248" s="2244"/>
      <c r="F248" s="2244"/>
      <c r="G248" s="2245"/>
    </row>
    <row r="249" spans="2:7" ht="18" customHeight="1">
      <c r="B249" s="2241"/>
      <c r="C249" s="2242"/>
      <c r="D249" s="2246"/>
      <c r="E249" s="2247"/>
      <c r="F249" s="2247"/>
      <c r="G249" s="2248"/>
    </row>
    <row r="250" spans="2:7" ht="27" customHeight="1">
      <c r="B250" s="701" t="s">
        <v>1230</v>
      </c>
      <c r="C250" s="702" t="str">
        <f>+'ACTA ADICIONAL OBRA '!A219</f>
        <v>12.5.1</v>
      </c>
      <c r="D250" s="2249" t="str">
        <f>+'ACTA ADICIONAL OBRA '!B219</f>
        <v xml:space="preserve">Suministro e instalcion de tuberia 3" ac ranurada sch 10 </v>
      </c>
      <c r="E250" s="2250"/>
      <c r="F250" s="2250"/>
      <c r="G250" s="2251"/>
    </row>
    <row r="251" spans="2:7" ht="19.2" customHeight="1">
      <c r="B251" s="306"/>
      <c r="C251" s="307"/>
      <c r="D251" s="2252" t="s">
        <v>1231</v>
      </c>
      <c r="E251" s="2253"/>
      <c r="F251" s="2254"/>
      <c r="G251" s="310" t="s">
        <v>1309</v>
      </c>
    </row>
    <row r="252" spans="2:7" ht="27" customHeight="1">
      <c r="B252" s="2154" t="s">
        <v>1232</v>
      </c>
      <c r="C252" s="2155"/>
      <c r="D252" s="311" t="s">
        <v>1205</v>
      </c>
      <c r="E252" s="311" t="s">
        <v>2</v>
      </c>
      <c r="F252" s="312" t="s">
        <v>1310</v>
      </c>
      <c r="G252" s="313" t="s">
        <v>16</v>
      </c>
    </row>
    <row r="253" spans="2:7" ht="27" customHeight="1">
      <c r="B253" s="314">
        <v>1</v>
      </c>
      <c r="C253" s="315" t="s">
        <v>1815</v>
      </c>
      <c r="D253" s="316" t="s">
        <v>1311</v>
      </c>
      <c r="E253" s="317">
        <v>1</v>
      </c>
      <c r="F253" s="318">
        <v>98000</v>
      </c>
      <c r="G253" s="319">
        <f>+ROUND(E253*F253,0)</f>
        <v>98000</v>
      </c>
    </row>
    <row r="254" spans="2:7" ht="27" customHeight="1">
      <c r="B254" s="314">
        <v>2</v>
      </c>
      <c r="C254" s="315" t="s">
        <v>1816</v>
      </c>
      <c r="D254" s="316" t="s">
        <v>952</v>
      </c>
      <c r="E254" s="317">
        <v>2</v>
      </c>
      <c r="F254" s="318">
        <v>25000</v>
      </c>
      <c r="G254" s="319">
        <f>+F254</f>
        <v>25000</v>
      </c>
    </row>
    <row r="255" spans="2:7" ht="15" customHeight="1">
      <c r="B255" s="2184"/>
      <c r="C255" s="2185"/>
      <c r="D255" s="2186"/>
      <c r="E255" s="2187" t="s">
        <v>1237</v>
      </c>
      <c r="F255" s="2188"/>
      <c r="G255" s="324">
        <f>SUM(G253:G254)</f>
        <v>123000</v>
      </c>
    </row>
    <row r="256" spans="2:7" ht="7.2" customHeight="1">
      <c r="B256" s="2189"/>
      <c r="C256" s="2190"/>
      <c r="D256" s="2190"/>
      <c r="E256" s="2190"/>
      <c r="F256" s="2190"/>
      <c r="G256" s="2191"/>
    </row>
    <row r="257" spans="2:7" ht="15" customHeight="1">
      <c r="B257" s="2154" t="s">
        <v>1238</v>
      </c>
      <c r="C257" s="2155"/>
      <c r="D257" s="311" t="s">
        <v>1205</v>
      </c>
      <c r="E257" s="312" t="s">
        <v>1313</v>
      </c>
      <c r="F257" s="311" t="s">
        <v>1233</v>
      </c>
      <c r="G257" s="313" t="s">
        <v>16</v>
      </c>
    </row>
    <row r="258" spans="2:7" ht="31.8" customHeight="1">
      <c r="B258" s="314">
        <v>1</v>
      </c>
      <c r="C258" s="327" t="s">
        <v>1239</v>
      </c>
      <c r="D258" s="316" t="s">
        <v>1240</v>
      </c>
      <c r="E258" s="328">
        <v>0.1</v>
      </c>
      <c r="F258" s="318">
        <f>+G266*0.1</f>
        <v>12507.900000000001</v>
      </c>
      <c r="G258" s="319">
        <f>+ROUND(F258,0)</f>
        <v>12508</v>
      </c>
    </row>
    <row r="259" spans="2:7" ht="15" customHeight="1">
      <c r="B259" s="2184"/>
      <c r="C259" s="2185"/>
      <c r="D259" s="2186"/>
      <c r="E259" s="2187" t="s">
        <v>1241</v>
      </c>
      <c r="F259" s="2237"/>
      <c r="G259" s="324">
        <f>SUM(G258:G258)</f>
        <v>12508</v>
      </c>
    </row>
    <row r="260" spans="2:7" ht="15" customHeight="1">
      <c r="B260" s="2189"/>
      <c r="C260" s="2190"/>
      <c r="D260" s="2190"/>
      <c r="E260" s="2190"/>
      <c r="F260" s="2190"/>
      <c r="G260" s="2191"/>
    </row>
    <row r="261" spans="2:7" ht="15" customHeight="1">
      <c r="B261" s="2154" t="s">
        <v>1242</v>
      </c>
      <c r="C261" s="2155"/>
      <c r="D261" s="311" t="s">
        <v>1314</v>
      </c>
      <c r="E261" s="311" t="s">
        <v>1315</v>
      </c>
      <c r="F261" s="312" t="s">
        <v>1245</v>
      </c>
      <c r="G261" s="313" t="s">
        <v>16</v>
      </c>
    </row>
    <row r="262" spans="2:7" ht="15" customHeight="1">
      <c r="B262" s="314"/>
      <c r="C262" s="332"/>
      <c r="D262" s="1561"/>
      <c r="E262" s="317"/>
      <c r="F262" s="318"/>
      <c r="G262" s="319">
        <f>+F262*E262</f>
        <v>0</v>
      </c>
    </row>
    <row r="263" spans="2:7" ht="15" customHeight="1">
      <c r="B263" s="2184"/>
      <c r="C263" s="2185"/>
      <c r="D263" s="2186"/>
      <c r="E263" s="2187" t="s">
        <v>1246</v>
      </c>
      <c r="F263" s="2237"/>
      <c r="G263" s="324">
        <f>SUM(G262:G262)</f>
        <v>0</v>
      </c>
    </row>
    <row r="264" spans="2:7" ht="6" customHeight="1">
      <c r="B264" s="325"/>
      <c r="C264" s="1561"/>
      <c r="D264" s="1561"/>
      <c r="E264" s="1561"/>
      <c r="F264" s="1561"/>
      <c r="G264" s="333"/>
    </row>
    <row r="265" spans="2:7" ht="15" customHeight="1">
      <c r="B265" s="2154" t="s">
        <v>1247</v>
      </c>
      <c r="C265" s="2155"/>
      <c r="D265" s="311" t="s">
        <v>1205</v>
      </c>
      <c r="E265" s="312" t="s">
        <v>1313</v>
      </c>
      <c r="F265" s="311" t="s">
        <v>1316</v>
      </c>
      <c r="G265" s="313" t="s">
        <v>16</v>
      </c>
    </row>
    <row r="266" spans="2:7" ht="15" customHeight="1">
      <c r="B266" s="2255" t="s">
        <v>1813</v>
      </c>
      <c r="C266" s="2256"/>
      <c r="D266" s="334" t="s">
        <v>1814</v>
      </c>
      <c r="E266" s="317">
        <v>1</v>
      </c>
      <c r="F266" s="318">
        <f>+'CUADRILLAS '!H36</f>
        <v>125079</v>
      </c>
      <c r="G266" s="319">
        <f>+F266*E266</f>
        <v>125079</v>
      </c>
    </row>
    <row r="267" spans="2:7" ht="15" customHeight="1">
      <c r="B267" s="2184"/>
      <c r="C267" s="2185"/>
      <c r="D267" s="2186"/>
      <c r="E267" s="2257" t="s">
        <v>1250</v>
      </c>
      <c r="F267" s="2258"/>
      <c r="G267" s="1078">
        <f>ROUND(SUM(G266:G266),0)</f>
        <v>125079</v>
      </c>
    </row>
    <row r="268" spans="2:7" ht="19.8" customHeight="1">
      <c r="B268" s="1562"/>
      <c r="C268" s="1242"/>
      <c r="D268" s="1242"/>
      <c r="E268" s="2259" t="s">
        <v>1251</v>
      </c>
      <c r="F268" s="2259"/>
      <c r="G268" s="1563">
        <f>+ROUND(G267+G259+G263+G255,0)</f>
        <v>260587</v>
      </c>
    </row>
    <row r="269" spans="2:7" ht="47.4" customHeight="1">
      <c r="B269" s="2223"/>
      <c r="C269" s="2156"/>
      <c r="D269" s="755"/>
      <c r="E269" s="238"/>
      <c r="G269" s="326"/>
    </row>
    <row r="270" spans="2:7" ht="15" customHeight="1" thickBot="1">
      <c r="B270" s="2157" t="s">
        <v>1306</v>
      </c>
      <c r="C270" s="2158"/>
      <c r="D270" s="755"/>
      <c r="E270" s="1060" t="s">
        <v>1968</v>
      </c>
      <c r="F270" s="1059"/>
      <c r="G270" s="1076"/>
    </row>
    <row r="271" spans="2:7" ht="15" customHeight="1">
      <c r="B271" s="2159" t="s">
        <v>1939</v>
      </c>
      <c r="C271" s="1759"/>
      <c r="D271" s="1759" t="s">
        <v>1942</v>
      </c>
      <c r="E271" s="1759"/>
      <c r="F271" s="1759"/>
      <c r="G271" s="2104"/>
    </row>
    <row r="272" spans="2:7" ht="15" customHeight="1">
      <c r="B272" s="2159" t="s">
        <v>1940</v>
      </c>
      <c r="C272" s="1759"/>
      <c r="D272" s="1759" t="s">
        <v>1943</v>
      </c>
      <c r="E272" s="1759"/>
      <c r="F272" s="1759"/>
      <c r="G272" s="2104"/>
    </row>
    <row r="273" spans="2:7" ht="15" customHeight="1">
      <c r="B273" s="2159" t="s">
        <v>1941</v>
      </c>
      <c r="C273" s="1759"/>
      <c r="D273" s="1546"/>
      <c r="E273" s="1550"/>
      <c r="F273" s="754" t="s">
        <v>1944</v>
      </c>
      <c r="G273" s="775"/>
    </row>
    <row r="274" spans="2:7" ht="43.8" customHeight="1">
      <c r="B274" s="2226" t="s">
        <v>1228</v>
      </c>
      <c r="C274" s="2227"/>
      <c r="D274" s="2227"/>
      <c r="E274" s="2227"/>
      <c r="F274" s="2227"/>
      <c r="G274" s="2228"/>
    </row>
    <row r="275" spans="2:7" ht="12.75" customHeight="1" thickBot="1">
      <c r="B275" s="2176" t="s">
        <v>1229</v>
      </c>
      <c r="C275" s="2177"/>
      <c r="D275" s="2177"/>
      <c r="E275" s="2177"/>
      <c r="F275" s="2177"/>
      <c r="G275" s="2178"/>
    </row>
    <row r="276" spans="2:7" ht="18" customHeight="1">
      <c r="B276" s="2160" t="s">
        <v>1623</v>
      </c>
      <c r="C276" s="2161"/>
      <c r="D276" s="2164" t="s">
        <v>1308</v>
      </c>
      <c r="E276" s="2165"/>
      <c r="F276" s="2165"/>
      <c r="G276" s="2166"/>
    </row>
    <row r="277" spans="2:7" ht="18" customHeight="1">
      <c r="B277" s="2162"/>
      <c r="C277" s="2163"/>
      <c r="D277" s="2167"/>
      <c r="E277" s="2168"/>
      <c r="F277" s="2168"/>
      <c r="G277" s="2169"/>
    </row>
    <row r="278" spans="2:7" ht="15" customHeight="1">
      <c r="B278" s="344" t="s">
        <v>1230</v>
      </c>
      <c r="C278" s="304" t="str">
        <f>+'ACTA ADICIONAL OBRA '!A220</f>
        <v>12.5.2</v>
      </c>
      <c r="D278" s="2170" t="s">
        <v>1319</v>
      </c>
      <c r="E278" s="2171"/>
      <c r="F278" s="2171"/>
      <c r="G278" s="2172"/>
    </row>
    <row r="279" spans="2:7" ht="15" customHeight="1">
      <c r="B279" s="306"/>
      <c r="C279" s="307"/>
      <c r="D279" s="2252" t="s">
        <v>1231</v>
      </c>
      <c r="E279" s="2253"/>
      <c r="F279" s="2254"/>
      <c r="G279" s="310" t="s">
        <v>1309</v>
      </c>
    </row>
    <row r="280" spans="2:7" ht="15" customHeight="1">
      <c r="B280" s="2154" t="s">
        <v>1232</v>
      </c>
      <c r="C280" s="2155"/>
      <c r="D280" s="311" t="s">
        <v>1205</v>
      </c>
      <c r="E280" s="311" t="s">
        <v>2</v>
      </c>
      <c r="F280" s="312" t="s">
        <v>1310</v>
      </c>
      <c r="G280" s="313" t="s">
        <v>16</v>
      </c>
    </row>
    <row r="281" spans="2:7" ht="15" customHeight="1">
      <c r="B281" s="314">
        <v>1</v>
      </c>
      <c r="C281" s="315" t="s">
        <v>1319</v>
      </c>
      <c r="D281" s="316" t="s">
        <v>1311</v>
      </c>
      <c r="E281" s="317">
        <v>1</v>
      </c>
      <c r="F281" s="318">
        <v>47000</v>
      </c>
      <c r="G281" s="319">
        <f>+ROUND(E281*F281,0)</f>
        <v>47000</v>
      </c>
    </row>
    <row r="282" spans="2:7" ht="15" customHeight="1">
      <c r="B282" s="314">
        <v>2</v>
      </c>
      <c r="C282" s="315" t="s">
        <v>1320</v>
      </c>
      <c r="D282" s="316" t="s">
        <v>952</v>
      </c>
      <c r="E282" s="317">
        <v>3</v>
      </c>
      <c r="F282" s="318">
        <v>12000</v>
      </c>
      <c r="G282" s="319">
        <f>+F282</f>
        <v>12000</v>
      </c>
    </row>
    <row r="283" spans="2:7" ht="15" customHeight="1">
      <c r="B283" s="314">
        <v>3</v>
      </c>
      <c r="C283" s="315" t="s">
        <v>1321</v>
      </c>
      <c r="D283" s="316" t="s">
        <v>952</v>
      </c>
      <c r="E283" s="317">
        <v>3</v>
      </c>
      <c r="F283" s="318">
        <v>2500</v>
      </c>
      <c r="G283" s="319">
        <f t="shared" ref="G283:G284" si="0">+ROUND(E283*F283,0)</f>
        <v>7500</v>
      </c>
    </row>
    <row r="284" spans="2:7" ht="15" customHeight="1">
      <c r="B284" s="314">
        <v>4</v>
      </c>
      <c r="C284" s="315" t="s">
        <v>1322</v>
      </c>
      <c r="D284" s="316" t="s">
        <v>952</v>
      </c>
      <c r="E284" s="317">
        <v>1</v>
      </c>
      <c r="F284" s="318">
        <v>12000</v>
      </c>
      <c r="G284" s="319">
        <f t="shared" si="0"/>
        <v>12000</v>
      </c>
    </row>
    <row r="285" spans="2:7" ht="15" customHeight="1">
      <c r="B285" s="2184"/>
      <c r="C285" s="2185"/>
      <c r="D285" s="2186"/>
      <c r="E285" s="2187" t="s">
        <v>1237</v>
      </c>
      <c r="F285" s="2188"/>
      <c r="G285" s="324">
        <f>SUM(G281:G284)</f>
        <v>78500</v>
      </c>
    </row>
    <row r="286" spans="2:7" ht="15" customHeight="1">
      <c r="B286" s="2189"/>
      <c r="C286" s="2190"/>
      <c r="D286" s="2190"/>
      <c r="E286" s="2190"/>
      <c r="F286" s="2190"/>
      <c r="G286" s="2191"/>
    </row>
    <row r="287" spans="2:7" ht="15" customHeight="1">
      <c r="B287" s="2154" t="s">
        <v>1238</v>
      </c>
      <c r="C287" s="2155"/>
      <c r="D287" s="311" t="s">
        <v>1205</v>
      </c>
      <c r="E287" s="312" t="s">
        <v>1313</v>
      </c>
      <c r="F287" s="311" t="s">
        <v>1233</v>
      </c>
      <c r="G287" s="313" t="s">
        <v>16</v>
      </c>
    </row>
    <row r="288" spans="2:7" ht="15" customHeight="1">
      <c r="B288" s="314">
        <v>1</v>
      </c>
      <c r="C288" s="327" t="s">
        <v>1239</v>
      </c>
      <c r="D288" s="316" t="s">
        <v>1240</v>
      </c>
      <c r="E288" s="328">
        <v>0.1</v>
      </c>
      <c r="F288" s="318">
        <f>+G299*0.1</f>
        <v>12507.900000000001</v>
      </c>
      <c r="G288" s="319">
        <f>+ROUND(F288,0)</f>
        <v>12508</v>
      </c>
    </row>
    <row r="289" spans="2:7" ht="15" customHeight="1">
      <c r="B289" s="314">
        <v>2</v>
      </c>
      <c r="C289" s="329"/>
      <c r="D289" s="330"/>
      <c r="E289" s="331"/>
      <c r="F289" s="318"/>
      <c r="G289" s="319"/>
    </row>
    <row r="290" spans="2:7" ht="15" customHeight="1">
      <c r="B290" s="2184"/>
      <c r="C290" s="2185"/>
      <c r="D290" s="2186"/>
      <c r="E290" s="2187" t="s">
        <v>1241</v>
      </c>
      <c r="F290" s="2237"/>
      <c r="G290" s="324">
        <f>SUM(G288:G289)</f>
        <v>12508</v>
      </c>
    </row>
    <row r="291" spans="2:7" ht="15" customHeight="1">
      <c r="B291" s="2189"/>
      <c r="C291" s="2190"/>
      <c r="D291" s="2190"/>
      <c r="E291" s="2190"/>
      <c r="F291" s="2190"/>
      <c r="G291" s="2191"/>
    </row>
    <row r="292" spans="2:7" ht="15" customHeight="1">
      <c r="B292" s="2154" t="s">
        <v>1242</v>
      </c>
      <c r="C292" s="2155"/>
      <c r="D292" s="311" t="s">
        <v>1314</v>
      </c>
      <c r="E292" s="311" t="s">
        <v>1315</v>
      </c>
      <c r="F292" s="312" t="s">
        <v>1245</v>
      </c>
      <c r="G292" s="313" t="s">
        <v>16</v>
      </c>
    </row>
    <row r="293" spans="2:7" ht="15" customHeight="1">
      <c r="B293" s="314"/>
      <c r="C293" s="332"/>
      <c r="D293" s="1561"/>
      <c r="E293" s="317"/>
      <c r="F293" s="318"/>
      <c r="G293" s="319">
        <f>+F293*E293</f>
        <v>0</v>
      </c>
    </row>
    <row r="294" spans="2:7" ht="15" customHeight="1">
      <c r="B294" s="2184"/>
      <c r="C294" s="2185"/>
      <c r="D294" s="2186"/>
      <c r="E294" s="2187" t="s">
        <v>1246</v>
      </c>
      <c r="F294" s="2237"/>
      <c r="G294" s="324">
        <f>SUM(G293:G293)</f>
        <v>0</v>
      </c>
    </row>
    <row r="295" spans="2:7" ht="15" customHeight="1">
      <c r="B295" s="325"/>
      <c r="C295" s="1561"/>
      <c r="D295" s="1561"/>
      <c r="E295" s="1561"/>
      <c r="F295" s="1561"/>
      <c r="G295" s="333"/>
    </row>
    <row r="296" spans="2:7" ht="15" customHeight="1">
      <c r="B296" s="2154" t="s">
        <v>1247</v>
      </c>
      <c r="C296" s="2155"/>
      <c r="D296" s="311" t="s">
        <v>1205</v>
      </c>
      <c r="E296" s="312" t="s">
        <v>1313</v>
      </c>
      <c r="F296" s="311" t="s">
        <v>1316</v>
      </c>
      <c r="G296" s="313" t="s">
        <v>16</v>
      </c>
    </row>
    <row r="297" spans="2:7" ht="15" customHeight="1">
      <c r="B297" s="2255" t="s">
        <v>1813</v>
      </c>
      <c r="C297" s="2256"/>
      <c r="D297" s="334" t="s">
        <v>1814</v>
      </c>
      <c r="E297" s="317">
        <v>1</v>
      </c>
      <c r="F297" s="318">
        <f>+'CUADRILLAS '!H36</f>
        <v>125079</v>
      </c>
      <c r="G297" s="319">
        <f>+F297*E297</f>
        <v>125079</v>
      </c>
    </row>
    <row r="298" spans="2:7" ht="15" customHeight="1">
      <c r="B298" s="314"/>
      <c r="C298" s="335"/>
      <c r="D298" s="334"/>
      <c r="E298" s="336"/>
      <c r="F298" s="318"/>
      <c r="G298" s="319"/>
    </row>
    <row r="299" spans="2:7" ht="27.6" customHeight="1">
      <c r="B299" s="2184"/>
      <c r="C299" s="2185"/>
      <c r="D299" s="2186"/>
      <c r="E299" s="2187" t="s">
        <v>1250</v>
      </c>
      <c r="F299" s="2237"/>
      <c r="G299" s="324">
        <f>ROUND(SUM(G297:G298),0)</f>
        <v>125079</v>
      </c>
    </row>
    <row r="300" spans="2:7" ht="15" customHeight="1" thickBot="1">
      <c r="B300" s="338"/>
      <c r="C300" s="339"/>
      <c r="D300" s="339"/>
      <c r="E300" s="2268" t="s">
        <v>1251</v>
      </c>
      <c r="F300" s="2269"/>
      <c r="G300" s="342">
        <f>+ROUND(G299+G290+G294+G285,0)</f>
        <v>216087</v>
      </c>
    </row>
    <row r="301" spans="2:7" ht="46.8" customHeight="1">
      <c r="B301" s="2223"/>
      <c r="C301" s="2156"/>
      <c r="D301" s="755"/>
      <c r="E301" s="238"/>
      <c r="G301" s="326"/>
    </row>
    <row r="302" spans="2:7" ht="15" customHeight="1" thickBot="1">
      <c r="B302" s="2157" t="s">
        <v>1306</v>
      </c>
      <c r="C302" s="2158"/>
      <c r="D302" s="755"/>
      <c r="E302" s="1060" t="s">
        <v>1968</v>
      </c>
      <c r="F302" s="1059"/>
      <c r="G302" s="1076"/>
    </row>
    <row r="303" spans="2:7" ht="15" customHeight="1">
      <c r="B303" s="2159" t="s">
        <v>1939</v>
      </c>
      <c r="C303" s="1759"/>
      <c r="D303" s="1759" t="s">
        <v>1942</v>
      </c>
      <c r="E303" s="1759"/>
      <c r="F303" s="1759"/>
      <c r="G303" s="2104"/>
    </row>
    <row r="304" spans="2:7" ht="15" customHeight="1">
      <c r="B304" s="2159" t="s">
        <v>1940</v>
      </c>
      <c r="C304" s="1759"/>
      <c r="D304" s="1759" t="s">
        <v>1943</v>
      </c>
      <c r="E304" s="1759"/>
      <c r="F304" s="1759"/>
      <c r="G304" s="2104"/>
    </row>
    <row r="305" spans="2:7" ht="15" customHeight="1" thickBot="1">
      <c r="B305" s="2133" t="s">
        <v>1941</v>
      </c>
      <c r="C305" s="1760"/>
      <c r="D305" s="1603"/>
      <c r="E305" s="1604"/>
      <c r="F305" s="1472" t="s">
        <v>1944</v>
      </c>
      <c r="G305" s="1473"/>
    </row>
    <row r="306" spans="2:7" ht="43.8" customHeight="1">
      <c r="B306" s="2179" t="s">
        <v>1228</v>
      </c>
      <c r="C306" s="2180"/>
      <c r="D306" s="2180"/>
      <c r="E306" s="2180"/>
      <c r="F306" s="2180"/>
      <c r="G306" s="2181"/>
    </row>
    <row r="307" spans="2:7" ht="12.75" customHeight="1" thickBot="1">
      <c r="B307" s="2176" t="s">
        <v>1229</v>
      </c>
      <c r="C307" s="2177"/>
      <c r="D307" s="2177"/>
      <c r="E307" s="2177"/>
      <c r="F307" s="2177"/>
      <c r="G307" s="2178"/>
    </row>
    <row r="308" spans="2:7" ht="18" customHeight="1">
      <c r="B308" s="2160" t="str">
        <f>+B276</f>
        <v>CAPITULO 12</v>
      </c>
      <c r="C308" s="2161"/>
      <c r="D308" s="2192" t="s">
        <v>1308</v>
      </c>
      <c r="E308" s="2193"/>
      <c r="F308" s="2193"/>
      <c r="G308" s="2194"/>
    </row>
    <row r="309" spans="2:7" ht="18" customHeight="1">
      <c r="B309" s="2162"/>
      <c r="C309" s="2163"/>
      <c r="D309" s="2195"/>
      <c r="E309" s="2195"/>
      <c r="F309" s="2195"/>
      <c r="G309" s="2196"/>
    </row>
    <row r="310" spans="2:7" ht="15" customHeight="1">
      <c r="B310" s="344" t="s">
        <v>1230</v>
      </c>
      <c r="C310" s="304" t="str">
        <f>+'ACTA ADICIONAL OBRA '!A221</f>
        <v>12.5.3</v>
      </c>
      <c r="D310" s="2262" t="s">
        <v>1323</v>
      </c>
      <c r="E310" s="2263"/>
      <c r="F310" s="2263"/>
      <c r="G310" s="2264"/>
    </row>
    <row r="311" spans="2:7" ht="15" customHeight="1">
      <c r="B311" s="306"/>
      <c r="C311" s="307"/>
      <c r="D311" s="2252" t="s">
        <v>1231</v>
      </c>
      <c r="E311" s="2265"/>
      <c r="F311" s="2188"/>
      <c r="G311" s="310" t="s">
        <v>1309</v>
      </c>
    </row>
    <row r="312" spans="2:7" ht="15" customHeight="1">
      <c r="B312" s="2154" t="s">
        <v>1232</v>
      </c>
      <c r="C312" s="2155"/>
      <c r="D312" s="311" t="s">
        <v>1205</v>
      </c>
      <c r="E312" s="311" t="s">
        <v>2</v>
      </c>
      <c r="F312" s="312" t="s">
        <v>1310</v>
      </c>
      <c r="G312" s="313" t="s">
        <v>16</v>
      </c>
    </row>
    <row r="313" spans="2:7" ht="15" customHeight="1">
      <c r="B313" s="314">
        <v>1</v>
      </c>
      <c r="C313" s="315" t="s">
        <v>1324</v>
      </c>
      <c r="D313" s="316" t="s">
        <v>1311</v>
      </c>
      <c r="E313" s="317">
        <v>1</v>
      </c>
      <c r="F313" s="318">
        <v>39500</v>
      </c>
      <c r="G313" s="319">
        <f>+ROUND(E313*F313,0)</f>
        <v>39500</v>
      </c>
    </row>
    <row r="314" spans="2:7" ht="15" customHeight="1">
      <c r="B314" s="314">
        <v>2</v>
      </c>
      <c r="C314" s="315" t="s">
        <v>1325</v>
      </c>
      <c r="D314" s="316" t="s">
        <v>1326</v>
      </c>
      <c r="E314" s="317">
        <v>3</v>
      </c>
      <c r="F314" s="318">
        <v>3500</v>
      </c>
      <c r="G314" s="319">
        <f>+F314</f>
        <v>3500</v>
      </c>
    </row>
    <row r="315" spans="2:7" ht="15" customHeight="1">
      <c r="B315" s="314"/>
      <c r="C315" s="315"/>
      <c r="D315" s="316"/>
      <c r="E315" s="317"/>
      <c r="F315" s="318"/>
      <c r="G315" s="319">
        <f t="shared" ref="G315" si="1">+ROUND(E315*F315,0)</f>
        <v>0</v>
      </c>
    </row>
    <row r="316" spans="2:7" ht="15" customHeight="1">
      <c r="B316" s="2184"/>
      <c r="C316" s="2185"/>
      <c r="D316" s="2186"/>
      <c r="E316" s="2187" t="s">
        <v>1237</v>
      </c>
      <c r="F316" s="2188"/>
      <c r="G316" s="324">
        <f>SUM(G313:G315)</f>
        <v>43000</v>
      </c>
    </row>
    <row r="317" spans="2:7" ht="15" customHeight="1">
      <c r="B317" s="2189"/>
      <c r="C317" s="2190"/>
      <c r="D317" s="2190"/>
      <c r="E317" s="2190"/>
      <c r="F317" s="2190"/>
      <c r="G317" s="2191"/>
    </row>
    <row r="318" spans="2:7" ht="15" customHeight="1">
      <c r="B318" s="2154" t="s">
        <v>1238</v>
      </c>
      <c r="C318" s="2155"/>
      <c r="D318" s="311" t="s">
        <v>1205</v>
      </c>
      <c r="E318" s="312" t="s">
        <v>1313</v>
      </c>
      <c r="F318" s="311" t="s">
        <v>1233</v>
      </c>
      <c r="G318" s="313" t="s">
        <v>16</v>
      </c>
    </row>
    <row r="319" spans="2:7" ht="15" customHeight="1">
      <c r="B319" s="314">
        <v>1</v>
      </c>
      <c r="C319" s="327" t="s">
        <v>1239</v>
      </c>
      <c r="D319" s="316" t="s">
        <v>1240</v>
      </c>
      <c r="E319" s="328">
        <v>0.1</v>
      </c>
      <c r="F319" s="318">
        <f>+G330*0.1</f>
        <v>12507.900000000001</v>
      </c>
      <c r="G319" s="319">
        <f>+ROUND(F319,0)</f>
        <v>12508</v>
      </c>
    </row>
    <row r="320" spans="2:7" ht="15" customHeight="1">
      <c r="B320" s="314">
        <v>2</v>
      </c>
      <c r="C320" s="329"/>
      <c r="D320" s="330"/>
      <c r="E320" s="331"/>
      <c r="F320" s="318"/>
      <c r="G320" s="319"/>
    </row>
    <row r="321" spans="2:7" ht="15" customHeight="1">
      <c r="B321" s="2184"/>
      <c r="C321" s="2185"/>
      <c r="D321" s="2186"/>
      <c r="E321" s="2187" t="s">
        <v>1241</v>
      </c>
      <c r="F321" s="2188"/>
      <c r="G321" s="324">
        <f>SUM(G319:G320)</f>
        <v>12508</v>
      </c>
    </row>
    <row r="322" spans="2:7" ht="15" customHeight="1">
      <c r="B322" s="2189"/>
      <c r="C322" s="2190"/>
      <c r="D322" s="2190"/>
      <c r="E322" s="2190"/>
      <c r="F322" s="2190"/>
      <c r="G322" s="2191"/>
    </row>
    <row r="323" spans="2:7" ht="15" customHeight="1">
      <c r="B323" s="2154" t="s">
        <v>1242</v>
      </c>
      <c r="C323" s="2155"/>
      <c r="D323" s="311" t="s">
        <v>1314</v>
      </c>
      <c r="E323" s="311" t="s">
        <v>1315</v>
      </c>
      <c r="F323" s="312" t="s">
        <v>1245</v>
      </c>
      <c r="G323" s="313" t="s">
        <v>16</v>
      </c>
    </row>
    <row r="324" spans="2:7" ht="15" customHeight="1">
      <c r="B324" s="314"/>
      <c r="C324" s="332"/>
      <c r="D324" s="1561"/>
      <c r="E324" s="317"/>
      <c r="F324" s="318"/>
      <c r="G324" s="319">
        <f>+F324*E324</f>
        <v>0</v>
      </c>
    </row>
    <row r="325" spans="2:7" ht="15" customHeight="1">
      <c r="B325" s="2184"/>
      <c r="C325" s="2185"/>
      <c r="D325" s="2186"/>
      <c r="E325" s="2187" t="s">
        <v>1246</v>
      </c>
      <c r="F325" s="2188"/>
      <c r="G325" s="324">
        <f>SUM(G324:G324)</f>
        <v>0</v>
      </c>
    </row>
    <row r="326" spans="2:7" ht="15" customHeight="1">
      <c r="B326" s="325"/>
      <c r="C326" s="1561"/>
      <c r="D326" s="1561"/>
      <c r="E326" s="1561"/>
      <c r="F326" s="1561"/>
      <c r="G326" s="333"/>
    </row>
    <row r="327" spans="2:7" ht="15" customHeight="1">
      <c r="B327" s="2154" t="s">
        <v>1247</v>
      </c>
      <c r="C327" s="2155"/>
      <c r="D327" s="311" t="s">
        <v>1205</v>
      </c>
      <c r="E327" s="312" t="s">
        <v>1313</v>
      </c>
      <c r="F327" s="311" t="s">
        <v>1316</v>
      </c>
      <c r="G327" s="313" t="s">
        <v>16</v>
      </c>
    </row>
    <row r="328" spans="2:7" ht="15" customHeight="1">
      <c r="B328" s="2255" t="str">
        <f>B297</f>
        <v xml:space="preserve">1 OF + 1 AYUDANGTE </v>
      </c>
      <c r="C328" s="2256"/>
      <c r="D328" s="334" t="str">
        <f>D297</f>
        <v xml:space="preserve">HR </v>
      </c>
      <c r="E328" s="317">
        <v>1</v>
      </c>
      <c r="F328" s="318">
        <f>F297</f>
        <v>125079</v>
      </c>
      <c r="G328" s="319">
        <f>+F328*E328</f>
        <v>125079</v>
      </c>
    </row>
    <row r="329" spans="2:7" ht="15" customHeight="1">
      <c r="B329" s="314">
        <v>2</v>
      </c>
      <c r="C329" s="335" t="s">
        <v>1318</v>
      </c>
      <c r="D329" s="526" t="s">
        <v>1249</v>
      </c>
      <c r="E329" s="527"/>
      <c r="F329" s="318"/>
      <c r="G329" s="319">
        <f>+ROUND(E329*F329,0)</f>
        <v>0</v>
      </c>
    </row>
    <row r="330" spans="2:7" ht="15" customHeight="1">
      <c r="B330" s="337"/>
      <c r="D330" s="1610"/>
      <c r="E330" s="518"/>
      <c r="F330" s="525" t="s">
        <v>1250</v>
      </c>
      <c r="G330" s="324">
        <f>ROUND(SUM(G328:G329),0)</f>
        <v>125079</v>
      </c>
    </row>
    <row r="331" spans="2:7" ht="15" customHeight="1">
      <c r="B331" s="325"/>
      <c r="C331" s="1561"/>
      <c r="D331" s="1611"/>
      <c r="E331" s="518"/>
      <c r="F331" s="1612" t="s">
        <v>1251</v>
      </c>
      <c r="G331" s="1609">
        <f>+ROUND(G330+G321+G325+G316,0)</f>
        <v>180587</v>
      </c>
    </row>
    <row r="332" spans="2:7" ht="3.6" customHeight="1" thickBot="1">
      <c r="B332" s="1564"/>
      <c r="G332" s="326"/>
    </row>
    <row r="333" spans="2:7" ht="15" customHeight="1">
      <c r="B333" s="2160" t="str">
        <f>+B308</f>
        <v>CAPITULO 12</v>
      </c>
      <c r="C333" s="2161"/>
      <c r="D333" s="2164" t="s">
        <v>1308</v>
      </c>
      <c r="E333" s="2165"/>
      <c r="F333" s="2165"/>
      <c r="G333" s="2166"/>
    </row>
    <row r="334" spans="2:7" ht="15" customHeight="1">
      <c r="B334" s="2162"/>
      <c r="C334" s="2163"/>
      <c r="D334" s="2167"/>
      <c r="E334" s="2168"/>
      <c r="F334" s="2168"/>
      <c r="G334" s="2169"/>
    </row>
    <row r="335" spans="2:7" ht="15" customHeight="1">
      <c r="B335" s="520" t="s">
        <v>1230</v>
      </c>
      <c r="C335" s="521" t="str">
        <f>+'ACTA ADICIONAL OBRA '!A222</f>
        <v>12.5.4</v>
      </c>
      <c r="D335" s="2266" t="s">
        <v>1327</v>
      </c>
      <c r="E335" s="2266"/>
      <c r="F335" s="2266"/>
      <c r="G335" s="2267"/>
    </row>
    <row r="336" spans="2:7" ht="15" customHeight="1">
      <c r="B336" s="1565"/>
      <c r="C336" s="522"/>
      <c r="D336" s="523" t="s">
        <v>1231</v>
      </c>
      <c r="E336" s="343"/>
      <c r="F336" s="343"/>
      <c r="G336" s="1566" t="s">
        <v>1326</v>
      </c>
    </row>
    <row r="337" spans="2:7" ht="15" customHeight="1">
      <c r="B337" s="2260" t="s">
        <v>1232</v>
      </c>
      <c r="C337" s="2261"/>
      <c r="D337" s="519" t="s">
        <v>1205</v>
      </c>
      <c r="E337" s="519" t="s">
        <v>2</v>
      </c>
      <c r="F337" s="524" t="s">
        <v>1310</v>
      </c>
      <c r="G337" s="1567" t="s">
        <v>16</v>
      </c>
    </row>
    <row r="338" spans="2:7" ht="15" customHeight="1">
      <c r="B338" s="355">
        <v>1</v>
      </c>
      <c r="C338" s="370" t="s">
        <v>1327</v>
      </c>
      <c r="D338" s="357" t="s">
        <v>1326</v>
      </c>
      <c r="E338" s="377">
        <v>1</v>
      </c>
      <c r="F338" s="378">
        <v>1350000</v>
      </c>
      <c r="G338" s="379">
        <f>+ROUND(E338*F338,0)</f>
        <v>1350000</v>
      </c>
    </row>
    <row r="339" spans="2:7" ht="15" customHeight="1">
      <c r="B339" s="314">
        <v>2</v>
      </c>
      <c r="C339" s="315" t="s">
        <v>1328</v>
      </c>
      <c r="D339" s="316" t="s">
        <v>1326</v>
      </c>
      <c r="E339" s="317">
        <v>1</v>
      </c>
      <c r="F339" s="318">
        <v>250000</v>
      </c>
      <c r="G339" s="319">
        <f>+F339</f>
        <v>250000</v>
      </c>
    </row>
    <row r="340" spans="2:7" ht="15" customHeight="1">
      <c r="B340" s="314">
        <v>3</v>
      </c>
      <c r="C340" s="315" t="s">
        <v>1329</v>
      </c>
      <c r="D340" s="316" t="s">
        <v>1326</v>
      </c>
      <c r="E340" s="317">
        <v>1</v>
      </c>
      <c r="F340" s="318">
        <v>660000</v>
      </c>
      <c r="G340" s="319">
        <f t="shared" ref="G340:G345" si="2">+ROUND(E340*F340,0)</f>
        <v>660000</v>
      </c>
    </row>
    <row r="341" spans="2:7" ht="15" customHeight="1">
      <c r="B341" s="314">
        <v>4</v>
      </c>
      <c r="C341" s="315" t="s">
        <v>1330</v>
      </c>
      <c r="D341" s="316" t="s">
        <v>1326</v>
      </c>
      <c r="E341" s="317">
        <v>1</v>
      </c>
      <c r="F341" s="318">
        <v>120000</v>
      </c>
      <c r="G341" s="319">
        <f t="shared" si="2"/>
        <v>120000</v>
      </c>
    </row>
    <row r="342" spans="2:7" ht="15" customHeight="1">
      <c r="B342" s="314">
        <v>5</v>
      </c>
      <c r="C342" s="315" t="s">
        <v>1331</v>
      </c>
      <c r="D342" s="316" t="s">
        <v>1326</v>
      </c>
      <c r="E342" s="317">
        <v>1</v>
      </c>
      <c r="F342" s="318">
        <v>140000</v>
      </c>
      <c r="G342" s="319">
        <f t="shared" si="2"/>
        <v>140000</v>
      </c>
    </row>
    <row r="343" spans="2:7" ht="15" customHeight="1">
      <c r="B343" s="314">
        <v>6</v>
      </c>
      <c r="C343" s="315" t="s">
        <v>1332</v>
      </c>
      <c r="D343" s="316" t="s">
        <v>1326</v>
      </c>
      <c r="E343" s="317">
        <v>1</v>
      </c>
      <c r="F343" s="318">
        <v>86000</v>
      </c>
      <c r="G343" s="319">
        <f t="shared" si="2"/>
        <v>86000</v>
      </c>
    </row>
    <row r="344" spans="2:7" ht="15" customHeight="1">
      <c r="B344" s="314">
        <v>7</v>
      </c>
      <c r="C344" s="315" t="s">
        <v>1333</v>
      </c>
      <c r="D344" s="316" t="s">
        <v>1326</v>
      </c>
      <c r="E344" s="317">
        <v>1</v>
      </c>
      <c r="F344" s="318">
        <v>45000</v>
      </c>
      <c r="G344" s="319">
        <f t="shared" si="2"/>
        <v>45000</v>
      </c>
    </row>
    <row r="345" spans="2:7" ht="22.8" customHeight="1">
      <c r="B345" s="314">
        <v>8</v>
      </c>
      <c r="C345" s="315" t="s">
        <v>1334</v>
      </c>
      <c r="D345" s="316" t="s">
        <v>1326</v>
      </c>
      <c r="E345" s="317">
        <v>1</v>
      </c>
      <c r="F345" s="318">
        <v>35000</v>
      </c>
      <c r="G345" s="319">
        <f t="shared" si="2"/>
        <v>35000</v>
      </c>
    </row>
    <row r="346" spans="2:7" ht="15" customHeight="1">
      <c r="B346" s="320"/>
      <c r="C346" s="321"/>
      <c r="D346" s="322"/>
      <c r="E346" s="323" t="s">
        <v>1237</v>
      </c>
      <c r="F346" s="309"/>
      <c r="G346" s="324">
        <f>SUM(G338:G345)</f>
        <v>2686000</v>
      </c>
    </row>
    <row r="347" spans="2:7" ht="7.2" customHeight="1">
      <c r="B347" s="325"/>
      <c r="G347" s="326"/>
    </row>
    <row r="348" spans="2:7" ht="15" customHeight="1">
      <c r="B348" s="2154" t="s">
        <v>1238</v>
      </c>
      <c r="C348" s="2155"/>
      <c r="D348" s="311" t="s">
        <v>1205</v>
      </c>
      <c r="E348" s="312" t="s">
        <v>1313</v>
      </c>
      <c r="F348" s="311" t="s">
        <v>1233</v>
      </c>
      <c r="G348" s="313" t="s">
        <v>16</v>
      </c>
    </row>
    <row r="349" spans="2:7" ht="15" customHeight="1">
      <c r="B349" s="314">
        <v>1</v>
      </c>
      <c r="C349" s="327" t="s">
        <v>1239</v>
      </c>
      <c r="D349" s="316" t="s">
        <v>1240</v>
      </c>
      <c r="E349" s="328">
        <v>0.1</v>
      </c>
      <c r="F349" s="318">
        <f>+G358*0.1</f>
        <v>12507.900000000001</v>
      </c>
      <c r="G349" s="319">
        <f>+ROUND(F349,0)</f>
        <v>12508</v>
      </c>
    </row>
    <row r="350" spans="2:7" ht="15" customHeight="1">
      <c r="B350" s="314">
        <v>2</v>
      </c>
      <c r="C350" s="329"/>
      <c r="D350" s="330"/>
      <c r="E350" s="331"/>
      <c r="F350" s="318"/>
      <c r="G350" s="319"/>
    </row>
    <row r="351" spans="2:7" ht="15" customHeight="1">
      <c r="B351" s="320"/>
      <c r="C351" s="321"/>
      <c r="D351" s="322"/>
      <c r="E351" s="323" t="s">
        <v>1241</v>
      </c>
      <c r="F351" s="309"/>
      <c r="G351" s="324">
        <f>SUM(G349:G350)</f>
        <v>12508</v>
      </c>
    </row>
    <row r="352" spans="2:7" ht="7.8" customHeight="1">
      <c r="B352" s="325"/>
      <c r="G352" s="326"/>
    </row>
    <row r="353" spans="2:7" ht="15" customHeight="1">
      <c r="B353" s="2154" t="s">
        <v>1242</v>
      </c>
      <c r="C353" s="2155"/>
      <c r="D353" s="311" t="s">
        <v>1314</v>
      </c>
      <c r="E353" s="311" t="s">
        <v>1315</v>
      </c>
      <c r="F353" s="312" t="s">
        <v>1245</v>
      </c>
      <c r="G353" s="313" t="s">
        <v>16</v>
      </c>
    </row>
    <row r="354" spans="2:7" ht="15" customHeight="1">
      <c r="B354" s="314"/>
      <c r="C354" s="332"/>
      <c r="D354" s="1561"/>
      <c r="E354" s="317"/>
      <c r="F354" s="318"/>
      <c r="G354" s="319">
        <f>+F354*E354</f>
        <v>0</v>
      </c>
    </row>
    <row r="355" spans="2:7" ht="15" customHeight="1">
      <c r="B355" s="320"/>
      <c r="C355" s="321"/>
      <c r="D355" s="322"/>
      <c r="E355" s="1607"/>
      <c r="F355" s="1608" t="s">
        <v>1246</v>
      </c>
      <c r="G355" s="1609">
        <f>SUM(G354:G354)</f>
        <v>0</v>
      </c>
    </row>
    <row r="356" spans="2:7" ht="8.4" customHeight="1">
      <c r="B356" s="325"/>
      <c r="C356" s="1561"/>
      <c r="D356" s="1561"/>
      <c r="E356" s="1561"/>
      <c r="F356" s="1561"/>
      <c r="G356" s="333"/>
    </row>
    <row r="357" spans="2:7" ht="15" customHeight="1">
      <c r="B357" s="2154" t="s">
        <v>1247</v>
      </c>
      <c r="C357" s="2155"/>
      <c r="D357" s="311" t="s">
        <v>1205</v>
      </c>
      <c r="E357" s="312" t="s">
        <v>1313</v>
      </c>
      <c r="F357" s="311" t="s">
        <v>1316</v>
      </c>
      <c r="G357" s="313" t="s">
        <v>16</v>
      </c>
    </row>
    <row r="358" spans="2:7" ht="15" customHeight="1">
      <c r="B358" s="2255" t="str">
        <f>B297</f>
        <v xml:space="preserve">1 OF + 1 AYUDANGTE </v>
      </c>
      <c r="C358" s="2256"/>
      <c r="D358" s="334" t="str">
        <f>D297</f>
        <v xml:space="preserve">HR </v>
      </c>
      <c r="E358" s="317">
        <f>E297</f>
        <v>1</v>
      </c>
      <c r="F358" s="318">
        <f>F297</f>
        <v>125079</v>
      </c>
      <c r="G358" s="319">
        <f>+F358*E358</f>
        <v>125079</v>
      </c>
    </row>
    <row r="359" spans="2:7" ht="15" customHeight="1">
      <c r="B359" s="314"/>
      <c r="C359" s="335"/>
      <c r="D359" s="334"/>
      <c r="E359" s="527"/>
      <c r="F359" s="318"/>
      <c r="G359" s="319"/>
    </row>
    <row r="360" spans="2:7" ht="20.399999999999999" customHeight="1">
      <c r="B360" s="337"/>
      <c r="E360" s="518"/>
      <c r="F360" s="525" t="s">
        <v>1250</v>
      </c>
      <c r="G360" s="324">
        <f>ROUND(SUM(G358:G359),0)</f>
        <v>125079</v>
      </c>
    </row>
    <row r="361" spans="2:7" ht="15" customHeight="1" thickBot="1">
      <c r="B361" s="325"/>
      <c r="C361" s="1561"/>
      <c r="D361" s="1561"/>
      <c r="E361" s="1605"/>
      <c r="F361" s="1606" t="s">
        <v>1251</v>
      </c>
      <c r="G361" s="1078">
        <f>+ROUND(G360+G351+G355+G346,0)</f>
        <v>2823587</v>
      </c>
    </row>
    <row r="362" spans="2:7" ht="38.4" customHeight="1">
      <c r="B362" s="2182"/>
      <c r="C362" s="2183"/>
      <c r="D362" s="1072"/>
      <c r="E362" s="1073"/>
      <c r="F362" s="1074"/>
      <c r="G362" s="1075"/>
    </row>
    <row r="363" spans="2:7" ht="24" customHeight="1" thickBot="1">
      <c r="B363" s="2157" t="s">
        <v>1306</v>
      </c>
      <c r="C363" s="2158"/>
      <c r="D363" s="755"/>
      <c r="E363" s="1060" t="s">
        <v>1968</v>
      </c>
      <c r="F363" s="1059"/>
      <c r="G363" s="1076"/>
    </row>
    <row r="364" spans="2:7" ht="15" customHeight="1">
      <c r="B364" s="2159" t="s">
        <v>1939</v>
      </c>
      <c r="C364" s="1759"/>
      <c r="D364" s="1759" t="s">
        <v>1942</v>
      </c>
      <c r="E364" s="1759"/>
      <c r="F364" s="1759"/>
      <c r="G364" s="2104"/>
    </row>
    <row r="365" spans="2:7" ht="15" customHeight="1">
      <c r="B365" s="2159" t="s">
        <v>1940</v>
      </c>
      <c r="C365" s="1759"/>
      <c r="D365" s="1759" t="s">
        <v>1943</v>
      </c>
      <c r="E365" s="1759"/>
      <c r="F365" s="1759"/>
      <c r="G365" s="2104"/>
    </row>
    <row r="366" spans="2:7" ht="15" customHeight="1" thickBot="1">
      <c r="B366" s="2133" t="s">
        <v>1941</v>
      </c>
      <c r="C366" s="1760"/>
      <c r="D366" s="1603"/>
      <c r="E366" s="1604"/>
      <c r="F366" s="1472" t="s">
        <v>1944</v>
      </c>
      <c r="G366" s="1473"/>
    </row>
    <row r="367" spans="2:7" ht="43.8" customHeight="1">
      <c r="B367" s="2173" t="s">
        <v>1228</v>
      </c>
      <c r="C367" s="2174"/>
      <c r="D367" s="2174"/>
      <c r="E367" s="2174"/>
      <c r="F367" s="2174"/>
      <c r="G367" s="2175"/>
    </row>
    <row r="368" spans="2:7" ht="12.75" customHeight="1" thickBot="1">
      <c r="B368" s="2176" t="s">
        <v>1229</v>
      </c>
      <c r="C368" s="2177"/>
      <c r="D368" s="2177"/>
      <c r="E368" s="2177"/>
      <c r="F368" s="2177"/>
      <c r="G368" s="2178"/>
    </row>
    <row r="369" spans="2:8" ht="15" customHeight="1">
      <c r="B369" s="2160" t="str">
        <f>+B333</f>
        <v>CAPITULO 12</v>
      </c>
      <c r="C369" s="2161"/>
      <c r="D369" s="2164" t="s">
        <v>1308</v>
      </c>
      <c r="E369" s="2165"/>
      <c r="F369" s="2165"/>
      <c r="G369" s="2166"/>
    </row>
    <row r="370" spans="2:8" ht="15" customHeight="1">
      <c r="B370" s="2162"/>
      <c r="C370" s="2163"/>
      <c r="D370" s="2167"/>
      <c r="E370" s="2168"/>
      <c r="F370" s="2168"/>
      <c r="G370" s="2169"/>
    </row>
    <row r="371" spans="2:8" ht="34.799999999999997" customHeight="1">
      <c r="B371" s="344" t="s">
        <v>1230</v>
      </c>
      <c r="C371" s="304" t="str">
        <f>+'ACTA ADICIONAL OBRA '!A224</f>
        <v>12.5.5</v>
      </c>
      <c r="D371" s="2170" t="s">
        <v>1384</v>
      </c>
      <c r="E371" s="2171"/>
      <c r="F371" s="2171"/>
      <c r="G371" s="2172"/>
    </row>
    <row r="372" spans="2:8" ht="15" customHeight="1">
      <c r="B372" s="306"/>
      <c r="C372" s="307"/>
      <c r="D372" s="308" t="s">
        <v>1231</v>
      </c>
      <c r="E372" s="2220"/>
      <c r="F372" s="2221"/>
      <c r="G372" s="310" t="str">
        <f>+'ACTA ADICIONAL OBRA '!C224</f>
        <v xml:space="preserve">GENERAL </v>
      </c>
    </row>
    <row r="373" spans="2:8" ht="15" customHeight="1">
      <c r="B373" s="2197" t="s">
        <v>1232</v>
      </c>
      <c r="C373" s="2198"/>
      <c r="D373" s="374" t="s">
        <v>1205</v>
      </c>
      <c r="E373" s="374" t="s">
        <v>2</v>
      </c>
      <c r="F373" s="375" t="s">
        <v>1310</v>
      </c>
      <c r="G373" s="376" t="s">
        <v>16</v>
      </c>
    </row>
    <row r="374" spans="2:8" ht="15" customHeight="1">
      <c r="B374" s="1558">
        <v>1</v>
      </c>
      <c r="C374" s="715" t="s">
        <v>1385</v>
      </c>
      <c r="D374" s="708" t="s">
        <v>1386</v>
      </c>
      <c r="E374" s="709">
        <v>4</v>
      </c>
      <c r="F374" s="380">
        <v>65000</v>
      </c>
      <c r="G374" s="1568">
        <f>+E374*F374</f>
        <v>260000</v>
      </c>
    </row>
    <row r="375" spans="2:8" ht="15" customHeight="1">
      <c r="B375" s="1558">
        <v>2</v>
      </c>
      <c r="C375" s="715" t="s">
        <v>1387</v>
      </c>
      <c r="D375" s="708" t="s">
        <v>1386</v>
      </c>
      <c r="E375" s="709">
        <v>40</v>
      </c>
      <c r="F375" s="380">
        <v>38000</v>
      </c>
      <c r="G375" s="1568">
        <f t="shared" ref="G375:G398" si="3">+E375*F375</f>
        <v>1520000</v>
      </c>
    </row>
    <row r="376" spans="2:8" ht="15" customHeight="1">
      <c r="B376" s="1558">
        <v>3</v>
      </c>
      <c r="C376" s="715" t="s">
        <v>1388</v>
      </c>
      <c r="D376" s="710" t="s">
        <v>1386</v>
      </c>
      <c r="E376" s="711">
        <v>28</v>
      </c>
      <c r="F376" s="380">
        <v>8600</v>
      </c>
      <c r="G376" s="1568">
        <f t="shared" si="3"/>
        <v>240800</v>
      </c>
    </row>
    <row r="377" spans="2:8" ht="15" customHeight="1">
      <c r="B377" s="1558">
        <v>4</v>
      </c>
      <c r="C377" s="715" t="s">
        <v>1389</v>
      </c>
      <c r="D377" s="710" t="s">
        <v>1386</v>
      </c>
      <c r="E377" s="711">
        <v>5</v>
      </c>
      <c r="F377" s="380">
        <v>24000</v>
      </c>
      <c r="G377" s="1568">
        <f t="shared" si="3"/>
        <v>120000</v>
      </c>
    </row>
    <row r="378" spans="2:8" ht="15" customHeight="1">
      <c r="B378" s="1558">
        <v>5</v>
      </c>
      <c r="C378" s="708" t="s">
        <v>1390</v>
      </c>
      <c r="D378" s="710" t="s">
        <v>1386</v>
      </c>
      <c r="E378" s="711">
        <v>8</v>
      </c>
      <c r="F378" s="380">
        <v>36500</v>
      </c>
      <c r="G378" s="1568">
        <f t="shared" si="3"/>
        <v>292000</v>
      </c>
      <c r="H378" s="303" t="s">
        <v>1382</v>
      </c>
    </row>
    <row r="379" spans="2:8" ht="15" customHeight="1">
      <c r="B379" s="1558">
        <v>6</v>
      </c>
      <c r="C379" s="708" t="s">
        <v>1391</v>
      </c>
      <c r="D379" s="710" t="s">
        <v>1386</v>
      </c>
      <c r="E379" s="711">
        <v>13</v>
      </c>
      <c r="F379" s="380">
        <v>39000</v>
      </c>
      <c r="G379" s="1568">
        <f t="shared" si="3"/>
        <v>507000</v>
      </c>
    </row>
    <row r="380" spans="2:8" ht="15" customHeight="1">
      <c r="B380" s="1558">
        <v>7</v>
      </c>
      <c r="C380" s="708" t="s">
        <v>1392</v>
      </c>
      <c r="D380" s="710" t="s">
        <v>1386</v>
      </c>
      <c r="E380" s="711">
        <v>2</v>
      </c>
      <c r="F380" s="380">
        <v>28500</v>
      </c>
      <c r="G380" s="1568">
        <f t="shared" si="3"/>
        <v>57000</v>
      </c>
    </row>
    <row r="381" spans="2:8" ht="15" customHeight="1">
      <c r="B381" s="1558">
        <v>8</v>
      </c>
      <c r="C381" s="708" t="s">
        <v>1393</v>
      </c>
      <c r="D381" s="710" t="s">
        <v>1386</v>
      </c>
      <c r="E381" s="711">
        <v>50</v>
      </c>
      <c r="F381" s="380">
        <v>19000</v>
      </c>
      <c r="G381" s="1568">
        <f t="shared" si="3"/>
        <v>950000</v>
      </c>
    </row>
    <row r="382" spans="2:8" ht="15" customHeight="1">
      <c r="B382" s="1558">
        <v>9</v>
      </c>
      <c r="C382" s="715" t="s">
        <v>1394</v>
      </c>
      <c r="D382" s="710" t="s">
        <v>1386</v>
      </c>
      <c r="E382" s="711">
        <v>6</v>
      </c>
      <c r="F382" s="380">
        <v>13000</v>
      </c>
      <c r="G382" s="1568">
        <f t="shared" si="3"/>
        <v>78000</v>
      </c>
    </row>
    <row r="383" spans="2:8" ht="15" customHeight="1">
      <c r="B383" s="1558">
        <v>10</v>
      </c>
      <c r="C383" s="708" t="s">
        <v>1395</v>
      </c>
      <c r="D383" s="710" t="s">
        <v>1386</v>
      </c>
      <c r="E383" s="711">
        <v>58</v>
      </c>
      <c r="F383" s="380">
        <v>18000</v>
      </c>
      <c r="G383" s="1568">
        <f t="shared" si="3"/>
        <v>1044000</v>
      </c>
    </row>
    <row r="384" spans="2:8" ht="15" customHeight="1">
      <c r="B384" s="1558">
        <v>11</v>
      </c>
      <c r="C384" s="715" t="s">
        <v>1396</v>
      </c>
      <c r="D384" s="710" t="s">
        <v>1386</v>
      </c>
      <c r="E384" s="711">
        <v>48</v>
      </c>
      <c r="F384" s="381">
        <v>4500</v>
      </c>
      <c r="G384" s="1568">
        <f t="shared" si="3"/>
        <v>216000</v>
      </c>
    </row>
    <row r="385" spans="2:7" ht="15" customHeight="1">
      <c r="B385" s="1558">
        <v>12</v>
      </c>
      <c r="C385" s="715" t="s">
        <v>1397</v>
      </c>
      <c r="D385" s="710" t="s">
        <v>1386</v>
      </c>
      <c r="E385" s="711">
        <v>3</v>
      </c>
      <c r="F385" s="380">
        <v>66000</v>
      </c>
      <c r="G385" s="1568">
        <f t="shared" si="3"/>
        <v>198000</v>
      </c>
    </row>
    <row r="386" spans="2:7" ht="15" customHeight="1">
      <c r="B386" s="1558">
        <v>13</v>
      </c>
      <c r="C386" s="715" t="s">
        <v>1398</v>
      </c>
      <c r="D386" s="710" t="s">
        <v>1386</v>
      </c>
      <c r="E386" s="711">
        <v>5</v>
      </c>
      <c r="F386" s="380">
        <v>18000</v>
      </c>
      <c r="G386" s="1568">
        <f t="shared" si="3"/>
        <v>90000</v>
      </c>
    </row>
    <row r="387" spans="2:7" ht="15" customHeight="1">
      <c r="B387" s="1558">
        <v>14</v>
      </c>
      <c r="C387" s="712" t="s">
        <v>1399</v>
      </c>
      <c r="D387" s="713" t="s">
        <v>1386</v>
      </c>
      <c r="E387" s="384">
        <v>20</v>
      </c>
      <c r="F387" s="385">
        <v>7500</v>
      </c>
      <c r="G387" s="1568">
        <f t="shared" si="3"/>
        <v>150000</v>
      </c>
    </row>
    <row r="388" spans="2:7" ht="15" customHeight="1">
      <c r="B388" s="1558">
        <v>15</v>
      </c>
      <c r="C388" s="712" t="s">
        <v>1400</v>
      </c>
      <c r="D388" s="713" t="s">
        <v>1386</v>
      </c>
      <c r="E388" s="384">
        <v>2</v>
      </c>
      <c r="F388" s="385">
        <v>12500</v>
      </c>
      <c r="G388" s="1568">
        <f t="shared" si="3"/>
        <v>25000</v>
      </c>
    </row>
    <row r="389" spans="2:7" ht="15" customHeight="1">
      <c r="B389" s="1558">
        <v>16</v>
      </c>
      <c r="C389" s="712" t="s">
        <v>1401</v>
      </c>
      <c r="D389" s="713" t="s">
        <v>1386</v>
      </c>
      <c r="E389" s="384">
        <v>25</v>
      </c>
      <c r="F389" s="385">
        <v>4500</v>
      </c>
      <c r="G389" s="1568">
        <f t="shared" si="3"/>
        <v>112500</v>
      </c>
    </row>
    <row r="390" spans="2:7" ht="15" customHeight="1">
      <c r="B390" s="1558">
        <v>17</v>
      </c>
      <c r="C390" s="712" t="s">
        <v>1402</v>
      </c>
      <c r="D390" s="713" t="s">
        <v>1386</v>
      </c>
      <c r="E390" s="384">
        <v>76</v>
      </c>
      <c r="F390" s="385">
        <v>8500</v>
      </c>
      <c r="G390" s="1568">
        <f t="shared" si="3"/>
        <v>646000</v>
      </c>
    </row>
    <row r="391" spans="2:7" ht="15" customHeight="1">
      <c r="B391" s="1558">
        <v>18</v>
      </c>
      <c r="C391" s="716" t="s">
        <v>1403</v>
      </c>
      <c r="D391" s="712" t="s">
        <v>1386</v>
      </c>
      <c r="E391" s="384">
        <v>8</v>
      </c>
      <c r="F391" s="382">
        <v>29000</v>
      </c>
      <c r="G391" s="1568">
        <f t="shared" si="3"/>
        <v>232000</v>
      </c>
    </row>
    <row r="392" spans="2:7" ht="15" customHeight="1">
      <c r="B392" s="1558">
        <v>19</v>
      </c>
      <c r="C392" s="716" t="s">
        <v>1404</v>
      </c>
      <c r="D392" s="712" t="s">
        <v>1386</v>
      </c>
      <c r="E392" s="384">
        <v>10</v>
      </c>
      <c r="F392" s="382">
        <v>19000</v>
      </c>
      <c r="G392" s="1568">
        <f t="shared" si="3"/>
        <v>190000</v>
      </c>
    </row>
    <row r="393" spans="2:7" ht="15" customHeight="1">
      <c r="B393" s="1558">
        <v>20</v>
      </c>
      <c r="C393" s="716" t="s">
        <v>1405</v>
      </c>
      <c r="D393" s="712" t="s">
        <v>1386</v>
      </c>
      <c r="E393" s="384">
        <v>20</v>
      </c>
      <c r="F393" s="382">
        <v>9500</v>
      </c>
      <c r="G393" s="1568">
        <f t="shared" si="3"/>
        <v>190000</v>
      </c>
    </row>
    <row r="394" spans="2:7" ht="15" customHeight="1">
      <c r="B394" s="1558">
        <v>21</v>
      </c>
      <c r="C394" s="716" t="s">
        <v>1406</v>
      </c>
      <c r="D394" s="712" t="s">
        <v>1386</v>
      </c>
      <c r="E394" s="384">
        <v>25</v>
      </c>
      <c r="F394" s="382">
        <v>28500</v>
      </c>
      <c r="G394" s="1568">
        <f t="shared" si="3"/>
        <v>712500</v>
      </c>
    </row>
    <row r="395" spans="2:7" ht="15" customHeight="1">
      <c r="B395" s="1558">
        <v>22</v>
      </c>
      <c r="C395" s="716" t="s">
        <v>1407</v>
      </c>
      <c r="D395" s="712" t="s">
        <v>1386</v>
      </c>
      <c r="E395" s="384">
        <v>1</v>
      </c>
      <c r="F395" s="382">
        <v>42500</v>
      </c>
      <c r="G395" s="1568">
        <f t="shared" si="3"/>
        <v>42500</v>
      </c>
    </row>
    <row r="396" spans="2:7" ht="15" customHeight="1">
      <c r="B396" s="1558">
        <v>23</v>
      </c>
      <c r="C396" s="716" t="s">
        <v>1408</v>
      </c>
      <c r="D396" s="712" t="s">
        <v>1386</v>
      </c>
      <c r="E396" s="384">
        <v>6</v>
      </c>
      <c r="F396" s="382">
        <v>18000</v>
      </c>
      <c r="G396" s="1568">
        <f t="shared" si="3"/>
        <v>108000</v>
      </c>
    </row>
    <row r="397" spans="2:7" ht="15" customHeight="1">
      <c r="B397" s="1558">
        <v>24</v>
      </c>
      <c r="C397" s="716" t="s">
        <v>1409</v>
      </c>
      <c r="D397" s="712" t="s">
        <v>1386</v>
      </c>
      <c r="E397" s="384">
        <v>3</v>
      </c>
      <c r="F397" s="382">
        <v>28500</v>
      </c>
      <c r="G397" s="1568">
        <f t="shared" si="3"/>
        <v>85500</v>
      </c>
    </row>
    <row r="398" spans="2:7" ht="15" customHeight="1">
      <c r="B398" s="1558">
        <v>25</v>
      </c>
      <c r="C398" s="717" t="s">
        <v>1346</v>
      </c>
      <c r="D398" s="714" t="s">
        <v>1326</v>
      </c>
      <c r="E398" s="718">
        <v>2</v>
      </c>
      <c r="F398" s="383">
        <v>89500</v>
      </c>
      <c r="G398" s="1569">
        <f t="shared" si="3"/>
        <v>179000</v>
      </c>
    </row>
    <row r="399" spans="2:7" ht="15" customHeight="1">
      <c r="B399" s="314"/>
      <c r="C399" s="315"/>
      <c r="D399" s="316"/>
      <c r="E399" s="317"/>
      <c r="F399" s="318"/>
      <c r="G399" s="319"/>
    </row>
    <row r="400" spans="2:7" ht="15" customHeight="1">
      <c r="B400" s="320"/>
      <c r="C400" s="321"/>
      <c r="D400" s="322"/>
      <c r="E400" s="323" t="s">
        <v>1237</v>
      </c>
      <c r="F400" s="309"/>
      <c r="G400" s="324">
        <f>SUM(G374:G399)</f>
        <v>8245800</v>
      </c>
    </row>
    <row r="401" spans="2:8" ht="15" customHeight="1">
      <c r="B401" s="371"/>
      <c r="C401" s="372"/>
      <c r="D401" s="372"/>
      <c r="E401" s="372"/>
      <c r="F401" s="372"/>
      <c r="G401" s="373"/>
    </row>
    <row r="402" spans="2:8" ht="15" customHeight="1">
      <c r="B402" s="2154" t="s">
        <v>1238</v>
      </c>
      <c r="C402" s="2155"/>
      <c r="D402" s="311" t="s">
        <v>1205</v>
      </c>
      <c r="E402" s="312" t="s">
        <v>1313</v>
      </c>
      <c r="F402" s="311" t="s">
        <v>1233</v>
      </c>
      <c r="G402" s="313" t="s">
        <v>16</v>
      </c>
    </row>
    <row r="403" spans="2:8" ht="15" customHeight="1">
      <c r="B403" s="314">
        <v>1</v>
      </c>
      <c r="C403" s="327" t="s">
        <v>1239</v>
      </c>
      <c r="D403" s="316" t="s">
        <v>1240</v>
      </c>
      <c r="E403" s="328">
        <v>0.1</v>
      </c>
      <c r="F403" s="318">
        <f>0.1*G414</f>
        <v>100063.20000000001</v>
      </c>
      <c r="G403" s="319">
        <f>+ROUND(F403,0)</f>
        <v>100063</v>
      </c>
    </row>
    <row r="404" spans="2:8" ht="15" customHeight="1">
      <c r="B404" s="314">
        <v>2</v>
      </c>
      <c r="C404" s="329"/>
      <c r="D404" s="330"/>
      <c r="E404" s="331"/>
      <c r="F404" s="318"/>
      <c r="G404" s="319"/>
    </row>
    <row r="405" spans="2:8" ht="15" customHeight="1">
      <c r="B405" s="320"/>
      <c r="C405" s="321"/>
      <c r="D405" s="322"/>
      <c r="E405" s="323" t="s">
        <v>1241</v>
      </c>
      <c r="F405" s="309"/>
      <c r="G405" s="324">
        <f>SUM(G403:G404)</f>
        <v>100063</v>
      </c>
      <c r="H405" s="303" t="s">
        <v>1383</v>
      </c>
    </row>
    <row r="406" spans="2:8" ht="15" customHeight="1">
      <c r="B406" s="371"/>
      <c r="C406" s="372"/>
      <c r="D406" s="372"/>
      <c r="E406" s="372"/>
      <c r="F406" s="372"/>
      <c r="G406" s="373"/>
    </row>
    <row r="407" spans="2:8" ht="15" customHeight="1">
      <c r="B407" s="2154" t="s">
        <v>1242</v>
      </c>
      <c r="C407" s="2155"/>
      <c r="D407" s="311" t="s">
        <v>1314</v>
      </c>
      <c r="E407" s="311" t="s">
        <v>1315</v>
      </c>
      <c r="F407" s="312" t="s">
        <v>1245</v>
      </c>
      <c r="G407" s="313" t="s">
        <v>16</v>
      </c>
    </row>
    <row r="408" spans="2:8" ht="15" customHeight="1">
      <c r="B408" s="314"/>
      <c r="C408" s="332"/>
      <c r="D408" s="1561"/>
      <c r="E408" s="317"/>
      <c r="F408" s="318"/>
      <c r="G408" s="319">
        <v>450000</v>
      </c>
    </row>
    <row r="409" spans="2:8" ht="15" customHeight="1">
      <c r="B409" s="320"/>
      <c r="C409" s="321"/>
      <c r="D409" s="322"/>
      <c r="E409" s="323" t="s">
        <v>1246</v>
      </c>
      <c r="F409" s="309"/>
      <c r="G409" s="324">
        <f>SUM(G408:G408)</f>
        <v>450000</v>
      </c>
    </row>
    <row r="410" spans="2:8" ht="15" customHeight="1">
      <c r="B410" s="325"/>
      <c r="C410" s="1561"/>
      <c r="D410" s="1561"/>
      <c r="E410" s="1561"/>
      <c r="F410" s="1561"/>
      <c r="G410" s="333"/>
    </row>
    <row r="411" spans="2:8" ht="15" customHeight="1">
      <c r="B411" s="2154" t="s">
        <v>1247</v>
      </c>
      <c r="C411" s="2155"/>
      <c r="D411" s="311" t="s">
        <v>1205</v>
      </c>
      <c r="E411" s="312" t="s">
        <v>1313</v>
      </c>
      <c r="F411" s="311" t="s">
        <v>1316</v>
      </c>
      <c r="G411" s="313" t="s">
        <v>16</v>
      </c>
    </row>
    <row r="412" spans="2:8" ht="15" customHeight="1">
      <c r="B412" s="2255" t="str">
        <f>B358</f>
        <v xml:space="preserve">1 OF + 1 AYUDANGTE </v>
      </c>
      <c r="C412" s="2256"/>
      <c r="D412" s="334" t="str">
        <f>D358</f>
        <v xml:space="preserve">HR </v>
      </c>
      <c r="E412" s="317">
        <v>8</v>
      </c>
      <c r="F412" s="318">
        <f>+'CUADRILLAS '!H36</f>
        <v>125079</v>
      </c>
      <c r="G412" s="319">
        <f>+F412*E412</f>
        <v>1000632</v>
      </c>
    </row>
    <row r="413" spans="2:8" ht="19.8" customHeight="1">
      <c r="B413" s="314"/>
      <c r="C413" s="335"/>
      <c r="D413" s="334"/>
      <c r="E413" s="336"/>
      <c r="F413" s="318"/>
      <c r="G413" s="319"/>
    </row>
    <row r="414" spans="2:8" ht="25.8" customHeight="1">
      <c r="B414" s="337"/>
      <c r="E414" s="323" t="s">
        <v>1250</v>
      </c>
      <c r="F414" s="309"/>
      <c r="G414" s="324">
        <f>ROUND(SUM(G412:G413),0)</f>
        <v>1000632</v>
      </c>
    </row>
    <row r="415" spans="2:8" ht="15" customHeight="1" thickBot="1">
      <c r="B415" s="703"/>
      <c r="C415" s="704"/>
      <c r="D415" s="704"/>
      <c r="E415" s="705" t="s">
        <v>1251</v>
      </c>
      <c r="F415" s="707"/>
      <c r="G415" s="706">
        <f>+ROUND(G414+G405+G409+G400,0)</f>
        <v>9796495</v>
      </c>
    </row>
    <row r="416" spans="2:8" ht="48" customHeight="1">
      <c r="B416" s="2182"/>
      <c r="C416" s="2183"/>
      <c r="D416" s="1072"/>
      <c r="E416" s="1073"/>
      <c r="F416" s="1074"/>
      <c r="G416" s="1075"/>
    </row>
    <row r="417" spans="2:7" ht="15" customHeight="1" thickBot="1">
      <c r="B417" s="2157" t="s">
        <v>1306</v>
      </c>
      <c r="C417" s="2158"/>
      <c r="D417" s="755"/>
      <c r="E417" s="1060" t="s">
        <v>1968</v>
      </c>
      <c r="F417" s="1059"/>
      <c r="G417" s="1076"/>
    </row>
    <row r="418" spans="2:7" ht="15" customHeight="1">
      <c r="B418" s="2159" t="s">
        <v>1939</v>
      </c>
      <c r="C418" s="1759"/>
      <c r="D418" s="1759" t="s">
        <v>1942</v>
      </c>
      <c r="E418" s="1759"/>
      <c r="F418" s="1759"/>
      <c r="G418" s="2104"/>
    </row>
    <row r="419" spans="2:7" ht="15" customHeight="1">
      <c r="B419" s="2159" t="s">
        <v>1940</v>
      </c>
      <c r="C419" s="1759"/>
      <c r="D419" s="1759" t="s">
        <v>1943</v>
      </c>
      <c r="E419" s="1759"/>
      <c r="F419" s="1759"/>
      <c r="G419" s="2104"/>
    </row>
    <row r="420" spans="2:7" ht="15" customHeight="1" thickBot="1">
      <c r="B420" s="2133" t="s">
        <v>1941</v>
      </c>
      <c r="C420" s="1760"/>
      <c r="D420" s="1603"/>
      <c r="E420" s="1604"/>
      <c r="F420" s="1472" t="s">
        <v>1944</v>
      </c>
      <c r="G420" s="1473"/>
    </row>
    <row r="421" spans="2:7" ht="43.8" customHeight="1">
      <c r="B421" s="2173" t="s">
        <v>1228</v>
      </c>
      <c r="C421" s="2174"/>
      <c r="D421" s="2174"/>
      <c r="E421" s="2174"/>
      <c r="F421" s="2174"/>
      <c r="G421" s="2175"/>
    </row>
    <row r="422" spans="2:7" ht="12.75" customHeight="1" thickBot="1">
      <c r="B422" s="2176" t="s">
        <v>1229</v>
      </c>
      <c r="C422" s="2177"/>
      <c r="D422" s="2177"/>
      <c r="E422" s="2177"/>
      <c r="F422" s="2177"/>
      <c r="G422" s="2178"/>
    </row>
    <row r="423" spans="2:7" ht="18" customHeight="1">
      <c r="B423" s="2160" t="str">
        <f>+B369</f>
        <v>CAPITULO 12</v>
      </c>
      <c r="C423" s="2161"/>
      <c r="D423" s="2164" t="s">
        <v>1308</v>
      </c>
      <c r="E423" s="2165"/>
      <c r="F423" s="2165"/>
      <c r="G423" s="2166"/>
    </row>
    <row r="424" spans="2:7" ht="18" customHeight="1">
      <c r="B424" s="2162"/>
      <c r="C424" s="2163"/>
      <c r="D424" s="2167"/>
      <c r="E424" s="2168"/>
      <c r="F424" s="2168"/>
      <c r="G424" s="2169"/>
    </row>
    <row r="425" spans="2:7" ht="15" customHeight="1">
      <c r="B425" s="344" t="s">
        <v>1230</v>
      </c>
      <c r="C425" s="304" t="str">
        <f>+'ACTA ADICIONAL OBRA '!A225</f>
        <v>12.5.6</v>
      </c>
      <c r="D425" s="2170" t="s">
        <v>1335</v>
      </c>
      <c r="E425" s="2171"/>
      <c r="F425" s="2171"/>
      <c r="G425" s="2172"/>
    </row>
    <row r="426" spans="2:7" ht="15" customHeight="1">
      <c r="B426" s="306"/>
      <c r="C426" s="307"/>
      <c r="D426" s="308" t="s">
        <v>1231</v>
      </c>
      <c r="E426" s="305"/>
      <c r="F426" s="309"/>
      <c r="G426" s="310" t="s">
        <v>1326</v>
      </c>
    </row>
    <row r="427" spans="2:7" ht="15" customHeight="1">
      <c r="B427" s="2154" t="s">
        <v>1232</v>
      </c>
      <c r="C427" s="2155"/>
      <c r="D427" s="311" t="s">
        <v>1205</v>
      </c>
      <c r="E427" s="311" t="s">
        <v>2</v>
      </c>
      <c r="F427" s="312" t="s">
        <v>1310</v>
      </c>
      <c r="G427" s="313" t="s">
        <v>16</v>
      </c>
    </row>
    <row r="428" spans="2:7" ht="15" customHeight="1">
      <c r="B428" s="314">
        <v>1</v>
      </c>
      <c r="C428" s="315" t="s">
        <v>1335</v>
      </c>
      <c r="D428" s="316" t="s">
        <v>1326</v>
      </c>
      <c r="E428" s="317">
        <v>1</v>
      </c>
      <c r="F428" s="318">
        <v>1350000</v>
      </c>
      <c r="G428" s="319">
        <f>+ROUND(E428*F428,0)</f>
        <v>1350000</v>
      </c>
    </row>
    <row r="429" spans="2:7" ht="15" customHeight="1">
      <c r="B429" s="314">
        <v>2</v>
      </c>
      <c r="C429" s="315"/>
      <c r="D429" s="316"/>
      <c r="E429" s="317"/>
      <c r="F429" s="318"/>
      <c r="G429" s="319">
        <f>+F429</f>
        <v>0</v>
      </c>
    </row>
    <row r="430" spans="2:7" ht="15" customHeight="1">
      <c r="B430" s="314"/>
      <c r="C430" s="315"/>
      <c r="D430" s="316"/>
      <c r="E430" s="317"/>
      <c r="F430" s="318"/>
      <c r="G430" s="319">
        <f t="shared" ref="G430:G435" si="4">+ROUND(E430*F430,0)</f>
        <v>0</v>
      </c>
    </row>
    <row r="431" spans="2:7" ht="15" customHeight="1">
      <c r="B431" s="314"/>
      <c r="C431" s="315"/>
      <c r="D431" s="316"/>
      <c r="E431" s="317"/>
      <c r="F431" s="318"/>
      <c r="G431" s="319">
        <f t="shared" si="4"/>
        <v>0</v>
      </c>
    </row>
    <row r="432" spans="2:7" ht="15" customHeight="1">
      <c r="B432" s="314"/>
      <c r="C432" s="315"/>
      <c r="D432" s="316"/>
      <c r="E432" s="317"/>
      <c r="F432" s="318"/>
      <c r="G432" s="319">
        <f t="shared" si="4"/>
        <v>0</v>
      </c>
    </row>
    <row r="433" spans="2:7" ht="15" customHeight="1">
      <c r="B433" s="314"/>
      <c r="C433" s="315"/>
      <c r="D433" s="316"/>
      <c r="E433" s="317"/>
      <c r="F433" s="318"/>
      <c r="G433" s="319">
        <f t="shared" si="4"/>
        <v>0</v>
      </c>
    </row>
    <row r="434" spans="2:7" ht="15" customHeight="1">
      <c r="B434" s="314"/>
      <c r="C434" s="315"/>
      <c r="D434" s="316"/>
      <c r="E434" s="317"/>
      <c r="F434" s="318"/>
      <c r="G434" s="319">
        <f t="shared" si="4"/>
        <v>0</v>
      </c>
    </row>
    <row r="435" spans="2:7" ht="15" customHeight="1">
      <c r="B435" s="314"/>
      <c r="C435" s="315"/>
      <c r="D435" s="316"/>
      <c r="E435" s="317"/>
      <c r="F435" s="318"/>
      <c r="G435" s="319">
        <f t="shared" si="4"/>
        <v>0</v>
      </c>
    </row>
    <row r="436" spans="2:7" ht="15" customHeight="1">
      <c r="B436" s="320"/>
      <c r="C436" s="321"/>
      <c r="D436" s="322"/>
      <c r="E436" s="323" t="s">
        <v>1237</v>
      </c>
      <c r="F436" s="309"/>
      <c r="G436" s="324">
        <f>SUM(G428:G434)</f>
        <v>1350000</v>
      </c>
    </row>
    <row r="437" spans="2:7" ht="15" customHeight="1">
      <c r="B437" s="371"/>
      <c r="C437" s="372"/>
      <c r="D437" s="372"/>
      <c r="E437" s="372"/>
      <c r="F437" s="372"/>
      <c r="G437" s="373"/>
    </row>
    <row r="438" spans="2:7" ht="15" customHeight="1">
      <c r="B438" s="2154" t="s">
        <v>1238</v>
      </c>
      <c r="C438" s="2155"/>
      <c r="D438" s="311" t="s">
        <v>1205</v>
      </c>
      <c r="E438" s="312" t="s">
        <v>1313</v>
      </c>
      <c r="F438" s="311" t="s">
        <v>1233</v>
      </c>
      <c r="G438" s="313" t="s">
        <v>16</v>
      </c>
    </row>
    <row r="439" spans="2:7" ht="15" customHeight="1">
      <c r="B439" s="314">
        <v>1</v>
      </c>
      <c r="C439" s="327" t="s">
        <v>1239</v>
      </c>
      <c r="D439" s="316" t="s">
        <v>1240</v>
      </c>
      <c r="E439" s="328">
        <v>0.1</v>
      </c>
      <c r="F439" s="318">
        <f>+G448*0.1</f>
        <v>50031.600000000006</v>
      </c>
      <c r="G439" s="319">
        <f>+ROUND(F439,0)</f>
        <v>50032</v>
      </c>
    </row>
    <row r="440" spans="2:7" ht="15" customHeight="1">
      <c r="B440" s="314">
        <v>2</v>
      </c>
      <c r="C440" s="329"/>
      <c r="D440" s="330"/>
      <c r="E440" s="331"/>
      <c r="F440" s="318"/>
      <c r="G440" s="319"/>
    </row>
    <row r="441" spans="2:7" ht="15" customHeight="1">
      <c r="B441" s="320"/>
      <c r="C441" s="321"/>
      <c r="D441" s="322"/>
      <c r="E441" s="323" t="s">
        <v>1241</v>
      </c>
      <c r="F441" s="309"/>
      <c r="G441" s="324">
        <f>SUM(G439:G440)</f>
        <v>50032</v>
      </c>
    </row>
    <row r="442" spans="2:7" ht="15" customHeight="1">
      <c r="B442" s="371"/>
      <c r="C442" s="372"/>
      <c r="D442" s="372"/>
      <c r="E442" s="372"/>
      <c r="F442" s="372"/>
      <c r="G442" s="373"/>
    </row>
    <row r="443" spans="2:7" ht="15" customHeight="1">
      <c r="B443" s="2154" t="s">
        <v>1242</v>
      </c>
      <c r="C443" s="2155"/>
      <c r="D443" s="311" t="s">
        <v>1314</v>
      </c>
      <c r="E443" s="311" t="s">
        <v>1315</v>
      </c>
      <c r="F443" s="312" t="s">
        <v>1245</v>
      </c>
      <c r="G443" s="313" t="s">
        <v>16</v>
      </c>
    </row>
    <row r="444" spans="2:7" ht="15" customHeight="1">
      <c r="B444" s="314"/>
      <c r="C444" s="332"/>
      <c r="D444" s="1561"/>
      <c r="E444" s="317"/>
      <c r="F444" s="318"/>
      <c r="G444" s="319">
        <v>120000</v>
      </c>
    </row>
    <row r="445" spans="2:7" ht="15" customHeight="1">
      <c r="B445" s="320"/>
      <c r="C445" s="321"/>
      <c r="D445" s="322"/>
      <c r="E445" s="323" t="s">
        <v>1246</v>
      </c>
      <c r="F445" s="309"/>
      <c r="G445" s="324">
        <f>SUM(G444:G444)</f>
        <v>120000</v>
      </c>
    </row>
    <row r="446" spans="2:7" ht="15" customHeight="1">
      <c r="B446" s="325"/>
      <c r="C446" s="1561"/>
      <c r="D446" s="1561"/>
      <c r="E446" s="1561"/>
      <c r="F446" s="1561"/>
      <c r="G446" s="333"/>
    </row>
    <row r="447" spans="2:7" ht="15" customHeight="1">
      <c r="B447" s="2154" t="s">
        <v>1247</v>
      </c>
      <c r="C447" s="2155"/>
      <c r="D447" s="311" t="s">
        <v>1205</v>
      </c>
      <c r="E447" s="312" t="s">
        <v>1313</v>
      </c>
      <c r="F447" s="311" t="s">
        <v>1316</v>
      </c>
      <c r="G447" s="313" t="s">
        <v>16</v>
      </c>
    </row>
    <row r="448" spans="2:7" ht="15" customHeight="1">
      <c r="B448" s="314">
        <v>1</v>
      </c>
      <c r="C448" s="317" t="s">
        <v>1317</v>
      </c>
      <c r="D448" s="334" t="s">
        <v>1249</v>
      </c>
      <c r="E448" s="317">
        <v>4</v>
      </c>
      <c r="F448" s="318">
        <f>+F412</f>
        <v>125079</v>
      </c>
      <c r="G448" s="319">
        <f>+F448*E448</f>
        <v>500316</v>
      </c>
    </row>
    <row r="449" spans="2:7" ht="15" customHeight="1">
      <c r="B449" s="314">
        <v>2</v>
      </c>
      <c r="C449" s="335" t="s">
        <v>1318</v>
      </c>
      <c r="D449" s="334" t="s">
        <v>1249</v>
      </c>
      <c r="E449" s="336"/>
      <c r="F449" s="318"/>
      <c r="G449" s="319">
        <f>+ROUND(E449*F449,0)</f>
        <v>0</v>
      </c>
    </row>
    <row r="450" spans="2:7" s="1061" customFormat="1" ht="58.8" customHeight="1">
      <c r="B450" s="337"/>
      <c r="C450" s="303"/>
      <c r="D450" s="303"/>
      <c r="E450" s="323" t="s">
        <v>1250</v>
      </c>
      <c r="F450" s="309"/>
      <c r="G450" s="324">
        <f>ROUND(SUM(G448:G449),0)</f>
        <v>500316</v>
      </c>
    </row>
    <row r="451" spans="2:7" s="1061" customFormat="1" ht="15" customHeight="1" thickBot="1">
      <c r="B451" s="703"/>
      <c r="C451" s="704"/>
      <c r="D451" s="704"/>
      <c r="E451" s="705" t="s">
        <v>1251</v>
      </c>
      <c r="F451" s="707"/>
      <c r="G451" s="706">
        <f>+ROUND(G450+G441+G445+G436,0)</f>
        <v>2020348</v>
      </c>
    </row>
    <row r="452" spans="2:7" s="1061" customFormat="1" ht="47.4" customHeight="1">
      <c r="B452" s="2182"/>
      <c r="C452" s="2183"/>
      <c r="D452" s="1072"/>
      <c r="E452" s="1073"/>
      <c r="F452" s="1074"/>
      <c r="G452" s="1075"/>
    </row>
    <row r="453" spans="2:7" s="1061" customFormat="1" ht="15" customHeight="1" thickBot="1">
      <c r="B453" s="2157" t="s">
        <v>1306</v>
      </c>
      <c r="C453" s="2158"/>
      <c r="D453" s="755"/>
      <c r="E453" s="1060" t="s">
        <v>1968</v>
      </c>
      <c r="F453" s="1059"/>
      <c r="G453" s="1076"/>
    </row>
    <row r="454" spans="2:7" s="1061" customFormat="1" ht="15" customHeight="1">
      <c r="B454" s="2159" t="s">
        <v>1939</v>
      </c>
      <c r="C454" s="1759"/>
      <c r="D454" s="1759" t="s">
        <v>1942</v>
      </c>
      <c r="E454" s="1759"/>
      <c r="F454" s="1759"/>
      <c r="G454" s="2104"/>
    </row>
    <row r="455" spans="2:7" s="1061" customFormat="1" ht="15" customHeight="1">
      <c r="B455" s="2159" t="s">
        <v>1940</v>
      </c>
      <c r="C455" s="1759"/>
      <c r="D455" s="1759" t="s">
        <v>1943</v>
      </c>
      <c r="E455" s="1759"/>
      <c r="F455" s="1759"/>
      <c r="G455" s="2104"/>
    </row>
    <row r="456" spans="2:7" ht="13.8" customHeight="1" thickBot="1">
      <c r="B456" s="2133" t="s">
        <v>1941</v>
      </c>
      <c r="C456" s="1760"/>
      <c r="D456" s="1603"/>
      <c r="E456" s="1604"/>
      <c r="F456" s="1472" t="s">
        <v>1944</v>
      </c>
      <c r="G456" s="1473"/>
    </row>
    <row r="457" spans="2:7" ht="43.8" customHeight="1">
      <c r="B457" s="2173" t="s">
        <v>1228</v>
      </c>
      <c r="C457" s="2174"/>
      <c r="D457" s="2174"/>
      <c r="E457" s="2174"/>
      <c r="F457" s="2174"/>
      <c r="G457" s="2175"/>
    </row>
    <row r="458" spans="2:7" ht="12.75" customHeight="1" thickBot="1">
      <c r="B458" s="2176" t="s">
        <v>1229</v>
      </c>
      <c r="C458" s="2177"/>
      <c r="D458" s="2177"/>
      <c r="E458" s="2177"/>
      <c r="F458" s="2177"/>
      <c r="G458" s="2178"/>
    </row>
    <row r="459" spans="2:7" ht="15" customHeight="1">
      <c r="B459" s="2160" t="str">
        <f>+B423</f>
        <v>CAPITULO 12</v>
      </c>
      <c r="C459" s="2161"/>
      <c r="D459" s="2164" t="s">
        <v>1308</v>
      </c>
      <c r="E459" s="2165"/>
      <c r="F459" s="2165"/>
      <c r="G459" s="2166"/>
    </row>
    <row r="460" spans="2:7" ht="15" customHeight="1">
      <c r="B460" s="2162"/>
      <c r="C460" s="2163"/>
      <c r="D460" s="2167"/>
      <c r="E460" s="2168"/>
      <c r="F460" s="2168"/>
      <c r="G460" s="2169"/>
    </row>
    <row r="461" spans="2:7" ht="15" customHeight="1">
      <c r="B461" s="344" t="s">
        <v>1230</v>
      </c>
      <c r="C461" s="304" t="str">
        <f>+'ACTA ADICIONAL OBRA '!A226</f>
        <v>12.5.7</v>
      </c>
      <c r="D461" s="2170" t="s">
        <v>1336</v>
      </c>
      <c r="E461" s="2171"/>
      <c r="F461" s="2171"/>
      <c r="G461" s="2172"/>
    </row>
    <row r="462" spans="2:7" ht="15" customHeight="1">
      <c r="B462" s="306"/>
      <c r="C462" s="307"/>
      <c r="D462" s="308" t="s">
        <v>1231</v>
      </c>
      <c r="E462" s="305"/>
      <c r="F462" s="309"/>
      <c r="G462" s="310" t="s">
        <v>1326</v>
      </c>
    </row>
    <row r="463" spans="2:7" ht="15" customHeight="1">
      <c r="B463" s="2154" t="s">
        <v>1232</v>
      </c>
      <c r="C463" s="2155"/>
      <c r="D463" s="311" t="s">
        <v>1205</v>
      </c>
      <c r="E463" s="311" t="s">
        <v>2</v>
      </c>
      <c r="F463" s="312" t="s">
        <v>1310</v>
      </c>
      <c r="G463" s="313" t="s">
        <v>16</v>
      </c>
    </row>
    <row r="464" spans="2:7" ht="15" customHeight="1">
      <c r="B464" s="314">
        <v>1</v>
      </c>
      <c r="C464" s="315" t="s">
        <v>1336</v>
      </c>
      <c r="D464" s="316" t="s">
        <v>1326</v>
      </c>
      <c r="E464" s="317">
        <v>1</v>
      </c>
      <c r="F464" s="318">
        <v>960000</v>
      </c>
      <c r="G464" s="319">
        <f>+ROUND(E464*F464,0)</f>
        <v>960000</v>
      </c>
    </row>
    <row r="465" spans="2:8" ht="15" customHeight="1">
      <c r="B465" s="314">
        <v>2</v>
      </c>
      <c r="C465" s="315" t="s">
        <v>1312</v>
      </c>
      <c r="D465" s="316" t="s">
        <v>1326</v>
      </c>
      <c r="E465" s="317">
        <v>1</v>
      </c>
      <c r="F465" s="318">
        <v>18000</v>
      </c>
      <c r="G465" s="319">
        <f>+F465</f>
        <v>18000</v>
      </c>
    </row>
    <row r="466" spans="2:8" ht="15" customHeight="1">
      <c r="B466" s="314"/>
      <c r="C466" s="315"/>
      <c r="D466" s="316"/>
      <c r="E466" s="317"/>
      <c r="F466" s="318"/>
      <c r="G466" s="319">
        <f t="shared" ref="G466:G468" si="5">+ROUND(E466*F466,0)</f>
        <v>0</v>
      </c>
    </row>
    <row r="467" spans="2:8" ht="15" customHeight="1">
      <c r="B467" s="314"/>
      <c r="C467" s="315"/>
      <c r="D467" s="316"/>
      <c r="E467" s="317"/>
      <c r="F467" s="318"/>
      <c r="G467" s="319">
        <f t="shared" si="5"/>
        <v>0</v>
      </c>
    </row>
    <row r="468" spans="2:8" ht="15" customHeight="1">
      <c r="B468" s="314"/>
      <c r="C468" s="315"/>
      <c r="D468" s="316"/>
      <c r="E468" s="317"/>
      <c r="F468" s="318"/>
      <c r="G468" s="319">
        <f t="shared" si="5"/>
        <v>0</v>
      </c>
      <c r="H468" s="303" t="s">
        <v>1383</v>
      </c>
    </row>
    <row r="469" spans="2:8" ht="15" customHeight="1">
      <c r="B469" s="320"/>
      <c r="C469" s="321"/>
      <c r="D469" s="322"/>
      <c r="E469" s="2270" t="s">
        <v>1237</v>
      </c>
      <c r="F469" s="2155"/>
      <c r="G469" s="324">
        <f>SUM(G464:G467)</f>
        <v>978000</v>
      </c>
    </row>
    <row r="470" spans="2:8" ht="15" customHeight="1">
      <c r="B470" s="371"/>
      <c r="C470" s="372"/>
      <c r="D470" s="372"/>
      <c r="E470" s="372"/>
      <c r="F470" s="372"/>
      <c r="G470" s="373"/>
    </row>
    <row r="471" spans="2:8" ht="15" customHeight="1">
      <c r="B471" s="2154" t="s">
        <v>1238</v>
      </c>
      <c r="C471" s="2155"/>
      <c r="D471" s="311" t="s">
        <v>1205</v>
      </c>
      <c r="E471" s="312" t="s">
        <v>1313</v>
      </c>
      <c r="F471" s="311" t="s">
        <v>1233</v>
      </c>
      <c r="G471" s="313" t="s">
        <v>16</v>
      </c>
    </row>
    <row r="472" spans="2:8" ht="15" customHeight="1">
      <c r="B472" s="314">
        <v>1</v>
      </c>
      <c r="C472" s="327" t="s">
        <v>1239</v>
      </c>
      <c r="D472" s="316" t="s">
        <v>1240</v>
      </c>
      <c r="E472" s="328">
        <v>0.1</v>
      </c>
      <c r="F472" s="318">
        <f>+G481*0.1</f>
        <v>20012.600000000002</v>
      </c>
      <c r="G472" s="319">
        <f>+ROUND(F472,0)</f>
        <v>20013</v>
      </c>
    </row>
    <row r="473" spans="2:8" ht="15" customHeight="1">
      <c r="B473" s="314">
        <v>2</v>
      </c>
      <c r="C473" s="329"/>
      <c r="D473" s="330"/>
      <c r="E473" s="331"/>
      <c r="F473" s="318"/>
      <c r="G473" s="319"/>
    </row>
    <row r="474" spans="2:8" ht="15" customHeight="1">
      <c r="B474" s="320"/>
      <c r="C474" s="321"/>
      <c r="D474" s="322"/>
      <c r="E474" s="2270" t="s">
        <v>1241</v>
      </c>
      <c r="F474" s="2155"/>
      <c r="G474" s="324">
        <f>SUM(G472:G473)</f>
        <v>20013</v>
      </c>
    </row>
    <row r="475" spans="2:8" ht="15" customHeight="1">
      <c r="B475" s="371"/>
      <c r="C475" s="372"/>
      <c r="D475" s="372"/>
      <c r="E475" s="372"/>
      <c r="F475" s="372"/>
      <c r="G475" s="373"/>
    </row>
    <row r="476" spans="2:8" ht="15" customHeight="1">
      <c r="B476" s="2154" t="s">
        <v>1242</v>
      </c>
      <c r="C476" s="2155"/>
      <c r="D476" s="311" t="s">
        <v>1314</v>
      </c>
      <c r="E476" s="311" t="s">
        <v>1315</v>
      </c>
      <c r="F476" s="312" t="s">
        <v>1245</v>
      </c>
      <c r="G476" s="313" t="s">
        <v>16</v>
      </c>
    </row>
    <row r="477" spans="2:8" ht="15" customHeight="1">
      <c r="B477" s="314"/>
      <c r="C477" s="332"/>
      <c r="D477" s="1561"/>
      <c r="E477" s="317"/>
      <c r="F477" s="318"/>
      <c r="G477" s="319">
        <f>+F477*E477</f>
        <v>0</v>
      </c>
    </row>
    <row r="478" spans="2:8" ht="15" customHeight="1">
      <c r="B478" s="320"/>
      <c r="C478" s="321"/>
      <c r="D478" s="322"/>
      <c r="E478" s="2270" t="s">
        <v>1246</v>
      </c>
      <c r="F478" s="2155"/>
      <c r="G478" s="324">
        <f>SUM(G477:G477)</f>
        <v>0</v>
      </c>
    </row>
    <row r="479" spans="2:8" ht="15" customHeight="1">
      <c r="B479" s="325"/>
      <c r="C479" s="1561"/>
      <c r="D479" s="1561"/>
      <c r="E479" s="1561"/>
      <c r="F479" s="1561"/>
      <c r="G479" s="333"/>
    </row>
    <row r="480" spans="2:8" ht="15" customHeight="1">
      <c r="B480" s="2154" t="s">
        <v>1247</v>
      </c>
      <c r="C480" s="2155"/>
      <c r="D480" s="311" t="s">
        <v>1205</v>
      </c>
      <c r="E480" s="312" t="s">
        <v>1313</v>
      </c>
      <c r="F480" s="311" t="s">
        <v>1316</v>
      </c>
      <c r="G480" s="313" t="s">
        <v>16</v>
      </c>
    </row>
    <row r="481" spans="2:7" ht="15" customHeight="1">
      <c r="B481" s="314">
        <v>1</v>
      </c>
      <c r="C481" s="317" t="s">
        <v>1317</v>
      </c>
      <c r="D481" s="334" t="s">
        <v>1249</v>
      </c>
      <c r="E481" s="317">
        <v>1.6</v>
      </c>
      <c r="F481" s="318">
        <f>+F448</f>
        <v>125079</v>
      </c>
      <c r="G481" s="319">
        <f>+ROUND(E481*F481,0)</f>
        <v>200126</v>
      </c>
    </row>
    <row r="482" spans="2:7" ht="15" customHeight="1">
      <c r="B482" s="314">
        <v>2</v>
      </c>
      <c r="C482" s="335" t="s">
        <v>1318</v>
      </c>
      <c r="D482" s="334" t="s">
        <v>1249</v>
      </c>
      <c r="E482" s="336"/>
      <c r="F482" s="318"/>
      <c r="G482" s="319">
        <f>+ROUND(E482*F482,0)</f>
        <v>0</v>
      </c>
    </row>
    <row r="483" spans="2:7" ht="15" customHeight="1">
      <c r="B483" s="337"/>
      <c r="E483" s="323" t="s">
        <v>1250</v>
      </c>
      <c r="F483" s="309"/>
      <c r="G483" s="324">
        <f>ROUND(SUM(G481:G482),0)</f>
        <v>200126</v>
      </c>
    </row>
    <row r="484" spans="2:7" ht="27.6" customHeight="1" thickBot="1">
      <c r="B484" s="338"/>
      <c r="C484" s="339"/>
      <c r="D484" s="339"/>
      <c r="E484" s="340" t="s">
        <v>1251</v>
      </c>
      <c r="F484" s="341"/>
      <c r="G484" s="342">
        <f>+ROUND(G483+G474+G478+G469,0)</f>
        <v>1198139</v>
      </c>
    </row>
    <row r="485" spans="2:7" ht="15" customHeight="1">
      <c r="B485" s="2160" t="str">
        <f>+B459</f>
        <v>CAPITULO 12</v>
      </c>
      <c r="C485" s="2161"/>
      <c r="D485" s="2164" t="s">
        <v>1308</v>
      </c>
      <c r="E485" s="2165"/>
      <c r="F485" s="2165"/>
      <c r="G485" s="2166"/>
    </row>
    <row r="486" spans="2:7" ht="15" customHeight="1">
      <c r="B486" s="2162"/>
      <c r="C486" s="2163"/>
      <c r="D486" s="2167"/>
      <c r="E486" s="2168"/>
      <c r="F486" s="2168"/>
      <c r="G486" s="2169"/>
    </row>
    <row r="487" spans="2:7" ht="15" customHeight="1">
      <c r="B487" s="344" t="s">
        <v>1230</v>
      </c>
      <c r="C487" s="304" t="str">
        <f>+'ACTA ADICIONAL OBRA '!A227</f>
        <v>12.5.8</v>
      </c>
      <c r="D487" s="2170" t="s">
        <v>1338</v>
      </c>
      <c r="E487" s="2171"/>
      <c r="F487" s="2171"/>
      <c r="G487" s="2172"/>
    </row>
    <row r="488" spans="2:7" ht="15" customHeight="1">
      <c r="B488" s="306"/>
      <c r="C488" s="307"/>
      <c r="D488" s="308" t="s">
        <v>1231</v>
      </c>
      <c r="E488" s="305"/>
      <c r="F488" s="309"/>
      <c r="G488" s="310" t="s">
        <v>1326</v>
      </c>
    </row>
    <row r="489" spans="2:7" ht="15" customHeight="1">
      <c r="B489" s="2154" t="s">
        <v>1232</v>
      </c>
      <c r="C489" s="2155"/>
      <c r="D489" s="311" t="s">
        <v>1205</v>
      </c>
      <c r="E489" s="311" t="s">
        <v>2</v>
      </c>
      <c r="F489" s="312" t="s">
        <v>1310</v>
      </c>
      <c r="G489" s="313" t="s">
        <v>16</v>
      </c>
    </row>
    <row r="490" spans="2:7" ht="15" customHeight="1">
      <c r="B490" s="314">
        <v>1</v>
      </c>
      <c r="C490" s="315" t="s">
        <v>1338</v>
      </c>
      <c r="D490" s="316" t="s">
        <v>1326</v>
      </c>
      <c r="E490" s="317">
        <v>1</v>
      </c>
      <c r="F490" s="318">
        <v>445000</v>
      </c>
      <c r="G490" s="319">
        <f>+ROUND(E490*F490,0)</f>
        <v>445000</v>
      </c>
    </row>
    <row r="491" spans="2:7" ht="15" customHeight="1">
      <c r="B491" s="314">
        <v>2</v>
      </c>
      <c r="C491" s="315" t="s">
        <v>1337</v>
      </c>
      <c r="D491" s="316" t="s">
        <v>1326</v>
      </c>
      <c r="E491" s="317">
        <v>2</v>
      </c>
      <c r="F491" s="318">
        <v>38000</v>
      </c>
      <c r="G491" s="319">
        <f>+F491</f>
        <v>38000</v>
      </c>
    </row>
    <row r="492" spans="2:7" ht="15" customHeight="1">
      <c r="B492" s="314"/>
      <c r="C492" s="315"/>
      <c r="D492" s="316"/>
      <c r="E492" s="317"/>
      <c r="F492" s="318"/>
      <c r="G492" s="319">
        <f t="shared" ref="G492:G493" si="6">+ROUND(E492*F492,0)</f>
        <v>0</v>
      </c>
    </row>
    <row r="493" spans="2:7" ht="15" customHeight="1">
      <c r="B493" s="314"/>
      <c r="C493" s="315"/>
      <c r="D493" s="316"/>
      <c r="E493" s="317"/>
      <c r="F493" s="318"/>
      <c r="G493" s="319">
        <f t="shared" si="6"/>
        <v>0</v>
      </c>
    </row>
    <row r="494" spans="2:7" ht="15" customHeight="1">
      <c r="B494" s="320"/>
      <c r="C494" s="321"/>
      <c r="D494" s="322"/>
      <c r="E494" s="323" t="s">
        <v>1237</v>
      </c>
      <c r="F494" s="309"/>
      <c r="G494" s="324">
        <f>SUM(G490:G492)</f>
        <v>483000</v>
      </c>
    </row>
    <row r="495" spans="2:7" ht="15" customHeight="1">
      <c r="B495" s="371"/>
      <c r="C495" s="372"/>
      <c r="D495" s="372"/>
      <c r="E495" s="372"/>
      <c r="F495" s="372"/>
      <c r="G495" s="373"/>
    </row>
    <row r="496" spans="2:7" ht="15" customHeight="1">
      <c r="B496" s="2154" t="s">
        <v>1238</v>
      </c>
      <c r="C496" s="2155"/>
      <c r="D496" s="311" t="s">
        <v>1205</v>
      </c>
      <c r="E496" s="312" t="s">
        <v>1313</v>
      </c>
      <c r="F496" s="311" t="s">
        <v>1233</v>
      </c>
      <c r="G496" s="313" t="s">
        <v>16</v>
      </c>
    </row>
    <row r="497" spans="2:7" ht="15" customHeight="1">
      <c r="B497" s="314">
        <v>1</v>
      </c>
      <c r="C497" s="327" t="s">
        <v>1239</v>
      </c>
      <c r="D497" s="316" t="s">
        <v>1240</v>
      </c>
      <c r="E497" s="328">
        <v>0.1</v>
      </c>
      <c r="F497" s="318">
        <f>0.1*G506</f>
        <v>26266.600000000002</v>
      </c>
      <c r="G497" s="319">
        <f>+ROUND(F497,0)</f>
        <v>26267</v>
      </c>
    </row>
    <row r="498" spans="2:7" ht="15" customHeight="1">
      <c r="B498" s="314">
        <v>2</v>
      </c>
      <c r="C498" s="329"/>
      <c r="D498" s="330"/>
      <c r="E498" s="331"/>
      <c r="F498" s="318"/>
      <c r="G498" s="319"/>
    </row>
    <row r="499" spans="2:7" ht="15" customHeight="1">
      <c r="B499" s="320"/>
      <c r="C499" s="321"/>
      <c r="D499" s="322"/>
      <c r="E499" s="323" t="s">
        <v>1241</v>
      </c>
      <c r="F499" s="309"/>
      <c r="G499" s="324">
        <f>SUM(G497:G498)</f>
        <v>26267</v>
      </c>
    </row>
    <row r="500" spans="2:7" ht="15" customHeight="1">
      <c r="B500" s="371"/>
      <c r="C500" s="372"/>
      <c r="D500" s="372"/>
      <c r="E500" s="372"/>
      <c r="F500" s="372"/>
      <c r="G500" s="373"/>
    </row>
    <row r="501" spans="2:7" ht="15" customHeight="1">
      <c r="B501" s="2154" t="s">
        <v>1242</v>
      </c>
      <c r="C501" s="2155"/>
      <c r="D501" s="311" t="s">
        <v>1314</v>
      </c>
      <c r="E501" s="311" t="s">
        <v>1315</v>
      </c>
      <c r="F501" s="312" t="s">
        <v>1245</v>
      </c>
      <c r="G501" s="313" t="s">
        <v>16</v>
      </c>
    </row>
    <row r="502" spans="2:7" ht="15" customHeight="1">
      <c r="B502" s="314"/>
      <c r="C502" s="332"/>
      <c r="D502" s="1561"/>
      <c r="E502" s="317"/>
      <c r="F502" s="318"/>
      <c r="G502" s="319">
        <f>+F502*E502</f>
        <v>0</v>
      </c>
    </row>
    <row r="503" spans="2:7" ht="15" customHeight="1">
      <c r="B503" s="320"/>
      <c r="C503" s="321"/>
      <c r="D503" s="322"/>
      <c r="E503" s="323" t="s">
        <v>1246</v>
      </c>
      <c r="F503" s="309"/>
      <c r="G503" s="324">
        <f>SUM(G502:G502)</f>
        <v>0</v>
      </c>
    </row>
    <row r="504" spans="2:7" ht="15" customHeight="1">
      <c r="B504" s="325"/>
      <c r="C504" s="1561"/>
      <c r="D504" s="1561"/>
      <c r="E504" s="1561"/>
      <c r="F504" s="1561"/>
      <c r="G504" s="333"/>
    </row>
    <row r="505" spans="2:7" ht="15" customHeight="1">
      <c r="B505" s="2154" t="s">
        <v>1247</v>
      </c>
      <c r="C505" s="2155"/>
      <c r="D505" s="311" t="s">
        <v>1205</v>
      </c>
      <c r="E505" s="312" t="s">
        <v>1313</v>
      </c>
      <c r="F505" s="311" t="s">
        <v>1316</v>
      </c>
      <c r="G505" s="313" t="s">
        <v>16</v>
      </c>
    </row>
    <row r="506" spans="2:7" ht="15" customHeight="1">
      <c r="B506" s="314">
        <v>1</v>
      </c>
      <c r="C506" s="317" t="s">
        <v>1317</v>
      </c>
      <c r="D506" s="334" t="s">
        <v>1249</v>
      </c>
      <c r="E506" s="317">
        <v>2.1</v>
      </c>
      <c r="F506" s="318">
        <f>+F481</f>
        <v>125079</v>
      </c>
      <c r="G506" s="319">
        <f>+ROUND(E506*F506,0)</f>
        <v>262666</v>
      </c>
    </row>
    <row r="507" spans="2:7" ht="15" customHeight="1">
      <c r="B507" s="314">
        <v>2</v>
      </c>
      <c r="C507" s="335" t="s">
        <v>1318</v>
      </c>
      <c r="D507" s="334" t="s">
        <v>1249</v>
      </c>
      <c r="E507" s="336"/>
      <c r="F507" s="318"/>
      <c r="G507" s="319">
        <f>+ROUND(E507*F507,0)</f>
        <v>0</v>
      </c>
    </row>
    <row r="508" spans="2:7" s="1061" customFormat="1" ht="28.2" customHeight="1">
      <c r="B508" s="337"/>
      <c r="C508" s="303"/>
      <c r="D508" s="303"/>
      <c r="E508" s="323" t="s">
        <v>1250</v>
      </c>
      <c r="F508" s="309"/>
      <c r="G508" s="324">
        <f>ROUND(SUM(G506:G507),0)</f>
        <v>262666</v>
      </c>
    </row>
    <row r="509" spans="2:7" s="1061" customFormat="1" ht="15" customHeight="1" thickBot="1">
      <c r="B509" s="703"/>
      <c r="C509" s="704"/>
      <c r="D509" s="704"/>
      <c r="E509" s="705" t="s">
        <v>1251</v>
      </c>
      <c r="F509" s="707"/>
      <c r="G509" s="706">
        <f>+ROUND(G508+G499+G503+G494,0)</f>
        <v>771933</v>
      </c>
    </row>
    <row r="510" spans="2:7" s="1061" customFormat="1" ht="49.2" customHeight="1">
      <c r="B510" s="2182"/>
      <c r="C510" s="2183"/>
      <c r="D510" s="1072"/>
      <c r="E510" s="1073"/>
      <c r="F510" s="1074"/>
      <c r="G510" s="1075"/>
    </row>
    <row r="511" spans="2:7" s="1061" customFormat="1" ht="15" customHeight="1" thickBot="1">
      <c r="B511" s="2157" t="s">
        <v>1306</v>
      </c>
      <c r="C511" s="2158"/>
      <c r="D511" s="755"/>
      <c r="E511" s="1060" t="s">
        <v>1968</v>
      </c>
      <c r="F511" s="1059"/>
      <c r="G511" s="1076"/>
    </row>
    <row r="512" spans="2:7" s="1061" customFormat="1" ht="15" customHeight="1">
      <c r="B512" s="2159" t="s">
        <v>1939</v>
      </c>
      <c r="C512" s="1759"/>
      <c r="D512" s="1759" t="s">
        <v>1942</v>
      </c>
      <c r="E512" s="1759"/>
      <c r="F512" s="1759"/>
      <c r="G512" s="2104"/>
    </row>
    <row r="513" spans="2:7" s="1061" customFormat="1" ht="15" customHeight="1">
      <c r="B513" s="2159" t="s">
        <v>1940</v>
      </c>
      <c r="C513" s="1759"/>
      <c r="D513" s="1759" t="s">
        <v>1943</v>
      </c>
      <c r="E513" s="1759"/>
      <c r="F513" s="1759"/>
      <c r="G513" s="2104"/>
    </row>
    <row r="514" spans="2:7" ht="15" customHeight="1" thickBot="1">
      <c r="B514" s="2133" t="s">
        <v>1941</v>
      </c>
      <c r="C514" s="1760"/>
      <c r="D514" s="1603"/>
      <c r="E514" s="1604"/>
      <c r="F514" s="1472" t="s">
        <v>1944</v>
      </c>
      <c r="G514" s="1473"/>
    </row>
    <row r="515" spans="2:7" ht="43.8" customHeight="1">
      <c r="B515" s="2173" t="s">
        <v>1228</v>
      </c>
      <c r="C515" s="2174"/>
      <c r="D515" s="2174"/>
      <c r="E515" s="2174"/>
      <c r="F515" s="2174"/>
      <c r="G515" s="2175"/>
    </row>
    <row r="516" spans="2:7" ht="12.75" customHeight="1" thickBot="1">
      <c r="B516" s="2176" t="s">
        <v>1229</v>
      </c>
      <c r="C516" s="2177"/>
      <c r="D516" s="2177"/>
      <c r="E516" s="2177"/>
      <c r="F516" s="2177"/>
      <c r="G516" s="2178"/>
    </row>
    <row r="517" spans="2:7" ht="18" customHeight="1">
      <c r="B517" s="2160" t="str">
        <f>+B485</f>
        <v>CAPITULO 12</v>
      </c>
      <c r="C517" s="2161"/>
      <c r="D517" s="2164" t="s">
        <v>1308</v>
      </c>
      <c r="E517" s="2165"/>
      <c r="F517" s="2165"/>
      <c r="G517" s="2166"/>
    </row>
    <row r="518" spans="2:7" ht="18" customHeight="1">
      <c r="B518" s="2162"/>
      <c r="C518" s="2163"/>
      <c r="D518" s="2167"/>
      <c r="E518" s="2168"/>
      <c r="F518" s="2168"/>
      <c r="G518" s="2169"/>
    </row>
    <row r="519" spans="2:7" ht="15" customHeight="1">
      <c r="B519" s="344" t="s">
        <v>1230</v>
      </c>
      <c r="C519" s="304" t="str">
        <f>+'ACTA ADICIONAL OBRA '!A228</f>
        <v>12.5.9</v>
      </c>
      <c r="D519" s="2170" t="s">
        <v>1339</v>
      </c>
      <c r="E519" s="2171"/>
      <c r="F519" s="2171"/>
      <c r="G519" s="2172"/>
    </row>
    <row r="520" spans="2:7" ht="15" customHeight="1">
      <c r="B520" s="306"/>
      <c r="C520" s="307"/>
      <c r="D520" s="308" t="s">
        <v>1231</v>
      </c>
      <c r="E520" s="305"/>
      <c r="F520" s="309"/>
      <c r="G520" s="310" t="s">
        <v>1326</v>
      </c>
    </row>
    <row r="521" spans="2:7" ht="15" customHeight="1">
      <c r="B521" s="2154" t="s">
        <v>1232</v>
      </c>
      <c r="C521" s="2155"/>
      <c r="D521" s="311" t="s">
        <v>1205</v>
      </c>
      <c r="E521" s="311" t="s">
        <v>2</v>
      </c>
      <c r="F521" s="312" t="s">
        <v>1310</v>
      </c>
      <c r="G521" s="313" t="s">
        <v>16</v>
      </c>
    </row>
    <row r="522" spans="2:7" ht="15" customHeight="1">
      <c r="B522" s="314">
        <v>1</v>
      </c>
      <c r="C522" s="315" t="s">
        <v>1339</v>
      </c>
      <c r="D522" s="316" t="s">
        <v>1326</v>
      </c>
      <c r="E522" s="317">
        <v>1</v>
      </c>
      <c r="F522" s="318">
        <v>420000</v>
      </c>
      <c r="G522" s="319">
        <f>+ROUND(E522*F522,0)</f>
        <v>420000</v>
      </c>
    </row>
    <row r="523" spans="2:7" ht="15" customHeight="1">
      <c r="B523" s="314"/>
      <c r="C523" s="315"/>
      <c r="D523" s="316"/>
      <c r="E523" s="317"/>
      <c r="F523" s="318"/>
      <c r="G523" s="319">
        <f>+F523</f>
        <v>0</v>
      </c>
    </row>
    <row r="524" spans="2:7" ht="15" customHeight="1">
      <c r="B524" s="314"/>
      <c r="C524" s="315"/>
      <c r="D524" s="316"/>
      <c r="E524" s="317"/>
      <c r="F524" s="318"/>
      <c r="G524" s="319">
        <f t="shared" ref="G524:G526" si="7">+ROUND(E524*F524,0)</f>
        <v>0</v>
      </c>
    </row>
    <row r="525" spans="2:7" ht="15" customHeight="1">
      <c r="B525" s="314"/>
      <c r="C525" s="315"/>
      <c r="D525" s="316"/>
      <c r="E525" s="317"/>
      <c r="F525" s="318"/>
      <c r="G525" s="319">
        <f t="shared" si="7"/>
        <v>0</v>
      </c>
    </row>
    <row r="526" spans="2:7" ht="15" customHeight="1">
      <c r="B526" s="314"/>
      <c r="C526" s="315"/>
      <c r="D526" s="316"/>
      <c r="E526" s="317"/>
      <c r="F526" s="318"/>
      <c r="G526" s="319">
        <f t="shared" si="7"/>
        <v>0</v>
      </c>
    </row>
    <row r="527" spans="2:7" ht="15" customHeight="1">
      <c r="B527" s="320"/>
      <c r="C527" s="321"/>
      <c r="D527" s="322"/>
      <c r="E527" s="323" t="s">
        <v>1237</v>
      </c>
      <c r="F527" s="309"/>
      <c r="G527" s="324">
        <f>SUM(G522:G525)</f>
        <v>420000</v>
      </c>
    </row>
    <row r="528" spans="2:7" ht="15" customHeight="1">
      <c r="B528" s="371"/>
      <c r="C528" s="372"/>
      <c r="D528" s="372"/>
      <c r="E528" s="372"/>
      <c r="F528" s="372"/>
      <c r="G528" s="373"/>
    </row>
    <row r="529" spans="2:7" ht="15" customHeight="1">
      <c r="B529" s="2154" t="s">
        <v>1238</v>
      </c>
      <c r="C529" s="2155"/>
      <c r="D529" s="311" t="s">
        <v>1205</v>
      </c>
      <c r="E529" s="312" t="s">
        <v>1313</v>
      </c>
      <c r="F529" s="311" t="s">
        <v>1233</v>
      </c>
      <c r="G529" s="313" t="s">
        <v>16</v>
      </c>
    </row>
    <row r="530" spans="2:7" ht="15" customHeight="1">
      <c r="B530" s="314">
        <v>1</v>
      </c>
      <c r="C530" s="327" t="s">
        <v>1239</v>
      </c>
      <c r="D530" s="316" t="s">
        <v>1240</v>
      </c>
      <c r="E530" s="328">
        <v>0.1</v>
      </c>
      <c r="F530" s="318">
        <f>+G539*0.1</f>
        <v>27017.100000000002</v>
      </c>
      <c r="G530" s="319">
        <f>+ROUND(F530,0)</f>
        <v>27017</v>
      </c>
    </row>
    <row r="531" spans="2:7" ht="15" customHeight="1">
      <c r="B531" s="314">
        <v>2</v>
      </c>
      <c r="C531" s="329"/>
      <c r="D531" s="330"/>
      <c r="E531" s="331"/>
      <c r="F531" s="318"/>
      <c r="G531" s="319"/>
    </row>
    <row r="532" spans="2:7" ht="15" customHeight="1">
      <c r="B532" s="320"/>
      <c r="C532" s="321"/>
      <c r="D532" s="322"/>
      <c r="E532" s="323" t="s">
        <v>1241</v>
      </c>
      <c r="F532" s="309"/>
      <c r="G532" s="324">
        <f>SUM(G530:G531)</f>
        <v>27017</v>
      </c>
    </row>
    <row r="533" spans="2:7" ht="15" customHeight="1">
      <c r="B533" s="371"/>
      <c r="C533" s="372"/>
      <c r="D533" s="372"/>
      <c r="E533" s="372"/>
      <c r="F533" s="372"/>
      <c r="G533" s="373"/>
    </row>
    <row r="534" spans="2:7" ht="15" customHeight="1">
      <c r="B534" s="2154" t="s">
        <v>1242</v>
      </c>
      <c r="C534" s="2155"/>
      <c r="D534" s="311" t="s">
        <v>1314</v>
      </c>
      <c r="E534" s="311" t="s">
        <v>1315</v>
      </c>
      <c r="F534" s="312" t="s">
        <v>1245</v>
      </c>
      <c r="G534" s="313" t="s">
        <v>16</v>
      </c>
    </row>
    <row r="535" spans="2:7" ht="15" customHeight="1">
      <c r="B535" s="314"/>
      <c r="C535" s="332"/>
      <c r="D535" s="1561"/>
      <c r="E535" s="317"/>
      <c r="F535" s="318"/>
      <c r="G535" s="319">
        <f>+F535*E535</f>
        <v>0</v>
      </c>
    </row>
    <row r="536" spans="2:7" ht="15" customHeight="1">
      <c r="B536" s="320"/>
      <c r="C536" s="321"/>
      <c r="D536" s="322"/>
      <c r="E536" s="323" t="s">
        <v>1246</v>
      </c>
      <c r="F536" s="309"/>
      <c r="G536" s="324">
        <f>SUM(G535:G535)</f>
        <v>0</v>
      </c>
    </row>
    <row r="537" spans="2:7" ht="15" customHeight="1">
      <c r="B537" s="325"/>
      <c r="C537" s="1561"/>
      <c r="D537" s="1561"/>
      <c r="E537" s="1561"/>
      <c r="F537" s="1561"/>
      <c r="G537" s="333"/>
    </row>
    <row r="538" spans="2:7" ht="15" customHeight="1">
      <c r="B538" s="2154" t="s">
        <v>1247</v>
      </c>
      <c r="C538" s="2155"/>
      <c r="D538" s="311" t="s">
        <v>1205</v>
      </c>
      <c r="E538" s="312" t="s">
        <v>1313</v>
      </c>
      <c r="F538" s="311" t="s">
        <v>1316</v>
      </c>
      <c r="G538" s="313" t="s">
        <v>16</v>
      </c>
    </row>
    <row r="539" spans="2:7" ht="15" customHeight="1">
      <c r="B539" s="314">
        <v>1</v>
      </c>
      <c r="C539" s="317" t="s">
        <v>1317</v>
      </c>
      <c r="D539" s="334" t="s">
        <v>1249</v>
      </c>
      <c r="E539" s="317">
        <v>2.16</v>
      </c>
      <c r="F539" s="318">
        <f>+F506</f>
        <v>125079</v>
      </c>
      <c r="G539" s="319">
        <f>+ROUND(E539*F539,0)</f>
        <v>270171</v>
      </c>
    </row>
    <row r="540" spans="2:7" ht="15" customHeight="1">
      <c r="B540" s="314">
        <v>2</v>
      </c>
      <c r="C540" s="335" t="s">
        <v>1318</v>
      </c>
      <c r="D540" s="334" t="s">
        <v>1249</v>
      </c>
      <c r="E540" s="336"/>
      <c r="F540" s="318"/>
      <c r="G540" s="319">
        <f>+ROUND(E540*F540,0)</f>
        <v>0</v>
      </c>
    </row>
    <row r="541" spans="2:7" ht="15" customHeight="1">
      <c r="B541" s="337"/>
      <c r="E541" s="323" t="s">
        <v>1250</v>
      </c>
      <c r="F541" s="309"/>
      <c r="G541" s="324">
        <f>ROUND(SUM(G539:G540),0)</f>
        <v>270171</v>
      </c>
    </row>
    <row r="542" spans="2:7" ht="15" customHeight="1" thickBot="1">
      <c r="B542" s="703"/>
      <c r="C542" s="704"/>
      <c r="D542" s="704"/>
      <c r="E542" s="705" t="s">
        <v>1251</v>
      </c>
      <c r="F542" s="707"/>
      <c r="G542" s="706">
        <f>+ROUND(G541+G532+G536+G527,0)</f>
        <v>717188</v>
      </c>
    </row>
    <row r="543" spans="2:7" ht="9" customHeight="1" thickBot="1">
      <c r="B543" s="1564"/>
      <c r="G543" s="326"/>
    </row>
    <row r="544" spans="2:7" ht="15" customHeight="1">
      <c r="B544" s="2160" t="str">
        <f>+B517</f>
        <v>CAPITULO 12</v>
      </c>
      <c r="C544" s="2161"/>
      <c r="D544" s="2164" t="s">
        <v>1308</v>
      </c>
      <c r="E544" s="2165"/>
      <c r="F544" s="2165"/>
      <c r="G544" s="2166"/>
    </row>
    <row r="545" spans="2:7" ht="15" customHeight="1">
      <c r="B545" s="2162"/>
      <c r="C545" s="2163"/>
      <c r="D545" s="2167"/>
      <c r="E545" s="2168"/>
      <c r="F545" s="2168"/>
      <c r="G545" s="2169"/>
    </row>
    <row r="546" spans="2:7" ht="15" customHeight="1">
      <c r="B546" s="344" t="s">
        <v>1230</v>
      </c>
      <c r="C546" s="304" t="str">
        <f>+'ACTA ADICIONAL OBRA '!A229</f>
        <v>12.5.10</v>
      </c>
      <c r="D546" s="2170" t="s">
        <v>1340</v>
      </c>
      <c r="E546" s="2171"/>
      <c r="F546" s="2171"/>
      <c r="G546" s="2172"/>
    </row>
    <row r="547" spans="2:7" ht="15" customHeight="1">
      <c r="B547" s="306"/>
      <c r="C547" s="307"/>
      <c r="D547" s="308" t="s">
        <v>1231</v>
      </c>
      <c r="E547" s="305"/>
      <c r="F547" s="309"/>
      <c r="G547" s="310" t="s">
        <v>1326</v>
      </c>
    </row>
    <row r="548" spans="2:7" ht="15" customHeight="1">
      <c r="B548" s="2154" t="s">
        <v>1232</v>
      </c>
      <c r="C548" s="2155"/>
      <c r="D548" s="311" t="s">
        <v>1205</v>
      </c>
      <c r="E548" s="311" t="s">
        <v>2</v>
      </c>
      <c r="F548" s="312" t="s">
        <v>1310</v>
      </c>
      <c r="G548" s="313" t="s">
        <v>16</v>
      </c>
    </row>
    <row r="549" spans="2:7" ht="15" customHeight="1">
      <c r="B549" s="314">
        <v>1</v>
      </c>
      <c r="C549" s="315" t="s">
        <v>1340</v>
      </c>
      <c r="D549" s="316" t="s">
        <v>1326</v>
      </c>
      <c r="E549" s="317">
        <v>1</v>
      </c>
      <c r="F549" s="318">
        <v>440000</v>
      </c>
      <c r="G549" s="319">
        <f>+ROUND(E549*F549,0)</f>
        <v>440000</v>
      </c>
    </row>
    <row r="550" spans="2:7" ht="15" customHeight="1">
      <c r="B550" s="314"/>
      <c r="C550" s="315"/>
      <c r="D550" s="316"/>
      <c r="E550" s="317"/>
      <c r="F550" s="318"/>
      <c r="G550" s="319">
        <f>+F550</f>
        <v>0</v>
      </c>
    </row>
    <row r="551" spans="2:7" ht="15" customHeight="1">
      <c r="B551" s="314"/>
      <c r="C551" s="315"/>
      <c r="D551" s="316"/>
      <c r="E551" s="317"/>
      <c r="F551" s="318"/>
      <c r="G551" s="319">
        <f t="shared" ref="G551:G556" si="8">+ROUND(E551*F551,0)</f>
        <v>0</v>
      </c>
    </row>
    <row r="552" spans="2:7" ht="15" customHeight="1">
      <c r="B552" s="314"/>
      <c r="C552" s="315"/>
      <c r="D552" s="316"/>
      <c r="E552" s="317"/>
      <c r="F552" s="318"/>
      <c r="G552" s="319">
        <f t="shared" si="8"/>
        <v>0</v>
      </c>
    </row>
    <row r="553" spans="2:7" ht="15" customHeight="1">
      <c r="B553" s="314"/>
      <c r="C553" s="315"/>
      <c r="D553" s="316"/>
      <c r="E553" s="317"/>
      <c r="F553" s="318"/>
      <c r="G553" s="319">
        <f t="shared" si="8"/>
        <v>0</v>
      </c>
    </row>
    <row r="554" spans="2:7" ht="15" customHeight="1">
      <c r="B554" s="314"/>
      <c r="C554" s="315"/>
      <c r="D554" s="316"/>
      <c r="E554" s="317"/>
      <c r="F554" s="318"/>
      <c r="G554" s="319">
        <f t="shared" si="8"/>
        <v>0</v>
      </c>
    </row>
    <row r="555" spans="2:7" ht="15" customHeight="1">
      <c r="B555" s="314"/>
      <c r="C555" s="315"/>
      <c r="D555" s="316"/>
      <c r="E555" s="317"/>
      <c r="F555" s="318"/>
      <c r="G555" s="319">
        <f t="shared" si="8"/>
        <v>0</v>
      </c>
    </row>
    <row r="556" spans="2:7" ht="15" customHeight="1">
      <c r="B556" s="314"/>
      <c r="C556" s="315"/>
      <c r="D556" s="316"/>
      <c r="E556" s="317"/>
      <c r="F556" s="318"/>
      <c r="G556" s="319">
        <f t="shared" si="8"/>
        <v>0</v>
      </c>
    </row>
    <row r="557" spans="2:7" ht="15" customHeight="1">
      <c r="B557" s="320"/>
      <c r="C557" s="321"/>
      <c r="D557" s="322"/>
      <c r="E557" s="323" t="s">
        <v>1237</v>
      </c>
      <c r="F557" s="309"/>
      <c r="G557" s="324">
        <f>SUM(G549:G555)</f>
        <v>440000</v>
      </c>
    </row>
    <row r="558" spans="2:7" ht="15" customHeight="1">
      <c r="B558" s="371"/>
      <c r="C558" s="372"/>
      <c r="D558" s="372"/>
      <c r="E558" s="372"/>
      <c r="F558" s="372"/>
      <c r="G558" s="373"/>
    </row>
    <row r="559" spans="2:7" ht="15" customHeight="1">
      <c r="B559" s="2154" t="s">
        <v>1238</v>
      </c>
      <c r="C559" s="2155"/>
      <c r="D559" s="311" t="s">
        <v>1205</v>
      </c>
      <c r="E559" s="312" t="s">
        <v>1313</v>
      </c>
      <c r="F559" s="311" t="s">
        <v>1233</v>
      </c>
      <c r="G559" s="313" t="s">
        <v>16</v>
      </c>
    </row>
    <row r="560" spans="2:7" ht="15" customHeight="1">
      <c r="B560" s="314">
        <v>1</v>
      </c>
      <c r="C560" s="327" t="s">
        <v>1239</v>
      </c>
      <c r="D560" s="316" t="s">
        <v>1240</v>
      </c>
      <c r="E560" s="328">
        <v>0.1</v>
      </c>
      <c r="F560" s="318">
        <f>+G557*0.1</f>
        <v>44000</v>
      </c>
      <c r="G560" s="319">
        <f>+ROUND(F560,0)</f>
        <v>44000</v>
      </c>
    </row>
    <row r="561" spans="2:7" ht="15" customHeight="1">
      <c r="B561" s="314">
        <v>2</v>
      </c>
      <c r="C561" s="329"/>
      <c r="D561" s="330"/>
      <c r="E561" s="331"/>
      <c r="F561" s="318"/>
      <c r="G561" s="319"/>
    </row>
    <row r="562" spans="2:7" ht="15" customHeight="1">
      <c r="B562" s="320"/>
      <c r="C562" s="321"/>
      <c r="D562" s="322"/>
      <c r="E562" s="323" t="s">
        <v>1241</v>
      </c>
      <c r="F562" s="309"/>
      <c r="G562" s="324">
        <f>SUM(G560:G561)</f>
        <v>44000</v>
      </c>
    </row>
    <row r="563" spans="2:7" ht="15" customHeight="1">
      <c r="B563" s="371"/>
      <c r="C563" s="372"/>
      <c r="D563" s="372"/>
      <c r="E563" s="372"/>
      <c r="F563" s="372"/>
      <c r="G563" s="373"/>
    </row>
    <row r="564" spans="2:7" ht="15" customHeight="1">
      <c r="B564" s="2154" t="s">
        <v>1242</v>
      </c>
      <c r="C564" s="2155"/>
      <c r="D564" s="311" t="s">
        <v>1314</v>
      </c>
      <c r="E564" s="311" t="s">
        <v>1315</v>
      </c>
      <c r="F564" s="312" t="s">
        <v>1245</v>
      </c>
      <c r="G564" s="313" t="s">
        <v>16</v>
      </c>
    </row>
    <row r="565" spans="2:7" ht="15" customHeight="1">
      <c r="B565" s="314"/>
      <c r="C565" s="332"/>
      <c r="D565" s="1561"/>
      <c r="E565" s="317"/>
      <c r="F565" s="318"/>
      <c r="G565" s="319">
        <f>+F565*E565</f>
        <v>0</v>
      </c>
    </row>
    <row r="566" spans="2:7" ht="15" customHeight="1">
      <c r="B566" s="320"/>
      <c r="C566" s="321"/>
      <c r="D566" s="322"/>
      <c r="E566" s="323" t="s">
        <v>1246</v>
      </c>
      <c r="F566" s="309"/>
      <c r="G566" s="324">
        <f>SUM(G565:G565)</f>
        <v>0</v>
      </c>
    </row>
    <row r="567" spans="2:7" ht="15" customHeight="1">
      <c r="B567" s="325"/>
      <c r="C567" s="1561"/>
      <c r="D567" s="1561"/>
      <c r="E567" s="1561"/>
      <c r="F567" s="1561"/>
      <c r="G567" s="333"/>
    </row>
    <row r="568" spans="2:7" ht="15" customHeight="1">
      <c r="B568" s="2154" t="s">
        <v>1247</v>
      </c>
      <c r="C568" s="2155"/>
      <c r="D568" s="311" t="s">
        <v>1205</v>
      </c>
      <c r="E568" s="312" t="s">
        <v>1313</v>
      </c>
      <c r="F568" s="311" t="s">
        <v>1316</v>
      </c>
      <c r="G568" s="313" t="s">
        <v>16</v>
      </c>
    </row>
    <row r="569" spans="2:7" ht="15" customHeight="1">
      <c r="B569" s="314">
        <v>1</v>
      </c>
      <c r="C569" s="317" t="s">
        <v>1317</v>
      </c>
      <c r="D569" s="334" t="s">
        <v>1249</v>
      </c>
      <c r="E569" s="317">
        <v>2.16</v>
      </c>
      <c r="F569" s="318">
        <f>+F539</f>
        <v>125079</v>
      </c>
      <c r="G569" s="319">
        <f>+ROUND(E569*F569,0)</f>
        <v>270171</v>
      </c>
    </row>
    <row r="570" spans="2:7" ht="15" customHeight="1">
      <c r="B570" s="314">
        <v>2</v>
      </c>
      <c r="C570" s="335" t="s">
        <v>1318</v>
      </c>
      <c r="D570" s="334" t="s">
        <v>1249</v>
      </c>
      <c r="E570" s="336"/>
      <c r="F570" s="318"/>
      <c r="G570" s="319">
        <f>+ROUND(E570*F570,0)</f>
        <v>0</v>
      </c>
    </row>
    <row r="571" spans="2:7" ht="25.8" customHeight="1">
      <c r="B571" s="337"/>
      <c r="E571" s="323" t="s">
        <v>1250</v>
      </c>
      <c r="F571" s="309"/>
      <c r="G571" s="324">
        <f>ROUND(SUM(G569:G570),0)</f>
        <v>270171</v>
      </c>
    </row>
    <row r="572" spans="2:7" ht="15" customHeight="1" thickBot="1">
      <c r="B572" s="703"/>
      <c r="C572" s="704"/>
      <c r="D572" s="704"/>
      <c r="E572" s="705" t="s">
        <v>1251</v>
      </c>
      <c r="F572" s="707"/>
      <c r="G572" s="706">
        <f>+ROUND(G571+G562+G566+G557,0)</f>
        <v>754171</v>
      </c>
    </row>
    <row r="573" spans="2:7" ht="50.4" customHeight="1">
      <c r="B573" s="2182"/>
      <c r="C573" s="2183"/>
      <c r="D573" s="1072"/>
      <c r="E573" s="1073"/>
      <c r="F573" s="1074"/>
      <c r="G573" s="1075"/>
    </row>
    <row r="574" spans="2:7" ht="15" customHeight="1" thickBot="1">
      <c r="B574" s="2157" t="s">
        <v>1306</v>
      </c>
      <c r="C574" s="2158"/>
      <c r="D574" s="755"/>
      <c r="E574" s="1060" t="s">
        <v>1968</v>
      </c>
      <c r="F574" s="1059"/>
      <c r="G574" s="1076"/>
    </row>
    <row r="575" spans="2:7" ht="15" customHeight="1">
      <c r="B575" s="2159" t="s">
        <v>1939</v>
      </c>
      <c r="C575" s="1759"/>
      <c r="D575" s="1759" t="s">
        <v>1942</v>
      </c>
      <c r="E575" s="1759"/>
      <c r="F575" s="1759"/>
      <c r="G575" s="2104"/>
    </row>
    <row r="576" spans="2:7" ht="15" customHeight="1">
      <c r="B576" s="2159" t="s">
        <v>1940</v>
      </c>
      <c r="C576" s="1759"/>
      <c r="D576" s="1759" t="s">
        <v>1943</v>
      </c>
      <c r="E576" s="1759"/>
      <c r="F576" s="1759"/>
      <c r="G576" s="2104"/>
    </row>
    <row r="577" spans="2:7" ht="14.4" customHeight="1" thickBot="1">
      <c r="B577" s="2133" t="s">
        <v>1941</v>
      </c>
      <c r="C577" s="1760"/>
      <c r="D577" s="1603"/>
      <c r="E577" s="1604"/>
      <c r="F577" s="1472" t="s">
        <v>1944</v>
      </c>
      <c r="G577" s="1473"/>
    </row>
    <row r="578" spans="2:7" ht="43.8" customHeight="1">
      <c r="B578" s="2173" t="s">
        <v>1228</v>
      </c>
      <c r="C578" s="2174"/>
      <c r="D578" s="2174"/>
      <c r="E578" s="2174"/>
      <c r="F578" s="2174"/>
      <c r="G578" s="2175"/>
    </row>
    <row r="579" spans="2:7" ht="12.75" customHeight="1" thickBot="1">
      <c r="B579" s="2176" t="s">
        <v>1229</v>
      </c>
      <c r="C579" s="2177"/>
      <c r="D579" s="2177"/>
      <c r="E579" s="2177"/>
      <c r="F579" s="2177"/>
      <c r="G579" s="2178"/>
    </row>
    <row r="580" spans="2:7" ht="18" customHeight="1">
      <c r="B580" s="2160" t="str">
        <f>+B544</f>
        <v>CAPITULO 12</v>
      </c>
      <c r="C580" s="2161"/>
      <c r="D580" s="2164" t="s">
        <v>1308</v>
      </c>
      <c r="E580" s="2165"/>
      <c r="F580" s="2165"/>
      <c r="G580" s="2166"/>
    </row>
    <row r="581" spans="2:7" ht="18" customHeight="1">
      <c r="B581" s="2162"/>
      <c r="C581" s="2163"/>
      <c r="D581" s="2167"/>
      <c r="E581" s="2168"/>
      <c r="F581" s="2168"/>
      <c r="G581" s="2169"/>
    </row>
    <row r="582" spans="2:7" ht="15" customHeight="1">
      <c r="B582" s="344" t="s">
        <v>1230</v>
      </c>
      <c r="C582" s="304" t="str">
        <f>+'ACTA ADICIONAL OBRA '!A230</f>
        <v>12.5.11</v>
      </c>
      <c r="D582" s="2170" t="s">
        <v>1344</v>
      </c>
      <c r="E582" s="2171"/>
      <c r="F582" s="2171"/>
      <c r="G582" s="2172"/>
    </row>
    <row r="583" spans="2:7" ht="15" customHeight="1">
      <c r="B583" s="306"/>
      <c r="C583" s="307"/>
      <c r="D583" s="308" t="s">
        <v>1231</v>
      </c>
      <c r="E583" s="305"/>
      <c r="F583" s="309"/>
      <c r="G583" s="310" t="s">
        <v>1326</v>
      </c>
    </row>
    <row r="584" spans="2:7" ht="15" customHeight="1">
      <c r="B584" s="2154" t="s">
        <v>1232</v>
      </c>
      <c r="C584" s="2155"/>
      <c r="D584" s="311" t="s">
        <v>1205</v>
      </c>
      <c r="E584" s="311" t="s">
        <v>2</v>
      </c>
      <c r="F584" s="312" t="s">
        <v>1310</v>
      </c>
      <c r="G584" s="313" t="s">
        <v>16</v>
      </c>
    </row>
    <row r="585" spans="2:7" ht="15" customHeight="1">
      <c r="B585" s="314">
        <v>1</v>
      </c>
      <c r="C585" s="315" t="s">
        <v>1344</v>
      </c>
      <c r="D585" s="316" t="s">
        <v>1326</v>
      </c>
      <c r="E585" s="317">
        <v>1</v>
      </c>
      <c r="F585" s="318">
        <v>25000</v>
      </c>
      <c r="G585" s="319">
        <f>+ROUND(E585*F585,0)</f>
        <v>25000</v>
      </c>
    </row>
    <row r="586" spans="2:7" ht="15" customHeight="1">
      <c r="B586" s="314">
        <v>2</v>
      </c>
      <c r="C586" s="315" t="s">
        <v>1345</v>
      </c>
      <c r="D586" s="316" t="s">
        <v>1326</v>
      </c>
      <c r="E586" s="317">
        <v>1</v>
      </c>
      <c r="F586" s="318">
        <v>12500</v>
      </c>
      <c r="G586" s="319">
        <f>+F586</f>
        <v>12500</v>
      </c>
    </row>
    <row r="587" spans="2:7" ht="15" customHeight="1">
      <c r="B587" s="314"/>
      <c r="C587" s="315" t="s">
        <v>1341</v>
      </c>
      <c r="D587" s="316" t="s">
        <v>1326</v>
      </c>
      <c r="E587" s="317">
        <v>0.5</v>
      </c>
      <c r="F587" s="318">
        <v>12000</v>
      </c>
      <c r="G587" s="319">
        <f t="shared" ref="G587:G592" si="9">+ROUND(E587*F587,0)</f>
        <v>6000</v>
      </c>
    </row>
    <row r="588" spans="2:7" ht="15" customHeight="1">
      <c r="B588" s="314"/>
      <c r="C588" s="315" t="s">
        <v>1342</v>
      </c>
      <c r="D588" s="316" t="s">
        <v>1326</v>
      </c>
      <c r="E588" s="317">
        <v>0.3</v>
      </c>
      <c r="F588" s="318">
        <v>8500</v>
      </c>
      <c r="G588" s="319">
        <f t="shared" si="9"/>
        <v>2550</v>
      </c>
    </row>
    <row r="589" spans="2:7" ht="15" customHeight="1">
      <c r="B589" s="314"/>
      <c r="C589" s="315" t="s">
        <v>1343</v>
      </c>
      <c r="D589" s="316" t="s">
        <v>1326</v>
      </c>
      <c r="E589" s="317">
        <v>0.7</v>
      </c>
      <c r="F589" s="318">
        <v>22500</v>
      </c>
      <c r="G589" s="319">
        <f t="shared" si="9"/>
        <v>15750</v>
      </c>
    </row>
    <row r="590" spans="2:7" ht="15" customHeight="1">
      <c r="B590" s="314"/>
      <c r="C590" s="315"/>
      <c r="D590" s="316"/>
      <c r="E590" s="317"/>
      <c r="F590" s="318"/>
      <c r="G590" s="319">
        <f t="shared" si="9"/>
        <v>0</v>
      </c>
    </row>
    <row r="591" spans="2:7" ht="15" customHeight="1">
      <c r="B591" s="314"/>
      <c r="C591" s="315"/>
      <c r="D591" s="316"/>
      <c r="E591" s="317"/>
      <c r="F591" s="318"/>
      <c r="G591" s="319">
        <f t="shared" si="9"/>
        <v>0</v>
      </c>
    </row>
    <row r="592" spans="2:7" ht="15" customHeight="1">
      <c r="B592" s="314"/>
      <c r="C592" s="315"/>
      <c r="D592" s="316"/>
      <c r="E592" s="317"/>
      <c r="F592" s="318"/>
      <c r="G592" s="319">
        <f t="shared" si="9"/>
        <v>0</v>
      </c>
    </row>
    <row r="593" spans="2:7" ht="15" customHeight="1">
      <c r="B593" s="320"/>
      <c r="C593" s="321"/>
      <c r="D593" s="322"/>
      <c r="E593" s="323" t="s">
        <v>1237</v>
      </c>
      <c r="F593" s="309"/>
      <c r="G593" s="324">
        <f>SUM(G585:G591)</f>
        <v>61800</v>
      </c>
    </row>
    <row r="594" spans="2:7" ht="15" customHeight="1">
      <c r="B594" s="371"/>
      <c r="C594" s="372"/>
      <c r="D594" s="372"/>
      <c r="E594" s="372"/>
      <c r="F594" s="372"/>
      <c r="G594" s="373"/>
    </row>
    <row r="595" spans="2:7" ht="15" customHeight="1">
      <c r="B595" s="2154" t="s">
        <v>1238</v>
      </c>
      <c r="C595" s="2155"/>
      <c r="D595" s="311" t="s">
        <v>1205</v>
      </c>
      <c r="E595" s="312" t="s">
        <v>1313</v>
      </c>
      <c r="F595" s="311" t="s">
        <v>1233</v>
      </c>
      <c r="G595" s="313" t="s">
        <v>16</v>
      </c>
    </row>
    <row r="596" spans="2:7" ht="15" customHeight="1">
      <c r="B596" s="314">
        <v>1</v>
      </c>
      <c r="C596" s="327" t="s">
        <v>1239</v>
      </c>
      <c r="D596" s="316" t="s">
        <v>1240</v>
      </c>
      <c r="E596" s="328">
        <v>0.1</v>
      </c>
      <c r="F596" s="318">
        <f>+G605*0.1</f>
        <v>4377.8</v>
      </c>
      <c r="G596" s="319">
        <f>+ROUND(F596,0)</f>
        <v>4378</v>
      </c>
    </row>
    <row r="597" spans="2:7" ht="15" customHeight="1">
      <c r="B597" s="314">
        <v>2</v>
      </c>
      <c r="C597" s="329"/>
      <c r="D597" s="330"/>
      <c r="E597" s="331"/>
      <c r="F597" s="318"/>
      <c r="G597" s="319"/>
    </row>
    <row r="598" spans="2:7" ht="15" customHeight="1">
      <c r="B598" s="320"/>
      <c r="C598" s="321"/>
      <c r="D598" s="322"/>
      <c r="E598" s="323" t="s">
        <v>1241</v>
      </c>
      <c r="F598" s="309"/>
      <c r="G598" s="324">
        <f>SUM(G596:G597)</f>
        <v>4378</v>
      </c>
    </row>
    <row r="599" spans="2:7" ht="36.6" customHeight="1">
      <c r="B599" s="371"/>
      <c r="C599" s="372"/>
      <c r="D599" s="372"/>
      <c r="E599" s="372"/>
      <c r="F599" s="372"/>
      <c r="G599" s="373"/>
    </row>
    <row r="600" spans="2:7" ht="15" customHeight="1">
      <c r="B600" s="2154" t="s">
        <v>1242</v>
      </c>
      <c r="C600" s="2155"/>
      <c r="D600" s="311" t="s">
        <v>1314</v>
      </c>
      <c r="E600" s="311" t="s">
        <v>1315</v>
      </c>
      <c r="F600" s="312" t="s">
        <v>1245</v>
      </c>
      <c r="G600" s="313" t="s">
        <v>16</v>
      </c>
    </row>
    <row r="601" spans="2:7" ht="15" customHeight="1">
      <c r="B601" s="314"/>
      <c r="C601" s="332"/>
      <c r="D601" s="1561"/>
      <c r="E601" s="317"/>
      <c r="F601" s="318"/>
      <c r="G601" s="319">
        <f>+F601*E601</f>
        <v>0</v>
      </c>
    </row>
    <row r="602" spans="2:7" ht="15" customHeight="1">
      <c r="B602" s="320"/>
      <c r="C602" s="321"/>
      <c r="D602" s="322"/>
      <c r="E602" s="323" t="s">
        <v>1246</v>
      </c>
      <c r="F602" s="309"/>
      <c r="G602" s="324">
        <f>SUM(G601:G601)</f>
        <v>0</v>
      </c>
    </row>
    <row r="603" spans="2:7" ht="21.6" customHeight="1">
      <c r="B603" s="325"/>
      <c r="C603" s="1561"/>
      <c r="D603" s="1561"/>
      <c r="E603" s="1561"/>
      <c r="F603" s="1561"/>
      <c r="G603" s="333"/>
    </row>
    <row r="604" spans="2:7" ht="19.2" customHeight="1">
      <c r="B604" s="2154" t="s">
        <v>1247</v>
      </c>
      <c r="C604" s="2155"/>
      <c r="D604" s="311" t="s">
        <v>1205</v>
      </c>
      <c r="E604" s="312" t="s">
        <v>1313</v>
      </c>
      <c r="F604" s="311" t="s">
        <v>1316</v>
      </c>
      <c r="G604" s="313" t="s">
        <v>16</v>
      </c>
    </row>
    <row r="605" spans="2:7" ht="27" customHeight="1">
      <c r="B605" s="314">
        <v>1</v>
      </c>
      <c r="C605" s="317" t="s">
        <v>1317</v>
      </c>
      <c r="D605" s="334" t="s">
        <v>1249</v>
      </c>
      <c r="E605" s="317">
        <v>0.35</v>
      </c>
      <c r="F605" s="318">
        <f>+F569</f>
        <v>125079</v>
      </c>
      <c r="G605" s="319">
        <f>+ROUND(E605*F605,0)</f>
        <v>43778</v>
      </c>
    </row>
    <row r="606" spans="2:7" ht="30" customHeight="1">
      <c r="B606" s="314">
        <v>2</v>
      </c>
      <c r="C606" s="335" t="s">
        <v>1318</v>
      </c>
      <c r="D606" s="334" t="s">
        <v>1249</v>
      </c>
      <c r="E606" s="336"/>
      <c r="F606" s="318"/>
      <c r="G606" s="319">
        <f>+ROUND(E606*F606,0)</f>
        <v>0</v>
      </c>
    </row>
    <row r="607" spans="2:7" s="1061" customFormat="1" ht="27.6" customHeight="1">
      <c r="B607" s="337"/>
      <c r="C607" s="303"/>
      <c r="D607" s="303"/>
      <c r="E607" s="1077" t="s">
        <v>1250</v>
      </c>
      <c r="F607" s="322"/>
      <c r="G607" s="1078">
        <f>ROUND(SUM(G605:G606),0)</f>
        <v>43778</v>
      </c>
    </row>
    <row r="608" spans="2:7" s="1061" customFormat="1" ht="20.399999999999999" customHeight="1" thickBot="1">
      <c r="B608" s="703"/>
      <c r="C608" s="704"/>
      <c r="D608" s="704"/>
      <c r="E608" s="1079" t="s">
        <v>1251</v>
      </c>
      <c r="F608" s="1080"/>
      <c r="G608" s="1563">
        <f>+ROUND(G607+G598+G602+G593,0)</f>
        <v>109956</v>
      </c>
    </row>
    <row r="609" spans="2:7" s="1061" customFormat="1" ht="48.6" customHeight="1">
      <c r="B609" s="2182"/>
      <c r="C609" s="2183"/>
      <c r="D609" s="1072"/>
      <c r="E609" s="1073"/>
      <c r="F609" s="1074"/>
      <c r="G609" s="1075"/>
    </row>
    <row r="610" spans="2:7" s="1061" customFormat="1" ht="18" customHeight="1" thickBot="1">
      <c r="B610" s="2157" t="s">
        <v>1306</v>
      </c>
      <c r="C610" s="2158"/>
      <c r="D610" s="755"/>
      <c r="E610" s="1060" t="s">
        <v>1968</v>
      </c>
      <c r="F610" s="1059"/>
      <c r="G610" s="1076"/>
    </row>
    <row r="611" spans="2:7" s="1061" customFormat="1" ht="14.4" customHeight="1">
      <c r="B611" s="2159" t="s">
        <v>1939</v>
      </c>
      <c r="C611" s="1759"/>
      <c r="D611" s="1759" t="s">
        <v>1942</v>
      </c>
      <c r="E611" s="1759"/>
      <c r="F611" s="1759"/>
      <c r="G611" s="2104"/>
    </row>
    <row r="612" spans="2:7" s="1061" customFormat="1" ht="14.4" customHeight="1">
      <c r="B612" s="2159" t="s">
        <v>1940</v>
      </c>
      <c r="C612" s="1759"/>
      <c r="D612" s="1759" t="s">
        <v>1943</v>
      </c>
      <c r="E612" s="1759"/>
      <c r="F612" s="1759"/>
      <c r="G612" s="2104"/>
    </row>
    <row r="613" spans="2:7" ht="14.4" customHeight="1" thickBot="1">
      <c r="B613" s="2133" t="s">
        <v>1941</v>
      </c>
      <c r="C613" s="1760"/>
      <c r="D613" s="1603"/>
      <c r="E613" s="1604"/>
      <c r="F613" s="1472" t="s">
        <v>1944</v>
      </c>
      <c r="G613" s="1473"/>
    </row>
    <row r="614" spans="2:7" ht="46.8" customHeight="1">
      <c r="B614" s="2173" t="s">
        <v>1228</v>
      </c>
      <c r="C614" s="2174"/>
      <c r="D614" s="2174"/>
      <c r="E614" s="2174"/>
      <c r="F614" s="2174"/>
      <c r="G614" s="2175"/>
    </row>
    <row r="615" spans="2:7" ht="14.4" customHeight="1" thickBot="1">
      <c r="B615" s="2176" t="s">
        <v>1229</v>
      </c>
      <c r="C615" s="2177"/>
      <c r="D615" s="2177"/>
      <c r="E615" s="2177"/>
      <c r="F615" s="2177"/>
      <c r="G615" s="2178"/>
    </row>
    <row r="616" spans="2:7" ht="14.4" customHeight="1">
      <c r="B616" s="2160" t="str">
        <f>+B580</f>
        <v>CAPITULO 12</v>
      </c>
      <c r="C616" s="2161"/>
      <c r="D616" s="2164" t="s">
        <v>1308</v>
      </c>
      <c r="E616" s="2165"/>
      <c r="F616" s="2165"/>
      <c r="G616" s="2166"/>
    </row>
    <row r="617" spans="2:7" ht="14.4" customHeight="1">
      <c r="B617" s="2162"/>
      <c r="C617" s="2163"/>
      <c r="D617" s="2167"/>
      <c r="E617" s="2168"/>
      <c r="F617" s="2168"/>
      <c r="G617" s="2169"/>
    </row>
    <row r="618" spans="2:7" ht="14.4" customHeight="1">
      <c r="B618" s="344" t="s">
        <v>1230</v>
      </c>
      <c r="C618" s="304" t="str">
        <f>+'ACTA ADICIONAL OBRA '!A232</f>
        <v>12.5.12</v>
      </c>
      <c r="D618" s="2170" t="s">
        <v>1347</v>
      </c>
      <c r="E618" s="2171"/>
      <c r="F618" s="2171"/>
      <c r="G618" s="2172"/>
    </row>
    <row r="619" spans="2:7" ht="14.4" customHeight="1">
      <c r="B619" s="306"/>
      <c r="C619" s="307"/>
      <c r="D619" s="308" t="s">
        <v>1231</v>
      </c>
      <c r="E619" s="305"/>
      <c r="F619" s="309"/>
      <c r="G619" s="310" t="s">
        <v>1326</v>
      </c>
    </row>
    <row r="620" spans="2:7" ht="14.4" customHeight="1">
      <c r="B620" s="2154" t="s">
        <v>1232</v>
      </c>
      <c r="C620" s="2155"/>
      <c r="D620" s="311" t="s">
        <v>1205</v>
      </c>
      <c r="E620" s="311" t="s">
        <v>2</v>
      </c>
      <c r="F620" s="312" t="s">
        <v>1310</v>
      </c>
      <c r="G620" s="313" t="s">
        <v>16</v>
      </c>
    </row>
    <row r="621" spans="2:7" ht="14.4" customHeight="1">
      <c r="B621" s="345">
        <v>1</v>
      </c>
      <c r="C621" s="2311" t="s">
        <v>1348</v>
      </c>
      <c r="D621" s="346" t="s">
        <v>1326</v>
      </c>
      <c r="E621" s="347">
        <v>1</v>
      </c>
      <c r="F621" s="348">
        <f>9256000*1.6</f>
        <v>14809600</v>
      </c>
      <c r="G621" s="349">
        <f>+ROUND(E621*F621,0)</f>
        <v>14809600</v>
      </c>
    </row>
    <row r="622" spans="2:7" ht="14.4" customHeight="1">
      <c r="B622" s="350"/>
      <c r="C622" s="2153"/>
      <c r="D622" s="351"/>
      <c r="E622" s="352"/>
      <c r="F622" s="353"/>
      <c r="G622" s="354"/>
    </row>
    <row r="623" spans="2:7" ht="14.4" customHeight="1">
      <c r="B623" s="350"/>
      <c r="C623" s="2153"/>
      <c r="D623" s="351"/>
      <c r="E623" s="352"/>
      <c r="F623" s="353"/>
      <c r="G623" s="354"/>
    </row>
    <row r="624" spans="2:7" ht="14.4" customHeight="1">
      <c r="B624" s="350"/>
      <c r="C624" s="2153"/>
      <c r="D624" s="351"/>
      <c r="E624" s="352"/>
      <c r="F624" s="353"/>
      <c r="G624" s="354"/>
    </row>
    <row r="625" spans="2:7" ht="35.4" customHeight="1">
      <c r="B625" s="350"/>
      <c r="C625" s="2153"/>
      <c r="D625" s="351"/>
      <c r="E625" s="352"/>
      <c r="F625" s="353"/>
      <c r="G625" s="354"/>
    </row>
    <row r="626" spans="2:7" ht="17.399999999999999" customHeight="1">
      <c r="B626" s="355"/>
      <c r="C626" s="356"/>
      <c r="D626" s="357"/>
      <c r="E626" s="358"/>
      <c r="F626" s="359"/>
      <c r="G626" s="360"/>
    </row>
    <row r="627" spans="2:7" ht="14.4" customHeight="1">
      <c r="B627" s="320"/>
      <c r="C627" s="321"/>
      <c r="D627" s="322"/>
      <c r="E627" s="323" t="s">
        <v>1237</v>
      </c>
      <c r="F627" s="309"/>
      <c r="G627" s="324">
        <f>SUM(G621:G625)</f>
        <v>14809600</v>
      </c>
    </row>
    <row r="628" spans="2:7" ht="14.4" customHeight="1">
      <c r="B628" s="325"/>
      <c r="G628" s="326"/>
    </row>
    <row r="629" spans="2:7" ht="14.4" customHeight="1">
      <c r="B629" s="2154" t="s">
        <v>1238</v>
      </c>
      <c r="C629" s="2155"/>
      <c r="D629" s="311" t="s">
        <v>1205</v>
      </c>
      <c r="E629" s="312" t="s">
        <v>1313</v>
      </c>
      <c r="F629" s="311" t="s">
        <v>1233</v>
      </c>
      <c r="G629" s="313" t="s">
        <v>16</v>
      </c>
    </row>
    <row r="630" spans="2:7" ht="14.4" customHeight="1">
      <c r="B630" s="314">
        <v>1</v>
      </c>
      <c r="C630" s="327" t="s">
        <v>1239</v>
      </c>
      <c r="D630" s="316" t="s">
        <v>1240</v>
      </c>
      <c r="E630" s="328">
        <v>0.1</v>
      </c>
      <c r="F630" s="318">
        <f>+G639*0.1</f>
        <v>107567.90000000001</v>
      </c>
      <c r="G630" s="319">
        <f>+ROUND(F630,0)</f>
        <v>107568</v>
      </c>
    </row>
    <row r="631" spans="2:7" ht="14.4" customHeight="1">
      <c r="B631" s="314">
        <v>2</v>
      </c>
      <c r="C631" s="329"/>
      <c r="D631" s="330"/>
      <c r="E631" s="331"/>
      <c r="F631" s="318"/>
      <c r="G631" s="319"/>
    </row>
    <row r="632" spans="2:7" ht="14.4" customHeight="1">
      <c r="B632" s="320"/>
      <c r="C632" s="321"/>
      <c r="D632" s="322"/>
      <c r="E632" s="323" t="s">
        <v>1241</v>
      </c>
      <c r="F632" s="309"/>
      <c r="G632" s="324">
        <f>SUM(G630:G631)</f>
        <v>107568</v>
      </c>
    </row>
    <row r="633" spans="2:7" ht="14.4" customHeight="1">
      <c r="B633" s="325"/>
      <c r="G633" s="326"/>
    </row>
    <row r="634" spans="2:7" ht="14.4" customHeight="1">
      <c r="B634" s="2154" t="s">
        <v>1242</v>
      </c>
      <c r="C634" s="2155"/>
      <c r="D634" s="311" t="s">
        <v>1314</v>
      </c>
      <c r="E634" s="311" t="s">
        <v>1315</v>
      </c>
      <c r="F634" s="312" t="s">
        <v>1245</v>
      </c>
      <c r="G634" s="313" t="s">
        <v>16</v>
      </c>
    </row>
    <row r="635" spans="2:7" ht="14.4" customHeight="1">
      <c r="B635" s="314"/>
      <c r="C635" s="332"/>
      <c r="D635" s="1561"/>
      <c r="E635" s="317"/>
      <c r="F635" s="318"/>
      <c r="G635" s="319">
        <f>+F635*E635</f>
        <v>0</v>
      </c>
    </row>
    <row r="636" spans="2:7" ht="14.4" customHeight="1">
      <c r="B636" s="320"/>
      <c r="C636" s="321"/>
      <c r="D636" s="322"/>
      <c r="E636" s="323" t="s">
        <v>1246</v>
      </c>
      <c r="F636" s="309"/>
      <c r="G636" s="324">
        <f>SUM(G635:G635)</f>
        <v>0</v>
      </c>
    </row>
    <row r="637" spans="2:7" ht="14.4" customHeight="1">
      <c r="B637" s="325"/>
      <c r="C637" s="1561"/>
      <c r="D637" s="1561"/>
      <c r="E637" s="1561"/>
      <c r="F637" s="1561"/>
      <c r="G637" s="333"/>
    </row>
    <row r="638" spans="2:7" ht="14.4" customHeight="1">
      <c r="B638" s="2154" t="s">
        <v>1247</v>
      </c>
      <c r="C638" s="2155"/>
      <c r="D638" s="311" t="s">
        <v>1205</v>
      </c>
      <c r="E638" s="312" t="s">
        <v>1313</v>
      </c>
      <c r="F638" s="311" t="s">
        <v>1316</v>
      </c>
      <c r="G638" s="313" t="s">
        <v>16</v>
      </c>
    </row>
    <row r="639" spans="2:7" ht="14.4" customHeight="1">
      <c r="B639" s="314">
        <v>1</v>
      </c>
      <c r="C639" s="317" t="s">
        <v>1317</v>
      </c>
      <c r="D639" s="334" t="s">
        <v>1249</v>
      </c>
      <c r="E639" s="317">
        <v>8.6</v>
      </c>
      <c r="F639" s="318">
        <f>+F605</f>
        <v>125079</v>
      </c>
      <c r="G639" s="319">
        <f>+ROUND(E639*F639,0)</f>
        <v>1075679</v>
      </c>
    </row>
    <row r="640" spans="2:7" ht="14.4" customHeight="1">
      <c r="B640" s="314">
        <v>2</v>
      </c>
      <c r="C640" s="335" t="s">
        <v>1318</v>
      </c>
      <c r="D640" s="334" t="s">
        <v>1249</v>
      </c>
      <c r="E640" s="336"/>
      <c r="F640" s="318"/>
      <c r="G640" s="319">
        <f>+ROUND(E640*F640,0)</f>
        <v>0</v>
      </c>
    </row>
    <row r="641" spans="2:7" ht="14.4" customHeight="1">
      <c r="B641" s="337"/>
      <c r="E641" s="323" t="s">
        <v>1250</v>
      </c>
      <c r="F641" s="309"/>
      <c r="G641" s="324">
        <f>ROUND(SUM(G639:G640),0)</f>
        <v>1075679</v>
      </c>
    </row>
    <row r="642" spans="2:7" ht="14.4" customHeight="1" thickBot="1">
      <c r="B642" s="703"/>
      <c r="C642" s="704"/>
      <c r="D642" s="704"/>
      <c r="E642" s="705" t="s">
        <v>1251</v>
      </c>
      <c r="F642" s="707"/>
      <c r="G642" s="706">
        <f>+ROUND(G641+G632+G636+G627,0)</f>
        <v>15992847</v>
      </c>
    </row>
    <row r="643" spans="2:7" ht="14.4" customHeight="1">
      <c r="B643" s="2160" t="str">
        <f>+B616</f>
        <v>CAPITULO 12</v>
      </c>
      <c r="C643" s="2161"/>
      <c r="D643" s="2164" t="s">
        <v>1308</v>
      </c>
      <c r="E643" s="2165"/>
      <c r="F643" s="2165"/>
      <c r="G643" s="2166"/>
    </row>
    <row r="644" spans="2:7" ht="14.4" customHeight="1">
      <c r="B644" s="2162"/>
      <c r="C644" s="2163"/>
      <c r="D644" s="2167"/>
      <c r="E644" s="2168"/>
      <c r="F644" s="2168"/>
      <c r="G644" s="2169"/>
    </row>
    <row r="645" spans="2:7" ht="14.4" customHeight="1">
      <c r="B645" s="344" t="s">
        <v>1230</v>
      </c>
      <c r="C645" s="304" t="str">
        <f>+'ACTA ADICIONAL OBRA '!A233</f>
        <v>12.5.13</v>
      </c>
      <c r="D645" s="2170" t="s">
        <v>1349</v>
      </c>
      <c r="E645" s="2171"/>
      <c r="F645" s="2171"/>
      <c r="G645" s="2172"/>
    </row>
    <row r="646" spans="2:7" ht="14.4" customHeight="1">
      <c r="B646" s="306"/>
      <c r="C646" s="307"/>
      <c r="D646" s="308" t="s">
        <v>1231</v>
      </c>
      <c r="E646" s="305"/>
      <c r="F646" s="309"/>
      <c r="G646" s="310" t="s">
        <v>1309</v>
      </c>
    </row>
    <row r="647" spans="2:7" ht="14.4" customHeight="1">
      <c r="B647" s="2154" t="s">
        <v>1232</v>
      </c>
      <c r="C647" s="2155"/>
      <c r="D647" s="311" t="s">
        <v>1205</v>
      </c>
      <c r="E647" s="311" t="s">
        <v>2</v>
      </c>
      <c r="F647" s="312" t="s">
        <v>1310</v>
      </c>
      <c r="G647" s="313" t="s">
        <v>16</v>
      </c>
    </row>
    <row r="648" spans="2:7" ht="14.4" customHeight="1">
      <c r="B648" s="345">
        <v>1</v>
      </c>
      <c r="C648" s="2311" t="s">
        <v>1350</v>
      </c>
      <c r="D648" s="346" t="s">
        <v>1326</v>
      </c>
      <c r="E648" s="347">
        <v>1</v>
      </c>
      <c r="F648" s="348">
        <f>5042538*1.6</f>
        <v>8068060.8000000007</v>
      </c>
      <c r="G648" s="349">
        <f>+ROUND(E648*F648,0)</f>
        <v>8068061</v>
      </c>
    </row>
    <row r="649" spans="2:7" ht="14.4" customHeight="1">
      <c r="B649" s="350"/>
      <c r="C649" s="2153"/>
      <c r="D649" s="351"/>
      <c r="E649" s="352"/>
      <c r="F649" s="353"/>
      <c r="G649" s="354"/>
    </row>
    <row r="650" spans="2:7" ht="14.4" customHeight="1">
      <c r="B650" s="350"/>
      <c r="C650" s="2153"/>
      <c r="D650" s="351"/>
      <c r="E650" s="352"/>
      <c r="F650" s="353"/>
      <c r="G650" s="354"/>
    </row>
    <row r="651" spans="2:7" ht="14.4" customHeight="1">
      <c r="B651" s="350"/>
      <c r="C651" s="2153"/>
      <c r="D651" s="351"/>
      <c r="E651" s="352"/>
      <c r="F651" s="353"/>
      <c r="G651" s="354"/>
    </row>
    <row r="652" spans="2:7" ht="14.4" customHeight="1">
      <c r="B652" s="350"/>
      <c r="C652" s="2153"/>
      <c r="D652" s="351"/>
      <c r="E652" s="352"/>
      <c r="F652" s="353"/>
      <c r="G652" s="354"/>
    </row>
    <row r="653" spans="2:7" ht="14.4" customHeight="1">
      <c r="B653" s="350"/>
      <c r="C653" s="2153"/>
      <c r="D653" s="351"/>
      <c r="E653" s="352"/>
      <c r="F653" s="353"/>
      <c r="G653" s="354"/>
    </row>
    <row r="654" spans="2:7" ht="14.4" customHeight="1">
      <c r="B654" s="350"/>
      <c r="C654" s="2153"/>
      <c r="D654" s="351"/>
      <c r="E654" s="352"/>
      <c r="F654" s="353"/>
      <c r="G654" s="354"/>
    </row>
    <row r="655" spans="2:7" ht="14.4" customHeight="1">
      <c r="B655" s="320"/>
      <c r="C655" s="321"/>
      <c r="D655" s="322"/>
      <c r="E655" s="323" t="s">
        <v>1237</v>
      </c>
      <c r="F655" s="309"/>
      <c r="G655" s="324">
        <f>SUM(G648:G654)</f>
        <v>8068061</v>
      </c>
    </row>
    <row r="656" spans="2:7" ht="14.4" customHeight="1">
      <c r="B656" s="325"/>
      <c r="G656" s="326"/>
    </row>
    <row r="657" spans="2:7" ht="14.4" customHeight="1">
      <c r="B657" s="2154" t="s">
        <v>1238</v>
      </c>
      <c r="C657" s="2155"/>
      <c r="D657" s="311" t="s">
        <v>1205</v>
      </c>
      <c r="E657" s="312" t="s">
        <v>1313</v>
      </c>
      <c r="F657" s="311" t="s">
        <v>1233</v>
      </c>
      <c r="G657" s="313" t="s">
        <v>16</v>
      </c>
    </row>
    <row r="658" spans="2:7" ht="14.4" customHeight="1">
      <c r="B658" s="314">
        <v>1</v>
      </c>
      <c r="C658" s="327" t="s">
        <v>1239</v>
      </c>
      <c r="D658" s="316" t="s">
        <v>1240</v>
      </c>
      <c r="E658" s="328">
        <v>0.1</v>
      </c>
      <c r="F658" s="318">
        <f>+G667*0.1</f>
        <v>107567.90000000001</v>
      </c>
      <c r="G658" s="319">
        <f>+ROUND(F658,0)</f>
        <v>107568</v>
      </c>
    </row>
    <row r="659" spans="2:7" ht="14.4" customHeight="1">
      <c r="B659" s="314">
        <v>2</v>
      </c>
      <c r="C659" s="329"/>
      <c r="D659" s="330"/>
      <c r="E659" s="331"/>
      <c r="F659" s="318"/>
      <c r="G659" s="319"/>
    </row>
    <row r="660" spans="2:7" ht="14.4" customHeight="1">
      <c r="B660" s="320"/>
      <c r="C660" s="321"/>
      <c r="D660" s="322"/>
      <c r="E660" s="323" t="s">
        <v>1241</v>
      </c>
      <c r="F660" s="309"/>
      <c r="G660" s="324">
        <f>SUM(G658:G659)</f>
        <v>107568</v>
      </c>
    </row>
    <row r="661" spans="2:7" ht="14.4" customHeight="1">
      <c r="B661" s="325"/>
      <c r="G661" s="326"/>
    </row>
    <row r="662" spans="2:7" ht="14.4" customHeight="1">
      <c r="B662" s="2154" t="s">
        <v>1242</v>
      </c>
      <c r="C662" s="2155"/>
      <c r="D662" s="311" t="s">
        <v>1314</v>
      </c>
      <c r="E662" s="311" t="s">
        <v>1315</v>
      </c>
      <c r="F662" s="312" t="s">
        <v>1245</v>
      </c>
      <c r="G662" s="313" t="s">
        <v>16</v>
      </c>
    </row>
    <row r="663" spans="2:7" ht="14.4" customHeight="1">
      <c r="B663" s="314"/>
      <c r="C663" s="332"/>
      <c r="D663" s="1561"/>
      <c r="E663" s="317"/>
      <c r="F663" s="318"/>
      <c r="G663" s="319">
        <v>0</v>
      </c>
    </row>
    <row r="664" spans="2:7" ht="14.4" customHeight="1">
      <c r="B664" s="320"/>
      <c r="C664" s="321"/>
      <c r="D664" s="322"/>
      <c r="E664" s="323" t="s">
        <v>1246</v>
      </c>
      <c r="F664" s="309"/>
      <c r="G664" s="324">
        <f>SUM(G663:G663)</f>
        <v>0</v>
      </c>
    </row>
    <row r="665" spans="2:7" ht="14.4" customHeight="1">
      <c r="B665" s="325"/>
      <c r="C665" s="1561"/>
      <c r="D665" s="1561"/>
      <c r="E665" s="1561"/>
      <c r="F665" s="1561"/>
      <c r="G665" s="333"/>
    </row>
    <row r="666" spans="2:7" ht="14.4" customHeight="1">
      <c r="B666" s="2154" t="s">
        <v>1247</v>
      </c>
      <c r="C666" s="2155"/>
      <c r="D666" s="311" t="s">
        <v>1205</v>
      </c>
      <c r="E666" s="312" t="s">
        <v>1313</v>
      </c>
      <c r="F666" s="311" t="s">
        <v>1316</v>
      </c>
      <c r="G666" s="313" t="s">
        <v>16</v>
      </c>
    </row>
    <row r="667" spans="2:7" ht="14.4" customHeight="1">
      <c r="B667" s="314">
        <v>1</v>
      </c>
      <c r="C667" s="317" t="s">
        <v>1317</v>
      </c>
      <c r="D667" s="334" t="s">
        <v>1249</v>
      </c>
      <c r="E667" s="317">
        <v>8.6</v>
      </c>
      <c r="F667" s="318">
        <f>+F639</f>
        <v>125079</v>
      </c>
      <c r="G667" s="319">
        <f>+ROUND(E667*F667,0)</f>
        <v>1075679</v>
      </c>
    </row>
    <row r="668" spans="2:7" ht="14.4" customHeight="1">
      <c r="B668" s="314">
        <v>2</v>
      </c>
      <c r="C668" s="335" t="s">
        <v>1318</v>
      </c>
      <c r="D668" s="334" t="s">
        <v>1249</v>
      </c>
      <c r="E668" s="336"/>
      <c r="F668" s="318"/>
      <c r="G668" s="319">
        <f>+ROUND(E668*F668,0)</f>
        <v>0</v>
      </c>
    </row>
    <row r="669" spans="2:7" ht="14.4" customHeight="1">
      <c r="B669" s="337"/>
      <c r="E669" s="323" t="s">
        <v>1250</v>
      </c>
      <c r="F669" s="309"/>
      <c r="G669" s="324">
        <f>ROUND(SUM(G667:G668),0)</f>
        <v>1075679</v>
      </c>
    </row>
    <row r="670" spans="2:7" ht="14.4" customHeight="1" thickBot="1">
      <c r="B670" s="703"/>
      <c r="C670" s="704"/>
      <c r="D670" s="704"/>
      <c r="E670" s="705" t="s">
        <v>1251</v>
      </c>
      <c r="F670" s="707"/>
      <c r="G670" s="706">
        <f>+ROUND(G669+G660+G664+G655,0)</f>
        <v>9251308</v>
      </c>
    </row>
    <row r="671" spans="2:7" ht="14.4" customHeight="1">
      <c r="B671" s="2182"/>
      <c r="C671" s="2183"/>
      <c r="D671" s="1072"/>
      <c r="E671" s="1073"/>
      <c r="F671" s="1074"/>
      <c r="G671" s="1075"/>
    </row>
    <row r="672" spans="2:7" ht="14.4" customHeight="1" thickBot="1">
      <c r="B672" s="2157" t="s">
        <v>1306</v>
      </c>
      <c r="C672" s="2158"/>
      <c r="D672" s="755"/>
      <c r="E672" s="1060" t="s">
        <v>1968</v>
      </c>
      <c r="F672" s="1059"/>
      <c r="G672" s="1076"/>
    </row>
    <row r="673" spans="2:7" ht="14.4" customHeight="1">
      <c r="B673" s="2159" t="s">
        <v>1939</v>
      </c>
      <c r="C673" s="1759"/>
      <c r="D673" s="1759" t="s">
        <v>1942</v>
      </c>
      <c r="E673" s="1759"/>
      <c r="F673" s="1759"/>
      <c r="G673" s="2104"/>
    </row>
    <row r="674" spans="2:7" ht="14.4" customHeight="1">
      <c r="B674" s="2159" t="s">
        <v>1940</v>
      </c>
      <c r="C674" s="1759"/>
      <c r="D674" s="1759" t="s">
        <v>1943</v>
      </c>
      <c r="E674" s="1759"/>
      <c r="F674" s="1759"/>
      <c r="G674" s="2104"/>
    </row>
    <row r="675" spans="2:7" ht="14.4" customHeight="1" thickBot="1">
      <c r="B675" s="2133" t="s">
        <v>1941</v>
      </c>
      <c r="C675" s="1760"/>
      <c r="D675" s="1603"/>
      <c r="E675" s="1604"/>
      <c r="F675" s="1472" t="s">
        <v>1944</v>
      </c>
      <c r="G675" s="1473"/>
    </row>
    <row r="676" spans="2:7" ht="43.8" customHeight="1">
      <c r="B676" s="2173" t="s">
        <v>1228</v>
      </c>
      <c r="C676" s="2174"/>
      <c r="D676" s="2174"/>
      <c r="E676" s="2174"/>
      <c r="F676" s="2174"/>
      <c r="G676" s="2175"/>
    </row>
    <row r="677" spans="2:7" ht="12.75" customHeight="1" thickBot="1">
      <c r="B677" s="2176" t="s">
        <v>1229</v>
      </c>
      <c r="C677" s="2177"/>
      <c r="D677" s="2177"/>
      <c r="E677" s="2177"/>
      <c r="F677" s="2177"/>
      <c r="G677" s="2178"/>
    </row>
    <row r="678" spans="2:7" ht="15" customHeight="1">
      <c r="B678" s="2160">
        <f>+'ACTA ADICIONAL OBRA '!A189</f>
        <v>12</v>
      </c>
      <c r="C678" s="2161"/>
      <c r="D678" s="2164" t="s">
        <v>1308</v>
      </c>
      <c r="E678" s="2165"/>
      <c r="F678" s="2165"/>
      <c r="G678" s="2166"/>
    </row>
    <row r="679" spans="2:7" ht="15" customHeight="1">
      <c r="B679" s="2162"/>
      <c r="C679" s="2163"/>
      <c r="D679" s="2167"/>
      <c r="E679" s="2168"/>
      <c r="F679" s="2168"/>
      <c r="G679" s="2169"/>
    </row>
    <row r="680" spans="2:7" ht="49.8" customHeight="1">
      <c r="B680" s="344" t="s">
        <v>1230</v>
      </c>
      <c r="C680" s="304" t="str">
        <f>+'ACTA ADICIONAL OBRA '!A234</f>
        <v>12.5.14</v>
      </c>
      <c r="D680" s="2170" t="str">
        <f>+'ACTA ADICIONAL OBRA '!B234</f>
        <v>TABLERO CONTRA INCENDIO BOMBA PRINCIPAL 20 HP CON ELEMENTO DE MANIOBRAMARCA WEG ( PROTECCION MAGNETICA, CONECTOR DE POTENCIA, SELECTOR DE 2 Y 3 POSICIONES, LAMPARA, TEMPORALIZADOR Y TODO LO NECESARIO PARA SU FUNCIONAMIENTO)</v>
      </c>
      <c r="E680" s="2171"/>
      <c r="F680" s="2171"/>
      <c r="G680" s="2172"/>
    </row>
    <row r="681" spans="2:7" ht="26.4" customHeight="1">
      <c r="B681" s="306"/>
      <c r="C681" s="307"/>
      <c r="D681" s="308" t="s">
        <v>1231</v>
      </c>
      <c r="E681" s="305"/>
      <c r="F681" s="309"/>
      <c r="G681" s="310" t="s">
        <v>9</v>
      </c>
    </row>
    <row r="682" spans="2:7" ht="15" customHeight="1">
      <c r="B682" s="2154" t="s">
        <v>1232</v>
      </c>
      <c r="C682" s="2155"/>
      <c r="D682" s="311" t="s">
        <v>1205</v>
      </c>
      <c r="E682" s="311" t="s">
        <v>2</v>
      </c>
      <c r="F682" s="312" t="s">
        <v>1310</v>
      </c>
      <c r="G682" s="313" t="s">
        <v>16</v>
      </c>
    </row>
    <row r="683" spans="2:7" ht="15" customHeight="1">
      <c r="B683" s="2146">
        <v>1</v>
      </c>
      <c r="C683" s="2149" t="str">
        <f>+D680</f>
        <v>TABLERO CONTRA INCENDIO BOMBA PRINCIPAL 20 HP CON ELEMENTO DE MANIOBRAMARCA WEG ( PROTECCION MAGNETICA, CONECTOR DE POTENCIA, SELECTOR DE 2 Y 3 POSICIONES, LAMPARA, TEMPORALIZADOR Y TODO LO NECESARIO PARA SU FUNCIONAMIENTO)</v>
      </c>
      <c r="D683" s="2134" t="s">
        <v>1326</v>
      </c>
      <c r="E683" s="2137">
        <v>1</v>
      </c>
      <c r="F683" s="2140">
        <v>6436800</v>
      </c>
      <c r="G683" s="2143">
        <f>+ROUND(E683*F683,0)</f>
        <v>6436800</v>
      </c>
    </row>
    <row r="684" spans="2:7" ht="27" customHeight="1">
      <c r="B684" s="2147"/>
      <c r="C684" s="2150"/>
      <c r="D684" s="2135"/>
      <c r="E684" s="2138"/>
      <c r="F684" s="2141"/>
      <c r="G684" s="2144"/>
    </row>
    <row r="685" spans="2:7" ht="15" customHeight="1">
      <c r="B685" s="2147"/>
      <c r="C685" s="2150"/>
      <c r="D685" s="2135"/>
      <c r="E685" s="2138"/>
      <c r="F685" s="2141"/>
      <c r="G685" s="2144"/>
    </row>
    <row r="686" spans="2:7" ht="15" customHeight="1">
      <c r="B686" s="2147"/>
      <c r="C686" s="2150"/>
      <c r="D686" s="2135"/>
      <c r="E686" s="2138"/>
      <c r="F686" s="2141"/>
      <c r="G686" s="2144"/>
    </row>
    <row r="687" spans="2:7" ht="8.4" customHeight="1">
      <c r="B687" s="2147"/>
      <c r="C687" s="2150"/>
      <c r="D687" s="2135"/>
      <c r="E687" s="2138"/>
      <c r="F687" s="2141"/>
      <c r="G687" s="2144"/>
    </row>
    <row r="688" spans="2:7" ht="15.6" customHeight="1">
      <c r="B688" s="2148"/>
      <c r="C688" s="2151"/>
      <c r="D688" s="2136"/>
      <c r="E688" s="2139"/>
      <c r="F688" s="2142"/>
      <c r="G688" s="2145"/>
    </row>
    <row r="689" spans="2:7" ht="15" customHeight="1">
      <c r="B689" s="320"/>
      <c r="C689" s="321"/>
      <c r="D689" s="322"/>
      <c r="E689" s="323" t="s">
        <v>1237</v>
      </c>
      <c r="F689" s="309"/>
      <c r="G689" s="324">
        <f>SUM(G683:G687)</f>
        <v>6436800</v>
      </c>
    </row>
    <row r="690" spans="2:7" ht="15" customHeight="1">
      <c r="B690" s="325"/>
      <c r="G690" s="326"/>
    </row>
    <row r="691" spans="2:7" ht="15" customHeight="1">
      <c r="B691" s="2154" t="s">
        <v>1238</v>
      </c>
      <c r="C691" s="2155"/>
      <c r="D691" s="311" t="s">
        <v>1205</v>
      </c>
      <c r="E691" s="312" t="s">
        <v>1313</v>
      </c>
      <c r="F691" s="311" t="s">
        <v>1233</v>
      </c>
      <c r="G691" s="313" t="s">
        <v>16</v>
      </c>
    </row>
    <row r="692" spans="2:7" ht="15" customHeight="1">
      <c r="B692" s="314">
        <v>1</v>
      </c>
      <c r="C692" s="327" t="s">
        <v>1239</v>
      </c>
      <c r="D692" s="316" t="s">
        <v>1240</v>
      </c>
      <c r="E692" s="328">
        <v>0.1</v>
      </c>
      <c r="F692" s="318">
        <f>+G689*0.1</f>
        <v>643680</v>
      </c>
      <c r="G692" s="319">
        <f>+ROUND(F692,0)</f>
        <v>643680</v>
      </c>
    </row>
    <row r="693" spans="2:7" ht="15" customHeight="1">
      <c r="B693" s="314">
        <v>2</v>
      </c>
      <c r="C693" s="329"/>
      <c r="D693" s="330"/>
      <c r="E693" s="331"/>
      <c r="F693" s="318"/>
      <c r="G693" s="319"/>
    </row>
    <row r="694" spans="2:7" ht="15" customHeight="1">
      <c r="B694" s="320"/>
      <c r="C694" s="321"/>
      <c r="D694" s="322"/>
      <c r="E694" s="323" t="s">
        <v>1241</v>
      </c>
      <c r="F694" s="309"/>
      <c r="G694" s="324">
        <f>SUM(G692:G693)</f>
        <v>643680</v>
      </c>
    </row>
    <row r="695" spans="2:7" ht="38.4" customHeight="1">
      <c r="B695" s="325"/>
      <c r="G695" s="326"/>
    </row>
    <row r="696" spans="2:7" ht="15" customHeight="1">
      <c r="B696" s="2154" t="s">
        <v>1242</v>
      </c>
      <c r="C696" s="2155"/>
      <c r="D696" s="311" t="s">
        <v>1314</v>
      </c>
      <c r="E696" s="311" t="s">
        <v>1315</v>
      </c>
      <c r="F696" s="312" t="s">
        <v>1245</v>
      </c>
      <c r="G696" s="313" t="s">
        <v>16</v>
      </c>
    </row>
    <row r="697" spans="2:7" ht="15" customHeight="1">
      <c r="B697" s="314"/>
      <c r="C697" s="332"/>
      <c r="D697" s="1561"/>
      <c r="E697" s="317"/>
      <c r="F697" s="318"/>
      <c r="G697" s="319">
        <f>+F697*E697</f>
        <v>0</v>
      </c>
    </row>
    <row r="698" spans="2:7" ht="15" customHeight="1">
      <c r="B698" s="320"/>
      <c r="C698" s="321"/>
      <c r="D698" s="322"/>
      <c r="E698" s="323" t="s">
        <v>1246</v>
      </c>
      <c r="F698" s="309"/>
      <c r="G698" s="324">
        <f>SUM(G697:G697)</f>
        <v>0</v>
      </c>
    </row>
    <row r="699" spans="2:7" ht="10.199999999999999" customHeight="1">
      <c r="B699" s="325"/>
      <c r="C699" s="1561"/>
      <c r="D699" s="1561"/>
      <c r="E699" s="1561"/>
      <c r="F699" s="1561"/>
      <c r="G699" s="333"/>
    </row>
    <row r="700" spans="2:7" ht="43.2" customHeight="1">
      <c r="B700" s="2154" t="s">
        <v>1247</v>
      </c>
      <c r="C700" s="2155"/>
      <c r="D700" s="311" t="s">
        <v>1205</v>
      </c>
      <c r="E700" s="312" t="s">
        <v>1313</v>
      </c>
      <c r="F700" s="311" t="s">
        <v>1316</v>
      </c>
      <c r="G700" s="313" t="s">
        <v>16</v>
      </c>
    </row>
    <row r="701" spans="2:7" ht="21.6" customHeight="1">
      <c r="B701" s="314">
        <v>1</v>
      </c>
      <c r="C701" s="317" t="s">
        <v>1317</v>
      </c>
      <c r="D701" s="334" t="s">
        <v>1249</v>
      </c>
      <c r="E701" s="317">
        <v>4.5</v>
      </c>
      <c r="F701" s="318">
        <f>+F667</f>
        <v>125079</v>
      </c>
      <c r="G701" s="319">
        <f>+ROUND(E701*F701,0)</f>
        <v>562856</v>
      </c>
    </row>
    <row r="702" spans="2:7" ht="15" customHeight="1">
      <c r="B702" s="314">
        <v>2</v>
      </c>
      <c r="C702" s="335" t="s">
        <v>1318</v>
      </c>
      <c r="D702" s="334" t="s">
        <v>1249</v>
      </c>
      <c r="E702" s="336"/>
      <c r="F702" s="318"/>
      <c r="G702" s="319">
        <f>+ROUND(E702*F702,0)</f>
        <v>0</v>
      </c>
    </row>
    <row r="703" spans="2:7" s="1061" customFormat="1" ht="15" customHeight="1">
      <c r="B703" s="337"/>
      <c r="C703" s="303"/>
      <c r="D703" s="303"/>
      <c r="E703" s="323" t="s">
        <v>1250</v>
      </c>
      <c r="F703" s="309"/>
      <c r="G703" s="324">
        <f>ROUND(SUM(G701:G702),0)</f>
        <v>562856</v>
      </c>
    </row>
    <row r="704" spans="2:7" ht="20.399999999999999" customHeight="1" thickBot="1">
      <c r="B704" s="703"/>
      <c r="C704" s="704"/>
      <c r="D704" s="704"/>
      <c r="E704" s="705" t="s">
        <v>1251</v>
      </c>
      <c r="F704" s="707"/>
      <c r="G704" s="706">
        <f>+ROUND(G703+G694+G698+G689,0)</f>
        <v>7643336</v>
      </c>
    </row>
    <row r="705" spans="2:7" ht="15" customHeight="1">
      <c r="B705" s="2160">
        <f>+B678</f>
        <v>12</v>
      </c>
      <c r="C705" s="2161"/>
      <c r="D705" s="2164" t="s">
        <v>1308</v>
      </c>
      <c r="E705" s="2165"/>
      <c r="F705" s="2165"/>
      <c r="G705" s="2166"/>
    </row>
    <row r="706" spans="2:7" ht="15" customHeight="1">
      <c r="B706" s="2162"/>
      <c r="C706" s="2163"/>
      <c r="D706" s="2167"/>
      <c r="E706" s="2168"/>
      <c r="F706" s="2168"/>
      <c r="G706" s="2169"/>
    </row>
    <row r="707" spans="2:7" ht="48" customHeight="1">
      <c r="B707" s="344" t="s">
        <v>1230</v>
      </c>
      <c r="C707" s="304" t="str">
        <f>+'ACTA ADICIONAL OBRA '!A235</f>
        <v>12.5.15</v>
      </c>
      <c r="D707" s="2170" t="str">
        <f>+'ACTA ADICIONAL OBRA '!B235</f>
        <v>TABLERO CONTRA INCENDIO BOMBA JOCKEY 3,0 HP CON ELEMENTO DE MANIOBRAMARCA WEG ( ARRANCADOR BOMBA, GUARDAMOTOR, SELECTOR DE POSICIONES, PILOTOS DE SEÑALIZACION, BORNERAS, CABLEADO)</v>
      </c>
      <c r="E707" s="2171"/>
      <c r="F707" s="2171"/>
      <c r="G707" s="2172"/>
    </row>
    <row r="708" spans="2:7" ht="15" customHeight="1">
      <c r="B708" s="306"/>
      <c r="C708" s="307"/>
      <c r="D708" s="308" t="s">
        <v>1231</v>
      </c>
      <c r="E708" s="305"/>
      <c r="F708" s="309"/>
      <c r="G708" s="310" t="s">
        <v>9</v>
      </c>
    </row>
    <row r="709" spans="2:7" ht="15" customHeight="1">
      <c r="B709" s="2154" t="s">
        <v>1232</v>
      </c>
      <c r="C709" s="2155"/>
      <c r="D709" s="311" t="s">
        <v>1205</v>
      </c>
      <c r="E709" s="311" t="s">
        <v>2</v>
      </c>
      <c r="F709" s="312" t="s">
        <v>1310</v>
      </c>
      <c r="G709" s="313" t="s">
        <v>16</v>
      </c>
    </row>
    <row r="710" spans="2:7" ht="15" customHeight="1">
      <c r="B710" s="345">
        <v>1</v>
      </c>
      <c r="C710" s="2152" t="str">
        <f>+D707</f>
        <v>TABLERO CONTRA INCENDIO BOMBA JOCKEY 3,0 HP CON ELEMENTO DE MANIOBRAMARCA WEG ( ARRANCADOR BOMBA, GUARDAMOTOR, SELECTOR DE POSICIONES, PILOTOS DE SEÑALIZACION, BORNERAS, CABLEADO)</v>
      </c>
      <c r="D710" s="2134" t="s">
        <v>1326</v>
      </c>
      <c r="E710" s="2137">
        <v>1</v>
      </c>
      <c r="F710" s="2140">
        <v>5549600</v>
      </c>
      <c r="G710" s="2143">
        <f>+ROUND(E710*F710,0)</f>
        <v>5549600</v>
      </c>
    </row>
    <row r="711" spans="2:7" ht="15" customHeight="1">
      <c r="B711" s="350"/>
      <c r="C711" s="2153"/>
      <c r="D711" s="2135"/>
      <c r="E711" s="2138"/>
      <c r="F711" s="2141"/>
      <c r="G711" s="2144"/>
    </row>
    <row r="712" spans="2:7" ht="15" customHeight="1">
      <c r="B712" s="350"/>
      <c r="C712" s="2153"/>
      <c r="D712" s="2135"/>
      <c r="E712" s="2138"/>
      <c r="F712" s="2141"/>
      <c r="G712" s="2144"/>
    </row>
    <row r="713" spans="2:7" ht="15" customHeight="1">
      <c r="B713" s="350"/>
      <c r="C713" s="2153"/>
      <c r="D713" s="2135"/>
      <c r="E713" s="2138"/>
      <c r="F713" s="2141"/>
      <c r="G713" s="2144"/>
    </row>
    <row r="714" spans="2:7" ht="4.8" customHeight="1">
      <c r="B714" s="350"/>
      <c r="C714" s="2153"/>
      <c r="D714" s="2135"/>
      <c r="E714" s="2138"/>
      <c r="F714" s="2141"/>
      <c r="G714" s="2144"/>
    </row>
    <row r="715" spans="2:7" ht="9.6" hidden="1" customHeight="1">
      <c r="B715" s="350"/>
      <c r="C715" s="2153"/>
      <c r="D715" s="2135"/>
      <c r="E715" s="2138"/>
      <c r="F715" s="2141"/>
      <c r="G715" s="2144"/>
    </row>
    <row r="716" spans="2:7" ht="3" customHeight="1">
      <c r="B716" s="350"/>
      <c r="C716" s="2153"/>
      <c r="D716" s="2136"/>
      <c r="E716" s="2139"/>
      <c r="F716" s="2142"/>
      <c r="G716" s="2145"/>
    </row>
    <row r="717" spans="2:7" ht="15" customHeight="1">
      <c r="B717" s="320"/>
      <c r="C717" s="321"/>
      <c r="D717" s="322"/>
      <c r="E717" s="323" t="s">
        <v>1237</v>
      </c>
      <c r="F717" s="309"/>
      <c r="G717" s="324">
        <f>SUM(G710:G716)</f>
        <v>5549600</v>
      </c>
    </row>
    <row r="718" spans="2:7" ht="15" customHeight="1">
      <c r="B718" s="325"/>
      <c r="G718" s="326"/>
    </row>
    <row r="719" spans="2:7" ht="15" customHeight="1">
      <c r="B719" s="2154" t="s">
        <v>1238</v>
      </c>
      <c r="C719" s="2155"/>
      <c r="D719" s="311" t="s">
        <v>1205</v>
      </c>
      <c r="E719" s="312" t="s">
        <v>1313</v>
      </c>
      <c r="F719" s="311" t="s">
        <v>1233</v>
      </c>
      <c r="G719" s="313" t="s">
        <v>16</v>
      </c>
    </row>
    <row r="720" spans="2:7" ht="15" customHeight="1">
      <c r="B720" s="314">
        <v>1</v>
      </c>
      <c r="C720" s="327" t="s">
        <v>1239</v>
      </c>
      <c r="D720" s="316" t="s">
        <v>1240</v>
      </c>
      <c r="E720" s="328">
        <v>0.1</v>
      </c>
      <c r="F720" s="318">
        <f>+G710*0.1</f>
        <v>554960</v>
      </c>
      <c r="G720" s="319">
        <f>+ROUND(F720,0)</f>
        <v>554960</v>
      </c>
    </row>
    <row r="721" spans="2:7" ht="15" customHeight="1">
      <c r="B721" s="314">
        <v>2</v>
      </c>
      <c r="C721" s="329"/>
      <c r="D721" s="330"/>
      <c r="E721" s="331"/>
      <c r="F721" s="318"/>
      <c r="G721" s="319"/>
    </row>
    <row r="722" spans="2:7" ht="15" customHeight="1">
      <c r="B722" s="320"/>
      <c r="C722" s="321"/>
      <c r="D722" s="322"/>
      <c r="E722" s="323" t="s">
        <v>1241</v>
      </c>
      <c r="F722" s="309"/>
      <c r="G722" s="324">
        <f>SUM(G720:G721)</f>
        <v>554960</v>
      </c>
    </row>
    <row r="723" spans="2:7" ht="15" customHeight="1">
      <c r="B723" s="325"/>
      <c r="G723" s="326"/>
    </row>
    <row r="724" spans="2:7" ht="15" customHeight="1">
      <c r="B724" s="2154" t="s">
        <v>1242</v>
      </c>
      <c r="C724" s="2155"/>
      <c r="D724" s="311" t="s">
        <v>1314</v>
      </c>
      <c r="E724" s="311" t="s">
        <v>1315</v>
      </c>
      <c r="F724" s="312" t="s">
        <v>1245</v>
      </c>
      <c r="G724" s="313" t="s">
        <v>16</v>
      </c>
    </row>
    <row r="725" spans="2:7" ht="15" customHeight="1">
      <c r="B725" s="314"/>
      <c r="C725" s="332"/>
      <c r="D725" s="1561"/>
      <c r="E725" s="317"/>
      <c r="F725" s="318"/>
      <c r="G725" s="319">
        <v>0</v>
      </c>
    </row>
    <row r="726" spans="2:7" ht="15" customHeight="1">
      <c r="B726" s="320"/>
      <c r="C726" s="321"/>
      <c r="D726" s="322"/>
      <c r="E726" s="323" t="s">
        <v>1246</v>
      </c>
      <c r="F726" s="309"/>
      <c r="G726" s="324">
        <f>SUM(G725:G725)</f>
        <v>0</v>
      </c>
    </row>
    <row r="727" spans="2:7" ht="15" customHeight="1">
      <c r="B727" s="325"/>
      <c r="C727" s="1561"/>
      <c r="D727" s="1561"/>
      <c r="E727" s="1561"/>
      <c r="F727" s="1561"/>
      <c r="G727" s="333"/>
    </row>
    <row r="728" spans="2:7" ht="15" customHeight="1">
      <c r="B728" s="2154" t="s">
        <v>1247</v>
      </c>
      <c r="C728" s="2155"/>
      <c r="D728" s="311" t="s">
        <v>1205</v>
      </c>
      <c r="E728" s="312" t="s">
        <v>1313</v>
      </c>
      <c r="F728" s="311" t="s">
        <v>1316</v>
      </c>
      <c r="G728" s="313" t="s">
        <v>16</v>
      </c>
    </row>
    <row r="729" spans="2:7" ht="15" customHeight="1">
      <c r="B729" s="314">
        <v>1</v>
      </c>
      <c r="C729" s="317" t="s">
        <v>1317</v>
      </c>
      <c r="D729" s="334" t="s">
        <v>1249</v>
      </c>
      <c r="E729" s="317">
        <v>5.6</v>
      </c>
      <c r="F729" s="318">
        <f>+F701</f>
        <v>125079</v>
      </c>
      <c r="G729" s="319">
        <f>+ROUND(E729*F729,0)</f>
        <v>700442</v>
      </c>
    </row>
    <row r="730" spans="2:7" ht="27" customHeight="1">
      <c r="B730" s="314">
        <v>2</v>
      </c>
      <c r="C730" s="335" t="s">
        <v>1318</v>
      </c>
      <c r="D730" s="334" t="s">
        <v>1249</v>
      </c>
      <c r="E730" s="336"/>
      <c r="F730" s="318"/>
      <c r="G730" s="319">
        <f>+ROUND(E730*F730,0)</f>
        <v>0</v>
      </c>
    </row>
    <row r="731" spans="2:7" ht="22.8" customHeight="1">
      <c r="B731" s="337"/>
      <c r="E731" s="1077" t="s">
        <v>1250</v>
      </c>
      <c r="F731" s="322"/>
      <c r="G731" s="1078">
        <f>ROUND(SUM(G729:G730),0)</f>
        <v>700442</v>
      </c>
    </row>
    <row r="732" spans="2:7" ht="27" customHeight="1">
      <c r="B732" s="1630"/>
      <c r="C732" s="1631"/>
      <c r="D732" s="1632"/>
      <c r="E732" s="1633" t="s">
        <v>1251</v>
      </c>
      <c r="F732" s="1634"/>
      <c r="G732" s="1635">
        <f>+ROUND(G731+G722+G726+G717,0)</f>
        <v>6805002</v>
      </c>
    </row>
    <row r="733" spans="2:7" ht="48" customHeight="1">
      <c r="B733" s="2156" t="e" vm="7">
        <v>#VALUE!</v>
      </c>
      <c r="C733" s="2156"/>
      <c r="D733" s="755"/>
      <c r="E733" s="238"/>
      <c r="G733" s="326"/>
    </row>
    <row r="734" spans="2:7" ht="17.399999999999999" customHeight="1" thickBot="1">
      <c r="B734" s="2157" t="s">
        <v>1306</v>
      </c>
      <c r="C734" s="2158"/>
      <c r="D734" s="755"/>
      <c r="E734" s="1060" t="s">
        <v>1968</v>
      </c>
      <c r="F734" s="1059"/>
      <c r="G734" s="1076"/>
    </row>
    <row r="735" spans="2:7" ht="15" customHeight="1">
      <c r="B735" s="2159" t="s">
        <v>1939</v>
      </c>
      <c r="C735" s="1759"/>
      <c r="D735" s="1759" t="s">
        <v>1942</v>
      </c>
      <c r="E735" s="1759"/>
      <c r="F735" s="1759"/>
      <c r="G735" s="2104"/>
    </row>
    <row r="736" spans="2:7" ht="15" customHeight="1">
      <c r="B736" s="2159" t="s">
        <v>1940</v>
      </c>
      <c r="C736" s="1759"/>
      <c r="D736" s="1759" t="s">
        <v>1943</v>
      </c>
      <c r="E736" s="1759"/>
      <c r="F736" s="1759"/>
      <c r="G736" s="2104"/>
    </row>
    <row r="737" spans="2:7" ht="15" customHeight="1" thickBot="1">
      <c r="B737" s="2133" t="s">
        <v>1941</v>
      </c>
      <c r="C737" s="1760"/>
      <c r="D737" s="1603"/>
      <c r="E737" s="1604"/>
      <c r="F737" s="1472" t="s">
        <v>1944</v>
      </c>
      <c r="G737" s="1473"/>
    </row>
    <row r="738" spans="2:7" ht="43.8" customHeight="1">
      <c r="B738" s="2173" t="s">
        <v>1228</v>
      </c>
      <c r="C738" s="2174"/>
      <c r="D738" s="2174"/>
      <c r="E738" s="2174"/>
      <c r="F738" s="2174"/>
      <c r="G738" s="2175"/>
    </row>
    <row r="739" spans="2:7" ht="12.75" customHeight="1">
      <c r="B739" s="2176" t="s">
        <v>1229</v>
      </c>
      <c r="C739" s="2177"/>
      <c r="D739" s="2177"/>
      <c r="E739" s="2177"/>
      <c r="F739" s="2177"/>
      <c r="G739" s="2178"/>
    </row>
    <row r="740" spans="2:7" ht="15" customHeight="1">
      <c r="B740" s="2312">
        <f>+'ACTA ADICIONAL OBRA '!A189</f>
        <v>12</v>
      </c>
      <c r="C740" s="2313"/>
      <c r="D740" s="2314" t="str">
        <f>+'ACTA ADICIONAL OBRA '!B236</f>
        <v>CIELO RASO</v>
      </c>
      <c r="E740" s="2315"/>
      <c r="F740" s="2315"/>
      <c r="G740" s="2316"/>
    </row>
    <row r="741" spans="2:7" ht="15" customHeight="1">
      <c r="B741" s="2162"/>
      <c r="C741" s="2163"/>
      <c r="D741" s="2167"/>
      <c r="E741" s="2168"/>
      <c r="F741" s="2168"/>
      <c r="G741" s="2169"/>
    </row>
    <row r="742" spans="2:7" ht="15" customHeight="1">
      <c r="B742" s="344" t="s">
        <v>1230</v>
      </c>
      <c r="C742" s="304" t="str">
        <f>+'ACTA ADICIONAL OBRA '!A237</f>
        <v>12.6.1</v>
      </c>
      <c r="D742" s="2170" t="str">
        <f>+'ACTA ADICIONAL OBRA '!B237</f>
        <v>SUMINISTRO E INSTALACION DE CIELO RASO EN PVC INCLUYE TODO LO NECESARIO PARA SU INSTALACION</v>
      </c>
      <c r="E742" s="2171"/>
      <c r="F742" s="2171"/>
      <c r="G742" s="2172"/>
    </row>
    <row r="743" spans="2:7" ht="15" customHeight="1">
      <c r="B743" s="306"/>
      <c r="C743" s="307"/>
      <c r="D743" s="308" t="s">
        <v>1231</v>
      </c>
      <c r="E743" s="305"/>
      <c r="F743" s="309"/>
      <c r="G743" s="310" t="str">
        <f>+'ACTA ADICIONAL OBRA '!C237</f>
        <v>m²</v>
      </c>
    </row>
    <row r="744" spans="2:7" ht="15" customHeight="1">
      <c r="B744" s="2154" t="s">
        <v>1232</v>
      </c>
      <c r="C744" s="2155"/>
      <c r="D744" s="311" t="s">
        <v>1205</v>
      </c>
      <c r="E744" s="311" t="s">
        <v>2</v>
      </c>
      <c r="F744" s="312" t="s">
        <v>1310</v>
      </c>
      <c r="G744" s="313" t="s">
        <v>16</v>
      </c>
    </row>
    <row r="745" spans="2:7" ht="15" customHeight="1">
      <c r="B745" s="2283" t="s">
        <v>1232</v>
      </c>
      <c r="C745" s="2284"/>
      <c r="D745" s="788" t="s">
        <v>1205</v>
      </c>
      <c r="E745" s="788" t="s">
        <v>2</v>
      </c>
      <c r="F745" s="789" t="s">
        <v>1233</v>
      </c>
      <c r="G745" s="1570" t="s">
        <v>16</v>
      </c>
    </row>
    <row r="746" spans="2:7" ht="15" customHeight="1">
      <c r="B746" s="1571"/>
      <c r="C746" s="790"/>
      <c r="D746" s="791"/>
      <c r="E746" s="792"/>
      <c r="F746" s="793"/>
      <c r="G746" s="1572"/>
    </row>
    <row r="747" spans="2:7" ht="15" customHeight="1">
      <c r="B747" s="1573">
        <v>1</v>
      </c>
      <c r="C747" s="790" t="s">
        <v>1917</v>
      </c>
      <c r="D747" s="791" t="s">
        <v>105</v>
      </c>
      <c r="E747" s="792">
        <v>1</v>
      </c>
      <c r="F747" s="793">
        <v>1400</v>
      </c>
      <c r="G747" s="1572">
        <f t="shared" ref="G747:G755" si="10">ROUND(F747*E747,0)</f>
        <v>1400</v>
      </c>
    </row>
    <row r="748" spans="2:7" ht="18.600000000000001" customHeight="1">
      <c r="B748" s="1573">
        <v>2</v>
      </c>
      <c r="C748" s="790" t="s">
        <v>1911</v>
      </c>
      <c r="D748" s="791" t="s">
        <v>1058</v>
      </c>
      <c r="E748" s="792">
        <v>1.2</v>
      </c>
      <c r="F748" s="793">
        <v>7350</v>
      </c>
      <c r="G748" s="1572">
        <f t="shared" si="10"/>
        <v>8820</v>
      </c>
    </row>
    <row r="749" spans="2:7" ht="18.600000000000001" customHeight="1">
      <c r="B749" s="1573">
        <v>3</v>
      </c>
      <c r="C749" s="790" t="s">
        <v>1912</v>
      </c>
      <c r="D749" s="791" t="s">
        <v>1058</v>
      </c>
      <c r="E749" s="792">
        <v>1.3</v>
      </c>
      <c r="F749" s="793">
        <v>8500</v>
      </c>
      <c r="G749" s="1572">
        <f t="shared" si="10"/>
        <v>11050</v>
      </c>
    </row>
    <row r="750" spans="2:7" ht="15" customHeight="1">
      <c r="B750" s="1573">
        <v>4</v>
      </c>
      <c r="C750" s="790" t="s">
        <v>1925</v>
      </c>
      <c r="D750" s="791" t="s">
        <v>1058</v>
      </c>
      <c r="E750" s="792">
        <v>0.75</v>
      </c>
      <c r="F750" s="793">
        <v>30000</v>
      </c>
      <c r="G750" s="1572">
        <f t="shared" si="10"/>
        <v>22500</v>
      </c>
    </row>
    <row r="751" spans="2:7" ht="15" customHeight="1">
      <c r="B751" s="1573">
        <v>5</v>
      </c>
      <c r="C751" s="790" t="s">
        <v>1918</v>
      </c>
      <c r="D751" s="791" t="s">
        <v>105</v>
      </c>
      <c r="E751" s="792">
        <v>0.75</v>
      </c>
      <c r="F751" s="793">
        <v>1000</v>
      </c>
      <c r="G751" s="1572">
        <f t="shared" si="10"/>
        <v>750</v>
      </c>
    </row>
    <row r="752" spans="2:7" ht="15" customHeight="1">
      <c r="B752" s="1573">
        <v>6</v>
      </c>
      <c r="C752" s="790" t="s">
        <v>1923</v>
      </c>
      <c r="D752" s="791" t="s">
        <v>1924</v>
      </c>
      <c r="E752" s="792">
        <v>0.3</v>
      </c>
      <c r="F752" s="793">
        <v>20000</v>
      </c>
      <c r="G752" s="1572">
        <f t="shared" si="10"/>
        <v>6000</v>
      </c>
    </row>
    <row r="753" spans="1:7" ht="15" customHeight="1">
      <c r="B753" s="1573">
        <v>7</v>
      </c>
      <c r="C753" s="790" t="s">
        <v>1919</v>
      </c>
      <c r="D753" s="791" t="s">
        <v>1913</v>
      </c>
      <c r="E753" s="792">
        <v>0.5</v>
      </c>
      <c r="F753" s="794">
        <v>17000</v>
      </c>
      <c r="G753" s="1572">
        <f t="shared" si="10"/>
        <v>8500</v>
      </c>
    </row>
    <row r="754" spans="1:7" ht="15" customHeight="1">
      <c r="B754" s="1573">
        <v>8</v>
      </c>
      <c r="C754" s="790" t="s">
        <v>1920</v>
      </c>
      <c r="D754" s="791" t="s">
        <v>1913</v>
      </c>
      <c r="E754" s="792">
        <v>0.25</v>
      </c>
      <c r="F754" s="794">
        <v>26000</v>
      </c>
      <c r="G754" s="1572">
        <f t="shared" si="10"/>
        <v>6500</v>
      </c>
    </row>
    <row r="755" spans="1:7" ht="15" customHeight="1">
      <c r="B755" s="1573">
        <v>9</v>
      </c>
      <c r="C755" s="790" t="s">
        <v>1921</v>
      </c>
      <c r="D755" s="791" t="s">
        <v>1913</v>
      </c>
      <c r="E755" s="792">
        <v>1.3</v>
      </c>
      <c r="F755" s="794">
        <v>15000</v>
      </c>
      <c r="G755" s="1572">
        <f t="shared" si="10"/>
        <v>19500</v>
      </c>
    </row>
    <row r="756" spans="1:7" ht="15" customHeight="1">
      <c r="B756" s="1573"/>
      <c r="C756" s="790"/>
      <c r="D756" s="791"/>
      <c r="E756" s="2293" t="s">
        <v>1237</v>
      </c>
      <c r="F756" s="2294"/>
      <c r="G756" s="1574">
        <f>+SUM(G746:G755)</f>
        <v>85020</v>
      </c>
    </row>
    <row r="757" spans="1:7" ht="15" customHeight="1">
      <c r="B757" s="2317"/>
      <c r="C757" s="2318"/>
      <c r="D757" s="2318"/>
      <c r="E757" s="2318"/>
      <c r="F757" s="2318"/>
      <c r="G757" s="2319"/>
    </row>
    <row r="758" spans="1:7" ht="26.4" customHeight="1">
      <c r="B758" s="2283" t="s">
        <v>1238</v>
      </c>
      <c r="C758" s="2284"/>
      <c r="D758" s="788" t="s">
        <v>1205</v>
      </c>
      <c r="E758" s="789" t="str">
        <f>+E745</f>
        <v>CANTIDAD</v>
      </c>
      <c r="F758" s="789" t="s">
        <v>1233</v>
      </c>
      <c r="G758" s="1570" t="s">
        <v>16</v>
      </c>
    </row>
    <row r="759" spans="1:7" ht="29.4" customHeight="1">
      <c r="B759" s="1575">
        <v>1</v>
      </c>
      <c r="C759" s="1081" t="s">
        <v>1239</v>
      </c>
      <c r="D759" s="795" t="s">
        <v>1240</v>
      </c>
      <c r="E759" s="1082">
        <v>0.1</v>
      </c>
      <c r="F759" s="1083">
        <f>+G768*0.1</f>
        <v>3752.4</v>
      </c>
      <c r="G759" s="1576">
        <f>+ROUND(F759,0)</f>
        <v>3752</v>
      </c>
    </row>
    <row r="760" spans="1:7" ht="22.8" customHeight="1">
      <c r="B760" s="1577">
        <v>2</v>
      </c>
      <c r="C760" s="1084" t="s">
        <v>1922</v>
      </c>
      <c r="D760" s="796" t="s">
        <v>1258</v>
      </c>
      <c r="E760" s="1085">
        <v>0.5</v>
      </c>
      <c r="F760" s="1086">
        <v>30000</v>
      </c>
      <c r="G760" s="1578">
        <f>ROUND(F760*E760,0)</f>
        <v>15000</v>
      </c>
    </row>
    <row r="761" spans="1:7" ht="15" customHeight="1">
      <c r="B761" s="2285"/>
      <c r="C761" s="2286"/>
      <c r="D761" s="2287"/>
      <c r="E761" s="2288" t="s">
        <v>1241</v>
      </c>
      <c r="F761" s="2289"/>
      <c r="G761" s="1581">
        <f>SUM(G759:G760)</f>
        <v>18752</v>
      </c>
    </row>
    <row r="762" spans="1:7" ht="15" customHeight="1">
      <c r="B762" s="1579"/>
      <c r="C762" s="1580"/>
      <c r="D762" s="1580"/>
      <c r="E762" s="1582"/>
      <c r="F762" s="1582"/>
      <c r="G762" s="1583"/>
    </row>
    <row r="763" spans="1:7" ht="15" customHeight="1">
      <c r="B763" s="2283" t="s">
        <v>1242</v>
      </c>
      <c r="C763" s="2284"/>
      <c r="D763" s="788" t="s">
        <v>1243</v>
      </c>
      <c r="E763" s="788" t="s">
        <v>1244</v>
      </c>
      <c r="F763" s="788" t="s">
        <v>1245</v>
      </c>
      <c r="G763" s="1584" t="s">
        <v>16</v>
      </c>
    </row>
    <row r="764" spans="1:7" ht="15" customHeight="1">
      <c r="B764" s="1571"/>
      <c r="C764" s="797"/>
      <c r="D764" s="798"/>
      <c r="E764" s="799"/>
      <c r="F764" s="1585"/>
      <c r="G764" s="1576"/>
    </row>
    <row r="765" spans="1:7" ht="27" customHeight="1">
      <c r="B765" s="2290"/>
      <c r="C765" s="2291"/>
      <c r="D765" s="2292"/>
      <c r="E765" s="2293" t="s">
        <v>1246</v>
      </c>
      <c r="F765" s="2294"/>
      <c r="G765" s="1586">
        <f>G764</f>
        <v>0</v>
      </c>
    </row>
    <row r="766" spans="1:7" ht="15" customHeight="1">
      <c r="B766" s="2295"/>
      <c r="C766" s="2296"/>
      <c r="D766" s="2296"/>
      <c r="E766" s="2296"/>
      <c r="F766" s="2296"/>
      <c r="G766" s="2297"/>
    </row>
    <row r="767" spans="1:7" ht="15" customHeight="1">
      <c r="B767" s="2283" t="s">
        <v>1247</v>
      </c>
      <c r="C767" s="2284"/>
      <c r="D767" s="788" t="str">
        <f>+D763</f>
        <v xml:space="preserve">UNIDAD  </v>
      </c>
      <c r="E767" s="789" t="str">
        <f>+E758</f>
        <v>CANTIDAD</v>
      </c>
      <c r="F767" s="789" t="s">
        <v>1233</v>
      </c>
      <c r="G767" s="1570" t="s">
        <v>16</v>
      </c>
    </row>
    <row r="768" spans="1:7" ht="15" customHeight="1">
      <c r="A768"/>
      <c r="B768" s="1571">
        <v>1</v>
      </c>
      <c r="C768" s="800" t="s">
        <v>1248</v>
      </c>
      <c r="D768" s="801" t="s">
        <v>1249</v>
      </c>
      <c r="E768" s="802">
        <v>0.3</v>
      </c>
      <c r="F768" s="803">
        <f>+'CUADRILLAS '!H36</f>
        <v>125079</v>
      </c>
      <c r="G768" s="1572">
        <f>ROUND(F768*E768,0)</f>
        <v>37524</v>
      </c>
    </row>
    <row r="769" spans="1:7" ht="15" customHeight="1">
      <c r="A769"/>
      <c r="B769" s="2290"/>
      <c r="C769" s="2291"/>
      <c r="D769" s="2292"/>
      <c r="E769" s="2293" t="s">
        <v>1250</v>
      </c>
      <c r="F769" s="2294"/>
      <c r="G769" s="1574">
        <f>+G768</f>
        <v>37524</v>
      </c>
    </row>
    <row r="770" spans="1:7" ht="15" customHeight="1">
      <c r="A770"/>
      <c r="B770" s="1587"/>
      <c r="C770" s="1087"/>
      <c r="D770" s="1087"/>
      <c r="E770" s="2281" t="s">
        <v>1251</v>
      </c>
      <c r="F770" s="2282"/>
      <c r="G770" s="1588">
        <f>G756+G761+G769+G765</f>
        <v>141296</v>
      </c>
    </row>
    <row r="771" spans="1:7" ht="8.4" customHeight="1">
      <c r="A771"/>
      <c r="B771" s="1613"/>
      <c r="C771" s="1614"/>
      <c r="D771" s="1614"/>
      <c r="E771" s="1614"/>
      <c r="F771" s="1614"/>
      <c r="G771" s="1615"/>
    </row>
    <row r="772" spans="1:7" ht="15" customHeight="1">
      <c r="A772"/>
      <c r="B772" s="2298">
        <f>+'ACTA ADICIONAL OBRA '!A189</f>
        <v>12</v>
      </c>
      <c r="C772" s="2299"/>
      <c r="D772" s="2302" t="str">
        <f>+'ACTA ADICIONAL OBRA '!B239</f>
        <v xml:space="preserve">PUERTAS MADERA </v>
      </c>
      <c r="E772" s="2302"/>
      <c r="F772" s="2302"/>
      <c r="G772" s="2303"/>
    </row>
    <row r="773" spans="1:7" ht="15" customHeight="1">
      <c r="A773"/>
      <c r="B773" s="2300"/>
      <c r="C773" s="2301"/>
      <c r="D773" s="2302"/>
      <c r="E773" s="2302"/>
      <c r="F773" s="2302"/>
      <c r="G773" s="2303"/>
    </row>
    <row r="774" spans="1:7" ht="15" customHeight="1">
      <c r="A774"/>
      <c r="B774" s="1590" t="s">
        <v>1230</v>
      </c>
      <c r="C774" s="728" t="str">
        <f>+'ACTA ADICIONAL OBRA '!A240</f>
        <v>12.7.1</v>
      </c>
      <c r="D774" s="2304" t="str">
        <f>+'ACTA ADICIONAL OBRA '!B240</f>
        <v xml:space="preserve">SUMINISTRO E INSTALACION DE PUERTA ENTAMBORADA + CENEFA DE 1,20X2,60 </v>
      </c>
      <c r="E774" s="2277"/>
      <c r="F774" s="2277"/>
      <c r="G774" s="2305"/>
    </row>
    <row r="775" spans="1:7" ht="15" customHeight="1">
      <c r="A775"/>
      <c r="B775" s="1591"/>
      <c r="C775" s="729"/>
      <c r="D775" s="2306" t="s">
        <v>1231</v>
      </c>
      <c r="E775" s="2277"/>
      <c r="F775" s="2277"/>
      <c r="G775" s="1592" t="str">
        <f>+'ACTA ADICIONAL OBRA '!C240</f>
        <v>UN</v>
      </c>
    </row>
    <row r="776" spans="1:7" ht="15" customHeight="1">
      <c r="A776"/>
      <c r="B776" s="2271" t="s">
        <v>1232</v>
      </c>
      <c r="C776" s="2272"/>
      <c r="D776" s="728" t="s">
        <v>1205</v>
      </c>
      <c r="E776" s="728" t="s">
        <v>2</v>
      </c>
      <c r="F776" s="730" t="s">
        <v>1233</v>
      </c>
      <c r="G776" s="1593" t="s">
        <v>16</v>
      </c>
    </row>
    <row r="777" spans="1:7" ht="15" customHeight="1">
      <c r="A777"/>
      <c r="B777" s="1594">
        <v>1</v>
      </c>
      <c r="C777" s="732" t="s">
        <v>2061</v>
      </c>
      <c r="D777" s="733" t="s">
        <v>106</v>
      </c>
      <c r="E777" s="734">
        <v>1</v>
      </c>
      <c r="F777" s="735">
        <f>847192+300000</f>
        <v>1147192</v>
      </c>
      <c r="G777" s="1595">
        <f>ROUND(F777*E777,0)</f>
        <v>1147192</v>
      </c>
    </row>
    <row r="778" spans="1:7" ht="15" customHeight="1">
      <c r="A778"/>
      <c r="B778" s="2273"/>
      <c r="C778" s="2274"/>
      <c r="D778" s="2275"/>
      <c r="E778" s="2276" t="s">
        <v>1237</v>
      </c>
      <c r="F778" s="2277"/>
      <c r="G778" s="1596">
        <f>SUM(G777)</f>
        <v>1147192</v>
      </c>
    </row>
    <row r="779" spans="1:7" ht="15" customHeight="1">
      <c r="A779"/>
      <c r="B779" s="2278"/>
      <c r="C779" s="2279"/>
      <c r="D779" s="2279"/>
      <c r="E779" s="2279"/>
      <c r="F779" s="2279"/>
      <c r="G779" s="2280"/>
    </row>
    <row r="780" spans="1:7" ht="15" customHeight="1">
      <c r="A780"/>
      <c r="B780" s="2271" t="s">
        <v>1238</v>
      </c>
      <c r="C780" s="2272"/>
      <c r="D780" s="728" t="s">
        <v>1205</v>
      </c>
      <c r="E780" s="728" t="s">
        <v>2</v>
      </c>
      <c r="F780" s="730" t="s">
        <v>1233</v>
      </c>
      <c r="G780" s="1593" t="s">
        <v>16</v>
      </c>
    </row>
    <row r="781" spans="1:7" ht="15" customHeight="1">
      <c r="A781"/>
      <c r="B781" s="1594">
        <v>1</v>
      </c>
      <c r="C781" s="738" t="s">
        <v>1239</v>
      </c>
      <c r="D781" s="731" t="s">
        <v>1240</v>
      </c>
      <c r="E781" s="739">
        <v>0.1</v>
      </c>
      <c r="F781" s="740">
        <f>+F791*0.1</f>
        <v>12507.900000000001</v>
      </c>
      <c r="G781" s="1597">
        <f>+ROUND(F781,0)</f>
        <v>12508</v>
      </c>
    </row>
    <row r="782" spans="1:7" ht="15" customHeight="1">
      <c r="A782"/>
      <c r="B782" s="1594"/>
      <c r="C782" s="741"/>
      <c r="D782" s="731"/>
      <c r="E782" s="734"/>
      <c r="F782" s="742"/>
      <c r="G782" s="1595"/>
    </row>
    <row r="783" spans="1:7" ht="15" customHeight="1">
      <c r="A783"/>
      <c r="B783" s="1594"/>
      <c r="C783" s="738"/>
      <c r="D783" s="731"/>
      <c r="E783" s="739"/>
      <c r="F783" s="740"/>
      <c r="G783" s="1597"/>
    </row>
    <row r="784" spans="1:7" ht="15" customHeight="1">
      <c r="A784"/>
      <c r="B784" s="2273"/>
      <c r="C784" s="2274"/>
      <c r="D784" s="2275"/>
      <c r="E784" s="2276" t="s">
        <v>1241</v>
      </c>
      <c r="F784" s="2277"/>
      <c r="G784" s="1596">
        <f>G781+G783+G782</f>
        <v>12508</v>
      </c>
    </row>
    <row r="785" spans="1:7" ht="15" customHeight="1">
      <c r="A785"/>
      <c r="B785" s="1598"/>
      <c r="C785" s="736"/>
      <c r="D785" s="736"/>
      <c r="E785" s="737"/>
      <c r="F785" s="737"/>
      <c r="G785" s="1596"/>
    </row>
    <row r="786" spans="1:7" ht="15" customHeight="1">
      <c r="A786"/>
      <c r="B786" s="2271" t="s">
        <v>1242</v>
      </c>
      <c r="C786" s="2272"/>
      <c r="D786" s="728" t="s">
        <v>1243</v>
      </c>
      <c r="E786" s="728" t="s">
        <v>1244</v>
      </c>
      <c r="F786" s="728" t="s">
        <v>1245</v>
      </c>
      <c r="G786" s="1589" t="s">
        <v>16</v>
      </c>
    </row>
    <row r="787" spans="1:7" ht="15" customHeight="1">
      <c r="A787"/>
      <c r="B787" s="1594"/>
      <c r="C787" s="743" t="s">
        <v>1927</v>
      </c>
      <c r="D787" s="744"/>
      <c r="E787" s="734"/>
      <c r="F787" s="738"/>
      <c r="G787" s="1597">
        <f>+ROUND(E787*F787*D787,0)</f>
        <v>0</v>
      </c>
    </row>
    <row r="788" spans="1:7" ht="42" customHeight="1">
      <c r="A788"/>
      <c r="B788" s="2273"/>
      <c r="C788" s="2274"/>
      <c r="D788" s="2275"/>
      <c r="E788" s="2276" t="s">
        <v>1246</v>
      </c>
      <c r="F788" s="2277"/>
      <c r="G788" s="1599">
        <v>0</v>
      </c>
    </row>
    <row r="789" spans="1:7" ht="15" customHeight="1">
      <c r="A789"/>
      <c r="B789" s="2278"/>
      <c r="C789" s="2279"/>
      <c r="D789" s="2279"/>
      <c r="E789" s="2279"/>
      <c r="F789" s="2279"/>
      <c r="G789" s="2280"/>
    </row>
    <row r="790" spans="1:7" ht="15" customHeight="1">
      <c r="A790"/>
      <c r="B790" s="2271" t="s">
        <v>1247</v>
      </c>
      <c r="C790" s="2272"/>
      <c r="D790" s="728" t="str">
        <f>+D780</f>
        <v>UNIDAD</v>
      </c>
      <c r="E790" s="728" t="s">
        <v>2</v>
      </c>
      <c r="F790" s="730" t="s">
        <v>1928</v>
      </c>
      <c r="G790" s="1593" t="s">
        <v>16</v>
      </c>
    </row>
    <row r="791" spans="1:7" ht="15" customHeight="1">
      <c r="A791"/>
      <c r="B791" s="1594">
        <v>1</v>
      </c>
      <c r="C791" s="743" t="s">
        <v>1248</v>
      </c>
      <c r="D791" s="745" t="s">
        <v>1249</v>
      </c>
      <c r="E791" s="734">
        <v>1</v>
      </c>
      <c r="F791" s="746">
        <f>+'CUADRILLAS '!H36</f>
        <v>125079</v>
      </c>
      <c r="G791" s="1595">
        <f>ROUND(F791*E791,0)</f>
        <v>125079</v>
      </c>
    </row>
    <row r="792" spans="1:7" ht="21.6" customHeight="1">
      <c r="A792"/>
      <c r="B792" s="2273"/>
      <c r="C792" s="2274"/>
      <c r="D792" s="2275"/>
      <c r="E792" s="2276" t="s">
        <v>1250</v>
      </c>
      <c r="F792" s="2277"/>
      <c r="G792" s="1596">
        <f>G791</f>
        <v>125079</v>
      </c>
    </row>
    <row r="793" spans="1:7" ht="15" customHeight="1" thickBot="1">
      <c r="A793"/>
      <c r="B793" s="1594"/>
      <c r="C793" s="731"/>
      <c r="D793" s="731"/>
      <c r="E793" s="2276" t="s">
        <v>1251</v>
      </c>
      <c r="F793" s="2277"/>
      <c r="G793" s="1596">
        <f>ROUND(G778+G784+G792,0)</f>
        <v>1284779</v>
      </c>
    </row>
    <row r="794" spans="1:7" ht="47.4" customHeight="1">
      <c r="A794"/>
      <c r="B794" s="2182"/>
      <c r="C794" s="2183"/>
      <c r="D794" s="1072"/>
      <c r="E794" s="1073"/>
      <c r="F794" s="1074"/>
      <c r="G794" s="1075"/>
    </row>
    <row r="795" spans="1:7" ht="15" customHeight="1" thickBot="1">
      <c r="A795"/>
      <c r="B795" s="2157" t="s">
        <v>1306</v>
      </c>
      <c r="C795" s="2158"/>
      <c r="D795" s="755"/>
      <c r="E795" s="1060" t="s">
        <v>1968</v>
      </c>
      <c r="F795" s="1059"/>
      <c r="G795" s="1076"/>
    </row>
    <row r="796" spans="1:7" ht="15" customHeight="1">
      <c r="A796"/>
      <c r="B796" s="2159" t="s">
        <v>1939</v>
      </c>
      <c r="C796" s="1759"/>
      <c r="D796" s="1759" t="s">
        <v>1942</v>
      </c>
      <c r="E796" s="1759"/>
      <c r="F796" s="1759"/>
      <c r="G796" s="2104"/>
    </row>
    <row r="797" spans="1:7" ht="15" customHeight="1">
      <c r="A797"/>
      <c r="B797" s="2159" t="s">
        <v>1940</v>
      </c>
      <c r="C797" s="1759"/>
      <c r="D797" s="1759" t="s">
        <v>1943</v>
      </c>
      <c r="E797" s="1759"/>
      <c r="F797" s="1759"/>
      <c r="G797" s="2104"/>
    </row>
    <row r="798" spans="1:7" ht="15" customHeight="1" thickBot="1">
      <c r="A798"/>
      <c r="B798" s="2133" t="s">
        <v>1941</v>
      </c>
      <c r="C798" s="1760"/>
      <c r="D798" s="1603"/>
      <c r="E798" s="1604"/>
      <c r="F798" s="1472" t="s">
        <v>1944</v>
      </c>
      <c r="G798" s="1473"/>
    </row>
    <row r="799" spans="1:7" ht="43.8" customHeight="1">
      <c r="B799" s="2173" t="s">
        <v>1228</v>
      </c>
      <c r="C799" s="2174"/>
      <c r="D799" s="2174"/>
      <c r="E799" s="2174"/>
      <c r="F799" s="2174"/>
      <c r="G799" s="2175"/>
    </row>
    <row r="800" spans="1:7" ht="12.75" customHeight="1">
      <c r="B800" s="2176" t="s">
        <v>1229</v>
      </c>
      <c r="C800" s="2177"/>
      <c r="D800" s="2177"/>
      <c r="E800" s="2177"/>
      <c r="F800" s="2177"/>
      <c r="G800" s="2178"/>
    </row>
    <row r="801" spans="1:14" ht="15" customHeight="1">
      <c r="A801"/>
      <c r="B801" s="2298">
        <f>+B772</f>
        <v>12</v>
      </c>
      <c r="C801" s="2299"/>
      <c r="D801" s="2302" t="str">
        <f>+D772</f>
        <v xml:space="preserve">PUERTAS MADERA </v>
      </c>
      <c r="E801" s="2302"/>
      <c r="F801" s="2302"/>
      <c r="G801" s="2303"/>
    </row>
    <row r="802" spans="1:14" ht="15" customHeight="1">
      <c r="A802"/>
      <c r="B802" s="2300"/>
      <c r="C802" s="2301"/>
      <c r="D802" s="2302"/>
      <c r="E802" s="2302"/>
      <c r="F802" s="2302"/>
      <c r="G802" s="2303"/>
    </row>
    <row r="803" spans="1:14" ht="15" customHeight="1">
      <c r="A803"/>
      <c r="B803" s="1590" t="s">
        <v>1230</v>
      </c>
      <c r="C803" s="728" t="str">
        <f>+'ACTA ADICIONAL OBRA '!A241</f>
        <v>12.7.2</v>
      </c>
      <c r="D803" s="2304" t="str">
        <f>+'ACTA ADICIONAL OBRA '!B241</f>
        <v>SUMINISTRO E INSTALACION DE PUERTA ENTAMBORADA + CENEFA DE 1,00X2,60</v>
      </c>
      <c r="E803" s="2277"/>
      <c r="F803" s="2277"/>
      <c r="G803" s="2305"/>
    </row>
    <row r="804" spans="1:14" ht="15" customHeight="1">
      <c r="A804"/>
      <c r="B804" s="1591"/>
      <c r="C804" s="729"/>
      <c r="D804" s="2306" t="s">
        <v>1231</v>
      </c>
      <c r="E804" s="2277"/>
      <c r="F804" s="2277"/>
      <c r="G804" s="1592" t="str">
        <f>+G775</f>
        <v>UN</v>
      </c>
    </row>
    <row r="805" spans="1:14" ht="15" customHeight="1">
      <c r="A805"/>
      <c r="B805" s="2271" t="s">
        <v>1232</v>
      </c>
      <c r="C805" s="2272"/>
      <c r="D805" s="728" t="s">
        <v>1205</v>
      </c>
      <c r="E805" s="728" t="s">
        <v>2</v>
      </c>
      <c r="F805" s="730" t="s">
        <v>1233</v>
      </c>
      <c r="G805" s="1593" t="s">
        <v>16</v>
      </c>
    </row>
    <row r="806" spans="1:14" ht="15" customHeight="1">
      <c r="A806"/>
      <c r="B806" s="1594">
        <v>1</v>
      </c>
      <c r="C806" s="732" t="s">
        <v>2060</v>
      </c>
      <c r="D806" s="733" t="s">
        <v>106</v>
      </c>
      <c r="E806" s="734">
        <v>1</v>
      </c>
      <c r="F806" s="735">
        <f>748332+250000</f>
        <v>998332</v>
      </c>
      <c r="G806" s="1595">
        <f>ROUND(F806*E806,0)</f>
        <v>998332</v>
      </c>
    </row>
    <row r="807" spans="1:14" ht="15" customHeight="1">
      <c r="A807"/>
      <c r="B807" s="2273"/>
      <c r="C807" s="2274"/>
      <c r="D807" s="2275"/>
      <c r="E807" s="2276" t="s">
        <v>1237</v>
      </c>
      <c r="F807" s="2277"/>
      <c r="G807" s="1596">
        <f>SUM(G806)</f>
        <v>998332</v>
      </c>
    </row>
    <row r="808" spans="1:14" ht="15" customHeight="1">
      <c r="A808"/>
      <c r="B808" s="2278"/>
      <c r="C808" s="2279"/>
      <c r="D808" s="2279"/>
      <c r="E808" s="2279"/>
      <c r="F808" s="2279"/>
      <c r="G808" s="2280"/>
    </row>
    <row r="809" spans="1:14" ht="15" customHeight="1">
      <c r="A809"/>
      <c r="B809" s="2271" t="s">
        <v>1238</v>
      </c>
      <c r="C809" s="2272"/>
      <c r="D809" s="728" t="s">
        <v>1205</v>
      </c>
      <c r="E809" s="728" t="s">
        <v>2</v>
      </c>
      <c r="F809" s="730" t="s">
        <v>1233</v>
      </c>
      <c r="G809" s="1593" t="s">
        <v>16</v>
      </c>
    </row>
    <row r="810" spans="1:14" ht="15" customHeight="1">
      <c r="A810"/>
      <c r="B810" s="1594">
        <v>1</v>
      </c>
      <c r="C810" s="738" t="s">
        <v>1239</v>
      </c>
      <c r="D810" s="731" t="s">
        <v>1240</v>
      </c>
      <c r="E810" s="739">
        <v>0.1</v>
      </c>
      <c r="F810" s="740">
        <f>+F820*0.1</f>
        <v>12507.900000000001</v>
      </c>
      <c r="G810" s="1597">
        <f>+ROUND(F810,0)</f>
        <v>12508</v>
      </c>
    </row>
    <row r="811" spans="1:14" ht="15" customHeight="1">
      <c r="A811"/>
      <c r="B811" s="1594"/>
      <c r="C811" s="741"/>
      <c r="D811" s="731"/>
      <c r="E811" s="734"/>
      <c r="F811" s="742"/>
      <c r="G811" s="1595"/>
    </row>
    <row r="812" spans="1:14" ht="15" customHeight="1">
      <c r="A812"/>
      <c r="B812" s="1594"/>
      <c r="C812" s="738"/>
      <c r="D812" s="731"/>
      <c r="E812" s="739"/>
      <c r="F812" s="740"/>
      <c r="G812" s="1597"/>
    </row>
    <row r="813" spans="1:14" ht="15" customHeight="1">
      <c r="A813"/>
      <c r="B813" s="2273"/>
      <c r="C813" s="2274"/>
      <c r="D813" s="2275"/>
      <c r="E813" s="2276" t="s">
        <v>1241</v>
      </c>
      <c r="F813" s="2277"/>
      <c r="G813" s="1596">
        <f>G810+G812+G811</f>
        <v>12508</v>
      </c>
    </row>
    <row r="814" spans="1:14" ht="15" customHeight="1">
      <c r="A814"/>
      <c r="B814" s="1598"/>
      <c r="C814" s="736"/>
      <c r="D814" s="736"/>
      <c r="E814" s="737"/>
      <c r="F814" s="737"/>
      <c r="G814" s="1596"/>
    </row>
    <row r="815" spans="1:14" ht="15" customHeight="1">
      <c r="A815"/>
      <c r="B815" s="2271" t="s">
        <v>1242</v>
      </c>
      <c r="C815" s="2272"/>
      <c r="D815" s="728" t="s">
        <v>1243</v>
      </c>
      <c r="E815" s="728" t="s">
        <v>1244</v>
      </c>
      <c r="F815" s="728" t="s">
        <v>1245</v>
      </c>
      <c r="G815" s="1589" t="s">
        <v>16</v>
      </c>
      <c r="N815" s="303" t="s">
        <v>2081</v>
      </c>
    </row>
    <row r="816" spans="1:14" ht="15" customHeight="1">
      <c r="A816"/>
      <c r="B816" s="1594"/>
      <c r="C816" s="743" t="s">
        <v>1927</v>
      </c>
      <c r="D816" s="744"/>
      <c r="E816" s="734"/>
      <c r="F816" s="738"/>
      <c r="G816" s="1597">
        <f>+ROUND(E816*F816*D816,0)</f>
        <v>0</v>
      </c>
    </row>
    <row r="817" spans="1:7" ht="22.8" customHeight="1">
      <c r="A817"/>
      <c r="B817" s="2273"/>
      <c r="C817" s="2274"/>
      <c r="D817" s="2275"/>
      <c r="E817" s="2276" t="s">
        <v>1246</v>
      </c>
      <c r="F817" s="2277"/>
      <c r="G817" s="1599">
        <v>0</v>
      </c>
    </row>
    <row r="818" spans="1:7" ht="15" customHeight="1">
      <c r="A818"/>
      <c r="B818" s="2278"/>
      <c r="C818" s="2279"/>
      <c r="D818" s="2279"/>
      <c r="E818" s="2279"/>
      <c r="F818" s="2279"/>
      <c r="G818" s="2280"/>
    </row>
    <row r="819" spans="1:7" ht="15" customHeight="1">
      <c r="A819"/>
      <c r="B819" s="2271" t="s">
        <v>1247</v>
      </c>
      <c r="C819" s="2272"/>
      <c r="D819" s="728" t="str">
        <f>+D809</f>
        <v>UNIDAD</v>
      </c>
      <c r="E819" s="728" t="s">
        <v>2</v>
      </c>
      <c r="F819" s="730" t="s">
        <v>1928</v>
      </c>
      <c r="G819" s="1593" t="s">
        <v>16</v>
      </c>
    </row>
    <row r="820" spans="1:7" ht="15" customHeight="1">
      <c r="A820"/>
      <c r="B820" s="1594">
        <v>1</v>
      </c>
      <c r="C820" s="743" t="s">
        <v>1248</v>
      </c>
      <c r="D820" s="745" t="s">
        <v>1249</v>
      </c>
      <c r="E820" s="734">
        <v>1</v>
      </c>
      <c r="F820" s="746">
        <f>+F791</f>
        <v>125079</v>
      </c>
      <c r="G820" s="1595">
        <f>ROUND(F820*E820,0)</f>
        <v>125079</v>
      </c>
    </row>
    <row r="821" spans="1:7" ht="15" customHeight="1">
      <c r="A821"/>
      <c r="B821" s="2273"/>
      <c r="C821" s="2274"/>
      <c r="D821" s="2275"/>
      <c r="E821" s="2276" t="s">
        <v>1250</v>
      </c>
      <c r="F821" s="2277"/>
      <c r="G821" s="1600">
        <f>G820</f>
        <v>125079</v>
      </c>
    </row>
    <row r="822" spans="1:7" ht="15" customHeight="1">
      <c r="A822"/>
      <c r="B822" s="1594"/>
      <c r="C822" s="731"/>
      <c r="D822" s="731"/>
      <c r="E822" s="2276" t="s">
        <v>1251</v>
      </c>
      <c r="F822" s="2277"/>
      <c r="G822" s="1596">
        <f>ROUND(G807+G813+G821,0)</f>
        <v>1135919</v>
      </c>
    </row>
    <row r="823" spans="1:7" ht="8.4" customHeight="1">
      <c r="A823"/>
      <c r="B823" s="1613"/>
      <c r="C823" s="1614"/>
      <c r="D823" s="1614"/>
      <c r="E823" s="1614"/>
      <c r="F823" s="1614"/>
      <c r="G823" s="1615"/>
    </row>
    <row r="824" spans="1:7" ht="15" customHeight="1">
      <c r="A824"/>
      <c r="B824" s="2298">
        <f>+B801</f>
        <v>12</v>
      </c>
      <c r="C824" s="2299"/>
      <c r="D824" s="2302" t="str">
        <f>+D801</f>
        <v xml:space="preserve">PUERTAS MADERA </v>
      </c>
      <c r="E824" s="2302"/>
      <c r="F824" s="2302"/>
      <c r="G824" s="2303"/>
    </row>
    <row r="825" spans="1:7" ht="15" customHeight="1">
      <c r="A825"/>
      <c r="B825" s="2300"/>
      <c r="C825" s="2301"/>
      <c r="D825" s="2302"/>
      <c r="E825" s="2302"/>
      <c r="F825" s="2302"/>
      <c r="G825" s="2303"/>
    </row>
    <row r="826" spans="1:7" ht="15" customHeight="1">
      <c r="A826"/>
      <c r="B826" s="1590" t="s">
        <v>1230</v>
      </c>
      <c r="C826" s="728" t="str">
        <f>+'ACTA ADICIONAL OBRA '!A242</f>
        <v>12.7.3</v>
      </c>
      <c r="D826" s="2304" t="str">
        <f>+'ACTA ADICIONAL OBRA '!B242</f>
        <v>SUMINISTRO E INSTALACION DE PUERTA ENTAMBORADA + CENEFA DE 0,90X2,60</v>
      </c>
      <c r="E826" s="2277"/>
      <c r="F826" s="2277"/>
      <c r="G826" s="2305"/>
    </row>
    <row r="827" spans="1:7" ht="15" customHeight="1">
      <c r="A827"/>
      <c r="B827" s="1591"/>
      <c r="C827" s="729"/>
      <c r="D827" s="2306" t="s">
        <v>1231</v>
      </c>
      <c r="E827" s="2277"/>
      <c r="F827" s="2277"/>
      <c r="G827" s="1592" t="str">
        <f>+G804</f>
        <v>UN</v>
      </c>
    </row>
    <row r="828" spans="1:7" ht="15" customHeight="1">
      <c r="A828"/>
      <c r="B828" s="2271" t="s">
        <v>1232</v>
      </c>
      <c r="C828" s="2272"/>
      <c r="D828" s="728" t="s">
        <v>1205</v>
      </c>
      <c r="E828" s="728" t="s">
        <v>2</v>
      </c>
      <c r="F828" s="730" t="s">
        <v>1233</v>
      </c>
      <c r="G828" s="1593" t="s">
        <v>16</v>
      </c>
    </row>
    <row r="829" spans="1:7" ht="15" customHeight="1">
      <c r="A829"/>
      <c r="B829" s="1594">
        <v>1</v>
      </c>
      <c r="C829" s="732" t="s">
        <v>1996</v>
      </c>
      <c r="D829" s="733" t="s">
        <v>106</v>
      </c>
      <c r="E829" s="734">
        <v>1</v>
      </c>
      <c r="F829" s="735">
        <f>449900+250000</f>
        <v>699900</v>
      </c>
      <c r="G829" s="1595">
        <f>ROUND(F829*E829,0)</f>
        <v>699900</v>
      </c>
    </row>
    <row r="830" spans="1:7" ht="15" customHeight="1">
      <c r="A830"/>
      <c r="B830" s="2273"/>
      <c r="C830" s="2274"/>
      <c r="D830" s="2275"/>
      <c r="E830" s="2276" t="s">
        <v>1237</v>
      </c>
      <c r="F830" s="2277"/>
      <c r="G830" s="1596">
        <f>SUM(G829)</f>
        <v>699900</v>
      </c>
    </row>
    <row r="831" spans="1:7" ht="15" customHeight="1">
      <c r="A831"/>
      <c r="B831" s="2278"/>
      <c r="C831" s="2279"/>
      <c r="D831" s="2279"/>
      <c r="E831" s="2279"/>
      <c r="F831" s="2279"/>
      <c r="G831" s="2280"/>
    </row>
    <row r="832" spans="1:7" ht="15" customHeight="1">
      <c r="A832"/>
      <c r="B832" s="2271" t="s">
        <v>1238</v>
      </c>
      <c r="C832" s="2272"/>
      <c r="D832" s="786" t="s">
        <v>1205</v>
      </c>
      <c r="E832" s="786" t="s">
        <v>2</v>
      </c>
      <c r="F832" s="787" t="s">
        <v>1233</v>
      </c>
      <c r="G832" s="1601" t="s">
        <v>16</v>
      </c>
    </row>
    <row r="833" spans="1:7" ht="15" customHeight="1">
      <c r="A833"/>
      <c r="B833" s="1594">
        <v>1</v>
      </c>
      <c r="C833" s="738" t="s">
        <v>1239</v>
      </c>
      <c r="D833" s="731" t="s">
        <v>1240</v>
      </c>
      <c r="E833" s="739">
        <v>0.1</v>
      </c>
      <c r="F833" s="740">
        <f>+F843*0.1</f>
        <v>12507.900000000001</v>
      </c>
      <c r="G833" s="1597">
        <f>+ROUND(F833,0)</f>
        <v>12508</v>
      </c>
    </row>
    <row r="834" spans="1:7" ht="15" customHeight="1">
      <c r="A834"/>
      <c r="B834" s="1594"/>
      <c r="C834" s="741"/>
      <c r="D834" s="731"/>
      <c r="E834" s="734"/>
      <c r="F834" s="742"/>
      <c r="G834" s="1595"/>
    </row>
    <row r="835" spans="1:7" ht="15" customHeight="1">
      <c r="A835"/>
      <c r="B835" s="1594"/>
      <c r="C835" s="738"/>
      <c r="D835" s="731"/>
      <c r="E835" s="739"/>
      <c r="F835" s="740"/>
      <c r="G835" s="1597"/>
    </row>
    <row r="836" spans="1:7" ht="15" customHeight="1">
      <c r="A836"/>
      <c r="B836" s="2273"/>
      <c r="C836" s="2274"/>
      <c r="D836" s="2275"/>
      <c r="E836" s="2307" t="s">
        <v>1241</v>
      </c>
      <c r="F836" s="2308"/>
      <c r="G836" s="1602">
        <f>G833+G835+G834</f>
        <v>12508</v>
      </c>
    </row>
    <row r="837" spans="1:7" ht="15" customHeight="1">
      <c r="A837"/>
      <c r="B837" s="1598"/>
      <c r="C837" s="736"/>
      <c r="D837" s="736"/>
      <c r="E837" s="737"/>
      <c r="F837" s="737"/>
      <c r="G837" s="1596"/>
    </row>
    <row r="838" spans="1:7" ht="15" customHeight="1">
      <c r="A838"/>
      <c r="B838" s="2271" t="s">
        <v>1242</v>
      </c>
      <c r="C838" s="2272"/>
      <c r="D838" s="728" t="s">
        <v>1243</v>
      </c>
      <c r="E838" s="728" t="s">
        <v>1244</v>
      </c>
      <c r="F838" s="728" t="s">
        <v>1245</v>
      </c>
      <c r="G838" s="1589" t="s">
        <v>16</v>
      </c>
    </row>
    <row r="839" spans="1:7" ht="15" customHeight="1">
      <c r="A839"/>
      <c r="B839" s="1594"/>
      <c r="C839" s="743" t="s">
        <v>1927</v>
      </c>
      <c r="D839" s="744"/>
      <c r="E839" s="734"/>
      <c r="F839" s="738"/>
      <c r="G839" s="1597">
        <f>+ROUND(E839*F839*D839,0)</f>
        <v>0</v>
      </c>
    </row>
    <row r="840" spans="1:7" ht="37.200000000000003" customHeight="1">
      <c r="A840"/>
      <c r="B840" s="2273"/>
      <c r="C840" s="2274"/>
      <c r="D840" s="2275"/>
      <c r="E840" s="2276" t="s">
        <v>1246</v>
      </c>
      <c r="F840" s="2277"/>
      <c r="G840" s="1599">
        <v>0</v>
      </c>
    </row>
    <row r="841" spans="1:7" ht="15" customHeight="1">
      <c r="A841"/>
      <c r="B841" s="2278"/>
      <c r="C841" s="2279"/>
      <c r="D841" s="2279"/>
      <c r="E841" s="2279"/>
      <c r="F841" s="2279"/>
      <c r="G841" s="2280"/>
    </row>
    <row r="842" spans="1:7" ht="15" customHeight="1">
      <c r="A842"/>
      <c r="B842" s="2271" t="s">
        <v>1247</v>
      </c>
      <c r="C842" s="2272"/>
      <c r="D842" s="728" t="str">
        <f>+D832</f>
        <v>UNIDAD</v>
      </c>
      <c r="E842" s="728" t="s">
        <v>2</v>
      </c>
      <c r="F842" s="730" t="s">
        <v>1928</v>
      </c>
      <c r="G842" s="1593" t="s">
        <v>16</v>
      </c>
    </row>
    <row r="843" spans="1:7" ht="15" customHeight="1">
      <c r="A843"/>
      <c r="B843" s="1594">
        <v>1</v>
      </c>
      <c r="C843" s="743" t="s">
        <v>1248</v>
      </c>
      <c r="D843" s="745" t="s">
        <v>1249</v>
      </c>
      <c r="E843" s="734">
        <v>1</v>
      </c>
      <c r="F843" s="746">
        <f>+F820</f>
        <v>125079</v>
      </c>
      <c r="G843" s="1595">
        <f>ROUND(F843*E843,0)</f>
        <v>125079</v>
      </c>
    </row>
    <row r="844" spans="1:7" ht="24.6" customHeight="1">
      <c r="A844"/>
      <c r="B844" s="2273"/>
      <c r="C844" s="2274"/>
      <c r="D844" s="2275"/>
      <c r="E844" s="2276" t="s">
        <v>1250</v>
      </c>
      <c r="F844" s="2277"/>
      <c r="G844" s="1596">
        <f>G843</f>
        <v>125079</v>
      </c>
    </row>
    <row r="845" spans="1:7" ht="15" customHeight="1" thickBot="1">
      <c r="A845"/>
      <c r="B845" s="1594"/>
      <c r="C845" s="731"/>
      <c r="D845" s="731"/>
      <c r="E845" s="2276" t="s">
        <v>1251</v>
      </c>
      <c r="F845" s="2277"/>
      <c r="G845" s="1596">
        <f>ROUND(G830+G836+G844,0)</f>
        <v>837487</v>
      </c>
    </row>
    <row r="846" spans="1:7" ht="48" customHeight="1">
      <c r="A846"/>
      <c r="B846" s="2182"/>
      <c r="C846" s="2183"/>
      <c r="D846" s="1072"/>
      <c r="E846" s="1073"/>
      <c r="F846" s="1074"/>
      <c r="G846" s="1075"/>
    </row>
    <row r="847" spans="1:7" ht="15" customHeight="1" thickBot="1">
      <c r="A847"/>
      <c r="B847" s="2157" t="s">
        <v>1306</v>
      </c>
      <c r="C847" s="2158"/>
      <c r="D847" s="755"/>
      <c r="E847" s="1060" t="s">
        <v>1968</v>
      </c>
      <c r="F847" s="1059"/>
      <c r="G847" s="1076"/>
    </row>
    <row r="848" spans="1:7" ht="15" customHeight="1">
      <c r="A848"/>
      <c r="B848" s="2159" t="s">
        <v>1939</v>
      </c>
      <c r="C848" s="1759"/>
      <c r="D848" s="1759" t="s">
        <v>1942</v>
      </c>
      <c r="E848" s="1759"/>
      <c r="F848" s="1759"/>
      <c r="G848" s="2104"/>
    </row>
    <row r="849" spans="1:7" ht="15" customHeight="1">
      <c r="A849"/>
      <c r="B849" s="2159" t="s">
        <v>1940</v>
      </c>
      <c r="C849" s="1759"/>
      <c r="D849" s="1759" t="s">
        <v>1943</v>
      </c>
      <c r="E849" s="1759"/>
      <c r="F849" s="1759"/>
      <c r="G849" s="2104"/>
    </row>
    <row r="850" spans="1:7" ht="15" customHeight="1" thickBot="1">
      <c r="A850"/>
      <c r="B850" s="2133" t="s">
        <v>1941</v>
      </c>
      <c r="C850" s="1760"/>
      <c r="D850" s="1603"/>
      <c r="E850" s="1604"/>
      <c r="F850" s="1472" t="s">
        <v>1944</v>
      </c>
      <c r="G850" s="1473"/>
    </row>
    <row r="851" spans="1:7" ht="43.8" customHeight="1">
      <c r="B851" s="2173" t="s">
        <v>1228</v>
      </c>
      <c r="C851" s="2174"/>
      <c r="D851" s="2174"/>
      <c r="E851" s="2174"/>
      <c r="F851" s="2174"/>
      <c r="G851" s="2175"/>
    </row>
    <row r="852" spans="1:7" ht="12.75" customHeight="1">
      <c r="B852" s="2176" t="s">
        <v>1229</v>
      </c>
      <c r="C852" s="2177"/>
      <c r="D852" s="2177"/>
      <c r="E852" s="2177"/>
      <c r="F852" s="2177"/>
      <c r="G852" s="2178"/>
    </row>
    <row r="853" spans="1:7" ht="15" customHeight="1">
      <c r="A853"/>
      <c r="B853" s="2298">
        <f>+B824</f>
        <v>12</v>
      </c>
      <c r="C853" s="2299"/>
      <c r="D853" s="2302" t="str">
        <f>+D824</f>
        <v xml:space="preserve">PUERTAS MADERA </v>
      </c>
      <c r="E853" s="2302"/>
      <c r="F853" s="2302"/>
      <c r="G853" s="2303"/>
    </row>
    <row r="854" spans="1:7" ht="15" customHeight="1">
      <c r="A854"/>
      <c r="B854" s="2300"/>
      <c r="C854" s="2301"/>
      <c r="D854" s="2302"/>
      <c r="E854" s="2302"/>
      <c r="F854" s="2302"/>
      <c r="G854" s="2303"/>
    </row>
    <row r="855" spans="1:7" ht="15" customHeight="1">
      <c r="A855"/>
      <c r="B855" s="1590" t="s">
        <v>1230</v>
      </c>
      <c r="C855" s="728" t="str">
        <f>+'ACTA ADICIONAL OBRA '!A243</f>
        <v>12.7.4</v>
      </c>
      <c r="D855" s="2304" t="str">
        <f>+'ACTA ADICIONAL OBRA '!B243</f>
        <v>SUMINISTRO E INSTALACION DE PUERTA ENTAMBORADA + CENEFA DE 0,80X2,60</v>
      </c>
      <c r="E855" s="2309"/>
      <c r="F855" s="2309"/>
      <c r="G855" s="2310"/>
    </row>
    <row r="856" spans="1:7" ht="15" customHeight="1">
      <c r="A856"/>
      <c r="B856" s="1591"/>
      <c r="C856" s="729"/>
      <c r="D856" s="2306" t="s">
        <v>1231</v>
      </c>
      <c r="E856" s="2277"/>
      <c r="F856" s="2277"/>
      <c r="G856" s="1592" t="str">
        <f>+G827</f>
        <v>UN</v>
      </c>
    </row>
    <row r="857" spans="1:7" ht="15" customHeight="1">
      <c r="A857"/>
      <c r="B857" s="2271" t="s">
        <v>1232</v>
      </c>
      <c r="C857" s="2272"/>
      <c r="D857" s="728" t="s">
        <v>1205</v>
      </c>
      <c r="E857" s="728" t="s">
        <v>2</v>
      </c>
      <c r="F857" s="730" t="s">
        <v>1233</v>
      </c>
      <c r="G857" s="1593" t="s">
        <v>16</v>
      </c>
    </row>
    <row r="858" spans="1:7" ht="15" customHeight="1">
      <c r="A858"/>
      <c r="B858" s="1594">
        <v>1</v>
      </c>
      <c r="C858" s="732" t="s">
        <v>1995</v>
      </c>
      <c r="D858" s="733" t="s">
        <v>106</v>
      </c>
      <c r="E858" s="734">
        <v>1</v>
      </c>
      <c r="F858" s="735">
        <f>309900+250000</f>
        <v>559900</v>
      </c>
      <c r="G858" s="1595">
        <f>ROUND(F858*E858,0)</f>
        <v>559900</v>
      </c>
    </row>
    <row r="859" spans="1:7" ht="15" customHeight="1">
      <c r="A859"/>
      <c r="B859" s="2273"/>
      <c r="C859" s="2274"/>
      <c r="D859" s="2275"/>
      <c r="E859" s="2276" t="s">
        <v>1237</v>
      </c>
      <c r="F859" s="2277"/>
      <c r="G859" s="1596">
        <f>SUM(G858)</f>
        <v>559900</v>
      </c>
    </row>
    <row r="860" spans="1:7" ht="15" customHeight="1">
      <c r="A860"/>
      <c r="B860" s="2278"/>
      <c r="C860" s="2279"/>
      <c r="D860" s="2279"/>
      <c r="E860" s="2279"/>
      <c r="F860" s="2279"/>
      <c r="G860" s="2280"/>
    </row>
    <row r="861" spans="1:7" ht="15" customHeight="1">
      <c r="A861"/>
      <c r="B861" s="2271" t="s">
        <v>1238</v>
      </c>
      <c r="C861" s="2272"/>
      <c r="D861" s="728" t="s">
        <v>1205</v>
      </c>
      <c r="E861" s="728" t="s">
        <v>2</v>
      </c>
      <c r="F861" s="730" t="s">
        <v>1233</v>
      </c>
      <c r="G861" s="1593" t="s">
        <v>16</v>
      </c>
    </row>
    <row r="862" spans="1:7" ht="15" customHeight="1">
      <c r="A862"/>
      <c r="B862" s="1594">
        <v>1</v>
      </c>
      <c r="C862" s="738" t="s">
        <v>1239</v>
      </c>
      <c r="D862" s="731" t="s">
        <v>1240</v>
      </c>
      <c r="E862" s="739">
        <v>0.1</v>
      </c>
      <c r="F862" s="740">
        <f>+F872*0.1</f>
        <v>12507.900000000001</v>
      </c>
      <c r="G862" s="1597">
        <f>+ROUND(F862,0)</f>
        <v>12508</v>
      </c>
    </row>
    <row r="863" spans="1:7" ht="15" customHeight="1">
      <c r="A863"/>
      <c r="B863" s="1594"/>
      <c r="C863" s="741"/>
      <c r="D863" s="731"/>
      <c r="E863" s="734"/>
      <c r="F863" s="742"/>
      <c r="G863" s="1595"/>
    </row>
    <row r="864" spans="1:7" ht="15" customHeight="1">
      <c r="A864"/>
      <c r="B864" s="1594"/>
      <c r="C864" s="738"/>
      <c r="D864" s="731"/>
      <c r="E864" s="739"/>
      <c r="F864" s="740"/>
      <c r="G864" s="1597"/>
    </row>
    <row r="865" spans="1:7" ht="15" customHeight="1">
      <c r="A865"/>
      <c r="B865" s="2273"/>
      <c r="C865" s="2274"/>
      <c r="D865" s="2275"/>
      <c r="E865" s="2276" t="s">
        <v>1241</v>
      </c>
      <c r="F865" s="2277"/>
      <c r="G865" s="1596">
        <f>G862+G864+G863</f>
        <v>12508</v>
      </c>
    </row>
    <row r="866" spans="1:7" ht="15" customHeight="1">
      <c r="A866"/>
      <c r="B866" s="1598"/>
      <c r="C866" s="736"/>
      <c r="D866" s="736"/>
      <c r="E866" s="737"/>
      <c r="F866" s="737"/>
      <c r="G866" s="1596"/>
    </row>
    <row r="867" spans="1:7" ht="15" customHeight="1">
      <c r="A867"/>
      <c r="B867" s="2271" t="s">
        <v>1242</v>
      </c>
      <c r="C867" s="2272"/>
      <c r="D867" s="728" t="s">
        <v>1243</v>
      </c>
      <c r="E867" s="728" t="s">
        <v>1244</v>
      </c>
      <c r="F867" s="728" t="s">
        <v>1245</v>
      </c>
      <c r="G867" s="1589" t="s">
        <v>16</v>
      </c>
    </row>
    <row r="868" spans="1:7" ht="15" customHeight="1">
      <c r="A868"/>
      <c r="B868" s="1594"/>
      <c r="C868" s="743" t="s">
        <v>1927</v>
      </c>
      <c r="D868" s="744"/>
      <c r="E868" s="734"/>
      <c r="F868" s="738"/>
      <c r="G868" s="1597">
        <f>+ROUND(E868*F868*D868,0)</f>
        <v>0</v>
      </c>
    </row>
    <row r="869" spans="1:7" ht="15" customHeight="1">
      <c r="B869" s="2273"/>
      <c r="C869" s="2274"/>
      <c r="D869" s="2275"/>
      <c r="E869" s="2276" t="s">
        <v>1246</v>
      </c>
      <c r="F869" s="2277"/>
      <c r="G869" s="1599">
        <v>0</v>
      </c>
    </row>
    <row r="870" spans="1:7" ht="15" customHeight="1">
      <c r="B870" s="2278"/>
      <c r="C870" s="2279"/>
      <c r="D870" s="2279"/>
      <c r="E870" s="2279"/>
      <c r="F870" s="2279"/>
      <c r="G870" s="2280"/>
    </row>
    <row r="871" spans="1:7" ht="15" customHeight="1">
      <c r="B871" s="2271" t="s">
        <v>1247</v>
      </c>
      <c r="C871" s="2272"/>
      <c r="D871" s="728" t="str">
        <f>+D861</f>
        <v>UNIDAD</v>
      </c>
      <c r="E871" s="728" t="s">
        <v>2</v>
      </c>
      <c r="F871" s="730" t="s">
        <v>1928</v>
      </c>
      <c r="G871" s="1593" t="s">
        <v>16</v>
      </c>
    </row>
    <row r="872" spans="1:7" ht="15" customHeight="1">
      <c r="B872" s="1594">
        <v>1</v>
      </c>
      <c r="C872" s="743" t="s">
        <v>1248</v>
      </c>
      <c r="D872" s="745" t="s">
        <v>1249</v>
      </c>
      <c r="E872" s="734">
        <v>1</v>
      </c>
      <c r="F872" s="746">
        <f>+F843</f>
        <v>125079</v>
      </c>
      <c r="G872" s="1595">
        <f>ROUND(F872*E872,0)</f>
        <v>125079</v>
      </c>
    </row>
    <row r="873" spans="1:7" ht="18.600000000000001" customHeight="1">
      <c r="B873" s="2273"/>
      <c r="C873" s="2274"/>
      <c r="D873" s="2275"/>
      <c r="E873" s="2276" t="s">
        <v>1250</v>
      </c>
      <c r="F873" s="2277"/>
      <c r="G873" s="1600">
        <f>G872</f>
        <v>125079</v>
      </c>
    </row>
    <row r="874" spans="1:7" ht="15" customHeight="1">
      <c r="B874" s="1594"/>
      <c r="C874" s="731"/>
      <c r="D874" s="731"/>
      <c r="E874" s="2276" t="s">
        <v>1251</v>
      </c>
      <c r="F874" s="2277"/>
      <c r="G874" s="1596">
        <f>ROUND(G859+G865+G873,0)</f>
        <v>697487</v>
      </c>
    </row>
    <row r="875" spans="1:7" ht="8.4" customHeight="1">
      <c r="A875"/>
      <c r="B875" s="1613"/>
      <c r="C875" s="1614"/>
      <c r="D875" s="1614"/>
      <c r="E875" s="1614"/>
      <c r="F875" s="1614"/>
      <c r="G875" s="1615"/>
    </row>
    <row r="876" spans="1:7" ht="15" customHeight="1">
      <c r="B876" s="2298">
        <f>+B853</f>
        <v>12</v>
      </c>
      <c r="C876" s="2299"/>
      <c r="D876" s="2302" t="str">
        <f>+'ACTA ADICIONAL OBRA '!B244</f>
        <v xml:space="preserve">PUERTAS METALICAS </v>
      </c>
      <c r="E876" s="2302"/>
      <c r="F876" s="2302"/>
      <c r="G876" s="2303"/>
    </row>
    <row r="877" spans="1:7" ht="15" customHeight="1">
      <c r="B877" s="2300"/>
      <c r="C877" s="2301"/>
      <c r="D877" s="2302"/>
      <c r="E877" s="2302"/>
      <c r="F877" s="2302"/>
      <c r="G877" s="2303"/>
    </row>
    <row r="878" spans="1:7" ht="15" customHeight="1">
      <c r="B878" s="1590" t="s">
        <v>1230</v>
      </c>
      <c r="C878" s="728" t="str">
        <f>+'ACTA ADICIONAL OBRA '!A245</f>
        <v>12.7.5</v>
      </c>
      <c r="D878" s="2304" t="str">
        <f>+'ACTA ADICIONAL OBRA '!B245</f>
        <v>PUERTA METALICA Y VIDRIO DE 1.86X2.60</v>
      </c>
      <c r="E878" s="2309"/>
      <c r="F878" s="2309"/>
      <c r="G878" s="2310"/>
    </row>
    <row r="879" spans="1:7" ht="15" customHeight="1">
      <c r="B879" s="1591"/>
      <c r="C879" s="729"/>
      <c r="D879" s="2306" t="s">
        <v>1231</v>
      </c>
      <c r="E879" s="2277"/>
      <c r="F879" s="2277"/>
      <c r="G879" s="1592" t="str">
        <f>+G856</f>
        <v>UN</v>
      </c>
    </row>
    <row r="880" spans="1:7" ht="15" customHeight="1">
      <c r="B880" s="2271" t="s">
        <v>1232</v>
      </c>
      <c r="C880" s="2272"/>
      <c r="D880" s="728" t="s">
        <v>1205</v>
      </c>
      <c r="E880" s="728" t="s">
        <v>2</v>
      </c>
      <c r="F880" s="730" t="s">
        <v>1233</v>
      </c>
      <c r="G880" s="1593" t="s">
        <v>16</v>
      </c>
    </row>
    <row r="881" spans="1:7" ht="15" customHeight="1">
      <c r="B881" s="1594">
        <v>1</v>
      </c>
      <c r="C881" s="732" t="s">
        <v>2078</v>
      </c>
      <c r="D881" s="733" t="s">
        <v>106</v>
      </c>
      <c r="E881" s="734">
        <v>1</v>
      </c>
      <c r="F881" s="735">
        <v>2100000</v>
      </c>
      <c r="G881" s="1595">
        <f>ROUND(F881*E881,0)</f>
        <v>2100000</v>
      </c>
    </row>
    <row r="882" spans="1:7" ht="15" customHeight="1">
      <c r="B882" s="2273"/>
      <c r="C882" s="2274"/>
      <c r="D882" s="2275"/>
      <c r="E882" s="2276" t="s">
        <v>1237</v>
      </c>
      <c r="F882" s="2277"/>
      <c r="G882" s="1596">
        <f>SUM(G881)</f>
        <v>2100000</v>
      </c>
    </row>
    <row r="883" spans="1:7" ht="15" customHeight="1">
      <c r="B883" s="2278"/>
      <c r="C883" s="2279"/>
      <c r="D883" s="2279"/>
      <c r="E883" s="2279"/>
      <c r="F883" s="2279"/>
      <c r="G883" s="2280"/>
    </row>
    <row r="884" spans="1:7" ht="15" customHeight="1">
      <c r="B884" s="2271" t="s">
        <v>1238</v>
      </c>
      <c r="C884" s="2272"/>
      <c r="D884" s="728" t="s">
        <v>1205</v>
      </c>
      <c r="E884" s="728" t="s">
        <v>2</v>
      </c>
      <c r="F884" s="730" t="s">
        <v>1233</v>
      </c>
      <c r="G884" s="1593" t="s">
        <v>16</v>
      </c>
    </row>
    <row r="885" spans="1:7" ht="15" customHeight="1">
      <c r="B885" s="1594">
        <v>1</v>
      </c>
      <c r="C885" s="738" t="s">
        <v>1239</v>
      </c>
      <c r="D885" s="731" t="s">
        <v>1240</v>
      </c>
      <c r="E885" s="739">
        <v>0.1</v>
      </c>
      <c r="F885" s="740">
        <f>+F893*0.1</f>
        <v>12507.900000000001</v>
      </c>
      <c r="G885" s="1597">
        <f>+ROUND(F885,0)</f>
        <v>12508</v>
      </c>
    </row>
    <row r="886" spans="1:7" ht="15" customHeight="1">
      <c r="B886" s="2273"/>
      <c r="C886" s="2274"/>
      <c r="D886" s="2275"/>
      <c r="E886" s="2276" t="s">
        <v>1241</v>
      </c>
      <c r="F886" s="2277"/>
      <c r="G886" s="1596">
        <f>G885</f>
        <v>12508</v>
      </c>
    </row>
    <row r="887" spans="1:7" ht="15" customHeight="1">
      <c r="B887" s="1598"/>
      <c r="C887" s="736"/>
      <c r="D887" s="736"/>
      <c r="E887" s="737"/>
      <c r="F887" s="737"/>
      <c r="G887" s="1596"/>
    </row>
    <row r="888" spans="1:7" ht="15" customHeight="1">
      <c r="B888" s="2271" t="s">
        <v>1242</v>
      </c>
      <c r="C888" s="2272"/>
      <c r="D888" s="728" t="s">
        <v>1243</v>
      </c>
      <c r="E888" s="728" t="s">
        <v>1244</v>
      </c>
      <c r="F888" s="728" t="s">
        <v>1245</v>
      </c>
      <c r="G888" s="1589" t="s">
        <v>16</v>
      </c>
    </row>
    <row r="889" spans="1:7" ht="15" customHeight="1">
      <c r="B889" s="1594"/>
      <c r="C889" s="743" t="s">
        <v>1927</v>
      </c>
      <c r="D889" s="744"/>
      <c r="E889" s="734"/>
      <c r="F889" s="738"/>
      <c r="G889" s="1597">
        <f>+ROUND(E889*F889*D889,0)</f>
        <v>0</v>
      </c>
    </row>
    <row r="890" spans="1:7" ht="15" customHeight="1">
      <c r="B890" s="2273"/>
      <c r="C890" s="2274"/>
      <c r="D890" s="2275"/>
      <c r="E890" s="2276" t="s">
        <v>1246</v>
      </c>
      <c r="F890" s="2277"/>
      <c r="G890" s="1599">
        <v>0</v>
      </c>
    </row>
    <row r="891" spans="1:7" ht="15" customHeight="1">
      <c r="B891" s="2278"/>
      <c r="C891" s="2279"/>
      <c r="D891" s="2279"/>
      <c r="E891" s="2279"/>
      <c r="F891" s="2279"/>
      <c r="G891" s="2280"/>
    </row>
    <row r="892" spans="1:7" ht="15" customHeight="1">
      <c r="B892" s="2271" t="s">
        <v>1247</v>
      </c>
      <c r="C892" s="2272"/>
      <c r="D892" s="728" t="str">
        <f>+D884</f>
        <v>UNIDAD</v>
      </c>
      <c r="E892" s="728" t="s">
        <v>2</v>
      </c>
      <c r="F892" s="730" t="s">
        <v>1928</v>
      </c>
      <c r="G892" s="1593" t="s">
        <v>16</v>
      </c>
    </row>
    <row r="893" spans="1:7" ht="15" customHeight="1">
      <c r="B893" s="1594">
        <v>1</v>
      </c>
      <c r="C893" s="743" t="s">
        <v>1248</v>
      </c>
      <c r="D893" s="745" t="s">
        <v>1249</v>
      </c>
      <c r="E893" s="734">
        <v>1</v>
      </c>
      <c r="F893" s="746">
        <f>+F872</f>
        <v>125079</v>
      </c>
      <c r="G893" s="1595">
        <f>ROUND(F893*E893,0)</f>
        <v>125079</v>
      </c>
    </row>
    <row r="894" spans="1:7" ht="15" customHeight="1">
      <c r="B894" s="2273"/>
      <c r="C894" s="2274"/>
      <c r="D894" s="2275"/>
      <c r="E894" s="2276" t="s">
        <v>1250</v>
      </c>
      <c r="F894" s="2277"/>
      <c r="G894" s="1600">
        <f>G893</f>
        <v>125079</v>
      </c>
    </row>
    <row r="895" spans="1:7" ht="15" customHeight="1">
      <c r="B895" s="1594"/>
      <c r="C895" s="731"/>
      <c r="D895" s="731"/>
      <c r="E895" s="2276" t="s">
        <v>1251</v>
      </c>
      <c r="F895" s="2277"/>
      <c r="G895" s="1596">
        <f>ROUND(G882+G886+G894,0)</f>
        <v>2237587</v>
      </c>
    </row>
    <row r="896" spans="1:7" ht="8.4" customHeight="1">
      <c r="A896"/>
      <c r="B896" s="1613"/>
      <c r="C896" s="1614"/>
      <c r="D896" s="1614"/>
      <c r="E896" s="1614"/>
      <c r="F896" s="1614"/>
      <c r="G896" s="1615"/>
    </row>
    <row r="897" spans="2:7" ht="15" customHeight="1">
      <c r="B897" s="2298">
        <f>+B876</f>
        <v>12</v>
      </c>
      <c r="C897" s="2299"/>
      <c r="D897" s="2302" t="str">
        <f>+D876</f>
        <v xml:space="preserve">PUERTAS METALICAS </v>
      </c>
      <c r="E897" s="2302"/>
      <c r="F897" s="2302"/>
      <c r="G897" s="2303"/>
    </row>
    <row r="898" spans="2:7" ht="15" customHeight="1">
      <c r="B898" s="2300"/>
      <c r="C898" s="2301"/>
      <c r="D898" s="2302"/>
      <c r="E898" s="2302"/>
      <c r="F898" s="2302"/>
      <c r="G898" s="2303"/>
    </row>
    <row r="899" spans="2:7" ht="15" customHeight="1">
      <c r="B899" s="1590" t="s">
        <v>1230</v>
      </c>
      <c r="C899" s="728" t="str">
        <f>+'ACTA ADICIONAL OBRA '!A246</f>
        <v>12.7.6</v>
      </c>
      <c r="D899" s="2304" t="str">
        <f>+'ACTA ADICIONAL OBRA '!B246</f>
        <v>PUERTA METALICA Y VIDRIO DE 1.20 X 2.60</v>
      </c>
      <c r="E899" s="2309"/>
      <c r="F899" s="2309"/>
      <c r="G899" s="2310"/>
    </row>
    <row r="900" spans="2:7" ht="15" customHeight="1">
      <c r="B900" s="1591"/>
      <c r="C900" s="729"/>
      <c r="D900" s="2306" t="s">
        <v>1231</v>
      </c>
      <c r="E900" s="2277"/>
      <c r="F900" s="2277"/>
      <c r="G900" s="1592" t="str">
        <f>+G879</f>
        <v>UN</v>
      </c>
    </row>
    <row r="901" spans="2:7" ht="15" customHeight="1">
      <c r="B901" s="2271" t="s">
        <v>1232</v>
      </c>
      <c r="C901" s="2272"/>
      <c r="D901" s="728" t="s">
        <v>1205</v>
      </c>
      <c r="E901" s="728" t="s">
        <v>2</v>
      </c>
      <c r="F901" s="730" t="s">
        <v>1233</v>
      </c>
      <c r="G901" s="1593" t="s">
        <v>16</v>
      </c>
    </row>
    <row r="902" spans="2:7" ht="15" customHeight="1">
      <c r="B902" s="1594">
        <v>1</v>
      </c>
      <c r="C902" s="732" t="s">
        <v>2079</v>
      </c>
      <c r="D902" s="733" t="s">
        <v>106</v>
      </c>
      <c r="E902" s="734">
        <v>1</v>
      </c>
      <c r="F902" s="735">
        <v>1200000</v>
      </c>
      <c r="G902" s="1595">
        <f>ROUND(F902*E902,0)</f>
        <v>1200000</v>
      </c>
    </row>
    <row r="903" spans="2:7" ht="15" customHeight="1">
      <c r="B903" s="2273"/>
      <c r="C903" s="2274"/>
      <c r="D903" s="2275"/>
      <c r="E903" s="2276" t="s">
        <v>1237</v>
      </c>
      <c r="F903" s="2277"/>
      <c r="G903" s="1596">
        <f>SUM(G902)</f>
        <v>1200000</v>
      </c>
    </row>
    <row r="904" spans="2:7" ht="15" customHeight="1">
      <c r="B904" s="2278"/>
      <c r="C904" s="2279"/>
      <c r="D904" s="2279"/>
      <c r="E904" s="2279"/>
      <c r="F904" s="2279"/>
      <c r="G904" s="2280"/>
    </row>
    <row r="905" spans="2:7" ht="15" customHeight="1">
      <c r="B905" s="2271" t="s">
        <v>1238</v>
      </c>
      <c r="C905" s="2272"/>
      <c r="D905" s="728" t="s">
        <v>1205</v>
      </c>
      <c r="E905" s="728" t="s">
        <v>2</v>
      </c>
      <c r="F905" s="730" t="s">
        <v>1233</v>
      </c>
      <c r="G905" s="1593" t="s">
        <v>16</v>
      </c>
    </row>
    <row r="906" spans="2:7" ht="15" customHeight="1">
      <c r="B906" s="1594">
        <v>1</v>
      </c>
      <c r="C906" s="738" t="s">
        <v>1239</v>
      </c>
      <c r="D906" s="731" t="s">
        <v>1240</v>
      </c>
      <c r="E906" s="739">
        <v>0.1</v>
      </c>
      <c r="F906" s="740">
        <f>+F915*0.1</f>
        <v>12507.900000000001</v>
      </c>
      <c r="G906" s="1597">
        <f>+ROUND(F906,0)</f>
        <v>12508</v>
      </c>
    </row>
    <row r="907" spans="2:7" ht="15" customHeight="1">
      <c r="B907" s="1594"/>
      <c r="C907" s="741"/>
      <c r="D907" s="731"/>
      <c r="E907" s="734"/>
      <c r="F907" s="742"/>
      <c r="G907" s="1595"/>
    </row>
    <row r="908" spans="2:7" ht="15" customHeight="1">
      <c r="B908" s="2273"/>
      <c r="C908" s="2274"/>
      <c r="D908" s="2275"/>
      <c r="E908" s="2276" t="s">
        <v>1241</v>
      </c>
      <c r="F908" s="2277"/>
      <c r="G908" s="1596">
        <f>G906+G907</f>
        <v>12508</v>
      </c>
    </row>
    <row r="909" spans="2:7" ht="15" customHeight="1">
      <c r="B909" s="1598"/>
      <c r="C909" s="736"/>
      <c r="D909" s="736"/>
      <c r="E909" s="737"/>
      <c r="F909" s="737"/>
      <c r="G909" s="1596"/>
    </row>
    <row r="910" spans="2:7" ht="15" customHeight="1">
      <c r="B910" s="2271" t="s">
        <v>1242</v>
      </c>
      <c r="C910" s="2272"/>
      <c r="D910" s="728" t="s">
        <v>1243</v>
      </c>
      <c r="E910" s="728" t="s">
        <v>1244</v>
      </c>
      <c r="F910" s="728" t="s">
        <v>1245</v>
      </c>
      <c r="G910" s="1589" t="s">
        <v>16</v>
      </c>
    </row>
    <row r="911" spans="2:7" ht="15" customHeight="1">
      <c r="B911" s="1594"/>
      <c r="C911" s="743" t="s">
        <v>1927</v>
      </c>
      <c r="D911" s="744"/>
      <c r="E911" s="734"/>
      <c r="F911" s="738"/>
      <c r="G911" s="1597">
        <f>+ROUND(E911*F911*D911,0)</f>
        <v>0</v>
      </c>
    </row>
    <row r="912" spans="2:7" ht="15" customHeight="1">
      <c r="B912" s="2273"/>
      <c r="C912" s="2274"/>
      <c r="D912" s="2275"/>
      <c r="E912" s="2276" t="s">
        <v>1246</v>
      </c>
      <c r="F912" s="2277"/>
      <c r="G912" s="1599">
        <v>0</v>
      </c>
    </row>
    <row r="913" spans="2:7" ht="15" customHeight="1">
      <c r="B913" s="2278"/>
      <c r="C913" s="2279"/>
      <c r="D913" s="2279"/>
      <c r="E913" s="2279"/>
      <c r="F913" s="2279"/>
      <c r="G913" s="2280"/>
    </row>
    <row r="914" spans="2:7" ht="15" customHeight="1">
      <c r="B914" s="2271" t="s">
        <v>1247</v>
      </c>
      <c r="C914" s="2272"/>
      <c r="D914" s="728" t="str">
        <f>+D905</f>
        <v>UNIDAD</v>
      </c>
      <c r="E914" s="728" t="s">
        <v>2</v>
      </c>
      <c r="F914" s="730" t="s">
        <v>1928</v>
      </c>
      <c r="G914" s="1593" t="s">
        <v>16</v>
      </c>
    </row>
    <row r="915" spans="2:7" ht="15" customHeight="1">
      <c r="B915" s="1594">
        <v>1</v>
      </c>
      <c r="C915" s="743" t="s">
        <v>1248</v>
      </c>
      <c r="D915" s="745" t="s">
        <v>1249</v>
      </c>
      <c r="E915" s="734">
        <v>1</v>
      </c>
      <c r="F915" s="746">
        <f>+F893</f>
        <v>125079</v>
      </c>
      <c r="G915" s="1595">
        <f>ROUND(F915*E915,0)</f>
        <v>125079</v>
      </c>
    </row>
    <row r="916" spans="2:7" ht="15" customHeight="1">
      <c r="B916" s="2273"/>
      <c r="C916" s="2274"/>
      <c r="D916" s="2275"/>
      <c r="E916" s="2276" t="s">
        <v>1250</v>
      </c>
      <c r="F916" s="2277"/>
      <c r="G916" s="1600">
        <f>G915</f>
        <v>125079</v>
      </c>
    </row>
    <row r="917" spans="2:7" ht="15" customHeight="1" thickBot="1">
      <c r="B917" s="1594"/>
      <c r="C917" s="731"/>
      <c r="D917" s="731"/>
      <c r="E917" s="2276" t="s">
        <v>1251</v>
      </c>
      <c r="F917" s="2277"/>
      <c r="G917" s="1596">
        <f>ROUND(G903+G908+G916,0)</f>
        <v>1337587</v>
      </c>
    </row>
    <row r="918" spans="2:7" ht="25.2" customHeight="1">
      <c r="B918" s="2182"/>
      <c r="C918" s="2183"/>
      <c r="D918" s="1072"/>
      <c r="E918" s="1073"/>
      <c r="F918" s="1074"/>
      <c r="G918" s="1075"/>
    </row>
    <row r="919" spans="2:7" ht="15" customHeight="1" thickBot="1">
      <c r="B919" s="2157" t="s">
        <v>1306</v>
      </c>
      <c r="C919" s="2158"/>
      <c r="D919" s="755"/>
      <c r="E919" s="1060" t="s">
        <v>1968</v>
      </c>
      <c r="F919" s="1059"/>
      <c r="G919" s="1076"/>
    </row>
    <row r="920" spans="2:7" ht="15" customHeight="1">
      <c r="B920" s="2159" t="s">
        <v>1939</v>
      </c>
      <c r="C920" s="1759"/>
      <c r="D920" s="1759" t="s">
        <v>1942</v>
      </c>
      <c r="E920" s="1759"/>
      <c r="F920" s="1759"/>
      <c r="G920" s="2104"/>
    </row>
    <row r="921" spans="2:7" ht="15" customHeight="1">
      <c r="B921" s="2159" t="s">
        <v>1940</v>
      </c>
      <c r="C921" s="1759"/>
      <c r="D921" s="1759" t="s">
        <v>1943</v>
      </c>
      <c r="E921" s="1759"/>
      <c r="F921" s="1759"/>
      <c r="G921" s="2104"/>
    </row>
    <row r="922" spans="2:7" ht="15" customHeight="1" thickBot="1">
      <c r="B922" s="2133" t="s">
        <v>1941</v>
      </c>
      <c r="C922" s="1760"/>
      <c r="D922" s="1603"/>
      <c r="E922" s="1604"/>
      <c r="F922" s="1472" t="s">
        <v>1944</v>
      </c>
      <c r="G922" s="1473"/>
    </row>
  </sheetData>
  <mergeCells count="564">
    <mergeCell ref="B28:C28"/>
    <mergeCell ref="B29:C29"/>
    <mergeCell ref="D29:G29"/>
    <mergeCell ref="B30:C30"/>
    <mergeCell ref="D30:G30"/>
    <mergeCell ref="B31:C31"/>
    <mergeCell ref="B1:G1"/>
    <mergeCell ref="B2:G2"/>
    <mergeCell ref="B13:G13"/>
    <mergeCell ref="B14:C14"/>
    <mergeCell ref="B17:D17"/>
    <mergeCell ref="E17:F17"/>
    <mergeCell ref="B19:C19"/>
    <mergeCell ref="B21:D21"/>
    <mergeCell ref="E21:F21"/>
    <mergeCell ref="B22:G22"/>
    <mergeCell ref="B3:C4"/>
    <mergeCell ref="D3:G4"/>
    <mergeCell ref="D5:G5"/>
    <mergeCell ref="D6:F6"/>
    <mergeCell ref="B7:C7"/>
    <mergeCell ref="B12:D12"/>
    <mergeCell ref="E12:F12"/>
    <mergeCell ref="B921:C921"/>
    <mergeCell ref="D921:G921"/>
    <mergeCell ref="B922:C922"/>
    <mergeCell ref="B920:C920"/>
    <mergeCell ref="B897:C898"/>
    <mergeCell ref="D897:G898"/>
    <mergeCell ref="D899:G899"/>
    <mergeCell ref="D900:F900"/>
    <mergeCell ref="B901:C901"/>
    <mergeCell ref="B903:D903"/>
    <mergeCell ref="E903:F903"/>
    <mergeCell ref="B904:G904"/>
    <mergeCell ref="B905:C905"/>
    <mergeCell ref="B908:D908"/>
    <mergeCell ref="E908:F908"/>
    <mergeCell ref="B910:C910"/>
    <mergeCell ref="B912:D912"/>
    <mergeCell ref="E912:F912"/>
    <mergeCell ref="B913:G913"/>
    <mergeCell ref="B914:C914"/>
    <mergeCell ref="B916:D916"/>
    <mergeCell ref="E916:F916"/>
    <mergeCell ref="E917:F917"/>
    <mergeCell ref="D920:G920"/>
    <mergeCell ref="B918:C918"/>
    <mergeCell ref="B919:C919"/>
    <mergeCell ref="B894:D894"/>
    <mergeCell ref="E894:F894"/>
    <mergeCell ref="E895:F895"/>
    <mergeCell ref="B883:G883"/>
    <mergeCell ref="B884:C884"/>
    <mergeCell ref="B886:D886"/>
    <mergeCell ref="E886:F886"/>
    <mergeCell ref="B888:C888"/>
    <mergeCell ref="B890:D890"/>
    <mergeCell ref="E890:F890"/>
    <mergeCell ref="B891:G891"/>
    <mergeCell ref="B892:C892"/>
    <mergeCell ref="B876:C877"/>
    <mergeCell ref="D876:G877"/>
    <mergeCell ref="D878:G878"/>
    <mergeCell ref="D879:F879"/>
    <mergeCell ref="B880:C880"/>
    <mergeCell ref="B882:D882"/>
    <mergeCell ref="E882:F882"/>
    <mergeCell ref="B150:G150"/>
    <mergeCell ref="D796:G796"/>
    <mergeCell ref="B797:C797"/>
    <mergeCell ref="D797:G797"/>
    <mergeCell ref="B798:C798"/>
    <mergeCell ref="B846:C846"/>
    <mergeCell ref="B847:C847"/>
    <mergeCell ref="B848:C848"/>
    <mergeCell ref="D848:G848"/>
    <mergeCell ref="B849:C849"/>
    <mergeCell ref="D849:G849"/>
    <mergeCell ref="C648:C654"/>
    <mergeCell ref="B671:C671"/>
    <mergeCell ref="B672:C672"/>
    <mergeCell ref="B673:C673"/>
    <mergeCell ref="D673:G673"/>
    <mergeCell ref="B674:C674"/>
    <mergeCell ref="B738:G738"/>
    <mergeCell ref="B739:G739"/>
    <mergeCell ref="B740:C741"/>
    <mergeCell ref="D740:G741"/>
    <mergeCell ref="D742:G742"/>
    <mergeCell ref="B744:C744"/>
    <mergeCell ref="B745:C745"/>
    <mergeCell ref="E756:F756"/>
    <mergeCell ref="B757:G757"/>
    <mergeCell ref="B577:C577"/>
    <mergeCell ref="C621:C625"/>
    <mergeCell ref="B609:C609"/>
    <mergeCell ref="B610:C610"/>
    <mergeCell ref="B611:C611"/>
    <mergeCell ref="D611:G611"/>
    <mergeCell ref="B612:C612"/>
    <mergeCell ref="D612:G612"/>
    <mergeCell ref="B613:C613"/>
    <mergeCell ref="B578:G578"/>
    <mergeCell ref="B579:G579"/>
    <mergeCell ref="B614:G614"/>
    <mergeCell ref="D618:G618"/>
    <mergeCell ref="B620:C620"/>
    <mergeCell ref="B573:C573"/>
    <mergeCell ref="B574:C574"/>
    <mergeCell ref="B575:C575"/>
    <mergeCell ref="D575:G575"/>
    <mergeCell ref="B576:C576"/>
    <mergeCell ref="D576:G576"/>
    <mergeCell ref="D674:G674"/>
    <mergeCell ref="B675:C675"/>
    <mergeCell ref="B515:G515"/>
    <mergeCell ref="B516:G516"/>
    <mergeCell ref="B615:G615"/>
    <mergeCell ref="B662:C662"/>
    <mergeCell ref="B657:C657"/>
    <mergeCell ref="B616:C617"/>
    <mergeCell ref="B604:C604"/>
    <mergeCell ref="B600:C600"/>
    <mergeCell ref="B595:C595"/>
    <mergeCell ref="B584:C584"/>
    <mergeCell ref="B580:C581"/>
    <mergeCell ref="D580:G581"/>
    <mergeCell ref="D582:G582"/>
    <mergeCell ref="D616:G617"/>
    <mergeCell ref="B666:C666"/>
    <mergeCell ref="D519:G519"/>
    <mergeCell ref="E874:F874"/>
    <mergeCell ref="B799:G799"/>
    <mergeCell ref="B800:G800"/>
    <mergeCell ref="B851:G851"/>
    <mergeCell ref="B852:G852"/>
    <mergeCell ref="B772:C773"/>
    <mergeCell ref="D772:G773"/>
    <mergeCell ref="D774:G774"/>
    <mergeCell ref="D775:F775"/>
    <mergeCell ref="B776:C776"/>
    <mergeCell ref="B778:D778"/>
    <mergeCell ref="E778:F778"/>
    <mergeCell ref="B779:G779"/>
    <mergeCell ref="B780:C780"/>
    <mergeCell ref="B784:D784"/>
    <mergeCell ref="E784:F784"/>
    <mergeCell ref="B786:C786"/>
    <mergeCell ref="B788:D788"/>
    <mergeCell ref="E788:F788"/>
    <mergeCell ref="B789:G789"/>
    <mergeCell ref="B795:C795"/>
    <mergeCell ref="B796:C796"/>
    <mergeCell ref="B861:C861"/>
    <mergeCell ref="E845:F845"/>
    <mergeCell ref="B853:C854"/>
    <mergeCell ref="D853:G854"/>
    <mergeCell ref="D855:G855"/>
    <mergeCell ref="D856:F856"/>
    <mergeCell ref="B857:C857"/>
    <mergeCell ref="B859:D859"/>
    <mergeCell ref="E859:F859"/>
    <mergeCell ref="B860:G860"/>
    <mergeCell ref="B850:C850"/>
    <mergeCell ref="B865:D865"/>
    <mergeCell ref="E865:F865"/>
    <mergeCell ref="B867:C867"/>
    <mergeCell ref="B869:D869"/>
    <mergeCell ref="E869:F869"/>
    <mergeCell ref="B870:G870"/>
    <mergeCell ref="B871:C871"/>
    <mergeCell ref="B873:D873"/>
    <mergeCell ref="E873:F873"/>
    <mergeCell ref="B841:G841"/>
    <mergeCell ref="B842:C842"/>
    <mergeCell ref="B844:D844"/>
    <mergeCell ref="E844:F844"/>
    <mergeCell ref="E822:F822"/>
    <mergeCell ref="B824:C825"/>
    <mergeCell ref="D824:G825"/>
    <mergeCell ref="D826:G826"/>
    <mergeCell ref="D827:F827"/>
    <mergeCell ref="B828:C828"/>
    <mergeCell ref="B830:D830"/>
    <mergeCell ref="E830:F830"/>
    <mergeCell ref="B831:G831"/>
    <mergeCell ref="B832:C832"/>
    <mergeCell ref="B836:D836"/>
    <mergeCell ref="E836:F836"/>
    <mergeCell ref="B838:C838"/>
    <mergeCell ref="B840:D840"/>
    <mergeCell ref="E840:F840"/>
    <mergeCell ref="B809:C809"/>
    <mergeCell ref="B813:D813"/>
    <mergeCell ref="E813:F813"/>
    <mergeCell ref="B815:C815"/>
    <mergeCell ref="B817:D817"/>
    <mergeCell ref="E817:F817"/>
    <mergeCell ref="B818:G818"/>
    <mergeCell ref="B819:C819"/>
    <mergeCell ref="B821:D821"/>
    <mergeCell ref="E821:F821"/>
    <mergeCell ref="B805:C805"/>
    <mergeCell ref="B807:D807"/>
    <mergeCell ref="E807:F807"/>
    <mergeCell ref="B808:G808"/>
    <mergeCell ref="E770:F770"/>
    <mergeCell ref="B758:C758"/>
    <mergeCell ref="B761:D761"/>
    <mergeCell ref="E761:F761"/>
    <mergeCell ref="B763:C763"/>
    <mergeCell ref="B765:D765"/>
    <mergeCell ref="E765:F765"/>
    <mergeCell ref="B766:G766"/>
    <mergeCell ref="B767:C767"/>
    <mergeCell ref="B769:D769"/>
    <mergeCell ref="E769:F769"/>
    <mergeCell ref="B790:C790"/>
    <mergeCell ref="B792:D792"/>
    <mergeCell ref="E792:F792"/>
    <mergeCell ref="E793:F793"/>
    <mergeCell ref="B801:C802"/>
    <mergeCell ref="D801:G802"/>
    <mergeCell ref="D803:G803"/>
    <mergeCell ref="D804:F804"/>
    <mergeCell ref="B794:C794"/>
    <mergeCell ref="B459:C460"/>
    <mergeCell ref="D459:G460"/>
    <mergeCell ref="B505:C505"/>
    <mergeCell ref="B463:C463"/>
    <mergeCell ref="B452:C452"/>
    <mergeCell ref="B453:C453"/>
    <mergeCell ref="B454:C454"/>
    <mergeCell ref="D454:G454"/>
    <mergeCell ref="B455:C455"/>
    <mergeCell ref="D455:G455"/>
    <mergeCell ref="B456:C456"/>
    <mergeCell ref="B471:C471"/>
    <mergeCell ref="E469:F469"/>
    <mergeCell ref="B476:C476"/>
    <mergeCell ref="B480:C480"/>
    <mergeCell ref="E478:F478"/>
    <mergeCell ref="E474:F474"/>
    <mergeCell ref="B489:C489"/>
    <mergeCell ref="B501:C501"/>
    <mergeCell ref="D485:G486"/>
    <mergeCell ref="B485:C486"/>
    <mergeCell ref="D487:G487"/>
    <mergeCell ref="B517:C518"/>
    <mergeCell ref="D517:G518"/>
    <mergeCell ref="B568:C568"/>
    <mergeCell ref="B544:C545"/>
    <mergeCell ref="B496:C496"/>
    <mergeCell ref="B521:C521"/>
    <mergeCell ref="B529:C529"/>
    <mergeCell ref="B548:C548"/>
    <mergeCell ref="B534:C534"/>
    <mergeCell ref="B538:C538"/>
    <mergeCell ref="B559:C559"/>
    <mergeCell ref="B564:C564"/>
    <mergeCell ref="D546:G546"/>
    <mergeCell ref="B510:C510"/>
    <mergeCell ref="B511:C511"/>
    <mergeCell ref="B512:C512"/>
    <mergeCell ref="D512:G512"/>
    <mergeCell ref="B513:C513"/>
    <mergeCell ref="D513:G513"/>
    <mergeCell ref="B514:C514"/>
    <mergeCell ref="B423:C424"/>
    <mergeCell ref="D423:G424"/>
    <mergeCell ref="D425:G425"/>
    <mergeCell ref="B402:C402"/>
    <mergeCell ref="B274:G274"/>
    <mergeCell ref="B275:G275"/>
    <mergeCell ref="B348:C348"/>
    <mergeCell ref="B353:C353"/>
    <mergeCell ref="B357:C357"/>
    <mergeCell ref="B358:C358"/>
    <mergeCell ref="B369:C370"/>
    <mergeCell ref="B328:C328"/>
    <mergeCell ref="D335:G335"/>
    <mergeCell ref="B367:G367"/>
    <mergeCell ref="B368:G368"/>
    <mergeCell ref="B333:C334"/>
    <mergeCell ref="D276:G277"/>
    <mergeCell ref="D278:G278"/>
    <mergeCell ref="D279:F279"/>
    <mergeCell ref="B280:C280"/>
    <mergeCell ref="E300:F300"/>
    <mergeCell ref="B287:C287"/>
    <mergeCell ref="B290:D290"/>
    <mergeCell ref="E290:F290"/>
    <mergeCell ref="B297:C297"/>
    <mergeCell ref="B285:D285"/>
    <mergeCell ref="E285:F285"/>
    <mergeCell ref="B286:G286"/>
    <mergeCell ref="D310:G310"/>
    <mergeCell ref="D311:F311"/>
    <mergeCell ref="B291:G291"/>
    <mergeCell ref="B292:C292"/>
    <mergeCell ref="B294:D294"/>
    <mergeCell ref="B211:C211"/>
    <mergeCell ref="D211:G211"/>
    <mergeCell ref="B212:C212"/>
    <mergeCell ref="D212:G212"/>
    <mergeCell ref="B213:C213"/>
    <mergeCell ref="B276:C277"/>
    <mergeCell ref="B266:C266"/>
    <mergeCell ref="B267:D267"/>
    <mergeCell ref="E267:F267"/>
    <mergeCell ref="E268:F268"/>
    <mergeCell ref="B236:C236"/>
    <mergeCell ref="B248:C249"/>
    <mergeCell ref="D248:G249"/>
    <mergeCell ref="D250:G250"/>
    <mergeCell ref="D251:F251"/>
    <mergeCell ref="B252:C252"/>
    <mergeCell ref="B255:D255"/>
    <mergeCell ref="E255:F255"/>
    <mergeCell ref="B256:G256"/>
    <mergeCell ref="B241:C241"/>
    <mergeCell ref="B242:C242"/>
    <mergeCell ref="B247:G247"/>
    <mergeCell ref="B257:C257"/>
    <mergeCell ref="B259:D259"/>
    <mergeCell ref="E259:F259"/>
    <mergeCell ref="B260:G260"/>
    <mergeCell ref="B261:C261"/>
    <mergeCell ref="B263:D263"/>
    <mergeCell ref="E263:F263"/>
    <mergeCell ref="B265:C265"/>
    <mergeCell ref="B177:C177"/>
    <mergeCell ref="B178:C178"/>
    <mergeCell ref="B179:C179"/>
    <mergeCell ref="D179:G179"/>
    <mergeCell ref="B180:C180"/>
    <mergeCell ref="D180:G180"/>
    <mergeCell ref="B181:C181"/>
    <mergeCell ref="B232:C232"/>
    <mergeCell ref="E199:F199"/>
    <mergeCell ref="B200:C200"/>
    <mergeCell ref="B195:C195"/>
    <mergeCell ref="B214:G214"/>
    <mergeCell ref="B215:G215"/>
    <mergeCell ref="B216:C217"/>
    <mergeCell ref="D216:G217"/>
    <mergeCell ref="D218:G218"/>
    <mergeCell ref="D219:F219"/>
    <mergeCell ref="B220:C220"/>
    <mergeCell ref="B226:C226"/>
    <mergeCell ref="B204:C204"/>
    <mergeCell ref="E208:F208"/>
    <mergeCell ref="E207:F207"/>
    <mergeCell ref="B209:C209"/>
    <mergeCell ref="B210:C210"/>
    <mergeCell ref="D155:F155"/>
    <mergeCell ref="B156:C156"/>
    <mergeCell ref="B23:C23"/>
    <mergeCell ref="B25:D25"/>
    <mergeCell ref="E25:F25"/>
    <mergeCell ref="E26:F26"/>
    <mergeCell ref="B32:G32"/>
    <mergeCell ref="B33:G33"/>
    <mergeCell ref="B34:C35"/>
    <mergeCell ref="D34:G35"/>
    <mergeCell ref="D36:G36"/>
    <mergeCell ref="D37:F37"/>
    <mergeCell ref="B38:C38"/>
    <mergeCell ref="B44:C44"/>
    <mergeCell ref="B49:C49"/>
    <mergeCell ref="B53:C53"/>
    <mergeCell ref="B64:G64"/>
    <mergeCell ref="B65:G65"/>
    <mergeCell ref="B66:C67"/>
    <mergeCell ref="D66:G67"/>
    <mergeCell ref="B59:C59"/>
    <mergeCell ref="B60:C60"/>
    <mergeCell ref="B61:C61"/>
    <mergeCell ref="B27:C27"/>
    <mergeCell ref="D61:G61"/>
    <mergeCell ref="B62:C62"/>
    <mergeCell ref="D62:G62"/>
    <mergeCell ref="B63:C63"/>
    <mergeCell ref="D68:G68"/>
    <mergeCell ref="D69:F69"/>
    <mergeCell ref="B70:C70"/>
    <mergeCell ref="B75:C75"/>
    <mergeCell ref="B78:C78"/>
    <mergeCell ref="B82:C82"/>
    <mergeCell ref="B91:G91"/>
    <mergeCell ref="B92:G92"/>
    <mergeCell ref="B93:C94"/>
    <mergeCell ref="D93:G94"/>
    <mergeCell ref="B86:C86"/>
    <mergeCell ref="B87:C87"/>
    <mergeCell ref="B88:C88"/>
    <mergeCell ref="D88:G88"/>
    <mergeCell ref="B89:C89"/>
    <mergeCell ref="D89:G89"/>
    <mergeCell ref="B90:C90"/>
    <mergeCell ref="D95:G95"/>
    <mergeCell ref="D96:F96"/>
    <mergeCell ref="B97:C97"/>
    <mergeCell ref="B101:C101"/>
    <mergeCell ref="B106:C106"/>
    <mergeCell ref="B110:C110"/>
    <mergeCell ref="B119:G119"/>
    <mergeCell ref="B120:G120"/>
    <mergeCell ref="B121:C122"/>
    <mergeCell ref="D121:G122"/>
    <mergeCell ref="B115:C115"/>
    <mergeCell ref="B114:C114"/>
    <mergeCell ref="D116:G116"/>
    <mergeCell ref="D117:G117"/>
    <mergeCell ref="B116:C116"/>
    <mergeCell ref="B117:C117"/>
    <mergeCell ref="B118:C118"/>
    <mergeCell ref="D123:G123"/>
    <mergeCell ref="D124:F124"/>
    <mergeCell ref="B125:C125"/>
    <mergeCell ref="B131:C131"/>
    <mergeCell ref="B151:G151"/>
    <mergeCell ref="B152:C153"/>
    <mergeCell ref="D152:G153"/>
    <mergeCell ref="D154:G154"/>
    <mergeCell ref="B136:C136"/>
    <mergeCell ref="B140:C140"/>
    <mergeCell ref="B145:C145"/>
    <mergeCell ref="B146:C146"/>
    <mergeCell ref="B147:C147"/>
    <mergeCell ref="D147:G147"/>
    <mergeCell ref="B148:C148"/>
    <mergeCell ref="D148:G148"/>
    <mergeCell ref="B149:C149"/>
    <mergeCell ref="D544:G545"/>
    <mergeCell ref="E372:F372"/>
    <mergeCell ref="D371:G371"/>
    <mergeCell ref="D461:G461"/>
    <mergeCell ref="B188:C188"/>
    <mergeCell ref="E176:F176"/>
    <mergeCell ref="B183:G183"/>
    <mergeCell ref="B272:C272"/>
    <mergeCell ref="D272:G272"/>
    <mergeCell ref="B273:C273"/>
    <mergeCell ref="B301:C301"/>
    <mergeCell ref="B302:C302"/>
    <mergeCell ref="B243:C243"/>
    <mergeCell ref="D243:G243"/>
    <mergeCell ref="B244:C244"/>
    <mergeCell ref="D244:G244"/>
    <mergeCell ref="B245:C245"/>
    <mergeCell ref="B269:C269"/>
    <mergeCell ref="B270:C270"/>
    <mergeCell ref="B271:C271"/>
    <mergeCell ref="D271:G271"/>
    <mergeCell ref="B246:G246"/>
    <mergeCell ref="E294:F294"/>
    <mergeCell ref="B296:C296"/>
    <mergeCell ref="B457:G457"/>
    <mergeCell ref="B458:G458"/>
    <mergeCell ref="B417:C417"/>
    <mergeCell ref="B418:C418"/>
    <mergeCell ref="D418:G418"/>
    <mergeCell ref="B419:C419"/>
    <mergeCell ref="D419:G419"/>
    <mergeCell ref="B420:C420"/>
    <mergeCell ref="E160:F160"/>
    <mergeCell ref="E167:F167"/>
    <mergeCell ref="E193:F193"/>
    <mergeCell ref="B168:C168"/>
    <mergeCell ref="B172:C172"/>
    <mergeCell ref="B182:G182"/>
    <mergeCell ref="B184:C185"/>
    <mergeCell ref="D184:G185"/>
    <mergeCell ref="D186:G186"/>
    <mergeCell ref="D187:F187"/>
    <mergeCell ref="D333:G334"/>
    <mergeCell ref="D369:G370"/>
    <mergeCell ref="B162:C162"/>
    <mergeCell ref="B299:D299"/>
    <mergeCell ref="E299:F299"/>
    <mergeCell ref="E175:F175"/>
    <mergeCell ref="B364:C364"/>
    <mergeCell ref="D364:G364"/>
    <mergeCell ref="B365:C365"/>
    <mergeCell ref="D365:G365"/>
    <mergeCell ref="B366:C366"/>
    <mergeCell ref="B416:C416"/>
    <mergeCell ref="B373:C373"/>
    <mergeCell ref="B421:G421"/>
    <mergeCell ref="B422:G422"/>
    <mergeCell ref="B407:C407"/>
    <mergeCell ref="B411:C411"/>
    <mergeCell ref="B412:C412"/>
    <mergeCell ref="B303:C303"/>
    <mergeCell ref="D303:G303"/>
    <mergeCell ref="B304:C304"/>
    <mergeCell ref="D304:G304"/>
    <mergeCell ref="B305:C305"/>
    <mergeCell ref="B306:G306"/>
    <mergeCell ref="B307:G307"/>
    <mergeCell ref="B362:C362"/>
    <mergeCell ref="B363:C363"/>
    <mergeCell ref="B316:D316"/>
    <mergeCell ref="E316:F316"/>
    <mergeCell ref="B317:G317"/>
    <mergeCell ref="B318:C318"/>
    <mergeCell ref="B321:D321"/>
    <mergeCell ref="E321:F321"/>
    <mergeCell ref="B308:C309"/>
    <mergeCell ref="D308:G309"/>
    <mergeCell ref="B337:C337"/>
    <mergeCell ref="B322:G322"/>
    <mergeCell ref="B323:C323"/>
    <mergeCell ref="B325:D325"/>
    <mergeCell ref="E325:F325"/>
    <mergeCell ref="B327:C327"/>
    <mergeCell ref="B312:C312"/>
    <mergeCell ref="B682:C682"/>
    <mergeCell ref="B691:C691"/>
    <mergeCell ref="B696:C696"/>
    <mergeCell ref="B700:C700"/>
    <mergeCell ref="B705:C706"/>
    <mergeCell ref="D705:G706"/>
    <mergeCell ref="D707:G707"/>
    <mergeCell ref="B709:C709"/>
    <mergeCell ref="B427:C427"/>
    <mergeCell ref="B438:C438"/>
    <mergeCell ref="B443:C443"/>
    <mergeCell ref="B447:C447"/>
    <mergeCell ref="B676:G676"/>
    <mergeCell ref="B677:G677"/>
    <mergeCell ref="B678:C679"/>
    <mergeCell ref="D678:G679"/>
    <mergeCell ref="D680:G680"/>
    <mergeCell ref="B629:C629"/>
    <mergeCell ref="B634:C634"/>
    <mergeCell ref="B638:C638"/>
    <mergeCell ref="B643:C644"/>
    <mergeCell ref="D643:G644"/>
    <mergeCell ref="D645:G645"/>
    <mergeCell ref="B647:C647"/>
    <mergeCell ref="B737:C737"/>
    <mergeCell ref="D683:D688"/>
    <mergeCell ref="E683:E688"/>
    <mergeCell ref="F683:F688"/>
    <mergeCell ref="G683:G688"/>
    <mergeCell ref="B683:B688"/>
    <mergeCell ref="C683:C688"/>
    <mergeCell ref="D710:D716"/>
    <mergeCell ref="E710:E716"/>
    <mergeCell ref="F710:F716"/>
    <mergeCell ref="G710:G716"/>
    <mergeCell ref="C710:C716"/>
    <mergeCell ref="B719:C719"/>
    <mergeCell ref="B724:C724"/>
    <mergeCell ref="B728:C728"/>
    <mergeCell ref="B733:C733"/>
    <mergeCell ref="B734:C734"/>
    <mergeCell ref="B735:C735"/>
    <mergeCell ref="D735:G735"/>
    <mergeCell ref="B736:C736"/>
    <mergeCell ref="D736:G736"/>
  </mergeCells>
  <pageMargins left="0.12" right="0.28000000000000003" top="0.27559055118110237" bottom="0.28999999999999998" header="0" footer="0"/>
  <pageSetup scale="69" fitToHeight="0" orientation="portrait" horizontalDpi="4294967293" r:id="rId1"/>
  <rowBreaks count="17" manualBreakCount="17">
    <brk id="63" min="1" max="6" man="1"/>
    <brk id="118" min="1" max="6" man="1"/>
    <brk id="149" min="1" max="6" man="1"/>
    <brk id="181" min="1" max="6" man="1"/>
    <brk id="213" min="1" max="6" man="1"/>
    <brk id="245" min="1" max="6" man="1"/>
    <brk id="305" min="1" max="6" man="1"/>
    <brk id="366" min="1" max="6" man="1"/>
    <brk id="420" min="1" max="6" man="1"/>
    <brk id="456" min="1" max="6" man="1"/>
    <brk id="514" min="1" max="6" man="1"/>
    <brk id="577" min="1" max="6" man="1"/>
    <brk id="613" min="1" max="6" man="1"/>
    <brk id="675" min="1" max="6" man="1"/>
    <brk id="737" min="1" max="6" man="1"/>
    <brk id="798" min="1" max="6" man="1"/>
    <brk id="850" min="1" max="6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63476-9891-43F3-AF84-6086AD3DBAF2}">
  <dimension ref="A1:L55"/>
  <sheetViews>
    <sheetView showGridLines="0" view="pageBreakPreview" topLeftCell="A34" zoomScaleNormal="100" zoomScaleSheetLayoutView="100" workbookViewId="0">
      <selection activeCell="N51" sqref="N51"/>
    </sheetView>
  </sheetViews>
  <sheetFormatPr baseColWidth="10" defaultColWidth="11.44140625" defaultRowHeight="13.2"/>
  <cols>
    <col min="1" max="1" width="3.6640625" style="667" customWidth="1"/>
    <col min="2" max="2" width="15.6640625" style="667" customWidth="1"/>
    <col min="3" max="3" width="19.5546875" style="667" customWidth="1"/>
    <col min="4" max="4" width="17.33203125" style="667" customWidth="1"/>
    <col min="5" max="6" width="12.6640625" style="667" customWidth="1"/>
    <col min="7" max="7" width="15.6640625" style="667" customWidth="1"/>
    <col min="8" max="8" width="9.6640625" style="667" customWidth="1"/>
    <col min="9" max="9" width="15.77734375" style="667" customWidth="1"/>
    <col min="10" max="10" width="15.6640625" style="667" customWidth="1"/>
    <col min="11" max="11" width="3.6640625" style="667" customWidth="1"/>
    <col min="12" max="12" width="11.44140625" style="668"/>
    <col min="13" max="16384" width="11.44140625" style="667"/>
  </cols>
  <sheetData>
    <row r="1" spans="1:12" ht="13.8" thickBot="1">
      <c r="B1" s="1616"/>
      <c r="C1" s="1617"/>
      <c r="D1" s="1617"/>
      <c r="E1" s="1617"/>
      <c r="F1" s="1617"/>
      <c r="G1" s="1617"/>
      <c r="H1" s="1617"/>
      <c r="I1" s="1617"/>
      <c r="J1" s="778"/>
    </row>
    <row r="2" spans="1:12" ht="45" customHeight="1" thickBot="1">
      <c r="B2" s="669" t="s">
        <v>1818</v>
      </c>
      <c r="C2" s="2371" t="str">
        <f>+'ACTA ADICIONAL OBRA '!B203</f>
        <v>Localización y replanteo alcantarillado sanitario con equipo de Topografía</v>
      </c>
      <c r="D2" s="2372"/>
      <c r="E2" s="2372"/>
      <c r="F2" s="2372"/>
      <c r="G2" s="2372"/>
      <c r="H2" s="2372"/>
      <c r="I2" s="2372"/>
      <c r="J2" s="2373"/>
    </row>
    <row r="3" spans="1:12" ht="4.95" customHeight="1" thickBot="1">
      <c r="B3" s="1474"/>
      <c r="J3" s="779"/>
    </row>
    <row r="4" spans="1:12" ht="16.5" customHeight="1" thickBot="1">
      <c r="B4" s="669" t="s">
        <v>1370</v>
      </c>
      <c r="C4" s="2374" t="str">
        <f>+'ACTA ADICIONAL OBRA '!A203</f>
        <v>12.4.1</v>
      </c>
      <c r="D4" s="2375"/>
      <c r="E4" s="669" t="s">
        <v>1819</v>
      </c>
      <c r="F4" s="670" t="str">
        <f>+'ACTA ADICIONAL OBRA '!C203</f>
        <v>m</v>
      </c>
      <c r="G4" s="2376" t="s">
        <v>1820</v>
      </c>
      <c r="H4" s="2377"/>
      <c r="I4" s="2378">
        <f>ROUND(SUM(J47:J50),0)</f>
        <v>5559</v>
      </c>
      <c r="J4" s="2379"/>
    </row>
    <row r="5" spans="1:12" ht="6" customHeight="1">
      <c r="B5" s="1474"/>
      <c r="J5" s="779"/>
    </row>
    <row r="6" spans="1:12" ht="15.75" customHeight="1" thickBot="1">
      <c r="B6" s="2344" t="s">
        <v>1821</v>
      </c>
      <c r="C6" s="2345"/>
      <c r="D6" s="2345"/>
      <c r="E6" s="2345"/>
      <c r="F6" s="2345"/>
      <c r="G6" s="2345"/>
      <c r="H6" s="2345"/>
      <c r="I6" s="2345"/>
      <c r="J6" s="2346"/>
      <c r="K6" s="671"/>
    </row>
    <row r="7" spans="1:12" ht="15" customHeight="1">
      <c r="B7" s="2352" t="s">
        <v>1524</v>
      </c>
      <c r="C7" s="2353"/>
      <c r="D7" s="2353"/>
      <c r="E7" s="2353"/>
      <c r="F7" s="2353" t="s">
        <v>1231</v>
      </c>
      <c r="G7" s="673" t="s">
        <v>1822</v>
      </c>
      <c r="H7" s="2353" t="s">
        <v>1823</v>
      </c>
      <c r="I7" s="2353"/>
      <c r="J7" s="2347" t="s">
        <v>1549</v>
      </c>
      <c r="K7" s="675"/>
    </row>
    <row r="8" spans="1:12" ht="15" customHeight="1">
      <c r="B8" s="2354"/>
      <c r="C8" s="2349"/>
      <c r="D8" s="2349"/>
      <c r="E8" s="2349"/>
      <c r="F8" s="2349"/>
      <c r="G8" s="677" t="s">
        <v>1824</v>
      </c>
      <c r="H8" s="2349"/>
      <c r="I8" s="2349"/>
      <c r="J8" s="2348"/>
      <c r="K8" s="675"/>
    </row>
    <row r="9" spans="1:12" ht="12.75" customHeight="1">
      <c r="B9" s="2367" t="s">
        <v>1825</v>
      </c>
      <c r="C9" s="2368"/>
      <c r="D9" s="2368"/>
      <c r="E9" s="2368"/>
      <c r="F9" s="678" t="s">
        <v>1453</v>
      </c>
      <c r="G9" s="679">
        <f>+J35</f>
        <v>2553.4459876400006</v>
      </c>
      <c r="H9" s="2369">
        <v>0.1</v>
      </c>
      <c r="I9" s="2370"/>
      <c r="J9" s="680">
        <f>IFERROR(G9*H9,"")</f>
        <v>255.34459876400007</v>
      </c>
      <c r="K9" s="675"/>
    </row>
    <row r="10" spans="1:12">
      <c r="B10" s="2367" t="s">
        <v>1826</v>
      </c>
      <c r="C10" s="2368"/>
      <c r="D10" s="2368"/>
      <c r="E10" s="2368"/>
      <c r="F10" s="678" t="s">
        <v>1827</v>
      </c>
      <c r="G10" s="679">
        <v>29500</v>
      </c>
      <c r="H10" s="2350">
        <f>IFERROR(IF(G10="","",1/L10),"")</f>
        <v>3.3333333333333333E-2</v>
      </c>
      <c r="I10" s="2350"/>
      <c r="J10" s="680">
        <f t="shared" ref="J10:J14" si="0">IFERROR(G10*H10,"")</f>
        <v>983.33333333333337</v>
      </c>
      <c r="K10" s="675"/>
      <c r="L10" s="668">
        <v>30</v>
      </c>
    </row>
    <row r="11" spans="1:12">
      <c r="B11" s="2367" t="s">
        <v>1828</v>
      </c>
      <c r="C11" s="2368"/>
      <c r="D11" s="2368"/>
      <c r="E11" s="2368"/>
      <c r="F11" s="678" t="s">
        <v>1827</v>
      </c>
      <c r="G11" s="679">
        <v>9500</v>
      </c>
      <c r="H11" s="2350">
        <f>IFERROR(IF(G11="","",1/L11),"")</f>
        <v>3.3333333333333333E-2</v>
      </c>
      <c r="I11" s="2350"/>
      <c r="J11" s="680">
        <f t="shared" si="0"/>
        <v>316.66666666666669</v>
      </c>
      <c r="K11" s="675"/>
      <c r="L11" s="668">
        <f>+L10</f>
        <v>30</v>
      </c>
    </row>
    <row r="12" spans="1:12" s="668" customFormat="1">
      <c r="A12" s="667"/>
      <c r="B12" s="2367"/>
      <c r="C12" s="2368"/>
      <c r="D12" s="2368"/>
      <c r="E12" s="2368"/>
      <c r="F12" s="678" t="s">
        <v>1829</v>
      </c>
      <c r="G12" s="679" t="s">
        <v>1829</v>
      </c>
      <c r="H12" s="2350" t="str">
        <f>IFERROR(IF(G12="","",1/L12),"")</f>
        <v/>
      </c>
      <c r="I12" s="2350"/>
      <c r="J12" s="680" t="str">
        <f t="shared" si="0"/>
        <v/>
      </c>
      <c r="K12" s="675"/>
    </row>
    <row r="13" spans="1:12" s="668" customFormat="1">
      <c r="A13" s="667"/>
      <c r="B13" s="2367"/>
      <c r="C13" s="2368"/>
      <c r="D13" s="2368"/>
      <c r="E13" s="2368"/>
      <c r="F13" s="678" t="s">
        <v>1829</v>
      </c>
      <c r="G13" s="679" t="s">
        <v>1829</v>
      </c>
      <c r="H13" s="2350" t="str">
        <f>IFERROR(IF(G13="","",1/L13),"")</f>
        <v/>
      </c>
      <c r="I13" s="2350"/>
      <c r="J13" s="680" t="str">
        <f t="shared" si="0"/>
        <v/>
      </c>
      <c r="K13" s="675"/>
    </row>
    <row r="14" spans="1:12" s="668" customFormat="1">
      <c r="A14" s="667"/>
      <c r="B14" s="2367"/>
      <c r="C14" s="2368"/>
      <c r="D14" s="2368"/>
      <c r="E14" s="2368"/>
      <c r="F14" s="678" t="s">
        <v>1829</v>
      </c>
      <c r="G14" s="679" t="s">
        <v>1829</v>
      </c>
      <c r="H14" s="2350" t="str">
        <f>IFERROR(IF(G14="","",1/L14),"")</f>
        <v/>
      </c>
      <c r="I14" s="2350"/>
      <c r="J14" s="680" t="str">
        <f t="shared" si="0"/>
        <v/>
      </c>
      <c r="K14" s="675"/>
    </row>
    <row r="15" spans="1:12" s="668" customFormat="1" ht="15.75" customHeight="1" thickBot="1">
      <c r="A15" s="667"/>
      <c r="B15" s="2332"/>
      <c r="C15" s="2333"/>
      <c r="D15" s="682"/>
      <c r="E15" s="682"/>
      <c r="F15" s="682"/>
      <c r="G15" s="2334" t="s">
        <v>1830</v>
      </c>
      <c r="H15" s="2334"/>
      <c r="I15" s="2335"/>
      <c r="J15" s="683">
        <f>SUM(J9:J14)</f>
        <v>1555.3445987640002</v>
      </c>
      <c r="K15" s="684"/>
    </row>
    <row r="16" spans="1:12" s="668" customFormat="1" ht="6" customHeight="1">
      <c r="A16" s="667"/>
      <c r="B16" s="1474"/>
      <c r="C16" s="667"/>
      <c r="D16" s="667"/>
      <c r="E16" s="667"/>
      <c r="F16" s="667"/>
      <c r="G16" s="667"/>
      <c r="H16" s="667"/>
      <c r="I16" s="667"/>
      <c r="J16" s="779"/>
      <c r="K16" s="667"/>
    </row>
    <row r="17" spans="1:12" s="668" customFormat="1" ht="15.75" customHeight="1" thickBot="1">
      <c r="A17" s="667"/>
      <c r="B17" s="2344" t="s">
        <v>1831</v>
      </c>
      <c r="C17" s="2345"/>
      <c r="D17" s="2345"/>
      <c r="E17" s="2345"/>
      <c r="F17" s="2345"/>
      <c r="G17" s="2345"/>
      <c r="H17" s="2345"/>
      <c r="I17" s="2345"/>
      <c r="J17" s="2346"/>
      <c r="K17" s="671"/>
    </row>
    <row r="18" spans="1:12" s="668" customFormat="1" ht="15" customHeight="1">
      <c r="A18" s="667"/>
      <c r="B18" s="2352" t="s">
        <v>1524</v>
      </c>
      <c r="C18" s="2353"/>
      <c r="D18" s="2353"/>
      <c r="E18" s="2353" t="s">
        <v>1231</v>
      </c>
      <c r="F18" s="2353" t="s">
        <v>1522</v>
      </c>
      <c r="G18" s="2353" t="s">
        <v>1832</v>
      </c>
      <c r="H18" s="673" t="s">
        <v>1833</v>
      </c>
      <c r="I18" s="2353" t="s">
        <v>1834</v>
      </c>
      <c r="J18" s="2347" t="s">
        <v>1549</v>
      </c>
    </row>
    <row r="19" spans="1:12" s="668" customFormat="1" ht="15" customHeight="1">
      <c r="A19" s="667"/>
      <c r="B19" s="2354"/>
      <c r="C19" s="2349"/>
      <c r="D19" s="2349"/>
      <c r="E19" s="2349"/>
      <c r="F19" s="2349"/>
      <c r="G19" s="2349"/>
      <c r="H19" s="677" t="s">
        <v>1453</v>
      </c>
      <c r="I19" s="2349"/>
      <c r="J19" s="2348"/>
    </row>
    <row r="20" spans="1:12" s="668" customFormat="1" ht="15" customHeight="1">
      <c r="A20" s="667"/>
      <c r="B20" s="2367" t="s">
        <v>1835</v>
      </c>
      <c r="C20" s="2368"/>
      <c r="D20" s="2368"/>
      <c r="E20" s="678" t="s">
        <v>1364</v>
      </c>
      <c r="F20" s="681">
        <v>1</v>
      </c>
      <c r="G20" s="685">
        <v>2900</v>
      </c>
      <c r="H20" s="686"/>
      <c r="I20" s="687">
        <v>0.5</v>
      </c>
      <c r="J20" s="680">
        <f>IFERROR(G20*I20,0)</f>
        <v>1450</v>
      </c>
    </row>
    <row r="21" spans="1:12" s="668" customFormat="1" ht="15" customHeight="1">
      <c r="A21" s="667"/>
      <c r="B21" s="2367"/>
      <c r="C21" s="2368"/>
      <c r="D21" s="2368"/>
      <c r="E21" s="678" t="s">
        <v>1829</v>
      </c>
      <c r="F21" s="681"/>
      <c r="G21" s="685" t="s">
        <v>1829</v>
      </c>
      <c r="H21" s="686"/>
      <c r="I21" s="687">
        <f t="shared" ref="I21:I25" si="1">F21*(1+H21)</f>
        <v>0</v>
      </c>
      <c r="J21" s="680">
        <f t="shared" ref="J21:J25" si="2">IFERROR(G21*I21,0)</f>
        <v>0</v>
      </c>
    </row>
    <row r="22" spans="1:12" s="668" customFormat="1" ht="15" customHeight="1">
      <c r="A22" s="667"/>
      <c r="B22" s="2367"/>
      <c r="C22" s="2368"/>
      <c r="D22" s="2368"/>
      <c r="E22" s="678" t="s">
        <v>1829</v>
      </c>
      <c r="F22" s="681"/>
      <c r="G22" s="685" t="s">
        <v>1829</v>
      </c>
      <c r="H22" s="686"/>
      <c r="I22" s="687">
        <f t="shared" si="1"/>
        <v>0</v>
      </c>
      <c r="J22" s="680">
        <f t="shared" si="2"/>
        <v>0</v>
      </c>
    </row>
    <row r="23" spans="1:12" ht="15" customHeight="1">
      <c r="B23" s="2327"/>
      <c r="C23" s="2328"/>
      <c r="D23" s="2329"/>
      <c r="E23" s="678" t="s">
        <v>1829</v>
      </c>
      <c r="F23" s="681"/>
      <c r="G23" s="685" t="s">
        <v>1829</v>
      </c>
      <c r="H23" s="686"/>
      <c r="I23" s="687">
        <f t="shared" si="1"/>
        <v>0</v>
      </c>
      <c r="J23" s="680">
        <f t="shared" si="2"/>
        <v>0</v>
      </c>
      <c r="K23" s="668"/>
    </row>
    <row r="24" spans="1:12" ht="15" customHeight="1">
      <c r="B24" s="2327"/>
      <c r="C24" s="2328"/>
      <c r="D24" s="2329"/>
      <c r="E24" s="678" t="s">
        <v>1829</v>
      </c>
      <c r="F24" s="681"/>
      <c r="G24" s="685" t="s">
        <v>1829</v>
      </c>
      <c r="H24" s="686"/>
      <c r="I24" s="687">
        <f t="shared" si="1"/>
        <v>0</v>
      </c>
      <c r="J24" s="680">
        <f t="shared" si="2"/>
        <v>0</v>
      </c>
      <c r="K24" s="668"/>
    </row>
    <row r="25" spans="1:12" ht="15" customHeight="1">
      <c r="B25" s="2327"/>
      <c r="C25" s="2328"/>
      <c r="D25" s="2329"/>
      <c r="E25" s="678" t="s">
        <v>1829</v>
      </c>
      <c r="F25" s="681"/>
      <c r="G25" s="685" t="s">
        <v>1829</v>
      </c>
      <c r="H25" s="686"/>
      <c r="I25" s="687">
        <f t="shared" si="1"/>
        <v>0</v>
      </c>
      <c r="J25" s="680">
        <f t="shared" si="2"/>
        <v>0</v>
      </c>
      <c r="K25" s="668"/>
    </row>
    <row r="26" spans="1:12" ht="15.75" customHeight="1" thickBot="1">
      <c r="B26" s="2332"/>
      <c r="C26" s="2333"/>
      <c r="D26" s="682"/>
      <c r="E26" s="682"/>
      <c r="F26" s="682"/>
      <c r="G26" s="2334" t="s">
        <v>1836</v>
      </c>
      <c r="H26" s="2334" t="s">
        <v>1836</v>
      </c>
      <c r="I26" s="2335"/>
      <c r="J26" s="683">
        <f>SUM(J20:J25)</f>
        <v>1450</v>
      </c>
      <c r="K26" s="684"/>
    </row>
    <row r="27" spans="1:12" ht="6" customHeight="1">
      <c r="B27" s="1474"/>
      <c r="J27" s="779"/>
    </row>
    <row r="28" spans="1:12" ht="15.75" customHeight="1" thickBot="1">
      <c r="B28" s="2344" t="s">
        <v>1837</v>
      </c>
      <c r="C28" s="2345"/>
      <c r="D28" s="2345"/>
      <c r="E28" s="2345"/>
      <c r="F28" s="2345"/>
      <c r="G28" s="2345"/>
      <c r="H28" s="2345"/>
      <c r="I28" s="2345"/>
      <c r="J28" s="2346"/>
      <c r="K28" s="671"/>
    </row>
    <row r="29" spans="1:12" ht="15" customHeight="1">
      <c r="B29" s="2359" t="s">
        <v>1524</v>
      </c>
      <c r="C29" s="2360"/>
      <c r="D29" s="673" t="s">
        <v>1838</v>
      </c>
      <c r="E29" s="673" t="s">
        <v>1839</v>
      </c>
      <c r="F29" s="673" t="s">
        <v>1839</v>
      </c>
      <c r="G29" s="2363" t="s">
        <v>1840</v>
      </c>
      <c r="H29" s="2365" t="s">
        <v>1823</v>
      </c>
      <c r="I29" s="2360"/>
      <c r="J29" s="2347" t="s">
        <v>1549</v>
      </c>
      <c r="K29" s="668"/>
    </row>
    <row r="30" spans="1:12" ht="15" customHeight="1">
      <c r="B30" s="2361"/>
      <c r="C30" s="2362"/>
      <c r="D30" s="677" t="s">
        <v>1841</v>
      </c>
      <c r="E30" s="677" t="s">
        <v>1453</v>
      </c>
      <c r="F30" s="677" t="s">
        <v>1841</v>
      </c>
      <c r="G30" s="2364"/>
      <c r="H30" s="2366"/>
      <c r="I30" s="2362"/>
      <c r="J30" s="2348"/>
      <c r="K30" s="668"/>
    </row>
    <row r="31" spans="1:12">
      <c r="B31" s="2327" t="s">
        <v>1842</v>
      </c>
      <c r="C31" s="2329"/>
      <c r="D31" s="688">
        <v>542780.55000000005</v>
      </c>
      <c r="E31" s="689">
        <v>0.56812668130180177</v>
      </c>
      <c r="F31" s="688">
        <f>IFERROR(D31*E31,"")</f>
        <v>308368.1125466667</v>
      </c>
      <c r="G31" s="690">
        <f>IFERROR(D31+F31,"")</f>
        <v>851148.6625466668</v>
      </c>
      <c r="H31" s="2357">
        <v>3.0000000000000001E-3</v>
      </c>
      <c r="I31" s="2358"/>
      <c r="J31" s="691">
        <f>IFERROR(G31*H31,"")</f>
        <v>2553.4459876400006</v>
      </c>
      <c r="K31" s="668"/>
      <c r="L31" s="668">
        <v>450</v>
      </c>
    </row>
    <row r="32" spans="1:12">
      <c r="B32" s="2327"/>
      <c r="C32" s="2329"/>
      <c r="D32" s="688" t="s">
        <v>1829</v>
      </c>
      <c r="E32" s="689" t="s">
        <v>1829</v>
      </c>
      <c r="F32" s="688" t="str">
        <f t="shared" ref="F32:F34" si="3">IFERROR(D32*E32,"")</f>
        <v/>
      </c>
      <c r="G32" s="690" t="str">
        <f t="shared" ref="G32:G34" si="4">IFERROR(D32+F32,"")</f>
        <v/>
      </c>
      <c r="H32" s="2355" t="str">
        <f>IFERROR(IF(G32="","",$H$31),"")</f>
        <v/>
      </c>
      <c r="I32" s="2356"/>
      <c r="J32" s="691" t="str">
        <f>IFERROR(G32*H32,"")</f>
        <v/>
      </c>
      <c r="K32" s="668"/>
    </row>
    <row r="33" spans="1:11">
      <c r="B33" s="2327"/>
      <c r="C33" s="2329"/>
      <c r="D33" s="688" t="s">
        <v>1829</v>
      </c>
      <c r="E33" s="689" t="s">
        <v>1829</v>
      </c>
      <c r="F33" s="688" t="str">
        <f t="shared" si="3"/>
        <v/>
      </c>
      <c r="G33" s="690" t="str">
        <f t="shared" si="4"/>
        <v/>
      </c>
      <c r="H33" s="2355" t="str">
        <f t="shared" ref="H33:H34" si="5">IFERROR(IF(G33="","",$H$31),"")</f>
        <v/>
      </c>
      <c r="I33" s="2356"/>
      <c r="J33" s="691" t="str">
        <f t="shared" ref="J33:J34" si="6">IFERROR(G33*H33,"")</f>
        <v/>
      </c>
      <c r="K33" s="668"/>
    </row>
    <row r="34" spans="1:11">
      <c r="B34" s="2327"/>
      <c r="C34" s="2329"/>
      <c r="D34" s="688" t="s">
        <v>1829</v>
      </c>
      <c r="E34" s="689" t="s">
        <v>1829</v>
      </c>
      <c r="F34" s="688" t="str">
        <f t="shared" si="3"/>
        <v/>
      </c>
      <c r="G34" s="690" t="str">
        <f t="shared" si="4"/>
        <v/>
      </c>
      <c r="H34" s="2355" t="str">
        <f t="shared" si="5"/>
        <v/>
      </c>
      <c r="I34" s="2356"/>
      <c r="J34" s="691" t="str">
        <f t="shared" si="6"/>
        <v/>
      </c>
      <c r="K34" s="668"/>
    </row>
    <row r="35" spans="1:11" ht="15.75" customHeight="1" thickBot="1">
      <c r="B35" s="2332"/>
      <c r="C35" s="2333"/>
      <c r="D35" s="682"/>
      <c r="E35" s="682"/>
      <c r="F35" s="682"/>
      <c r="G35" s="2334" t="s">
        <v>1843</v>
      </c>
      <c r="H35" s="2334" t="s">
        <v>1843</v>
      </c>
      <c r="I35" s="2335"/>
      <c r="J35" s="683">
        <f>SUM(J31:J34)</f>
        <v>2553.4459876400006</v>
      </c>
      <c r="K35" s="684"/>
    </row>
    <row r="36" spans="1:11" ht="6" customHeight="1">
      <c r="B36" s="1474"/>
      <c r="J36" s="779"/>
    </row>
    <row r="37" spans="1:11" ht="15.75" customHeight="1" thickBot="1">
      <c r="B37" s="2344" t="s">
        <v>1844</v>
      </c>
      <c r="C37" s="2345"/>
      <c r="D37" s="2345"/>
      <c r="E37" s="2345"/>
      <c r="F37" s="2345"/>
      <c r="G37" s="2345"/>
      <c r="H37" s="2345"/>
      <c r="I37" s="2345"/>
      <c r="J37" s="2346"/>
      <c r="K37" s="671"/>
    </row>
    <row r="38" spans="1:11" s="668" customFormat="1" ht="15" customHeight="1">
      <c r="A38" s="667"/>
      <c r="B38" s="2352" t="s">
        <v>1524</v>
      </c>
      <c r="C38" s="2353"/>
      <c r="D38" s="2353"/>
      <c r="E38" s="2353" t="s">
        <v>1522</v>
      </c>
      <c r="F38" s="2353"/>
      <c r="G38" s="672" t="s">
        <v>1845</v>
      </c>
      <c r="H38" s="2353" t="s">
        <v>1822</v>
      </c>
      <c r="I38" s="2353"/>
      <c r="J38" s="2347" t="s">
        <v>1549</v>
      </c>
    </row>
    <row r="39" spans="1:11" s="668" customFormat="1" ht="15" customHeight="1">
      <c r="A39" s="667"/>
      <c r="B39" s="2354"/>
      <c r="C39" s="2349"/>
      <c r="D39" s="2349"/>
      <c r="E39" s="2349" t="s">
        <v>1846</v>
      </c>
      <c r="F39" s="2349"/>
      <c r="G39" s="676" t="s">
        <v>1847</v>
      </c>
      <c r="H39" s="2349" t="s">
        <v>1848</v>
      </c>
      <c r="I39" s="2349"/>
      <c r="J39" s="2348"/>
    </row>
    <row r="40" spans="1:11" s="668" customFormat="1">
      <c r="A40" s="667"/>
      <c r="B40" s="2327"/>
      <c r="C40" s="2328"/>
      <c r="D40" s="2329"/>
      <c r="E40" s="2350"/>
      <c r="F40" s="2350"/>
      <c r="G40" s="692"/>
      <c r="H40" s="2351" t="s">
        <v>1829</v>
      </c>
      <c r="I40" s="2351"/>
      <c r="J40" s="680" t="str">
        <f>IFERROR(E40*G40*H40,"")</f>
        <v/>
      </c>
    </row>
    <row r="41" spans="1:11" s="668" customFormat="1">
      <c r="A41" s="667"/>
      <c r="B41" s="2327"/>
      <c r="C41" s="2328"/>
      <c r="D41" s="2329"/>
      <c r="E41" s="2350"/>
      <c r="F41" s="2350"/>
      <c r="G41" s="692"/>
      <c r="H41" s="2351" t="s">
        <v>1829</v>
      </c>
      <c r="I41" s="2351"/>
      <c r="J41" s="680" t="str">
        <f t="shared" ref="J41:J42" si="7">IFERROR(E41*G41*H41,"")</f>
        <v/>
      </c>
    </row>
    <row r="42" spans="1:11" s="668" customFormat="1">
      <c r="A42" s="667"/>
      <c r="B42" s="2327"/>
      <c r="C42" s="2328"/>
      <c r="D42" s="2329"/>
      <c r="E42" s="2350" t="s">
        <v>1829</v>
      </c>
      <c r="F42" s="2350"/>
      <c r="G42" s="681"/>
      <c r="H42" s="2351" t="s">
        <v>1829</v>
      </c>
      <c r="I42" s="2351"/>
      <c r="J42" s="680" t="str">
        <f t="shared" si="7"/>
        <v/>
      </c>
    </row>
    <row r="43" spans="1:11" s="668" customFormat="1" ht="15.75" customHeight="1" thickBot="1">
      <c r="A43" s="667"/>
      <c r="B43" s="2332"/>
      <c r="C43" s="2333"/>
      <c r="D43" s="682"/>
      <c r="E43" s="682"/>
      <c r="F43" s="682"/>
      <c r="G43" s="2334" t="s">
        <v>1849</v>
      </c>
      <c r="H43" s="2334" t="s">
        <v>1849</v>
      </c>
      <c r="I43" s="2335"/>
      <c r="J43" s="683">
        <f>SUM(J40:J42)</f>
        <v>0</v>
      </c>
      <c r="K43" s="684"/>
    </row>
    <row r="44" spans="1:11" s="668" customFormat="1" ht="6" customHeight="1">
      <c r="A44" s="667"/>
      <c r="B44" s="1474"/>
      <c r="C44" s="667"/>
      <c r="D44" s="667"/>
      <c r="E44" s="667"/>
      <c r="F44" s="667"/>
      <c r="G44" s="667"/>
      <c r="H44" s="667"/>
      <c r="I44" s="667"/>
      <c r="J44" s="779"/>
      <c r="K44" s="667"/>
    </row>
    <row r="45" spans="1:11" s="668" customFormat="1" ht="15.75" customHeight="1" thickBot="1">
      <c r="A45" s="667"/>
      <c r="B45" s="2344" t="s">
        <v>1850</v>
      </c>
      <c r="C45" s="2345"/>
      <c r="D45" s="2345"/>
      <c r="E45" s="2345"/>
      <c r="F45" s="2345"/>
      <c r="G45" s="2345"/>
      <c r="H45" s="2345"/>
      <c r="I45" s="2345"/>
      <c r="J45" s="2346"/>
      <c r="K45" s="671"/>
    </row>
    <row r="46" spans="1:11" s="668" customFormat="1" ht="30" customHeight="1">
      <c r="A46" s="667"/>
      <c r="B46" s="2336" t="s">
        <v>1524</v>
      </c>
      <c r="C46" s="2337"/>
      <c r="D46" s="2337"/>
      <c r="E46" s="2337"/>
      <c r="F46" s="2337"/>
      <c r="G46" s="2338"/>
      <c r="H46" s="2339" t="s">
        <v>1851</v>
      </c>
      <c r="I46" s="2338"/>
      <c r="J46" s="674" t="s">
        <v>1549</v>
      </c>
    </row>
    <row r="47" spans="1:11" s="668" customFormat="1">
      <c r="A47" s="667"/>
      <c r="B47" s="2340" t="s">
        <v>1852</v>
      </c>
      <c r="C47" s="2341"/>
      <c r="D47" s="2341"/>
      <c r="E47" s="2341"/>
      <c r="F47" s="2341"/>
      <c r="G47" s="2342"/>
      <c r="H47" s="2343"/>
      <c r="I47" s="2329"/>
      <c r="J47" s="693">
        <f>+J15+J26+J35+J43</f>
        <v>5558.7905864040004</v>
      </c>
    </row>
    <row r="48" spans="1:11" s="668" customFormat="1">
      <c r="A48" s="667"/>
      <c r="B48" s="2327" t="s">
        <v>1275</v>
      </c>
      <c r="C48" s="2328"/>
      <c r="D48" s="2328"/>
      <c r="E48" s="2328"/>
      <c r="F48" s="2328"/>
      <c r="G48" s="2329"/>
      <c r="H48" s="2330">
        <v>0</v>
      </c>
      <c r="I48" s="2331"/>
      <c r="J48" s="691">
        <f>$J$47*H48</f>
        <v>0</v>
      </c>
    </row>
    <row r="49" spans="1:11" s="668" customFormat="1" ht="12.75" customHeight="1">
      <c r="A49" s="667"/>
      <c r="B49" s="2327" t="s">
        <v>1276</v>
      </c>
      <c r="C49" s="2328"/>
      <c r="D49" s="2328"/>
      <c r="E49" s="2328"/>
      <c r="F49" s="2328"/>
      <c r="G49" s="2329"/>
      <c r="H49" s="2330">
        <v>0</v>
      </c>
      <c r="I49" s="2331"/>
      <c r="J49" s="691">
        <f>$J$47*H49</f>
        <v>0</v>
      </c>
    </row>
    <row r="50" spans="1:11" s="668" customFormat="1">
      <c r="A50" s="667"/>
      <c r="B50" s="2327" t="s">
        <v>1277</v>
      </c>
      <c r="C50" s="2328"/>
      <c r="D50" s="2328"/>
      <c r="E50" s="2328"/>
      <c r="F50" s="2328"/>
      <c r="G50" s="2329"/>
      <c r="H50" s="2330">
        <v>0</v>
      </c>
      <c r="I50" s="2331"/>
      <c r="J50" s="691">
        <f>$J$47*H50</f>
        <v>0</v>
      </c>
    </row>
    <row r="51" spans="1:11" s="668" customFormat="1" ht="15.75" customHeight="1" thickBot="1">
      <c r="A51" s="667"/>
      <c r="B51" s="2332"/>
      <c r="C51" s="2333"/>
      <c r="D51" s="682"/>
      <c r="E51" s="682"/>
      <c r="F51" s="682"/>
      <c r="G51" s="2334" t="s">
        <v>1853</v>
      </c>
      <c r="H51" s="2334" t="s">
        <v>1853</v>
      </c>
      <c r="I51" s="2335"/>
      <c r="J51" s="683">
        <f>SUM(J48:J50)</f>
        <v>0</v>
      </c>
      <c r="K51" s="684"/>
    </row>
    <row r="52" spans="1:11" ht="57" customHeight="1" thickBot="1">
      <c r="B52" s="785" t="s">
        <v>1306</v>
      </c>
      <c r="C52" s="2323"/>
      <c r="D52" s="2323"/>
      <c r="E52" s="777"/>
      <c r="F52" s="2324" t="s">
        <v>1306</v>
      </c>
      <c r="G52" s="2324"/>
      <c r="H52" s="2323"/>
      <c r="I52" s="2323"/>
      <c r="J52" s="778"/>
    </row>
    <row r="53" spans="1:11" ht="15.6">
      <c r="B53" s="2325" t="s">
        <v>1939</v>
      </c>
      <c r="C53" s="2326"/>
      <c r="D53" s="755"/>
      <c r="E53" s="238"/>
      <c r="F53" s="1759" t="s">
        <v>1942</v>
      </c>
      <c r="G53" s="1759"/>
      <c r="H53" s="1759"/>
      <c r="I53" s="1759"/>
      <c r="J53" s="779"/>
    </row>
    <row r="54" spans="1:11" ht="15.6">
      <c r="B54" s="2159" t="s">
        <v>1940</v>
      </c>
      <c r="C54" s="1759"/>
      <c r="D54" s="755"/>
      <c r="E54" s="238"/>
      <c r="F54" s="1759" t="s">
        <v>1943</v>
      </c>
      <c r="G54" s="1759"/>
      <c r="H54" s="1759"/>
      <c r="I54" s="1759"/>
      <c r="J54" s="779"/>
    </row>
    <row r="55" spans="1:11" ht="15" customHeight="1" thickBot="1">
      <c r="B55" s="2133" t="s">
        <v>1941</v>
      </c>
      <c r="C55" s="1760"/>
      <c r="D55" s="767"/>
      <c r="E55" s="727"/>
      <c r="F55" s="1760" t="s">
        <v>1944</v>
      </c>
      <c r="G55" s="1760"/>
      <c r="H55" s="1760"/>
      <c r="I55" s="1760"/>
      <c r="J55" s="780"/>
    </row>
  </sheetData>
  <mergeCells count="93">
    <mergeCell ref="B7:E8"/>
    <mergeCell ref="F7:F8"/>
    <mergeCell ref="H7:I8"/>
    <mergeCell ref="J7:J8"/>
    <mergeCell ref="C2:J2"/>
    <mergeCell ref="C4:D4"/>
    <mergeCell ref="G4:H4"/>
    <mergeCell ref="I4:J4"/>
    <mergeCell ref="B6:J6"/>
    <mergeCell ref="B9:E9"/>
    <mergeCell ref="H9:I9"/>
    <mergeCell ref="B10:E10"/>
    <mergeCell ref="H10:I10"/>
    <mergeCell ref="B11:E11"/>
    <mergeCell ref="H11:I11"/>
    <mergeCell ref="B12:E12"/>
    <mergeCell ref="H12:I12"/>
    <mergeCell ref="B13:E13"/>
    <mergeCell ref="H13:I13"/>
    <mergeCell ref="B14:E14"/>
    <mergeCell ref="H14:I14"/>
    <mergeCell ref="B15:C15"/>
    <mergeCell ref="G15:I15"/>
    <mergeCell ref="B17:J17"/>
    <mergeCell ref="B18:D19"/>
    <mergeCell ref="E18:E19"/>
    <mergeCell ref="F18:F19"/>
    <mergeCell ref="G18:G19"/>
    <mergeCell ref="I18:I19"/>
    <mergeCell ref="J18:J19"/>
    <mergeCell ref="B25:D25"/>
    <mergeCell ref="B20:D20"/>
    <mergeCell ref="B21:D21"/>
    <mergeCell ref="B22:D22"/>
    <mergeCell ref="B23:D23"/>
    <mergeCell ref="B24:D24"/>
    <mergeCell ref="B26:C26"/>
    <mergeCell ref="G26:I26"/>
    <mergeCell ref="B28:J28"/>
    <mergeCell ref="B29:C30"/>
    <mergeCell ref="G29:G30"/>
    <mergeCell ref="H29:I30"/>
    <mergeCell ref="J29:J30"/>
    <mergeCell ref="B31:C31"/>
    <mergeCell ref="H31:I31"/>
    <mergeCell ref="B32:C32"/>
    <mergeCell ref="H32:I32"/>
    <mergeCell ref="B33:C33"/>
    <mergeCell ref="H33:I33"/>
    <mergeCell ref="H38:I38"/>
    <mergeCell ref="B34:C34"/>
    <mergeCell ref="H34:I34"/>
    <mergeCell ref="B35:C35"/>
    <mergeCell ref="G35:I35"/>
    <mergeCell ref="B37:J37"/>
    <mergeCell ref="B48:G48"/>
    <mergeCell ref="H48:I48"/>
    <mergeCell ref="J38:J39"/>
    <mergeCell ref="E39:F39"/>
    <mergeCell ref="B42:D42"/>
    <mergeCell ref="E42:F42"/>
    <mergeCell ref="H42:I42"/>
    <mergeCell ref="H39:I39"/>
    <mergeCell ref="B40:D40"/>
    <mergeCell ref="E40:F40"/>
    <mergeCell ref="H40:I40"/>
    <mergeCell ref="B41:D41"/>
    <mergeCell ref="E41:F41"/>
    <mergeCell ref="H41:I41"/>
    <mergeCell ref="B38:D39"/>
    <mergeCell ref="E38:F38"/>
    <mergeCell ref="B43:C43"/>
    <mergeCell ref="G43:I43"/>
    <mergeCell ref="B46:G46"/>
    <mergeCell ref="H46:I46"/>
    <mergeCell ref="B47:G47"/>
    <mergeCell ref="H47:I47"/>
    <mergeCell ref="B45:J45"/>
    <mergeCell ref="B49:G49"/>
    <mergeCell ref="H49:I49"/>
    <mergeCell ref="B50:G50"/>
    <mergeCell ref="H50:I50"/>
    <mergeCell ref="B51:C51"/>
    <mergeCell ref="G51:I51"/>
    <mergeCell ref="B54:C54"/>
    <mergeCell ref="F54:I54"/>
    <mergeCell ref="B55:C55"/>
    <mergeCell ref="F55:I55"/>
    <mergeCell ref="C52:D52"/>
    <mergeCell ref="F52:G52"/>
    <mergeCell ref="H52:I52"/>
    <mergeCell ref="B53:C53"/>
    <mergeCell ref="F53:I53"/>
  </mergeCells>
  <pageMargins left="0" right="0" top="0" bottom="0" header="0" footer="0"/>
  <pageSetup scale="75" fitToHeight="0" orientation="portrait" horizontalDpi="4294967293" verticalDpi="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2DFC1-B754-438F-A391-47FA1F6F61DE}">
  <dimension ref="A1:L56"/>
  <sheetViews>
    <sheetView showGridLines="0" view="pageBreakPreview" topLeftCell="A32" zoomScaleNormal="100" zoomScaleSheetLayoutView="100" workbookViewId="0">
      <selection activeCell="E65" sqref="E65"/>
    </sheetView>
  </sheetViews>
  <sheetFormatPr baseColWidth="10" defaultColWidth="11.44140625" defaultRowHeight="13.2"/>
  <cols>
    <col min="1" max="1" width="3.6640625" style="667" customWidth="1"/>
    <col min="2" max="2" width="15.6640625" style="667" customWidth="1"/>
    <col min="3" max="3" width="18.88671875" style="667" customWidth="1"/>
    <col min="4" max="6" width="12.6640625" style="667" customWidth="1"/>
    <col min="7" max="7" width="15.6640625" style="667" customWidth="1"/>
    <col min="8" max="8" width="9.6640625" style="667" customWidth="1"/>
    <col min="9" max="9" width="15.109375" style="667" customWidth="1"/>
    <col min="10" max="10" width="15.6640625" style="667" customWidth="1"/>
    <col min="11" max="11" width="3.6640625" style="667" customWidth="1"/>
    <col min="12" max="12" width="11.44140625" style="668"/>
    <col min="13" max="16384" width="11.44140625" style="667"/>
  </cols>
  <sheetData>
    <row r="1" spans="1:12" ht="13.8" thickBot="1">
      <c r="B1" s="1616"/>
      <c r="C1" s="1617"/>
      <c r="D1" s="1617"/>
      <c r="E1" s="1617"/>
      <c r="F1" s="1617"/>
      <c r="G1" s="1617"/>
      <c r="H1" s="1617"/>
      <c r="I1" s="1617"/>
      <c r="J1" s="778"/>
    </row>
    <row r="2" spans="1:12" ht="45" customHeight="1" thickBot="1">
      <c r="B2" s="669" t="s">
        <v>1818</v>
      </c>
      <c r="C2" s="2371" t="str">
        <f>+'ACTA ADICIONAL OBRA '!B205</f>
        <v>Excavación a máquina en material común, roca descompuesta, a cualquier profundidad y bajo cualquier condición de humedad.</v>
      </c>
      <c r="D2" s="2372"/>
      <c r="E2" s="2372"/>
      <c r="F2" s="2372"/>
      <c r="G2" s="2372"/>
      <c r="H2" s="2372"/>
      <c r="I2" s="2372"/>
      <c r="J2" s="2373"/>
    </row>
    <row r="3" spans="1:12" ht="4.95" customHeight="1" thickBot="1">
      <c r="B3" s="1474"/>
      <c r="J3" s="779"/>
    </row>
    <row r="4" spans="1:12" ht="16.5" customHeight="1" thickBot="1">
      <c r="B4" s="669" t="s">
        <v>1370</v>
      </c>
      <c r="C4" s="2374" t="str">
        <f>+'ACTA ADICIONAL OBRA '!A205</f>
        <v>12.4.2</v>
      </c>
      <c r="D4" s="2375"/>
      <c r="E4" s="669" t="s">
        <v>1819</v>
      </c>
      <c r="F4" s="670" t="str">
        <f>+'ACTA ADICIONAL OBRA '!C205</f>
        <v>m3</v>
      </c>
      <c r="G4" s="2376" t="s">
        <v>1820</v>
      </c>
      <c r="H4" s="2377"/>
      <c r="I4" s="2378">
        <f>ROUND(SUM(J48:J51),0)</f>
        <v>29890</v>
      </c>
      <c r="J4" s="2379"/>
    </row>
    <row r="5" spans="1:12" ht="6" customHeight="1">
      <c r="B5" s="1474"/>
      <c r="J5" s="779"/>
    </row>
    <row r="6" spans="1:12" ht="15.75" customHeight="1" thickBot="1">
      <c r="B6" s="2344" t="s">
        <v>1821</v>
      </c>
      <c r="C6" s="2345"/>
      <c r="D6" s="2345"/>
      <c r="E6" s="2345"/>
      <c r="F6" s="2345"/>
      <c r="G6" s="2345"/>
      <c r="H6" s="2345"/>
      <c r="I6" s="2345"/>
      <c r="J6" s="2346"/>
      <c r="K6" s="671"/>
    </row>
    <row r="7" spans="1:12" ht="15" customHeight="1">
      <c r="B7" s="2352" t="s">
        <v>1524</v>
      </c>
      <c r="C7" s="2353"/>
      <c r="D7" s="2353"/>
      <c r="E7" s="2353"/>
      <c r="F7" s="2353" t="s">
        <v>1231</v>
      </c>
      <c r="G7" s="673" t="s">
        <v>1822</v>
      </c>
      <c r="H7" s="2353" t="s">
        <v>1823</v>
      </c>
      <c r="I7" s="2353"/>
      <c r="J7" s="2347" t="s">
        <v>1549</v>
      </c>
      <c r="K7" s="675"/>
    </row>
    <row r="8" spans="1:12" ht="15" customHeight="1">
      <c r="B8" s="2354"/>
      <c r="C8" s="2349"/>
      <c r="D8" s="2349"/>
      <c r="E8" s="2349"/>
      <c r="F8" s="2349"/>
      <c r="G8" s="677" t="s">
        <v>1824</v>
      </c>
      <c r="H8" s="2349"/>
      <c r="I8" s="2349"/>
      <c r="J8" s="2348"/>
      <c r="K8" s="675"/>
    </row>
    <row r="9" spans="1:12" ht="12.75" customHeight="1">
      <c r="B9" s="2367" t="s">
        <v>1825</v>
      </c>
      <c r="C9" s="2368"/>
      <c r="D9" s="2368"/>
      <c r="E9" s="2368"/>
      <c r="F9" s="678" t="s">
        <v>1453</v>
      </c>
      <c r="G9" s="679">
        <f>+J36</f>
        <v>13608.969440666666</v>
      </c>
      <c r="H9" s="2369">
        <v>0.1</v>
      </c>
      <c r="I9" s="2370"/>
      <c r="J9" s="680">
        <f>IFERROR(G9*H9,"")</f>
        <v>1360.8969440666667</v>
      </c>
      <c r="K9" s="675"/>
    </row>
    <row r="10" spans="1:12" ht="23.4" customHeight="1">
      <c r="B10" s="2367" t="s">
        <v>1854</v>
      </c>
      <c r="C10" s="2368"/>
      <c r="D10" s="2368"/>
      <c r="E10" s="2368"/>
      <c r="F10" s="678" t="s">
        <v>1827</v>
      </c>
      <c r="G10" s="679">
        <v>14000</v>
      </c>
      <c r="H10" s="2350">
        <f>IFERROR(IF(G10="","",1/L10),"")</f>
        <v>0.1</v>
      </c>
      <c r="I10" s="2350"/>
      <c r="J10" s="680">
        <f t="shared" ref="J10:J14" si="0">IFERROR(G10*H10,"")</f>
        <v>1400</v>
      </c>
      <c r="K10" s="675"/>
      <c r="L10" s="668">
        <v>10</v>
      </c>
    </row>
    <row r="11" spans="1:12">
      <c r="B11" s="2367" t="s">
        <v>1855</v>
      </c>
      <c r="C11" s="2368"/>
      <c r="D11" s="2368"/>
      <c r="E11" s="2368"/>
      <c r="F11" s="678" t="s">
        <v>1827</v>
      </c>
      <c r="G11" s="679">
        <v>270400</v>
      </c>
      <c r="H11" s="2350">
        <v>0.05</v>
      </c>
      <c r="I11" s="2350"/>
      <c r="J11" s="680">
        <f t="shared" si="0"/>
        <v>13520</v>
      </c>
      <c r="K11" s="675"/>
      <c r="L11" s="668">
        <v>30</v>
      </c>
    </row>
    <row r="12" spans="1:12" s="668" customFormat="1">
      <c r="A12" s="667"/>
      <c r="B12" s="2367"/>
      <c r="C12" s="2368"/>
      <c r="D12" s="2368"/>
      <c r="E12" s="2368"/>
      <c r="F12" s="678" t="s">
        <v>1829</v>
      </c>
      <c r="G12" s="679" t="s">
        <v>1829</v>
      </c>
      <c r="H12" s="2350" t="str">
        <f>IFERROR(IF(G12="","",1/L12),"")</f>
        <v/>
      </c>
      <c r="I12" s="2350"/>
      <c r="J12" s="680" t="str">
        <f t="shared" si="0"/>
        <v/>
      </c>
      <c r="K12" s="675"/>
    </row>
    <row r="13" spans="1:12" s="668" customFormat="1">
      <c r="A13" s="667"/>
      <c r="B13" s="2367"/>
      <c r="C13" s="2368"/>
      <c r="D13" s="2368"/>
      <c r="E13" s="2368"/>
      <c r="F13" s="678" t="s">
        <v>1829</v>
      </c>
      <c r="G13" s="679" t="s">
        <v>1829</v>
      </c>
      <c r="H13" s="2350" t="str">
        <f>IFERROR(IF(G13="","",1/L13),"")</f>
        <v/>
      </c>
      <c r="I13" s="2350"/>
      <c r="J13" s="680" t="str">
        <f t="shared" si="0"/>
        <v/>
      </c>
      <c r="K13" s="675"/>
    </row>
    <row r="14" spans="1:12" s="668" customFormat="1">
      <c r="A14" s="667"/>
      <c r="B14" s="2367"/>
      <c r="C14" s="2368"/>
      <c r="D14" s="2368"/>
      <c r="E14" s="2368"/>
      <c r="F14" s="678" t="s">
        <v>1829</v>
      </c>
      <c r="G14" s="679" t="s">
        <v>1829</v>
      </c>
      <c r="H14" s="2350" t="str">
        <f>IFERROR(IF(G14="","",1/L14),"")</f>
        <v/>
      </c>
      <c r="I14" s="2350"/>
      <c r="J14" s="680" t="str">
        <f t="shared" si="0"/>
        <v/>
      </c>
      <c r="K14" s="675"/>
    </row>
    <row r="15" spans="1:12" s="668" customFormat="1" ht="15.75" customHeight="1" thickBot="1">
      <c r="A15" s="667"/>
      <c r="B15" s="2332"/>
      <c r="C15" s="2333"/>
      <c r="D15" s="682"/>
      <c r="E15" s="682"/>
      <c r="F15" s="682"/>
      <c r="G15" s="2334" t="s">
        <v>1830</v>
      </c>
      <c r="H15" s="2334"/>
      <c r="I15" s="2335"/>
      <c r="J15" s="683">
        <f>SUM(J9:J14)</f>
        <v>16280.896944066666</v>
      </c>
      <c r="K15" s="684"/>
    </row>
    <row r="16" spans="1:12" s="668" customFormat="1" ht="6" customHeight="1">
      <c r="A16" s="667"/>
      <c r="B16" s="1474"/>
      <c r="C16" s="667"/>
      <c r="D16" s="667"/>
      <c r="E16" s="667"/>
      <c r="F16" s="667"/>
      <c r="G16" s="667"/>
      <c r="H16" s="667"/>
      <c r="I16" s="667"/>
      <c r="J16" s="779"/>
      <c r="K16" s="667"/>
    </row>
    <row r="17" spans="1:12" s="668" customFormat="1" ht="15.75" customHeight="1" thickBot="1">
      <c r="A17" s="667"/>
      <c r="B17" s="2344" t="s">
        <v>1831</v>
      </c>
      <c r="C17" s="2345"/>
      <c r="D17" s="2345"/>
      <c r="E17" s="2345"/>
      <c r="F17" s="2345"/>
      <c r="G17" s="2345"/>
      <c r="H17" s="2345"/>
      <c r="I17" s="2345"/>
      <c r="J17" s="2346"/>
      <c r="K17" s="671"/>
    </row>
    <row r="18" spans="1:12" s="668" customFormat="1" ht="15" customHeight="1">
      <c r="A18" s="667"/>
      <c r="B18" s="2352" t="s">
        <v>1524</v>
      </c>
      <c r="C18" s="2353"/>
      <c r="D18" s="2353"/>
      <c r="E18" s="2353" t="s">
        <v>1231</v>
      </c>
      <c r="F18" s="2353" t="s">
        <v>1522</v>
      </c>
      <c r="G18" s="2353" t="s">
        <v>1832</v>
      </c>
      <c r="H18" s="673" t="s">
        <v>1833</v>
      </c>
      <c r="I18" s="2353" t="s">
        <v>1834</v>
      </c>
      <c r="J18" s="2347" t="s">
        <v>1549</v>
      </c>
    </row>
    <row r="19" spans="1:12" s="668" customFormat="1" ht="15" customHeight="1">
      <c r="A19" s="667"/>
      <c r="B19" s="2354"/>
      <c r="C19" s="2349"/>
      <c r="D19" s="2349"/>
      <c r="E19" s="2349"/>
      <c r="F19" s="2349"/>
      <c r="G19" s="2349"/>
      <c r="H19" s="677" t="s">
        <v>1453</v>
      </c>
      <c r="I19" s="2349"/>
      <c r="J19" s="2348"/>
    </row>
    <row r="20" spans="1:12" s="668" customFormat="1" ht="15" customHeight="1">
      <c r="A20" s="667"/>
      <c r="B20" s="2367"/>
      <c r="C20" s="2368"/>
      <c r="D20" s="2368"/>
      <c r="E20" s="678" t="s">
        <v>1829</v>
      </c>
      <c r="F20" s="681"/>
      <c r="G20" s="685" t="s">
        <v>1829</v>
      </c>
      <c r="H20" s="686"/>
      <c r="I20" s="687">
        <f>F20*(1+H20)</f>
        <v>0</v>
      </c>
      <c r="J20" s="680">
        <f>IFERROR(G20*I20,0)</f>
        <v>0</v>
      </c>
    </row>
    <row r="21" spans="1:12" s="668" customFormat="1" ht="15" customHeight="1">
      <c r="A21" s="667"/>
      <c r="B21" s="2367"/>
      <c r="C21" s="2368"/>
      <c r="D21" s="2368"/>
      <c r="E21" s="678" t="s">
        <v>1829</v>
      </c>
      <c r="F21" s="681"/>
      <c r="G21" s="685" t="s">
        <v>1829</v>
      </c>
      <c r="H21" s="686"/>
      <c r="I21" s="687">
        <f t="shared" ref="I21:I26" si="1">F21*(1+H21)</f>
        <v>0</v>
      </c>
      <c r="J21" s="680">
        <f t="shared" ref="J21:J26" si="2">IFERROR(G21*I21,0)</f>
        <v>0</v>
      </c>
    </row>
    <row r="22" spans="1:12" s="668" customFormat="1" ht="15" customHeight="1">
      <c r="A22" s="667"/>
      <c r="B22" s="2327"/>
      <c r="C22" s="2328"/>
      <c r="D22" s="2329"/>
      <c r="E22" s="678" t="s">
        <v>1829</v>
      </c>
      <c r="F22" s="681"/>
      <c r="G22" s="685" t="s">
        <v>1829</v>
      </c>
      <c r="H22" s="686"/>
      <c r="I22" s="687">
        <f t="shared" si="1"/>
        <v>0</v>
      </c>
      <c r="J22" s="680">
        <f t="shared" si="2"/>
        <v>0</v>
      </c>
    </row>
    <row r="23" spans="1:12" ht="15" customHeight="1">
      <c r="B23" s="2327"/>
      <c r="C23" s="2328"/>
      <c r="D23" s="2329"/>
      <c r="E23" s="678" t="s">
        <v>1829</v>
      </c>
      <c r="F23" s="681"/>
      <c r="G23" s="685" t="s">
        <v>1829</v>
      </c>
      <c r="H23" s="686"/>
      <c r="I23" s="687">
        <f t="shared" si="1"/>
        <v>0</v>
      </c>
      <c r="J23" s="680">
        <f t="shared" si="2"/>
        <v>0</v>
      </c>
      <c r="K23" s="668"/>
    </row>
    <row r="24" spans="1:12" ht="15" customHeight="1">
      <c r="B24" s="2327"/>
      <c r="C24" s="2328"/>
      <c r="D24" s="2329"/>
      <c r="E24" s="678" t="s">
        <v>1829</v>
      </c>
      <c r="F24" s="681"/>
      <c r="G24" s="685" t="s">
        <v>1829</v>
      </c>
      <c r="H24" s="686"/>
      <c r="I24" s="687">
        <f t="shared" si="1"/>
        <v>0</v>
      </c>
      <c r="J24" s="680">
        <f t="shared" si="2"/>
        <v>0</v>
      </c>
      <c r="K24" s="668"/>
    </row>
    <row r="25" spans="1:12" ht="15" customHeight="1">
      <c r="B25" s="2327"/>
      <c r="C25" s="2328"/>
      <c r="D25" s="2329"/>
      <c r="E25" s="678" t="s">
        <v>1829</v>
      </c>
      <c r="F25" s="681"/>
      <c r="G25" s="685" t="s">
        <v>1829</v>
      </c>
      <c r="H25" s="686"/>
      <c r="I25" s="687">
        <f t="shared" si="1"/>
        <v>0</v>
      </c>
      <c r="J25" s="680">
        <f t="shared" si="2"/>
        <v>0</v>
      </c>
      <c r="K25" s="668"/>
    </row>
    <row r="26" spans="1:12" ht="15" customHeight="1">
      <c r="B26" s="2327"/>
      <c r="C26" s="2328"/>
      <c r="D26" s="2329"/>
      <c r="E26" s="678" t="s">
        <v>1829</v>
      </c>
      <c r="F26" s="681"/>
      <c r="G26" s="685" t="s">
        <v>1829</v>
      </c>
      <c r="H26" s="686"/>
      <c r="I26" s="687">
        <f t="shared" si="1"/>
        <v>0</v>
      </c>
      <c r="J26" s="680">
        <f t="shared" si="2"/>
        <v>0</v>
      </c>
      <c r="K26" s="668"/>
    </row>
    <row r="27" spans="1:12" ht="15.75" customHeight="1" thickBot="1">
      <c r="B27" s="2332"/>
      <c r="C27" s="2333"/>
      <c r="D27" s="682"/>
      <c r="E27" s="682"/>
      <c r="F27" s="682"/>
      <c r="G27" s="2334" t="s">
        <v>1836</v>
      </c>
      <c r="H27" s="2334" t="s">
        <v>1836</v>
      </c>
      <c r="I27" s="2335"/>
      <c r="J27" s="683">
        <f>SUM(J20:J26)</f>
        <v>0</v>
      </c>
      <c r="K27" s="684"/>
    </row>
    <row r="28" spans="1:12" ht="6" customHeight="1">
      <c r="B28" s="1474"/>
      <c r="J28" s="779"/>
    </row>
    <row r="29" spans="1:12" ht="15.75" customHeight="1" thickBot="1">
      <c r="B29" s="2344" t="s">
        <v>1837</v>
      </c>
      <c r="C29" s="2345"/>
      <c r="D29" s="2345"/>
      <c r="E29" s="2345"/>
      <c r="F29" s="2345"/>
      <c r="G29" s="2345"/>
      <c r="H29" s="2345"/>
      <c r="I29" s="2345"/>
      <c r="J29" s="2346"/>
      <c r="K29" s="671"/>
    </row>
    <row r="30" spans="1:12" ht="15" customHeight="1">
      <c r="B30" s="2359" t="s">
        <v>1524</v>
      </c>
      <c r="C30" s="2360"/>
      <c r="D30" s="673" t="s">
        <v>1838</v>
      </c>
      <c r="E30" s="673" t="s">
        <v>1839</v>
      </c>
      <c r="F30" s="673" t="s">
        <v>1839</v>
      </c>
      <c r="G30" s="2363" t="s">
        <v>1840</v>
      </c>
      <c r="H30" s="2365" t="s">
        <v>1823</v>
      </c>
      <c r="I30" s="2360"/>
      <c r="J30" s="2347" t="s">
        <v>1549</v>
      </c>
      <c r="K30" s="668"/>
    </row>
    <row r="31" spans="1:12" ht="15" customHeight="1">
      <c r="B31" s="2361"/>
      <c r="C31" s="2362"/>
      <c r="D31" s="677" t="s">
        <v>1841</v>
      </c>
      <c r="E31" s="677" t="s">
        <v>1453</v>
      </c>
      <c r="F31" s="677" t="s">
        <v>1841</v>
      </c>
      <c r="G31" s="2364"/>
      <c r="H31" s="2366"/>
      <c r="I31" s="2362"/>
      <c r="J31" s="2348"/>
      <c r="K31" s="668"/>
    </row>
    <row r="32" spans="1:12" ht="27.6" customHeight="1">
      <c r="B32" s="2327" t="s">
        <v>1856</v>
      </c>
      <c r="C32" s="2329"/>
      <c r="D32" s="688">
        <v>163417.79999999999</v>
      </c>
      <c r="E32" s="689">
        <v>0.66554309758994024</v>
      </c>
      <c r="F32" s="688">
        <f>IFERROR(D32*E32,"")</f>
        <v>108761.58881333332</v>
      </c>
      <c r="G32" s="690">
        <f>IFERROR(D32+F32,"")</f>
        <v>272179.38881333329</v>
      </c>
      <c r="H32" s="2357">
        <v>0.05</v>
      </c>
      <c r="I32" s="2358"/>
      <c r="J32" s="691">
        <f>IFERROR(G32*H32,"")</f>
        <v>13608.969440666666</v>
      </c>
      <c r="K32" s="668"/>
      <c r="L32" s="668">
        <v>25</v>
      </c>
    </row>
    <row r="33" spans="1:11">
      <c r="B33" s="2327"/>
      <c r="C33" s="2329"/>
      <c r="D33" s="688" t="s">
        <v>1829</v>
      </c>
      <c r="E33" s="689" t="s">
        <v>1829</v>
      </c>
      <c r="F33" s="688" t="str">
        <f t="shared" ref="F33:F35" si="3">IFERROR(D33*E33,"")</f>
        <v/>
      </c>
      <c r="G33" s="690" t="str">
        <f t="shared" ref="G33:G35" si="4">IFERROR(D33+F33,"")</f>
        <v/>
      </c>
      <c r="H33" s="2355" t="str">
        <f>IFERROR(IF(G33="","",$H$32),"")</f>
        <v/>
      </c>
      <c r="I33" s="2356"/>
      <c r="J33" s="691" t="str">
        <f>IFERROR(G33*H33,"")</f>
        <v/>
      </c>
      <c r="K33" s="668"/>
    </row>
    <row r="34" spans="1:11">
      <c r="B34" s="2327"/>
      <c r="C34" s="2329"/>
      <c r="D34" s="688" t="s">
        <v>1829</v>
      </c>
      <c r="E34" s="689" t="s">
        <v>1829</v>
      </c>
      <c r="F34" s="688" t="str">
        <f t="shared" si="3"/>
        <v/>
      </c>
      <c r="G34" s="690" t="str">
        <f t="shared" si="4"/>
        <v/>
      </c>
      <c r="H34" s="2355" t="str">
        <f t="shared" ref="H34:H35" si="5">IFERROR(IF(G34="","",$H$32),"")</f>
        <v/>
      </c>
      <c r="I34" s="2356"/>
      <c r="J34" s="691" t="str">
        <f t="shared" ref="J34:J35" si="6">IFERROR(G34*H34,"")</f>
        <v/>
      </c>
      <c r="K34" s="668"/>
    </row>
    <row r="35" spans="1:11">
      <c r="B35" s="2327"/>
      <c r="C35" s="2329"/>
      <c r="D35" s="688" t="s">
        <v>1829</v>
      </c>
      <c r="E35" s="689" t="s">
        <v>1829</v>
      </c>
      <c r="F35" s="688" t="str">
        <f t="shared" si="3"/>
        <v/>
      </c>
      <c r="G35" s="690" t="str">
        <f t="shared" si="4"/>
        <v/>
      </c>
      <c r="H35" s="2355" t="str">
        <f t="shared" si="5"/>
        <v/>
      </c>
      <c r="I35" s="2356"/>
      <c r="J35" s="691" t="str">
        <f t="shared" si="6"/>
        <v/>
      </c>
      <c r="K35" s="668"/>
    </row>
    <row r="36" spans="1:11" ht="15.75" customHeight="1" thickBot="1">
      <c r="B36" s="2332"/>
      <c r="C36" s="2333"/>
      <c r="D36" s="682"/>
      <c r="E36" s="682"/>
      <c r="F36" s="682"/>
      <c r="G36" s="2334" t="s">
        <v>1843</v>
      </c>
      <c r="H36" s="2334" t="s">
        <v>1843</v>
      </c>
      <c r="I36" s="2335"/>
      <c r="J36" s="683">
        <f>SUM(J32:J35)</f>
        <v>13608.969440666666</v>
      </c>
      <c r="K36" s="684"/>
    </row>
    <row r="37" spans="1:11" ht="6" customHeight="1">
      <c r="B37" s="1474"/>
      <c r="J37" s="779"/>
    </row>
    <row r="38" spans="1:11" ht="15.75" customHeight="1" thickBot="1">
      <c r="B38" s="2344" t="s">
        <v>1844</v>
      </c>
      <c r="C38" s="2345"/>
      <c r="D38" s="2345"/>
      <c r="E38" s="2345"/>
      <c r="F38" s="2345"/>
      <c r="G38" s="2345"/>
      <c r="H38" s="2345"/>
      <c r="I38" s="2345"/>
      <c r="J38" s="2346"/>
      <c r="K38" s="671"/>
    </row>
    <row r="39" spans="1:11" s="668" customFormat="1" ht="15" customHeight="1">
      <c r="A39" s="667"/>
      <c r="B39" s="2352" t="s">
        <v>1524</v>
      </c>
      <c r="C39" s="2353"/>
      <c r="D39" s="2353"/>
      <c r="E39" s="2353" t="s">
        <v>1522</v>
      </c>
      <c r="F39" s="2353"/>
      <c r="G39" s="672" t="s">
        <v>1845</v>
      </c>
      <c r="H39" s="2353" t="s">
        <v>1822</v>
      </c>
      <c r="I39" s="2353"/>
      <c r="J39" s="2347" t="s">
        <v>1549</v>
      </c>
    </row>
    <row r="40" spans="1:11" s="668" customFormat="1" ht="15" customHeight="1">
      <c r="A40" s="667"/>
      <c r="B40" s="2354"/>
      <c r="C40" s="2349"/>
      <c r="D40" s="2349"/>
      <c r="E40" s="2349" t="s">
        <v>1846</v>
      </c>
      <c r="F40" s="2349"/>
      <c r="G40" s="676" t="s">
        <v>1847</v>
      </c>
      <c r="H40" s="2349" t="s">
        <v>1848</v>
      </c>
      <c r="I40" s="2349"/>
      <c r="J40" s="2348"/>
    </row>
    <row r="41" spans="1:11" s="668" customFormat="1">
      <c r="A41" s="667"/>
      <c r="B41" s="2327"/>
      <c r="C41" s="2328"/>
      <c r="D41" s="2329"/>
      <c r="E41" s="2350"/>
      <c r="F41" s="2350"/>
      <c r="G41" s="692"/>
      <c r="H41" s="2351" t="s">
        <v>1829</v>
      </c>
      <c r="I41" s="2351"/>
      <c r="J41" s="680" t="str">
        <f>IFERROR(E41*G41*H41,"")</f>
        <v/>
      </c>
    </row>
    <row r="42" spans="1:11" s="668" customFormat="1">
      <c r="A42" s="667"/>
      <c r="B42" s="2327"/>
      <c r="C42" s="2328"/>
      <c r="D42" s="2329"/>
      <c r="E42" s="2350"/>
      <c r="F42" s="2350"/>
      <c r="G42" s="692"/>
      <c r="H42" s="2351" t="s">
        <v>1829</v>
      </c>
      <c r="I42" s="2351"/>
      <c r="J42" s="680" t="str">
        <f t="shared" ref="J42:J43" si="7">IFERROR(E42*G42*H42,"")</f>
        <v/>
      </c>
    </row>
    <row r="43" spans="1:11" s="668" customFormat="1">
      <c r="A43" s="667"/>
      <c r="B43" s="2327"/>
      <c r="C43" s="2328"/>
      <c r="D43" s="2329"/>
      <c r="E43" s="2350" t="s">
        <v>1829</v>
      </c>
      <c r="F43" s="2350"/>
      <c r="G43" s="681"/>
      <c r="H43" s="2351" t="s">
        <v>1829</v>
      </c>
      <c r="I43" s="2351"/>
      <c r="J43" s="680" t="str">
        <f t="shared" si="7"/>
        <v/>
      </c>
    </row>
    <row r="44" spans="1:11" s="668" customFormat="1" ht="15.75" customHeight="1" thickBot="1">
      <c r="A44" s="667"/>
      <c r="B44" s="2332"/>
      <c r="C44" s="2333"/>
      <c r="D44" s="682"/>
      <c r="E44" s="682"/>
      <c r="F44" s="682"/>
      <c r="G44" s="2334" t="s">
        <v>1849</v>
      </c>
      <c r="H44" s="2334" t="s">
        <v>1849</v>
      </c>
      <c r="I44" s="2335"/>
      <c r="J44" s="683">
        <f>SUM(J41:J43)</f>
        <v>0</v>
      </c>
      <c r="K44" s="684"/>
    </row>
    <row r="45" spans="1:11" s="668" customFormat="1" ht="6" customHeight="1">
      <c r="A45" s="667"/>
      <c r="B45" s="1474"/>
      <c r="C45" s="667"/>
      <c r="D45" s="667"/>
      <c r="E45" s="667"/>
      <c r="F45" s="667"/>
      <c r="G45" s="667"/>
      <c r="H45" s="667"/>
      <c r="I45" s="667"/>
      <c r="J45" s="779"/>
      <c r="K45" s="667"/>
    </row>
    <row r="46" spans="1:11" s="668" customFormat="1" ht="15.75" customHeight="1" thickBot="1">
      <c r="A46" s="667"/>
      <c r="B46" s="2344" t="s">
        <v>1850</v>
      </c>
      <c r="C46" s="2345"/>
      <c r="D46" s="2345"/>
      <c r="E46" s="2345"/>
      <c r="F46" s="2345"/>
      <c r="G46" s="2345"/>
      <c r="H46" s="2345"/>
      <c r="I46" s="2345"/>
      <c r="J46" s="2346"/>
      <c r="K46" s="671"/>
    </row>
    <row r="47" spans="1:11" s="668" customFormat="1" ht="30" customHeight="1">
      <c r="A47" s="667"/>
      <c r="B47" s="2336" t="s">
        <v>1524</v>
      </c>
      <c r="C47" s="2337"/>
      <c r="D47" s="2337"/>
      <c r="E47" s="2337"/>
      <c r="F47" s="2337"/>
      <c r="G47" s="2338"/>
      <c r="H47" s="2339" t="s">
        <v>1851</v>
      </c>
      <c r="I47" s="2338"/>
      <c r="J47" s="674" t="s">
        <v>1549</v>
      </c>
    </row>
    <row r="48" spans="1:11" s="668" customFormat="1">
      <c r="A48" s="667"/>
      <c r="B48" s="2340" t="s">
        <v>1852</v>
      </c>
      <c r="C48" s="2341"/>
      <c r="D48" s="2341"/>
      <c r="E48" s="2341"/>
      <c r="F48" s="2341"/>
      <c r="G48" s="2342"/>
      <c r="H48" s="2343"/>
      <c r="I48" s="2329"/>
      <c r="J48" s="693">
        <f>+J15+J27+J36+J44</f>
        <v>29889.86638473333</v>
      </c>
    </row>
    <row r="49" spans="1:11" s="668" customFormat="1">
      <c r="A49" s="667"/>
      <c r="B49" s="2327" t="s">
        <v>1275</v>
      </c>
      <c r="C49" s="2328"/>
      <c r="D49" s="2328"/>
      <c r="E49" s="2328"/>
      <c r="F49" s="2328"/>
      <c r="G49" s="2329"/>
      <c r="H49" s="2330">
        <v>0</v>
      </c>
      <c r="I49" s="2331"/>
      <c r="J49" s="691">
        <f>$J$48*H49</f>
        <v>0</v>
      </c>
    </row>
    <row r="50" spans="1:11" s="668" customFormat="1" ht="12.75" customHeight="1">
      <c r="A50" s="667"/>
      <c r="B50" s="2327" t="s">
        <v>1276</v>
      </c>
      <c r="C50" s="2328"/>
      <c r="D50" s="2328"/>
      <c r="E50" s="2328"/>
      <c r="F50" s="2328"/>
      <c r="G50" s="2329"/>
      <c r="H50" s="2330">
        <v>0</v>
      </c>
      <c r="I50" s="2331"/>
      <c r="J50" s="691">
        <f>$J$48*H50</f>
        <v>0</v>
      </c>
    </row>
    <row r="51" spans="1:11" s="668" customFormat="1">
      <c r="A51" s="667"/>
      <c r="B51" s="2327" t="s">
        <v>1277</v>
      </c>
      <c r="C51" s="2328"/>
      <c r="D51" s="2328"/>
      <c r="E51" s="2328"/>
      <c r="F51" s="2328"/>
      <c r="G51" s="2329"/>
      <c r="H51" s="2330">
        <v>0</v>
      </c>
      <c r="I51" s="2331"/>
      <c r="J51" s="691">
        <f>$J$48*H51</f>
        <v>0</v>
      </c>
    </row>
    <row r="52" spans="1:11" s="668" customFormat="1" ht="15.75" customHeight="1" thickBot="1">
      <c r="A52" s="667"/>
      <c r="B52" s="2380"/>
      <c r="C52" s="2381"/>
      <c r="D52" s="781"/>
      <c r="E52" s="781"/>
      <c r="F52" s="781"/>
      <c r="G52" s="2382" t="s">
        <v>1853</v>
      </c>
      <c r="H52" s="2382" t="s">
        <v>1853</v>
      </c>
      <c r="I52" s="2383"/>
      <c r="J52" s="782">
        <f>SUM(J49:J51)</f>
        <v>0</v>
      </c>
      <c r="K52" s="684"/>
    </row>
    <row r="53" spans="1:11" ht="57" customHeight="1" thickBot="1">
      <c r="B53" s="785" t="s">
        <v>1306</v>
      </c>
      <c r="C53" s="2323"/>
      <c r="D53" s="2323"/>
      <c r="E53" s="777"/>
      <c r="F53" s="2324" t="s">
        <v>1306</v>
      </c>
      <c r="G53" s="2324"/>
      <c r="H53" s="2323"/>
      <c r="I53" s="2323"/>
      <c r="J53" s="778"/>
    </row>
    <row r="54" spans="1:11" ht="15.6">
      <c r="B54" s="2325" t="s">
        <v>1939</v>
      </c>
      <c r="C54" s="2326"/>
      <c r="D54" s="755"/>
      <c r="E54" s="238"/>
      <c r="F54" s="1759" t="s">
        <v>1942</v>
      </c>
      <c r="G54" s="1759"/>
      <c r="H54" s="1759"/>
      <c r="I54" s="1759"/>
      <c r="J54" s="779"/>
    </row>
    <row r="55" spans="1:11" ht="15.6">
      <c r="B55" s="2159" t="s">
        <v>1940</v>
      </c>
      <c r="C55" s="1759"/>
      <c r="D55" s="755"/>
      <c r="E55" s="238"/>
      <c r="F55" s="1759" t="s">
        <v>1943</v>
      </c>
      <c r="G55" s="1759"/>
      <c r="H55" s="1759"/>
      <c r="I55" s="1759"/>
      <c r="J55" s="779"/>
    </row>
    <row r="56" spans="1:11" ht="15" customHeight="1" thickBot="1">
      <c r="B56" s="2133" t="s">
        <v>1941</v>
      </c>
      <c r="C56" s="1760"/>
      <c r="D56" s="767"/>
      <c r="E56" s="727"/>
      <c r="F56" s="1760" t="s">
        <v>1944</v>
      </c>
      <c r="G56" s="1760"/>
      <c r="H56" s="1760"/>
      <c r="I56" s="1760"/>
      <c r="J56" s="780"/>
    </row>
  </sheetData>
  <mergeCells count="94">
    <mergeCell ref="B7:E8"/>
    <mergeCell ref="F7:F8"/>
    <mergeCell ref="H7:I8"/>
    <mergeCell ref="J7:J8"/>
    <mergeCell ref="C2:J2"/>
    <mergeCell ref="C4:D4"/>
    <mergeCell ref="G4:H4"/>
    <mergeCell ref="I4:J4"/>
    <mergeCell ref="B6:J6"/>
    <mergeCell ref="B9:E9"/>
    <mergeCell ref="H9:I9"/>
    <mergeCell ref="B10:E10"/>
    <mergeCell ref="H10:I10"/>
    <mergeCell ref="B11:E11"/>
    <mergeCell ref="H11:I11"/>
    <mergeCell ref="B12:E12"/>
    <mergeCell ref="H12:I12"/>
    <mergeCell ref="B13:E13"/>
    <mergeCell ref="H13:I13"/>
    <mergeCell ref="B14:E14"/>
    <mergeCell ref="H14:I14"/>
    <mergeCell ref="B15:C15"/>
    <mergeCell ref="G15:I15"/>
    <mergeCell ref="B17:J17"/>
    <mergeCell ref="B18:D19"/>
    <mergeCell ref="E18:E19"/>
    <mergeCell ref="F18:F19"/>
    <mergeCell ref="G18:G19"/>
    <mergeCell ref="I18:I19"/>
    <mergeCell ref="J18:J19"/>
    <mergeCell ref="B26:D26"/>
    <mergeCell ref="B20:D20"/>
    <mergeCell ref="B21:D21"/>
    <mergeCell ref="B22:D22"/>
    <mergeCell ref="B23:D23"/>
    <mergeCell ref="B24:D24"/>
    <mergeCell ref="B25:D25"/>
    <mergeCell ref="B27:C27"/>
    <mergeCell ref="G27:I27"/>
    <mergeCell ref="B29:J29"/>
    <mergeCell ref="B30:C31"/>
    <mergeCell ref="G30:G31"/>
    <mergeCell ref="H30:I31"/>
    <mergeCell ref="J30:J31"/>
    <mergeCell ref="B32:C32"/>
    <mergeCell ref="H32:I32"/>
    <mergeCell ref="B33:C33"/>
    <mergeCell ref="H33:I33"/>
    <mergeCell ref="B34:C34"/>
    <mergeCell ref="H34:I34"/>
    <mergeCell ref="H39:I39"/>
    <mergeCell ref="B35:C35"/>
    <mergeCell ref="H35:I35"/>
    <mergeCell ref="B36:C36"/>
    <mergeCell ref="G36:I36"/>
    <mergeCell ref="B38:J38"/>
    <mergeCell ref="B49:G49"/>
    <mergeCell ref="H49:I49"/>
    <mergeCell ref="J39:J40"/>
    <mergeCell ref="E40:F40"/>
    <mergeCell ref="B43:D43"/>
    <mergeCell ref="E43:F43"/>
    <mergeCell ref="H43:I43"/>
    <mergeCell ref="H40:I40"/>
    <mergeCell ref="B41:D41"/>
    <mergeCell ref="E41:F41"/>
    <mergeCell ref="H41:I41"/>
    <mergeCell ref="B42:D42"/>
    <mergeCell ref="E42:F42"/>
    <mergeCell ref="H42:I42"/>
    <mergeCell ref="B39:D40"/>
    <mergeCell ref="E39:F39"/>
    <mergeCell ref="B44:C44"/>
    <mergeCell ref="G44:I44"/>
    <mergeCell ref="B47:G47"/>
    <mergeCell ref="H47:I47"/>
    <mergeCell ref="B48:G48"/>
    <mergeCell ref="H48:I48"/>
    <mergeCell ref="B46:J46"/>
    <mergeCell ref="B50:G50"/>
    <mergeCell ref="H50:I50"/>
    <mergeCell ref="B51:G51"/>
    <mergeCell ref="H51:I51"/>
    <mergeCell ref="B52:C52"/>
    <mergeCell ref="G52:I52"/>
    <mergeCell ref="B55:C55"/>
    <mergeCell ref="F55:I55"/>
    <mergeCell ref="B56:C56"/>
    <mergeCell ref="F56:I56"/>
    <mergeCell ref="C53:D53"/>
    <mergeCell ref="F53:G53"/>
    <mergeCell ref="H53:I53"/>
    <mergeCell ref="B54:C54"/>
    <mergeCell ref="F54:I54"/>
  </mergeCells>
  <pageMargins left="0" right="0" top="0" bottom="0" header="0" footer="0"/>
  <pageSetup scale="80" fitToHeight="0" orientation="portrait" horizontalDpi="4294967293" verticalDpi="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65BBA-71EF-4970-BD0F-5EE167A4158B}">
  <dimension ref="A1:L58"/>
  <sheetViews>
    <sheetView showGridLines="0" view="pageBreakPreview" topLeftCell="A33" zoomScaleNormal="100" zoomScaleSheetLayoutView="100" workbookViewId="0">
      <selection activeCell="N51" sqref="N51"/>
    </sheetView>
  </sheetViews>
  <sheetFormatPr baseColWidth="10" defaultColWidth="11.44140625" defaultRowHeight="13.2"/>
  <cols>
    <col min="1" max="1" width="3.6640625" style="667" customWidth="1"/>
    <col min="2" max="2" width="15.6640625" style="667" customWidth="1"/>
    <col min="3" max="3" width="17.6640625" style="667" customWidth="1"/>
    <col min="4" max="6" width="12.6640625" style="667" customWidth="1"/>
    <col min="7" max="7" width="15.6640625" style="667" customWidth="1"/>
    <col min="8" max="9" width="9.6640625" style="667" customWidth="1"/>
    <col min="10" max="10" width="15.6640625" style="667" customWidth="1"/>
    <col min="11" max="11" width="3.6640625" style="667" customWidth="1"/>
    <col min="12" max="12" width="11.44140625" style="668"/>
    <col min="13" max="16384" width="11.44140625" style="667"/>
  </cols>
  <sheetData>
    <row r="1" spans="1:12" ht="13.8" thickBot="1">
      <c r="B1" s="1616"/>
      <c r="C1" s="1617"/>
      <c r="D1" s="1617"/>
      <c r="E1" s="1617"/>
      <c r="F1" s="1617"/>
      <c r="G1" s="1617"/>
      <c r="H1" s="1617"/>
      <c r="I1" s="1617"/>
      <c r="J1" s="778"/>
    </row>
    <row r="2" spans="1:12" ht="45" customHeight="1" thickBot="1">
      <c r="B2" s="669" t="s">
        <v>1818</v>
      </c>
      <c r="C2" s="2371" t="str">
        <f>+'ACTA ADICIONAL OBRA '!B206</f>
        <v>Excavación a mano en material común, roca descompuesta, a cualquier profundidad y bajo cualquier condición de humedad.</v>
      </c>
      <c r="D2" s="2372"/>
      <c r="E2" s="2372"/>
      <c r="F2" s="2372"/>
      <c r="G2" s="2372"/>
      <c r="H2" s="2372"/>
      <c r="I2" s="2372"/>
      <c r="J2" s="2373"/>
    </row>
    <row r="3" spans="1:12" ht="4.95" customHeight="1" thickBot="1">
      <c r="B3" s="1474"/>
      <c r="J3" s="779"/>
    </row>
    <row r="4" spans="1:12" ht="16.5" customHeight="1" thickBot="1">
      <c r="B4" s="669" t="s">
        <v>1370</v>
      </c>
      <c r="C4" s="2374" t="str">
        <f>+'ACTA ADICIONAL OBRA '!A206</f>
        <v>12.4.3</v>
      </c>
      <c r="D4" s="2375"/>
      <c r="E4" s="669" t="s">
        <v>1819</v>
      </c>
      <c r="F4" s="670" t="str">
        <f>+'ACTA ADICIONAL OBRA '!C206</f>
        <v>m3</v>
      </c>
      <c r="G4" s="2376" t="s">
        <v>1820</v>
      </c>
      <c r="H4" s="2377"/>
      <c r="I4" s="2378">
        <f>ROUND(SUM(J48:J51),0)</f>
        <v>52298</v>
      </c>
      <c r="J4" s="2379"/>
    </row>
    <row r="5" spans="1:12" ht="6" customHeight="1">
      <c r="B5" s="1474"/>
      <c r="J5" s="779"/>
    </row>
    <row r="6" spans="1:12" ht="15.75" customHeight="1" thickBot="1">
      <c r="B6" s="2344" t="s">
        <v>1821</v>
      </c>
      <c r="C6" s="2345"/>
      <c r="D6" s="2345"/>
      <c r="E6" s="2345"/>
      <c r="F6" s="2345"/>
      <c r="G6" s="2345"/>
      <c r="H6" s="2345"/>
      <c r="I6" s="2345"/>
      <c r="J6" s="2346"/>
      <c r="K6" s="671"/>
    </row>
    <row r="7" spans="1:12" ht="15" customHeight="1">
      <c r="B7" s="2352" t="s">
        <v>1524</v>
      </c>
      <c r="C7" s="2353"/>
      <c r="D7" s="2353"/>
      <c r="E7" s="2353"/>
      <c r="F7" s="2353" t="s">
        <v>1231</v>
      </c>
      <c r="G7" s="673" t="s">
        <v>1822</v>
      </c>
      <c r="H7" s="2353" t="s">
        <v>1823</v>
      </c>
      <c r="I7" s="2353"/>
      <c r="J7" s="2347" t="s">
        <v>1549</v>
      </c>
      <c r="K7" s="675"/>
    </row>
    <row r="8" spans="1:12" ht="15" customHeight="1">
      <c r="B8" s="2354"/>
      <c r="C8" s="2349"/>
      <c r="D8" s="2349"/>
      <c r="E8" s="2349"/>
      <c r="F8" s="2349"/>
      <c r="G8" s="677" t="s">
        <v>1824</v>
      </c>
      <c r="H8" s="2349"/>
      <c r="I8" s="2349"/>
      <c r="J8" s="2348"/>
      <c r="K8" s="675"/>
    </row>
    <row r="9" spans="1:12" ht="12.75" customHeight="1">
      <c r="B9" s="2367" t="s">
        <v>1825</v>
      </c>
      <c r="C9" s="2368"/>
      <c r="D9" s="2368"/>
      <c r="E9" s="2368"/>
      <c r="F9" s="678" t="s">
        <v>1453</v>
      </c>
      <c r="G9" s="679">
        <f>+J36</f>
        <v>46270.49609826666</v>
      </c>
      <c r="H9" s="2369">
        <v>0.1</v>
      </c>
      <c r="I9" s="2370"/>
      <c r="J9" s="680">
        <f>IFERROR(G9*H9,"")</f>
        <v>4627.0496098266658</v>
      </c>
      <c r="K9" s="675"/>
    </row>
    <row r="10" spans="1:12" ht="28.8" customHeight="1">
      <c r="B10" s="2367" t="s">
        <v>1854</v>
      </c>
      <c r="C10" s="2368"/>
      <c r="D10" s="2368"/>
      <c r="E10" s="2368"/>
      <c r="F10" s="678" t="s">
        <v>1827</v>
      </c>
      <c r="G10" s="679">
        <v>14000</v>
      </c>
      <c r="H10" s="2350">
        <f>IFERROR(IF(G10="","",1/L10),"")</f>
        <v>0.1</v>
      </c>
      <c r="I10" s="2350"/>
      <c r="J10" s="680">
        <f t="shared" ref="J10:J14" si="0">IFERROR(G10*H10,"")</f>
        <v>1400</v>
      </c>
      <c r="K10" s="675"/>
      <c r="L10" s="668">
        <v>10</v>
      </c>
    </row>
    <row r="11" spans="1:12">
      <c r="B11" s="2367"/>
      <c r="C11" s="2368"/>
      <c r="D11" s="2368"/>
      <c r="E11" s="2368"/>
      <c r="F11" s="678" t="s">
        <v>1829</v>
      </c>
      <c r="G11" s="679" t="s">
        <v>1829</v>
      </c>
      <c r="H11" s="2350" t="str">
        <f>IFERROR(IF(G11="","",1/L11),"")</f>
        <v/>
      </c>
      <c r="I11" s="2350"/>
      <c r="J11" s="680" t="str">
        <f t="shared" si="0"/>
        <v/>
      </c>
      <c r="K11" s="675"/>
      <c r="L11" s="668">
        <v>1</v>
      </c>
    </row>
    <row r="12" spans="1:12" s="668" customFormat="1">
      <c r="A12" s="667"/>
      <c r="B12" s="2367"/>
      <c r="C12" s="2368"/>
      <c r="D12" s="2368"/>
      <c r="E12" s="2368"/>
      <c r="F12" s="678" t="s">
        <v>1829</v>
      </c>
      <c r="G12" s="679" t="s">
        <v>1829</v>
      </c>
      <c r="H12" s="2350" t="str">
        <f>IFERROR(IF(G12="","",1/L12),"")</f>
        <v/>
      </c>
      <c r="I12" s="2350"/>
      <c r="J12" s="680" t="str">
        <f t="shared" si="0"/>
        <v/>
      </c>
      <c r="K12" s="675"/>
    </row>
    <row r="13" spans="1:12" s="668" customFormat="1">
      <c r="A13" s="667"/>
      <c r="B13" s="2367"/>
      <c r="C13" s="2368"/>
      <c r="D13" s="2368"/>
      <c r="E13" s="2368"/>
      <c r="F13" s="678" t="s">
        <v>1829</v>
      </c>
      <c r="G13" s="679" t="s">
        <v>1829</v>
      </c>
      <c r="H13" s="2350" t="str">
        <f>IFERROR(IF(G13="","",1/L13),"")</f>
        <v/>
      </c>
      <c r="I13" s="2350"/>
      <c r="J13" s="680" t="str">
        <f t="shared" si="0"/>
        <v/>
      </c>
      <c r="K13" s="675"/>
    </row>
    <row r="14" spans="1:12" s="668" customFormat="1">
      <c r="A14" s="667"/>
      <c r="B14" s="2367"/>
      <c r="C14" s="2368"/>
      <c r="D14" s="2368"/>
      <c r="E14" s="2368"/>
      <c r="F14" s="678" t="s">
        <v>1829</v>
      </c>
      <c r="G14" s="679" t="s">
        <v>1829</v>
      </c>
      <c r="H14" s="2350" t="str">
        <f>IFERROR(IF(G14="","",1/L14),"")</f>
        <v/>
      </c>
      <c r="I14" s="2350"/>
      <c r="J14" s="680" t="str">
        <f t="shared" si="0"/>
        <v/>
      </c>
      <c r="K14" s="675"/>
    </row>
    <row r="15" spans="1:12" s="668" customFormat="1" ht="15.75" customHeight="1" thickBot="1">
      <c r="A15" s="667"/>
      <c r="B15" s="2332"/>
      <c r="C15" s="2333"/>
      <c r="D15" s="682"/>
      <c r="E15" s="682"/>
      <c r="F15" s="682"/>
      <c r="G15" s="2334" t="s">
        <v>1830</v>
      </c>
      <c r="H15" s="2334"/>
      <c r="I15" s="2335"/>
      <c r="J15" s="683">
        <f>SUM(J9:J14)</f>
        <v>6027.0496098266658</v>
      </c>
      <c r="K15" s="684"/>
    </row>
    <row r="16" spans="1:12" s="668" customFormat="1" ht="6" customHeight="1">
      <c r="A16" s="667"/>
      <c r="B16" s="1474"/>
      <c r="C16" s="667"/>
      <c r="D16" s="667"/>
      <c r="E16" s="667"/>
      <c r="F16" s="667"/>
      <c r="G16" s="667"/>
      <c r="H16" s="667"/>
      <c r="I16" s="667"/>
      <c r="J16" s="779"/>
      <c r="K16" s="667"/>
    </row>
    <row r="17" spans="1:12" s="668" customFormat="1" ht="15.75" customHeight="1" thickBot="1">
      <c r="A17" s="667"/>
      <c r="B17" s="2344" t="s">
        <v>1831</v>
      </c>
      <c r="C17" s="2345"/>
      <c r="D17" s="2345"/>
      <c r="E17" s="2345"/>
      <c r="F17" s="2345"/>
      <c r="G17" s="2345"/>
      <c r="H17" s="2345"/>
      <c r="I17" s="2345"/>
      <c r="J17" s="2346"/>
      <c r="K17" s="671"/>
    </row>
    <row r="18" spans="1:12" s="668" customFormat="1" ht="15" customHeight="1">
      <c r="A18" s="667"/>
      <c r="B18" s="2352" t="s">
        <v>1524</v>
      </c>
      <c r="C18" s="2353"/>
      <c r="D18" s="2353"/>
      <c r="E18" s="2353" t="s">
        <v>1231</v>
      </c>
      <c r="F18" s="2353" t="s">
        <v>1522</v>
      </c>
      <c r="G18" s="2353" t="s">
        <v>1832</v>
      </c>
      <c r="H18" s="673" t="s">
        <v>1833</v>
      </c>
      <c r="I18" s="2353" t="s">
        <v>1834</v>
      </c>
      <c r="J18" s="2347" t="s">
        <v>1549</v>
      </c>
    </row>
    <row r="19" spans="1:12" s="668" customFormat="1" ht="15" customHeight="1">
      <c r="A19" s="667"/>
      <c r="B19" s="2354"/>
      <c r="C19" s="2349"/>
      <c r="D19" s="2349"/>
      <c r="E19" s="2349"/>
      <c r="F19" s="2349"/>
      <c r="G19" s="2349"/>
      <c r="H19" s="677" t="s">
        <v>1453</v>
      </c>
      <c r="I19" s="2349"/>
      <c r="J19" s="2348"/>
    </row>
    <row r="20" spans="1:12" s="668" customFormat="1" ht="15" customHeight="1">
      <c r="A20" s="667"/>
      <c r="B20" s="2367"/>
      <c r="C20" s="2368"/>
      <c r="D20" s="2368"/>
      <c r="E20" s="678" t="s">
        <v>1829</v>
      </c>
      <c r="F20" s="681"/>
      <c r="G20" s="685" t="s">
        <v>1829</v>
      </c>
      <c r="H20" s="686"/>
      <c r="I20" s="687">
        <f>F20*(1+H20)</f>
        <v>0</v>
      </c>
      <c r="J20" s="680">
        <f>IFERROR(G20*I20,0)</f>
        <v>0</v>
      </c>
    </row>
    <row r="21" spans="1:12" s="668" customFormat="1" ht="15" customHeight="1">
      <c r="A21" s="667"/>
      <c r="B21" s="2367"/>
      <c r="C21" s="2368"/>
      <c r="D21" s="2368"/>
      <c r="E21" s="678" t="s">
        <v>1829</v>
      </c>
      <c r="F21" s="681"/>
      <c r="G21" s="685" t="s">
        <v>1829</v>
      </c>
      <c r="H21" s="686"/>
      <c r="I21" s="687">
        <f t="shared" ref="I21:I26" si="1">F21*(1+H21)</f>
        <v>0</v>
      </c>
      <c r="J21" s="680">
        <f t="shared" ref="J21:J26" si="2">IFERROR(G21*I21,0)</f>
        <v>0</v>
      </c>
    </row>
    <row r="22" spans="1:12" s="668" customFormat="1" ht="15" customHeight="1">
      <c r="A22" s="667"/>
      <c r="B22" s="2367"/>
      <c r="C22" s="2368"/>
      <c r="D22" s="2368"/>
      <c r="E22" s="678" t="s">
        <v>1829</v>
      </c>
      <c r="F22" s="681"/>
      <c r="G22" s="685" t="s">
        <v>1829</v>
      </c>
      <c r="H22" s="686"/>
      <c r="I22" s="687">
        <f t="shared" si="1"/>
        <v>0</v>
      </c>
      <c r="J22" s="680">
        <f t="shared" si="2"/>
        <v>0</v>
      </c>
    </row>
    <row r="23" spans="1:12" ht="15" customHeight="1">
      <c r="B23" s="2327"/>
      <c r="C23" s="2328"/>
      <c r="D23" s="2329"/>
      <c r="E23" s="678" t="s">
        <v>1829</v>
      </c>
      <c r="F23" s="681"/>
      <c r="G23" s="685" t="s">
        <v>1829</v>
      </c>
      <c r="H23" s="686"/>
      <c r="I23" s="687">
        <f t="shared" si="1"/>
        <v>0</v>
      </c>
      <c r="J23" s="680">
        <f t="shared" si="2"/>
        <v>0</v>
      </c>
      <c r="K23" s="668"/>
    </row>
    <row r="24" spans="1:12" ht="15" customHeight="1">
      <c r="B24" s="2327"/>
      <c r="C24" s="2328"/>
      <c r="D24" s="2329"/>
      <c r="E24" s="678" t="s">
        <v>1829</v>
      </c>
      <c r="F24" s="681"/>
      <c r="G24" s="685" t="s">
        <v>1829</v>
      </c>
      <c r="H24" s="686"/>
      <c r="I24" s="687">
        <f t="shared" si="1"/>
        <v>0</v>
      </c>
      <c r="J24" s="680">
        <f t="shared" si="2"/>
        <v>0</v>
      </c>
      <c r="K24" s="668"/>
    </row>
    <row r="25" spans="1:12" ht="15" customHeight="1">
      <c r="B25" s="2327"/>
      <c r="C25" s="2328"/>
      <c r="D25" s="2329"/>
      <c r="E25" s="678" t="s">
        <v>1829</v>
      </c>
      <c r="F25" s="681"/>
      <c r="G25" s="685" t="s">
        <v>1829</v>
      </c>
      <c r="H25" s="686"/>
      <c r="I25" s="687">
        <f t="shared" si="1"/>
        <v>0</v>
      </c>
      <c r="J25" s="680">
        <f t="shared" si="2"/>
        <v>0</v>
      </c>
      <c r="K25" s="668"/>
    </row>
    <row r="26" spans="1:12" ht="15" customHeight="1">
      <c r="B26" s="2327"/>
      <c r="C26" s="2328"/>
      <c r="D26" s="2329"/>
      <c r="E26" s="678" t="s">
        <v>1829</v>
      </c>
      <c r="F26" s="681"/>
      <c r="G26" s="685" t="s">
        <v>1829</v>
      </c>
      <c r="H26" s="686"/>
      <c r="I26" s="687">
        <f t="shared" si="1"/>
        <v>0</v>
      </c>
      <c r="J26" s="680">
        <f t="shared" si="2"/>
        <v>0</v>
      </c>
      <c r="K26" s="668"/>
    </row>
    <row r="27" spans="1:12" ht="15.75" customHeight="1" thickBot="1">
      <c r="B27" s="2332"/>
      <c r="C27" s="2333"/>
      <c r="D27" s="682"/>
      <c r="E27" s="682"/>
      <c r="F27" s="682"/>
      <c r="G27" s="2334" t="s">
        <v>1836</v>
      </c>
      <c r="H27" s="2334" t="s">
        <v>1836</v>
      </c>
      <c r="I27" s="2335"/>
      <c r="J27" s="683">
        <f>SUM(J20:J26)</f>
        <v>0</v>
      </c>
      <c r="K27" s="684"/>
    </row>
    <row r="28" spans="1:12" ht="6" customHeight="1">
      <c r="B28" s="1474"/>
      <c r="J28" s="779"/>
    </row>
    <row r="29" spans="1:12" ht="15.75" customHeight="1" thickBot="1">
      <c r="B29" s="2344" t="s">
        <v>1837</v>
      </c>
      <c r="C29" s="2345"/>
      <c r="D29" s="2345"/>
      <c r="E29" s="2345"/>
      <c r="F29" s="2345"/>
      <c r="G29" s="2345"/>
      <c r="H29" s="2345"/>
      <c r="I29" s="2345"/>
      <c r="J29" s="2346"/>
      <c r="K29" s="671"/>
    </row>
    <row r="30" spans="1:12" ht="15" customHeight="1">
      <c r="B30" s="2359" t="s">
        <v>1524</v>
      </c>
      <c r="C30" s="2360"/>
      <c r="D30" s="673" t="s">
        <v>1838</v>
      </c>
      <c r="E30" s="673" t="s">
        <v>1839</v>
      </c>
      <c r="F30" s="673" t="s">
        <v>1839</v>
      </c>
      <c r="G30" s="2363" t="s">
        <v>1840</v>
      </c>
      <c r="H30" s="2365" t="s">
        <v>1823</v>
      </c>
      <c r="I30" s="2360"/>
      <c r="J30" s="2347" t="s">
        <v>1549</v>
      </c>
      <c r="K30" s="668"/>
    </row>
    <row r="31" spans="1:12" ht="15" customHeight="1">
      <c r="B31" s="2361"/>
      <c r="C31" s="2362"/>
      <c r="D31" s="677" t="s">
        <v>1841</v>
      </c>
      <c r="E31" s="677" t="s">
        <v>1453</v>
      </c>
      <c r="F31" s="677" t="s">
        <v>1841</v>
      </c>
      <c r="G31" s="2364"/>
      <c r="H31" s="2366"/>
      <c r="I31" s="2362"/>
      <c r="J31" s="2348"/>
      <c r="K31" s="668"/>
    </row>
    <row r="32" spans="1:12" ht="37.200000000000003" customHeight="1">
      <c r="B32" s="2327" t="s">
        <v>1856</v>
      </c>
      <c r="C32" s="2329"/>
      <c r="D32" s="688">
        <v>163417.79999999999</v>
      </c>
      <c r="E32" s="689">
        <v>0.66554309758994024</v>
      </c>
      <c r="F32" s="688">
        <f>IFERROR(D32*E32,"")</f>
        <v>108761.58881333332</v>
      </c>
      <c r="G32" s="690">
        <f>IFERROR(D32+F32,"")</f>
        <v>272179.38881333329</v>
      </c>
      <c r="H32" s="2357">
        <v>0.17</v>
      </c>
      <c r="I32" s="2358"/>
      <c r="J32" s="691">
        <f>IFERROR(G32*H32,"")</f>
        <v>46270.49609826666</v>
      </c>
      <c r="K32" s="668"/>
      <c r="L32" s="668">
        <v>9</v>
      </c>
    </row>
    <row r="33" spans="1:11">
      <c r="B33" s="2327"/>
      <c r="C33" s="2329"/>
      <c r="D33" s="688" t="s">
        <v>1829</v>
      </c>
      <c r="E33" s="689" t="s">
        <v>1829</v>
      </c>
      <c r="F33" s="688" t="str">
        <f t="shared" ref="F33:F35" si="3">IFERROR(D33*E33,"")</f>
        <v/>
      </c>
      <c r="G33" s="690" t="str">
        <f t="shared" ref="G33:G35" si="4">IFERROR(D33+F33,"")</f>
        <v/>
      </c>
      <c r="H33" s="2355" t="str">
        <f>IFERROR(IF(G33="","",$H$32),"")</f>
        <v/>
      </c>
      <c r="I33" s="2356"/>
      <c r="J33" s="691" t="str">
        <f>IFERROR(G33*H33,"")</f>
        <v/>
      </c>
      <c r="K33" s="668"/>
    </row>
    <row r="34" spans="1:11">
      <c r="B34" s="2327"/>
      <c r="C34" s="2329"/>
      <c r="D34" s="688" t="s">
        <v>1829</v>
      </c>
      <c r="E34" s="689" t="s">
        <v>1829</v>
      </c>
      <c r="F34" s="688" t="str">
        <f t="shared" si="3"/>
        <v/>
      </c>
      <c r="G34" s="690" t="str">
        <f t="shared" si="4"/>
        <v/>
      </c>
      <c r="H34" s="2355" t="str">
        <f t="shared" ref="H34:H35" si="5">IFERROR(IF(G34="","",$H$32),"")</f>
        <v/>
      </c>
      <c r="I34" s="2356"/>
      <c r="J34" s="691" t="str">
        <f t="shared" ref="J34:J35" si="6">IFERROR(G34*H34,"")</f>
        <v/>
      </c>
      <c r="K34" s="668"/>
    </row>
    <row r="35" spans="1:11">
      <c r="B35" s="2327"/>
      <c r="C35" s="2329"/>
      <c r="D35" s="688" t="s">
        <v>1829</v>
      </c>
      <c r="E35" s="689" t="s">
        <v>1829</v>
      </c>
      <c r="F35" s="688" t="str">
        <f t="shared" si="3"/>
        <v/>
      </c>
      <c r="G35" s="690" t="str">
        <f t="shared" si="4"/>
        <v/>
      </c>
      <c r="H35" s="2355" t="str">
        <f t="shared" si="5"/>
        <v/>
      </c>
      <c r="I35" s="2356"/>
      <c r="J35" s="691" t="str">
        <f t="shared" si="6"/>
        <v/>
      </c>
      <c r="K35" s="668"/>
    </row>
    <row r="36" spans="1:11" ht="15.75" customHeight="1" thickBot="1">
      <c r="B36" s="2332"/>
      <c r="C36" s="2333"/>
      <c r="D36" s="682"/>
      <c r="E36" s="682"/>
      <c r="F36" s="682"/>
      <c r="G36" s="2334" t="s">
        <v>1843</v>
      </c>
      <c r="H36" s="2334" t="s">
        <v>1843</v>
      </c>
      <c r="I36" s="2335"/>
      <c r="J36" s="683">
        <f>SUM(J32:J35)</f>
        <v>46270.49609826666</v>
      </c>
      <c r="K36" s="684"/>
    </row>
    <row r="37" spans="1:11" ht="6" customHeight="1">
      <c r="B37" s="1474"/>
      <c r="J37" s="779"/>
    </row>
    <row r="38" spans="1:11" ht="15.75" customHeight="1" thickBot="1">
      <c r="B38" s="2344" t="s">
        <v>1844</v>
      </c>
      <c r="C38" s="2345"/>
      <c r="D38" s="2345"/>
      <c r="E38" s="2345"/>
      <c r="F38" s="2345"/>
      <c r="G38" s="2345"/>
      <c r="H38" s="2345"/>
      <c r="I38" s="2345"/>
      <c r="J38" s="2346"/>
      <c r="K38" s="671"/>
    </row>
    <row r="39" spans="1:11" s="668" customFormat="1" ht="15" customHeight="1">
      <c r="A39" s="667"/>
      <c r="B39" s="2352" t="s">
        <v>1524</v>
      </c>
      <c r="C39" s="2353"/>
      <c r="D39" s="2353"/>
      <c r="E39" s="2353" t="s">
        <v>1522</v>
      </c>
      <c r="F39" s="2353"/>
      <c r="G39" s="672" t="s">
        <v>1845</v>
      </c>
      <c r="H39" s="2353" t="s">
        <v>1822</v>
      </c>
      <c r="I39" s="2353"/>
      <c r="J39" s="2347" t="s">
        <v>1549</v>
      </c>
    </row>
    <row r="40" spans="1:11" s="668" customFormat="1" ht="15" customHeight="1">
      <c r="A40" s="667"/>
      <c r="B40" s="2354"/>
      <c r="C40" s="2349"/>
      <c r="D40" s="2349"/>
      <c r="E40" s="2349" t="s">
        <v>1846</v>
      </c>
      <c r="F40" s="2349"/>
      <c r="G40" s="676" t="s">
        <v>1847</v>
      </c>
      <c r="H40" s="2349" t="s">
        <v>1848</v>
      </c>
      <c r="I40" s="2349"/>
      <c r="J40" s="2348"/>
    </row>
    <row r="41" spans="1:11" s="668" customFormat="1">
      <c r="A41" s="667"/>
      <c r="B41" s="2327"/>
      <c r="C41" s="2328"/>
      <c r="D41" s="2329"/>
      <c r="E41" s="2350"/>
      <c r="F41" s="2350"/>
      <c r="G41" s="692"/>
      <c r="H41" s="2351" t="s">
        <v>1829</v>
      </c>
      <c r="I41" s="2351"/>
      <c r="J41" s="680" t="str">
        <f>IFERROR(E41*G41*H41,"")</f>
        <v/>
      </c>
    </row>
    <row r="42" spans="1:11" s="668" customFormat="1">
      <c r="A42" s="667"/>
      <c r="B42" s="2327"/>
      <c r="C42" s="2328"/>
      <c r="D42" s="2329"/>
      <c r="E42" s="2350"/>
      <c r="F42" s="2350"/>
      <c r="G42" s="692"/>
      <c r="H42" s="2351" t="s">
        <v>1829</v>
      </c>
      <c r="I42" s="2351"/>
      <c r="J42" s="680" t="str">
        <f t="shared" ref="J42:J43" si="7">IFERROR(E42*G42*H42,"")</f>
        <v/>
      </c>
    </row>
    <row r="43" spans="1:11" s="668" customFormat="1">
      <c r="A43" s="667"/>
      <c r="B43" s="2327"/>
      <c r="C43" s="2328"/>
      <c r="D43" s="2329"/>
      <c r="E43" s="2350" t="s">
        <v>1829</v>
      </c>
      <c r="F43" s="2350"/>
      <c r="G43" s="681"/>
      <c r="H43" s="2351" t="s">
        <v>1829</v>
      </c>
      <c r="I43" s="2351"/>
      <c r="J43" s="680" t="str">
        <f t="shared" si="7"/>
        <v/>
      </c>
    </row>
    <row r="44" spans="1:11" s="668" customFormat="1" ht="15.75" customHeight="1" thickBot="1">
      <c r="A44" s="667"/>
      <c r="B44" s="2332"/>
      <c r="C44" s="2333"/>
      <c r="D44" s="682"/>
      <c r="E44" s="682"/>
      <c r="F44" s="682"/>
      <c r="G44" s="2334" t="s">
        <v>1849</v>
      </c>
      <c r="H44" s="2334" t="s">
        <v>1849</v>
      </c>
      <c r="I44" s="2335"/>
      <c r="J44" s="683">
        <f>SUM(J41:J43)</f>
        <v>0</v>
      </c>
      <c r="K44" s="684"/>
    </row>
    <row r="45" spans="1:11" s="668" customFormat="1" ht="6" customHeight="1">
      <c r="A45" s="667"/>
      <c r="B45" s="1474"/>
      <c r="C45" s="667"/>
      <c r="D45" s="667"/>
      <c r="E45" s="667"/>
      <c r="F45" s="667"/>
      <c r="G45" s="667"/>
      <c r="H45" s="667"/>
      <c r="I45" s="667"/>
      <c r="J45" s="779"/>
      <c r="K45" s="667"/>
    </row>
    <row r="46" spans="1:11" s="668" customFormat="1" ht="15.75" customHeight="1" thickBot="1">
      <c r="A46" s="667"/>
      <c r="B46" s="2344" t="s">
        <v>1850</v>
      </c>
      <c r="C46" s="2345"/>
      <c r="D46" s="2345"/>
      <c r="E46" s="2345"/>
      <c r="F46" s="2345"/>
      <c r="G46" s="2345"/>
      <c r="H46" s="2345"/>
      <c r="I46" s="2345"/>
      <c r="J46" s="2346"/>
      <c r="K46" s="671"/>
    </row>
    <row r="47" spans="1:11" s="668" customFormat="1" ht="30" customHeight="1">
      <c r="A47" s="667"/>
      <c r="B47" s="2336" t="s">
        <v>1524</v>
      </c>
      <c r="C47" s="2337"/>
      <c r="D47" s="2337"/>
      <c r="E47" s="2337"/>
      <c r="F47" s="2337"/>
      <c r="G47" s="2338"/>
      <c r="H47" s="2339" t="s">
        <v>1851</v>
      </c>
      <c r="I47" s="2338"/>
      <c r="J47" s="674" t="s">
        <v>1549</v>
      </c>
    </row>
    <row r="48" spans="1:11" s="668" customFormat="1">
      <c r="A48" s="667"/>
      <c r="B48" s="2340" t="s">
        <v>1852</v>
      </c>
      <c r="C48" s="2341"/>
      <c r="D48" s="2341"/>
      <c r="E48" s="2341"/>
      <c r="F48" s="2341"/>
      <c r="G48" s="2342"/>
      <c r="H48" s="2343"/>
      <c r="I48" s="2329"/>
      <c r="J48" s="693">
        <f>+J15+J27+J36+J44</f>
        <v>52297.545708093327</v>
      </c>
    </row>
    <row r="49" spans="1:11" s="668" customFormat="1">
      <c r="A49" s="667"/>
      <c r="B49" s="2327" t="s">
        <v>1275</v>
      </c>
      <c r="C49" s="2328"/>
      <c r="D49" s="2328"/>
      <c r="E49" s="2328"/>
      <c r="F49" s="2328"/>
      <c r="G49" s="2329"/>
      <c r="H49" s="2330">
        <v>0</v>
      </c>
      <c r="I49" s="2331"/>
      <c r="J49" s="691">
        <f>$J$48*H49</f>
        <v>0</v>
      </c>
    </row>
    <row r="50" spans="1:11" s="668" customFormat="1" ht="12.75" customHeight="1">
      <c r="A50" s="667"/>
      <c r="B50" s="2327" t="s">
        <v>1276</v>
      </c>
      <c r="C50" s="2328"/>
      <c r="D50" s="2328"/>
      <c r="E50" s="2328"/>
      <c r="F50" s="2328"/>
      <c r="G50" s="2329"/>
      <c r="H50" s="2330">
        <v>0</v>
      </c>
      <c r="I50" s="2331"/>
      <c r="J50" s="691">
        <f>$J$48*H50</f>
        <v>0</v>
      </c>
    </row>
    <row r="51" spans="1:11" s="668" customFormat="1">
      <c r="A51" s="667"/>
      <c r="B51" s="2327" t="s">
        <v>1277</v>
      </c>
      <c r="C51" s="2328"/>
      <c r="D51" s="2328"/>
      <c r="E51" s="2328"/>
      <c r="F51" s="2328"/>
      <c r="G51" s="2329"/>
      <c r="H51" s="2330">
        <v>0</v>
      </c>
      <c r="I51" s="2331"/>
      <c r="J51" s="691">
        <f>$J$48*H51</f>
        <v>0</v>
      </c>
    </row>
    <row r="52" spans="1:11" s="668" customFormat="1" ht="15.75" customHeight="1" thickBot="1">
      <c r="A52" s="667"/>
      <c r="B52" s="2332"/>
      <c r="C52" s="2333"/>
      <c r="D52" s="682"/>
      <c r="E52" s="682"/>
      <c r="F52" s="682"/>
      <c r="G52" s="2334" t="s">
        <v>1853</v>
      </c>
      <c r="H52" s="2334" t="s">
        <v>1853</v>
      </c>
      <c r="I52" s="2335"/>
      <c r="J52" s="683">
        <f>SUM(J49:J51)</f>
        <v>0</v>
      </c>
      <c r="K52" s="684"/>
    </row>
    <row r="53" spans="1:11" ht="57" customHeight="1" thickBot="1">
      <c r="B53" s="785" t="s">
        <v>1306</v>
      </c>
      <c r="C53" s="2323"/>
      <c r="D53" s="2323"/>
      <c r="E53" s="777"/>
      <c r="F53" s="2324" t="s">
        <v>1306</v>
      </c>
      <c r="G53" s="2324"/>
      <c r="H53" s="2323"/>
      <c r="I53" s="2323"/>
      <c r="J53" s="778"/>
    </row>
    <row r="54" spans="1:11" ht="15.6">
      <c r="B54" s="2325" t="s">
        <v>1939</v>
      </c>
      <c r="C54" s="2326"/>
      <c r="D54" s="755"/>
      <c r="E54" s="238"/>
      <c r="F54" s="1759" t="s">
        <v>1942</v>
      </c>
      <c r="G54" s="1759"/>
      <c r="H54" s="1759"/>
      <c r="I54" s="1759"/>
      <c r="J54" s="779"/>
    </row>
    <row r="55" spans="1:11" ht="15.6">
      <c r="B55" s="2159" t="s">
        <v>1940</v>
      </c>
      <c r="C55" s="1759"/>
      <c r="D55" s="755"/>
      <c r="E55" s="238"/>
      <c r="F55" s="1759" t="s">
        <v>1943</v>
      </c>
      <c r="G55" s="1759"/>
      <c r="H55" s="1759"/>
      <c r="I55" s="1759"/>
      <c r="J55" s="779"/>
    </row>
    <row r="56" spans="1:11" ht="15" customHeight="1" thickBot="1">
      <c r="B56" s="2133" t="s">
        <v>1941</v>
      </c>
      <c r="C56" s="1760"/>
      <c r="D56" s="767"/>
      <c r="E56" s="727"/>
      <c r="F56" s="1760" t="s">
        <v>1944</v>
      </c>
      <c r="G56" s="1760"/>
      <c r="H56" s="1760"/>
      <c r="I56" s="1760"/>
      <c r="J56" s="780"/>
    </row>
    <row r="57" spans="1:11">
      <c r="B57" s="2384"/>
      <c r="C57" s="2384"/>
      <c r="D57" s="2384"/>
      <c r="E57" s="2384"/>
    </row>
    <row r="58" spans="1:11">
      <c r="B58" s="2385"/>
      <c r="C58" s="2385"/>
      <c r="D58" s="2385"/>
      <c r="E58" s="2385"/>
    </row>
  </sheetData>
  <mergeCells count="96">
    <mergeCell ref="B7:E8"/>
    <mergeCell ref="F7:F8"/>
    <mergeCell ref="H7:I8"/>
    <mergeCell ref="J7:J8"/>
    <mergeCell ref="C2:J2"/>
    <mergeCell ref="C4:D4"/>
    <mergeCell ref="G4:H4"/>
    <mergeCell ref="I4:J4"/>
    <mergeCell ref="B6:J6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5:C15"/>
    <mergeCell ref="G15:I15"/>
    <mergeCell ref="B17:J17"/>
    <mergeCell ref="B18:D19"/>
    <mergeCell ref="E18:E19"/>
    <mergeCell ref="F18:F19"/>
    <mergeCell ref="G18:G19"/>
    <mergeCell ref="I18:I19"/>
    <mergeCell ref="J18:J19"/>
    <mergeCell ref="B27:C27"/>
    <mergeCell ref="G27:I27"/>
    <mergeCell ref="B29:J29"/>
    <mergeCell ref="B30:C31"/>
    <mergeCell ref="G30:G31"/>
    <mergeCell ref="H30:I31"/>
    <mergeCell ref="J30:J31"/>
    <mergeCell ref="B26:D26"/>
    <mergeCell ref="B20:D20"/>
    <mergeCell ref="B21:D21"/>
    <mergeCell ref="B22:D22"/>
    <mergeCell ref="B23:D23"/>
    <mergeCell ref="B24:D24"/>
    <mergeCell ref="B25:D25"/>
    <mergeCell ref="B35:C35"/>
    <mergeCell ref="H35:I35"/>
    <mergeCell ref="B36:C36"/>
    <mergeCell ref="G36:I36"/>
    <mergeCell ref="B38:J38"/>
    <mergeCell ref="B32:C32"/>
    <mergeCell ref="H32:I32"/>
    <mergeCell ref="B33:C33"/>
    <mergeCell ref="H33:I33"/>
    <mergeCell ref="B34:C34"/>
    <mergeCell ref="H34:I34"/>
    <mergeCell ref="B44:C44"/>
    <mergeCell ref="G44:I44"/>
    <mergeCell ref="B47:G47"/>
    <mergeCell ref="H47:I47"/>
    <mergeCell ref="B48:G48"/>
    <mergeCell ref="H48:I48"/>
    <mergeCell ref="B46:J46"/>
    <mergeCell ref="J39:J40"/>
    <mergeCell ref="E40:F40"/>
    <mergeCell ref="B43:D43"/>
    <mergeCell ref="E43:F43"/>
    <mergeCell ref="H43:I43"/>
    <mergeCell ref="H40:I40"/>
    <mergeCell ref="B41:D41"/>
    <mergeCell ref="E41:F41"/>
    <mergeCell ref="H41:I41"/>
    <mergeCell ref="B42:D42"/>
    <mergeCell ref="E42:F42"/>
    <mergeCell ref="H42:I42"/>
    <mergeCell ref="B39:D40"/>
    <mergeCell ref="E39:F39"/>
    <mergeCell ref="H39:I39"/>
    <mergeCell ref="B57:E57"/>
    <mergeCell ref="B58:E58"/>
    <mergeCell ref="B50:G50"/>
    <mergeCell ref="H50:I50"/>
    <mergeCell ref="B51:G51"/>
    <mergeCell ref="H51:I51"/>
    <mergeCell ref="B52:C52"/>
    <mergeCell ref="G52:I52"/>
    <mergeCell ref="C53:D53"/>
    <mergeCell ref="F53:G53"/>
    <mergeCell ref="H53:I53"/>
    <mergeCell ref="B54:C54"/>
    <mergeCell ref="F54:I54"/>
    <mergeCell ref="B55:C55"/>
    <mergeCell ref="F55:I55"/>
    <mergeCell ref="B56:C56"/>
    <mergeCell ref="F56:I56"/>
    <mergeCell ref="B49:G49"/>
    <mergeCell ref="H49:I49"/>
  </mergeCells>
  <pageMargins left="0" right="0" top="0" bottom="0" header="0" footer="0"/>
  <pageSetup scale="80" fitToHeight="0" orientation="portrait" horizontalDpi="4294967293" verticalDpi="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E9244-15BA-4E69-8279-24FFD09CACF0}">
  <dimension ref="A1:L56"/>
  <sheetViews>
    <sheetView showGridLines="0" view="pageBreakPreview" topLeftCell="A35" zoomScaleNormal="100" zoomScaleSheetLayoutView="100" workbookViewId="0">
      <selection activeCell="N7" sqref="N7"/>
    </sheetView>
  </sheetViews>
  <sheetFormatPr baseColWidth="10" defaultColWidth="11.44140625" defaultRowHeight="13.2"/>
  <cols>
    <col min="1" max="1" width="3.6640625" style="667" customWidth="1"/>
    <col min="2" max="2" width="15.6640625" style="667" customWidth="1"/>
    <col min="3" max="3" width="20.88671875" style="667" customWidth="1"/>
    <col min="4" max="4" width="15.88671875" style="667" customWidth="1"/>
    <col min="5" max="6" width="12.6640625" style="667" customWidth="1"/>
    <col min="7" max="7" width="15.6640625" style="667" customWidth="1"/>
    <col min="8" max="8" width="9.6640625" style="667" customWidth="1"/>
    <col min="9" max="9" width="14.33203125" style="667" customWidth="1"/>
    <col min="10" max="10" width="15.6640625" style="667" customWidth="1"/>
    <col min="11" max="11" width="3.6640625" style="667" customWidth="1"/>
    <col min="12" max="12" width="11.44140625" style="668"/>
    <col min="13" max="16384" width="11.44140625" style="667"/>
  </cols>
  <sheetData>
    <row r="1" spans="1:12" ht="13.8" thickBot="1">
      <c r="B1" s="1616"/>
      <c r="C1" s="1617"/>
      <c r="D1" s="1617"/>
      <c r="E1" s="1617"/>
      <c r="F1" s="1617"/>
      <c r="G1" s="1617"/>
      <c r="H1" s="1617"/>
      <c r="I1" s="1617"/>
      <c r="J1" s="778"/>
    </row>
    <row r="2" spans="1:12" ht="45" customHeight="1" thickBot="1">
      <c r="B2" s="669" t="s">
        <v>1818</v>
      </c>
      <c r="C2" s="2371" t="str">
        <f>+'ACTA ADICIONAL OBRA '!B208</f>
        <v>Relleno material de sitio seleccionado compactado al 95% del Proctor Modificado</v>
      </c>
      <c r="D2" s="2372"/>
      <c r="E2" s="2372"/>
      <c r="F2" s="2372"/>
      <c r="G2" s="2372"/>
      <c r="H2" s="2372"/>
      <c r="I2" s="2372"/>
      <c r="J2" s="2373"/>
    </row>
    <row r="3" spans="1:12" ht="4.95" customHeight="1" thickBot="1">
      <c r="B3" s="1474"/>
      <c r="J3" s="779"/>
    </row>
    <row r="4" spans="1:12" ht="16.5" customHeight="1" thickBot="1">
      <c r="B4" s="669" t="s">
        <v>1370</v>
      </c>
      <c r="C4" s="2374" t="str">
        <f>+'ACTA ADICIONAL OBRA '!A208</f>
        <v>12.4.4</v>
      </c>
      <c r="D4" s="2375"/>
      <c r="E4" s="669" t="s">
        <v>1819</v>
      </c>
      <c r="F4" s="670" t="str">
        <f>+'ACTA ADICIONAL OBRA '!C208</f>
        <v>m3</v>
      </c>
      <c r="G4" s="2376" t="s">
        <v>1820</v>
      </c>
      <c r="H4" s="2377"/>
      <c r="I4" s="2378">
        <f>ROUND(SUM(J48:J51),0)</f>
        <v>62586</v>
      </c>
      <c r="J4" s="2379"/>
    </row>
    <row r="5" spans="1:12" ht="6" customHeight="1">
      <c r="B5" s="1474"/>
      <c r="J5" s="779"/>
    </row>
    <row r="6" spans="1:12" ht="15.75" customHeight="1" thickBot="1">
      <c r="B6" s="2344" t="s">
        <v>1821</v>
      </c>
      <c r="C6" s="2345"/>
      <c r="D6" s="2345"/>
      <c r="E6" s="2345"/>
      <c r="F6" s="2345"/>
      <c r="G6" s="2345"/>
      <c r="H6" s="2345"/>
      <c r="I6" s="2345"/>
      <c r="J6" s="2346"/>
      <c r="K6" s="671"/>
    </row>
    <row r="7" spans="1:12" ht="15" customHeight="1">
      <c r="B7" s="2352" t="s">
        <v>1524</v>
      </c>
      <c r="C7" s="2353"/>
      <c r="D7" s="2353"/>
      <c r="E7" s="2353"/>
      <c r="F7" s="2353" t="s">
        <v>1231</v>
      </c>
      <c r="G7" s="673" t="s">
        <v>1822</v>
      </c>
      <c r="H7" s="2353" t="s">
        <v>1823</v>
      </c>
      <c r="I7" s="2353"/>
      <c r="J7" s="2347" t="s">
        <v>1549</v>
      </c>
      <c r="K7" s="675"/>
    </row>
    <row r="8" spans="1:12" ht="15" customHeight="1">
      <c r="B8" s="2354"/>
      <c r="C8" s="2349"/>
      <c r="D8" s="2349"/>
      <c r="E8" s="2349"/>
      <c r="F8" s="2349"/>
      <c r="G8" s="677" t="s">
        <v>1824</v>
      </c>
      <c r="H8" s="2349"/>
      <c r="I8" s="2349"/>
      <c r="J8" s="2348"/>
      <c r="K8" s="675"/>
    </row>
    <row r="9" spans="1:12" ht="12.75" customHeight="1">
      <c r="B9" s="2367" t="s">
        <v>1825</v>
      </c>
      <c r="C9" s="2368"/>
      <c r="D9" s="2368"/>
      <c r="E9" s="2368"/>
      <c r="F9" s="678" t="s">
        <v>1453</v>
      </c>
      <c r="G9" s="679">
        <f>+J36</f>
        <v>44648.668249599999</v>
      </c>
      <c r="H9" s="2369">
        <v>0.1</v>
      </c>
      <c r="I9" s="2370"/>
      <c r="J9" s="680">
        <f>IFERROR(G9*H9,"")</f>
        <v>4464.8668249600005</v>
      </c>
      <c r="K9" s="675"/>
    </row>
    <row r="10" spans="1:12">
      <c r="B10" s="2367" t="s">
        <v>1857</v>
      </c>
      <c r="C10" s="2368"/>
      <c r="D10" s="2368"/>
      <c r="E10" s="2368"/>
      <c r="F10" s="678" t="s">
        <v>1827</v>
      </c>
      <c r="G10" s="679">
        <v>135000</v>
      </c>
      <c r="H10" s="2350">
        <f>IFERROR(IF(G10="","",1/L10),"")</f>
        <v>3.3333333333333333E-2</v>
      </c>
      <c r="I10" s="2350"/>
      <c r="J10" s="680">
        <f t="shared" ref="J10:J14" si="0">IFERROR(G10*H10,"")</f>
        <v>4500</v>
      </c>
      <c r="K10" s="675"/>
      <c r="L10" s="668">
        <v>30</v>
      </c>
    </row>
    <row r="11" spans="1:12">
      <c r="B11" s="2367" t="s">
        <v>1858</v>
      </c>
      <c r="C11" s="2368"/>
      <c r="D11" s="2368"/>
      <c r="E11" s="2368"/>
      <c r="F11" s="678" t="s">
        <v>1827</v>
      </c>
      <c r="G11" s="679">
        <v>13450</v>
      </c>
      <c r="H11" s="2350">
        <f>IFERROR(IF(G11="","",1/L11),"")</f>
        <v>0.55555555555555558</v>
      </c>
      <c r="I11" s="2350"/>
      <c r="J11" s="680">
        <f t="shared" si="0"/>
        <v>7472.2222222222226</v>
      </c>
      <c r="K11" s="675"/>
      <c r="L11" s="668">
        <v>1.8</v>
      </c>
    </row>
    <row r="12" spans="1:12" s="668" customFormat="1">
      <c r="A12" s="667"/>
      <c r="B12" s="2367"/>
      <c r="C12" s="2368"/>
      <c r="D12" s="2368"/>
      <c r="E12" s="2368"/>
      <c r="F12" s="678" t="s">
        <v>1829</v>
      </c>
      <c r="G12" s="679" t="s">
        <v>1829</v>
      </c>
      <c r="H12" s="2350" t="str">
        <f>IFERROR(IF(G12="","",1/L12),"")</f>
        <v/>
      </c>
      <c r="I12" s="2350"/>
      <c r="J12" s="680" t="str">
        <f t="shared" si="0"/>
        <v/>
      </c>
      <c r="K12" s="675"/>
    </row>
    <row r="13" spans="1:12" s="668" customFormat="1">
      <c r="A13" s="667"/>
      <c r="B13" s="2367"/>
      <c r="C13" s="2368"/>
      <c r="D13" s="2368"/>
      <c r="E13" s="2368"/>
      <c r="F13" s="678" t="s">
        <v>1829</v>
      </c>
      <c r="G13" s="679" t="s">
        <v>1829</v>
      </c>
      <c r="H13" s="2350" t="str">
        <f>IFERROR(IF(G13="","",1/L13),"")</f>
        <v/>
      </c>
      <c r="I13" s="2350"/>
      <c r="J13" s="680" t="str">
        <f t="shared" si="0"/>
        <v/>
      </c>
      <c r="K13" s="675"/>
    </row>
    <row r="14" spans="1:12" s="668" customFormat="1">
      <c r="A14" s="667"/>
      <c r="B14" s="2367"/>
      <c r="C14" s="2368"/>
      <c r="D14" s="2368"/>
      <c r="E14" s="2368"/>
      <c r="F14" s="678" t="s">
        <v>1829</v>
      </c>
      <c r="G14" s="679" t="s">
        <v>1829</v>
      </c>
      <c r="H14" s="2350" t="str">
        <f>IFERROR(IF(G14="","",1/L14),"")</f>
        <v/>
      </c>
      <c r="I14" s="2350"/>
      <c r="J14" s="680" t="str">
        <f t="shared" si="0"/>
        <v/>
      </c>
      <c r="K14" s="675"/>
    </row>
    <row r="15" spans="1:12" s="668" customFormat="1" ht="15.75" customHeight="1" thickBot="1">
      <c r="A15" s="667"/>
      <c r="B15" s="2332"/>
      <c r="C15" s="2333"/>
      <c r="D15" s="682"/>
      <c r="E15" s="682"/>
      <c r="F15" s="682"/>
      <c r="G15" s="2334" t="s">
        <v>1830</v>
      </c>
      <c r="H15" s="2334"/>
      <c r="I15" s="2335"/>
      <c r="J15" s="683">
        <f>SUM(J9:J14)</f>
        <v>16437.089047182224</v>
      </c>
      <c r="K15" s="684"/>
    </row>
    <row r="16" spans="1:12" s="668" customFormat="1" ht="6" customHeight="1">
      <c r="A16" s="667"/>
      <c r="B16" s="1474"/>
      <c r="C16" s="667"/>
      <c r="D16" s="667"/>
      <c r="E16" s="667"/>
      <c r="F16" s="667"/>
      <c r="G16" s="667"/>
      <c r="H16" s="667"/>
      <c r="I16" s="667"/>
      <c r="J16" s="779"/>
      <c r="K16" s="667"/>
    </row>
    <row r="17" spans="1:12" s="668" customFormat="1" ht="15.75" customHeight="1" thickBot="1">
      <c r="A17" s="667"/>
      <c r="B17" s="2344" t="s">
        <v>1831</v>
      </c>
      <c r="C17" s="2345"/>
      <c r="D17" s="2345"/>
      <c r="E17" s="2345"/>
      <c r="F17" s="2345"/>
      <c r="G17" s="2345"/>
      <c r="H17" s="2345"/>
      <c r="I17" s="2345"/>
      <c r="J17" s="2346"/>
      <c r="K17" s="671"/>
    </row>
    <row r="18" spans="1:12" s="668" customFormat="1" ht="15" customHeight="1">
      <c r="A18" s="667"/>
      <c r="B18" s="2352" t="s">
        <v>1524</v>
      </c>
      <c r="C18" s="2353"/>
      <c r="D18" s="2353"/>
      <c r="E18" s="2353" t="s">
        <v>1231</v>
      </c>
      <c r="F18" s="2353" t="s">
        <v>1522</v>
      </c>
      <c r="G18" s="2353" t="s">
        <v>1832</v>
      </c>
      <c r="H18" s="673" t="s">
        <v>1833</v>
      </c>
      <c r="I18" s="2353" t="s">
        <v>1834</v>
      </c>
      <c r="J18" s="2347" t="s">
        <v>1549</v>
      </c>
    </row>
    <row r="19" spans="1:12" s="668" customFormat="1" ht="15" customHeight="1">
      <c r="A19" s="667"/>
      <c r="B19" s="2354"/>
      <c r="C19" s="2349"/>
      <c r="D19" s="2349"/>
      <c r="E19" s="2349"/>
      <c r="F19" s="2349"/>
      <c r="G19" s="2349"/>
      <c r="H19" s="677" t="s">
        <v>1453</v>
      </c>
      <c r="I19" s="2349"/>
      <c r="J19" s="2348"/>
    </row>
    <row r="20" spans="1:12" s="668" customFormat="1" ht="15" customHeight="1">
      <c r="A20" s="667"/>
      <c r="B20" s="2367" t="s">
        <v>1253</v>
      </c>
      <c r="C20" s="2368"/>
      <c r="D20" s="2368"/>
      <c r="E20" s="678" t="s">
        <v>1859</v>
      </c>
      <c r="F20" s="681">
        <v>25</v>
      </c>
      <c r="G20" s="685">
        <v>50</v>
      </c>
      <c r="H20" s="686"/>
      <c r="I20" s="687">
        <v>30</v>
      </c>
      <c r="J20" s="680">
        <f>IFERROR(G20*I20,0)</f>
        <v>1500</v>
      </c>
    </row>
    <row r="21" spans="1:12" s="668" customFormat="1" ht="15" customHeight="1">
      <c r="A21" s="667"/>
      <c r="B21" s="2367"/>
      <c r="C21" s="2368"/>
      <c r="D21" s="2368"/>
      <c r="E21" s="678"/>
      <c r="F21" s="681"/>
      <c r="G21" s="685"/>
      <c r="H21" s="686"/>
      <c r="I21" s="687"/>
      <c r="J21" s="680"/>
    </row>
    <row r="22" spans="1:12" s="668" customFormat="1" ht="15" customHeight="1">
      <c r="A22" s="667"/>
      <c r="B22" s="2327"/>
      <c r="C22" s="2328"/>
      <c r="D22" s="2329"/>
      <c r="E22" s="678" t="s">
        <v>1829</v>
      </c>
      <c r="F22" s="681"/>
      <c r="G22" s="685" t="s">
        <v>1829</v>
      </c>
      <c r="H22" s="686"/>
      <c r="I22" s="687">
        <f t="shared" ref="I22:I26" si="1">F22*(1+H22)</f>
        <v>0</v>
      </c>
      <c r="J22" s="680">
        <f t="shared" ref="J22:J26" si="2">IFERROR(G22*I22,0)</f>
        <v>0</v>
      </c>
    </row>
    <row r="23" spans="1:12" ht="15" customHeight="1">
      <c r="B23" s="2327"/>
      <c r="C23" s="2328"/>
      <c r="D23" s="2329"/>
      <c r="E23" s="678" t="s">
        <v>1829</v>
      </c>
      <c r="F23" s="681"/>
      <c r="G23" s="685" t="s">
        <v>1829</v>
      </c>
      <c r="H23" s="686"/>
      <c r="I23" s="687">
        <f t="shared" si="1"/>
        <v>0</v>
      </c>
      <c r="J23" s="680">
        <f t="shared" si="2"/>
        <v>0</v>
      </c>
      <c r="K23" s="668"/>
    </row>
    <row r="24" spans="1:12" ht="15" customHeight="1">
      <c r="B24" s="2327"/>
      <c r="C24" s="2328"/>
      <c r="D24" s="2329"/>
      <c r="E24" s="678" t="s">
        <v>1829</v>
      </c>
      <c r="F24" s="681"/>
      <c r="G24" s="685" t="s">
        <v>1829</v>
      </c>
      <c r="H24" s="686"/>
      <c r="I24" s="687">
        <f t="shared" si="1"/>
        <v>0</v>
      </c>
      <c r="J24" s="680">
        <f t="shared" si="2"/>
        <v>0</v>
      </c>
      <c r="K24" s="668"/>
    </row>
    <row r="25" spans="1:12" ht="15" customHeight="1">
      <c r="B25" s="2327"/>
      <c r="C25" s="2328"/>
      <c r="D25" s="2329"/>
      <c r="E25" s="678" t="s">
        <v>1829</v>
      </c>
      <c r="F25" s="681"/>
      <c r="G25" s="685" t="s">
        <v>1829</v>
      </c>
      <c r="H25" s="686"/>
      <c r="I25" s="687">
        <f t="shared" si="1"/>
        <v>0</v>
      </c>
      <c r="J25" s="680">
        <f t="shared" si="2"/>
        <v>0</v>
      </c>
      <c r="K25" s="668"/>
    </row>
    <row r="26" spans="1:12" ht="15" customHeight="1">
      <c r="B26" s="2327"/>
      <c r="C26" s="2328"/>
      <c r="D26" s="2329"/>
      <c r="E26" s="678" t="s">
        <v>1829</v>
      </c>
      <c r="F26" s="681"/>
      <c r="G26" s="685" t="s">
        <v>1829</v>
      </c>
      <c r="H26" s="686"/>
      <c r="I26" s="687">
        <f t="shared" si="1"/>
        <v>0</v>
      </c>
      <c r="J26" s="680">
        <f t="shared" si="2"/>
        <v>0</v>
      </c>
      <c r="K26" s="668"/>
    </row>
    <row r="27" spans="1:12" ht="15.75" customHeight="1" thickBot="1">
      <c r="B27" s="2332"/>
      <c r="C27" s="2333"/>
      <c r="D27" s="682"/>
      <c r="E27" s="682"/>
      <c r="F27" s="682"/>
      <c r="G27" s="2334" t="s">
        <v>1836</v>
      </c>
      <c r="H27" s="2334" t="s">
        <v>1836</v>
      </c>
      <c r="I27" s="2335"/>
      <c r="J27" s="683">
        <f>SUM(J20:J26)</f>
        <v>1500</v>
      </c>
      <c r="K27" s="684"/>
    </row>
    <row r="28" spans="1:12" ht="6" customHeight="1">
      <c r="B28" s="1474"/>
      <c r="J28" s="779"/>
    </row>
    <row r="29" spans="1:12" ht="15.75" customHeight="1" thickBot="1">
      <c r="B29" s="2344" t="s">
        <v>1837</v>
      </c>
      <c r="C29" s="2345"/>
      <c r="D29" s="2345"/>
      <c r="E29" s="2345"/>
      <c r="F29" s="2345"/>
      <c r="G29" s="2345"/>
      <c r="H29" s="2345"/>
      <c r="I29" s="2345"/>
      <c r="J29" s="2346"/>
      <c r="K29" s="671"/>
    </row>
    <row r="30" spans="1:12" ht="15" customHeight="1">
      <c r="B30" s="2359" t="s">
        <v>1524</v>
      </c>
      <c r="C30" s="2360"/>
      <c r="D30" s="673" t="s">
        <v>1838</v>
      </c>
      <c r="E30" s="673" t="s">
        <v>1839</v>
      </c>
      <c r="F30" s="673" t="s">
        <v>1839</v>
      </c>
      <c r="G30" s="2363" t="s">
        <v>1840</v>
      </c>
      <c r="H30" s="2365" t="s">
        <v>1823</v>
      </c>
      <c r="I30" s="2360"/>
      <c r="J30" s="2347" t="s">
        <v>1549</v>
      </c>
      <c r="K30" s="668"/>
    </row>
    <row r="31" spans="1:12" ht="15" customHeight="1">
      <c r="B31" s="2361"/>
      <c r="C31" s="2362"/>
      <c r="D31" s="677" t="s">
        <v>1841</v>
      </c>
      <c r="E31" s="677" t="s">
        <v>1453</v>
      </c>
      <c r="F31" s="677" t="s">
        <v>1841</v>
      </c>
      <c r="G31" s="2364"/>
      <c r="H31" s="2366"/>
      <c r="I31" s="2362"/>
      <c r="J31" s="2348"/>
      <c r="K31" s="668"/>
    </row>
    <row r="32" spans="1:12" ht="30" customHeight="1">
      <c r="B32" s="2327" t="s">
        <v>1860</v>
      </c>
      <c r="C32" s="2329"/>
      <c r="D32" s="688">
        <v>221781.3</v>
      </c>
      <c r="E32" s="689">
        <v>0.67765377609984867</v>
      </c>
      <c r="F32" s="688">
        <f>IFERROR(D32*E32,"")</f>
        <v>150290.93541333335</v>
      </c>
      <c r="G32" s="690">
        <f>IFERROR(D32+F32,"")</f>
        <v>372072.23541333334</v>
      </c>
      <c r="H32" s="2357">
        <v>0.12</v>
      </c>
      <c r="I32" s="2358"/>
      <c r="J32" s="691">
        <f>IFERROR(G32*H32,"")</f>
        <v>44648.668249599999</v>
      </c>
      <c r="K32" s="668"/>
      <c r="L32" s="668">
        <v>15</v>
      </c>
    </row>
    <row r="33" spans="1:11">
      <c r="B33" s="2327"/>
      <c r="C33" s="2329"/>
      <c r="D33" s="688" t="s">
        <v>1829</v>
      </c>
      <c r="E33" s="689" t="s">
        <v>1829</v>
      </c>
      <c r="F33" s="688" t="str">
        <f t="shared" ref="F33:F35" si="3">IFERROR(D33*E33,"")</f>
        <v/>
      </c>
      <c r="G33" s="690" t="str">
        <f t="shared" ref="G33:G35" si="4">IFERROR(D33+F33,"")</f>
        <v/>
      </c>
      <c r="H33" s="2355" t="str">
        <f>IFERROR(IF(G33="","",$H$32),"")</f>
        <v/>
      </c>
      <c r="I33" s="2356"/>
      <c r="J33" s="691" t="str">
        <f>IFERROR(G33*H33,"")</f>
        <v/>
      </c>
      <c r="K33" s="668"/>
    </row>
    <row r="34" spans="1:11">
      <c r="B34" s="2327"/>
      <c r="C34" s="2329"/>
      <c r="D34" s="688" t="s">
        <v>1829</v>
      </c>
      <c r="E34" s="689" t="s">
        <v>1829</v>
      </c>
      <c r="F34" s="688" t="str">
        <f t="shared" si="3"/>
        <v/>
      </c>
      <c r="G34" s="690" t="str">
        <f t="shared" si="4"/>
        <v/>
      </c>
      <c r="H34" s="2355" t="str">
        <f t="shared" ref="H34:H35" si="5">IFERROR(IF(G34="","",$H$32),"")</f>
        <v/>
      </c>
      <c r="I34" s="2356"/>
      <c r="J34" s="691" t="str">
        <f t="shared" ref="J34:J35" si="6">IFERROR(G34*H34,"")</f>
        <v/>
      </c>
      <c r="K34" s="668"/>
    </row>
    <row r="35" spans="1:11">
      <c r="B35" s="2327"/>
      <c r="C35" s="2329"/>
      <c r="D35" s="688" t="s">
        <v>1829</v>
      </c>
      <c r="E35" s="689" t="s">
        <v>1829</v>
      </c>
      <c r="F35" s="688" t="str">
        <f t="shared" si="3"/>
        <v/>
      </c>
      <c r="G35" s="690" t="str">
        <f t="shared" si="4"/>
        <v/>
      </c>
      <c r="H35" s="2355" t="str">
        <f t="shared" si="5"/>
        <v/>
      </c>
      <c r="I35" s="2356"/>
      <c r="J35" s="691" t="str">
        <f t="shared" si="6"/>
        <v/>
      </c>
      <c r="K35" s="668"/>
    </row>
    <row r="36" spans="1:11" ht="15.75" customHeight="1" thickBot="1">
      <c r="B36" s="2332"/>
      <c r="C36" s="2333"/>
      <c r="D36" s="682"/>
      <c r="E36" s="682"/>
      <c r="F36" s="682"/>
      <c r="G36" s="2334" t="s">
        <v>1843</v>
      </c>
      <c r="H36" s="2334" t="s">
        <v>1843</v>
      </c>
      <c r="I36" s="2335"/>
      <c r="J36" s="683">
        <f>SUM(J32:J35)</f>
        <v>44648.668249599999</v>
      </c>
      <c r="K36" s="684"/>
    </row>
    <row r="37" spans="1:11" ht="6" customHeight="1">
      <c r="B37" s="1474"/>
      <c r="J37" s="779"/>
    </row>
    <row r="38" spans="1:11" ht="15.75" customHeight="1" thickBot="1">
      <c r="B38" s="2344" t="s">
        <v>1844</v>
      </c>
      <c r="C38" s="2345"/>
      <c r="D38" s="2345"/>
      <c r="E38" s="2345"/>
      <c r="F38" s="2345"/>
      <c r="G38" s="2345"/>
      <c r="H38" s="2345"/>
      <c r="I38" s="2345"/>
      <c r="J38" s="2346"/>
      <c r="K38" s="671"/>
    </row>
    <row r="39" spans="1:11" s="668" customFormat="1" ht="15" customHeight="1">
      <c r="A39" s="667"/>
      <c r="B39" s="2352" t="s">
        <v>1524</v>
      </c>
      <c r="C39" s="2353"/>
      <c r="D39" s="2353"/>
      <c r="E39" s="2353" t="s">
        <v>1522</v>
      </c>
      <c r="F39" s="2353"/>
      <c r="G39" s="672" t="s">
        <v>1845</v>
      </c>
      <c r="H39" s="2353" t="s">
        <v>1822</v>
      </c>
      <c r="I39" s="2353"/>
      <c r="J39" s="2347" t="s">
        <v>1549</v>
      </c>
    </row>
    <row r="40" spans="1:11" s="668" customFormat="1" ht="15" customHeight="1">
      <c r="A40" s="667"/>
      <c r="B40" s="2354"/>
      <c r="C40" s="2349"/>
      <c r="D40" s="2349"/>
      <c r="E40" s="2349" t="s">
        <v>1846</v>
      </c>
      <c r="F40" s="2349"/>
      <c r="G40" s="676" t="s">
        <v>1847</v>
      </c>
      <c r="H40" s="2349" t="s">
        <v>1848</v>
      </c>
      <c r="I40" s="2349"/>
      <c r="J40" s="2348"/>
    </row>
    <row r="41" spans="1:11" s="668" customFormat="1">
      <c r="A41" s="667"/>
      <c r="B41" s="2327"/>
      <c r="C41" s="2328"/>
      <c r="D41" s="2329"/>
      <c r="E41" s="2350"/>
      <c r="F41" s="2350"/>
      <c r="G41" s="692"/>
      <c r="H41" s="2351" t="s">
        <v>1829</v>
      </c>
      <c r="I41" s="2351"/>
      <c r="J41" s="680" t="str">
        <f>IFERROR(E41*G41*H41,"")</f>
        <v/>
      </c>
    </row>
    <row r="42" spans="1:11" s="668" customFormat="1">
      <c r="A42" s="667"/>
      <c r="B42" s="2327"/>
      <c r="C42" s="2328"/>
      <c r="D42" s="2329"/>
      <c r="E42" s="2350"/>
      <c r="F42" s="2350"/>
      <c r="G42" s="692"/>
      <c r="H42" s="2351" t="s">
        <v>1829</v>
      </c>
      <c r="I42" s="2351"/>
      <c r="J42" s="680" t="str">
        <f t="shared" ref="J42:J43" si="7">IFERROR(E42*G42*H42,"")</f>
        <v/>
      </c>
    </row>
    <row r="43" spans="1:11" s="668" customFormat="1">
      <c r="A43" s="667"/>
      <c r="B43" s="2327"/>
      <c r="C43" s="2328"/>
      <c r="D43" s="2329"/>
      <c r="E43" s="2350" t="s">
        <v>1829</v>
      </c>
      <c r="F43" s="2350"/>
      <c r="G43" s="681"/>
      <c r="H43" s="2351" t="s">
        <v>1829</v>
      </c>
      <c r="I43" s="2351"/>
      <c r="J43" s="680" t="str">
        <f t="shared" si="7"/>
        <v/>
      </c>
    </row>
    <row r="44" spans="1:11" s="668" customFormat="1" ht="15.75" customHeight="1" thickBot="1">
      <c r="A44" s="667"/>
      <c r="B44" s="2332"/>
      <c r="C44" s="2333"/>
      <c r="D44" s="682"/>
      <c r="E44" s="682"/>
      <c r="F44" s="682"/>
      <c r="G44" s="2334" t="s">
        <v>1849</v>
      </c>
      <c r="H44" s="2334" t="s">
        <v>1849</v>
      </c>
      <c r="I44" s="2335"/>
      <c r="J44" s="683">
        <f>SUM(J41:J43)</f>
        <v>0</v>
      </c>
      <c r="K44" s="684"/>
    </row>
    <row r="45" spans="1:11" s="668" customFormat="1" ht="6" customHeight="1">
      <c r="A45" s="667"/>
      <c r="B45" s="1474"/>
      <c r="C45" s="667"/>
      <c r="D45" s="667"/>
      <c r="E45" s="667"/>
      <c r="F45" s="667"/>
      <c r="G45" s="667"/>
      <c r="H45" s="667"/>
      <c r="I45" s="667"/>
      <c r="J45" s="779"/>
      <c r="K45" s="667"/>
    </row>
    <row r="46" spans="1:11" s="668" customFormat="1" ht="15.75" customHeight="1" thickBot="1">
      <c r="A46" s="667"/>
      <c r="B46" s="2344" t="s">
        <v>1850</v>
      </c>
      <c r="C46" s="2345"/>
      <c r="D46" s="2345"/>
      <c r="E46" s="2345"/>
      <c r="F46" s="2345"/>
      <c r="G46" s="2345"/>
      <c r="H46" s="2345"/>
      <c r="I46" s="2345"/>
      <c r="J46" s="2346"/>
      <c r="K46" s="671"/>
    </row>
    <row r="47" spans="1:11" s="668" customFormat="1" ht="30" customHeight="1">
      <c r="A47" s="667"/>
      <c r="B47" s="2336" t="s">
        <v>1524</v>
      </c>
      <c r="C47" s="2337"/>
      <c r="D47" s="2337"/>
      <c r="E47" s="2337"/>
      <c r="F47" s="2337"/>
      <c r="G47" s="2338"/>
      <c r="H47" s="2339" t="s">
        <v>1851</v>
      </c>
      <c r="I47" s="2338"/>
      <c r="J47" s="674" t="s">
        <v>1549</v>
      </c>
    </row>
    <row r="48" spans="1:11" s="668" customFormat="1">
      <c r="A48" s="667"/>
      <c r="B48" s="2340" t="s">
        <v>1852</v>
      </c>
      <c r="C48" s="2341"/>
      <c r="D48" s="2341"/>
      <c r="E48" s="2341"/>
      <c r="F48" s="2341"/>
      <c r="G48" s="2342"/>
      <c r="H48" s="2343"/>
      <c r="I48" s="2329"/>
      <c r="J48" s="693">
        <f>+J15+J27+J36+J44</f>
        <v>62585.75729678222</v>
      </c>
    </row>
    <row r="49" spans="1:11" s="668" customFormat="1">
      <c r="A49" s="667"/>
      <c r="B49" s="2327" t="s">
        <v>1275</v>
      </c>
      <c r="C49" s="2328"/>
      <c r="D49" s="2328"/>
      <c r="E49" s="2328"/>
      <c r="F49" s="2328"/>
      <c r="G49" s="2329"/>
      <c r="H49" s="2330">
        <v>0</v>
      </c>
      <c r="I49" s="2331"/>
      <c r="J49" s="691">
        <f>$J$48*H49</f>
        <v>0</v>
      </c>
    </row>
    <row r="50" spans="1:11" s="668" customFormat="1" ht="12.75" customHeight="1">
      <c r="A50" s="667"/>
      <c r="B50" s="2327" t="s">
        <v>1276</v>
      </c>
      <c r="C50" s="2328"/>
      <c r="D50" s="2328"/>
      <c r="E50" s="2328"/>
      <c r="F50" s="2328"/>
      <c r="G50" s="2329"/>
      <c r="H50" s="2330">
        <v>0</v>
      </c>
      <c r="I50" s="2331"/>
      <c r="J50" s="691">
        <f>$J$48*H50</f>
        <v>0</v>
      </c>
    </row>
    <row r="51" spans="1:11" s="668" customFormat="1">
      <c r="A51" s="667"/>
      <c r="B51" s="2327" t="s">
        <v>1277</v>
      </c>
      <c r="C51" s="2328"/>
      <c r="D51" s="2328"/>
      <c r="E51" s="2328"/>
      <c r="F51" s="2328"/>
      <c r="G51" s="2329"/>
      <c r="H51" s="2330">
        <v>0</v>
      </c>
      <c r="I51" s="2331"/>
      <c r="J51" s="691">
        <f>$J$48*H51</f>
        <v>0</v>
      </c>
    </row>
    <row r="52" spans="1:11" s="668" customFormat="1" ht="15.75" customHeight="1" thickBot="1">
      <c r="A52" s="667"/>
      <c r="B52" s="2332"/>
      <c r="C52" s="2333"/>
      <c r="D52" s="682"/>
      <c r="E52" s="682"/>
      <c r="F52" s="682"/>
      <c r="G52" s="2334" t="s">
        <v>1853</v>
      </c>
      <c r="H52" s="2334" t="s">
        <v>1853</v>
      </c>
      <c r="I52" s="2335"/>
      <c r="J52" s="683">
        <f>SUM(J49:J51)</f>
        <v>0</v>
      </c>
      <c r="K52" s="684"/>
    </row>
    <row r="53" spans="1:11" ht="61.8" customHeight="1" thickBot="1">
      <c r="B53" s="785" t="s">
        <v>1306</v>
      </c>
      <c r="C53" s="2323"/>
      <c r="D53" s="2323"/>
      <c r="E53" s="777"/>
      <c r="F53" s="2324" t="s">
        <v>1306</v>
      </c>
      <c r="G53" s="2324"/>
      <c r="H53" s="2323"/>
      <c r="I53" s="2323"/>
      <c r="J53" s="778"/>
    </row>
    <row r="54" spans="1:11" ht="15.6">
      <c r="B54" s="2325" t="s">
        <v>1939</v>
      </c>
      <c r="C54" s="2326"/>
      <c r="D54" s="755"/>
      <c r="E54" s="238"/>
      <c r="F54" s="1759" t="s">
        <v>1942</v>
      </c>
      <c r="G54" s="1759"/>
      <c r="H54" s="1759"/>
      <c r="I54" s="1759"/>
      <c r="J54" s="779"/>
    </row>
    <row r="55" spans="1:11" ht="15.6">
      <c r="B55" s="2159" t="s">
        <v>1940</v>
      </c>
      <c r="C55" s="1759"/>
      <c r="D55" s="755"/>
      <c r="E55" s="238"/>
      <c r="F55" s="1759" t="s">
        <v>1943</v>
      </c>
      <c r="G55" s="1759"/>
      <c r="H55" s="1759"/>
      <c r="I55" s="1759"/>
      <c r="J55" s="779"/>
    </row>
    <row r="56" spans="1:11" ht="15" customHeight="1" thickBot="1">
      <c r="B56" s="2133" t="s">
        <v>1941</v>
      </c>
      <c r="C56" s="1760"/>
      <c r="D56" s="767"/>
      <c r="E56" s="727"/>
      <c r="F56" s="1760" t="s">
        <v>1944</v>
      </c>
      <c r="G56" s="1760"/>
      <c r="H56" s="1760"/>
      <c r="I56" s="1760"/>
      <c r="J56" s="780"/>
    </row>
  </sheetData>
  <mergeCells count="94">
    <mergeCell ref="B7:E8"/>
    <mergeCell ref="F7:F8"/>
    <mergeCell ref="H7:I8"/>
    <mergeCell ref="J7:J8"/>
    <mergeCell ref="C2:J2"/>
    <mergeCell ref="C4:D4"/>
    <mergeCell ref="G4:H4"/>
    <mergeCell ref="I4:J4"/>
    <mergeCell ref="B6:J6"/>
    <mergeCell ref="B9:E9"/>
    <mergeCell ref="H9:I9"/>
    <mergeCell ref="B10:E10"/>
    <mergeCell ref="H10:I10"/>
    <mergeCell ref="B11:E11"/>
    <mergeCell ref="H11:I11"/>
    <mergeCell ref="B12:E12"/>
    <mergeCell ref="H12:I12"/>
    <mergeCell ref="B13:E13"/>
    <mergeCell ref="H13:I13"/>
    <mergeCell ref="B14:E14"/>
    <mergeCell ref="H14:I14"/>
    <mergeCell ref="B15:C15"/>
    <mergeCell ref="G15:I15"/>
    <mergeCell ref="B17:J17"/>
    <mergeCell ref="B18:D19"/>
    <mergeCell ref="E18:E19"/>
    <mergeCell ref="F18:F19"/>
    <mergeCell ref="G18:G19"/>
    <mergeCell ref="I18:I19"/>
    <mergeCell ref="J18:J19"/>
    <mergeCell ref="B26:D26"/>
    <mergeCell ref="B20:D20"/>
    <mergeCell ref="B21:D21"/>
    <mergeCell ref="B22:D22"/>
    <mergeCell ref="B23:D23"/>
    <mergeCell ref="B24:D24"/>
    <mergeCell ref="B25:D25"/>
    <mergeCell ref="B27:C27"/>
    <mergeCell ref="G27:I27"/>
    <mergeCell ref="B29:J29"/>
    <mergeCell ref="B30:C31"/>
    <mergeCell ref="G30:G31"/>
    <mergeCell ref="H30:I31"/>
    <mergeCell ref="J30:J31"/>
    <mergeCell ref="B32:C32"/>
    <mergeCell ref="H32:I32"/>
    <mergeCell ref="B33:C33"/>
    <mergeCell ref="H33:I33"/>
    <mergeCell ref="B34:C34"/>
    <mergeCell ref="H34:I34"/>
    <mergeCell ref="H39:I39"/>
    <mergeCell ref="B35:C35"/>
    <mergeCell ref="H35:I35"/>
    <mergeCell ref="B36:C36"/>
    <mergeCell ref="G36:I36"/>
    <mergeCell ref="B38:J38"/>
    <mergeCell ref="B49:G49"/>
    <mergeCell ref="H49:I49"/>
    <mergeCell ref="J39:J40"/>
    <mergeCell ref="E40:F40"/>
    <mergeCell ref="B43:D43"/>
    <mergeCell ref="E43:F43"/>
    <mergeCell ref="H43:I43"/>
    <mergeCell ref="H40:I40"/>
    <mergeCell ref="B41:D41"/>
    <mergeCell ref="E41:F41"/>
    <mergeCell ref="H41:I41"/>
    <mergeCell ref="B42:D42"/>
    <mergeCell ref="E42:F42"/>
    <mergeCell ref="H42:I42"/>
    <mergeCell ref="B39:D40"/>
    <mergeCell ref="E39:F39"/>
    <mergeCell ref="B44:C44"/>
    <mergeCell ref="G44:I44"/>
    <mergeCell ref="B47:G47"/>
    <mergeCell ref="H47:I47"/>
    <mergeCell ref="B48:G48"/>
    <mergeCell ref="H48:I48"/>
    <mergeCell ref="B46:J46"/>
    <mergeCell ref="B50:G50"/>
    <mergeCell ref="H50:I50"/>
    <mergeCell ref="B51:G51"/>
    <mergeCell ref="H51:I51"/>
    <mergeCell ref="B52:C52"/>
    <mergeCell ref="G52:I52"/>
    <mergeCell ref="B55:C55"/>
    <mergeCell ref="F55:I55"/>
    <mergeCell ref="B56:C56"/>
    <mergeCell ref="F56:I56"/>
    <mergeCell ref="C53:D53"/>
    <mergeCell ref="F53:G53"/>
    <mergeCell ref="H53:I53"/>
    <mergeCell ref="B54:C54"/>
    <mergeCell ref="F54:I54"/>
  </mergeCells>
  <pageMargins left="0" right="0" top="0" bottom="0" header="0" footer="0"/>
  <pageSetup scale="75" fitToHeight="0" orientation="portrait" horizontalDpi="4294967293" verticalDpi="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2067E-62ED-4E95-AA1F-2EC8606E1192}">
  <dimension ref="A1:L56"/>
  <sheetViews>
    <sheetView showGridLines="0" view="pageBreakPreview" topLeftCell="A36" zoomScaleNormal="100" zoomScaleSheetLayoutView="100" workbookViewId="0">
      <selection activeCell="C59" sqref="C59"/>
    </sheetView>
  </sheetViews>
  <sheetFormatPr baseColWidth="10" defaultColWidth="11.44140625" defaultRowHeight="13.2"/>
  <cols>
    <col min="1" max="1" width="3.6640625" style="667" customWidth="1"/>
    <col min="2" max="2" width="15.6640625" style="667" customWidth="1"/>
    <col min="3" max="3" width="20.88671875" style="667" customWidth="1"/>
    <col min="4" max="6" width="12.6640625" style="667" customWidth="1"/>
    <col min="7" max="7" width="15.6640625" style="667" customWidth="1"/>
    <col min="8" max="9" width="9.6640625" style="667" customWidth="1"/>
    <col min="10" max="10" width="15.6640625" style="667" customWidth="1"/>
    <col min="11" max="11" width="3.6640625" style="667" customWidth="1"/>
    <col min="12" max="12" width="11.44140625" style="668"/>
    <col min="13" max="16384" width="11.44140625" style="667"/>
  </cols>
  <sheetData>
    <row r="1" spans="1:12" ht="13.8" thickBot="1">
      <c r="B1" s="1616"/>
      <c r="C1" s="1617"/>
      <c r="D1" s="1617"/>
      <c r="E1" s="1617"/>
      <c r="F1" s="1617"/>
      <c r="G1" s="1617"/>
      <c r="H1" s="1617"/>
      <c r="I1" s="1617"/>
      <c r="J1" s="778"/>
    </row>
    <row r="2" spans="1:12" ht="45" customHeight="1" thickBot="1">
      <c r="B2" s="669" t="s">
        <v>1818</v>
      </c>
      <c r="C2" s="2371" t="str">
        <f>+'ACTA ADICIONAL OBRA '!B209</f>
        <v>Relleno material Granular Tipo 1 compactado al 70% de la Densidad Relativa</v>
      </c>
      <c r="D2" s="2372"/>
      <c r="E2" s="2372"/>
      <c r="F2" s="2372"/>
      <c r="G2" s="2372"/>
      <c r="H2" s="2372"/>
      <c r="I2" s="2372"/>
      <c r="J2" s="2373"/>
    </row>
    <row r="3" spans="1:12" ht="4.95" customHeight="1" thickBot="1">
      <c r="B3" s="1474"/>
      <c r="J3" s="779"/>
    </row>
    <row r="4" spans="1:12" ht="16.5" customHeight="1" thickBot="1">
      <c r="B4" s="669" t="s">
        <v>1370</v>
      </c>
      <c r="C4" s="2374" t="str">
        <f>+'ACTA ADICIONAL OBRA '!A209</f>
        <v>12.4.5</v>
      </c>
      <c r="D4" s="2375"/>
      <c r="E4" s="669" t="s">
        <v>1819</v>
      </c>
      <c r="F4" s="670" t="str">
        <f>+'ACTA ADICIONAL OBRA '!C209</f>
        <v>m3</v>
      </c>
      <c r="G4" s="2376" t="s">
        <v>1820</v>
      </c>
      <c r="H4" s="2377"/>
      <c r="I4" s="2378">
        <f>ROUND(SUM(J48:J51),0)</f>
        <v>123079</v>
      </c>
      <c r="J4" s="2379"/>
    </row>
    <row r="5" spans="1:12" ht="6" customHeight="1">
      <c r="B5" s="1474"/>
      <c r="J5" s="779"/>
    </row>
    <row r="6" spans="1:12" ht="15.75" customHeight="1" thickBot="1">
      <c r="B6" s="2344" t="s">
        <v>1821</v>
      </c>
      <c r="C6" s="2345"/>
      <c r="D6" s="2345"/>
      <c r="E6" s="2345"/>
      <c r="F6" s="2345"/>
      <c r="G6" s="2345"/>
      <c r="H6" s="2345"/>
      <c r="I6" s="2345"/>
      <c r="J6" s="2346"/>
      <c r="K6" s="671"/>
    </row>
    <row r="7" spans="1:12" ht="15" customHeight="1">
      <c r="B7" s="2352" t="s">
        <v>1524</v>
      </c>
      <c r="C7" s="2353"/>
      <c r="D7" s="2353"/>
      <c r="E7" s="2353"/>
      <c r="F7" s="2353" t="s">
        <v>1231</v>
      </c>
      <c r="G7" s="673" t="s">
        <v>1822</v>
      </c>
      <c r="H7" s="2353" t="s">
        <v>1823</v>
      </c>
      <c r="I7" s="2353"/>
      <c r="J7" s="2347" t="s">
        <v>1549</v>
      </c>
      <c r="K7" s="675"/>
    </row>
    <row r="8" spans="1:12" ht="15" customHeight="1">
      <c r="B8" s="2354"/>
      <c r="C8" s="2349"/>
      <c r="D8" s="2349"/>
      <c r="E8" s="2349"/>
      <c r="F8" s="2349"/>
      <c r="G8" s="677" t="s">
        <v>1824</v>
      </c>
      <c r="H8" s="2349"/>
      <c r="I8" s="2349"/>
      <c r="J8" s="2348"/>
      <c r="K8" s="675"/>
    </row>
    <row r="9" spans="1:12" ht="12.75" customHeight="1">
      <c r="B9" s="2367" t="s">
        <v>1825</v>
      </c>
      <c r="C9" s="2368"/>
      <c r="D9" s="2368"/>
      <c r="E9" s="2368"/>
      <c r="F9" s="678" t="s">
        <v>1453</v>
      </c>
      <c r="G9" s="679">
        <f>+J36</f>
        <v>18603.611770666666</v>
      </c>
      <c r="H9" s="2369">
        <v>0.1</v>
      </c>
      <c r="I9" s="2370"/>
      <c r="J9" s="680">
        <f>IFERROR(G9*H9,"")</f>
        <v>1860.3611770666666</v>
      </c>
      <c r="K9" s="675"/>
    </row>
    <row r="10" spans="1:12">
      <c r="B10" s="2367" t="s">
        <v>1857</v>
      </c>
      <c r="C10" s="2368"/>
      <c r="D10" s="2368"/>
      <c r="E10" s="2368"/>
      <c r="F10" s="678" t="s">
        <v>1827</v>
      </c>
      <c r="G10" s="679">
        <v>135000</v>
      </c>
      <c r="H10" s="2350">
        <f>IFERROR(IF(G10="","",1/L10),"")</f>
        <v>0.04</v>
      </c>
      <c r="I10" s="2350"/>
      <c r="J10" s="680">
        <f t="shared" ref="J10:J14" si="0">IFERROR(G10*H10,"")</f>
        <v>5400</v>
      </c>
      <c r="K10" s="675"/>
      <c r="L10" s="668">
        <v>25</v>
      </c>
    </row>
    <row r="11" spans="1:12">
      <c r="B11" s="2367" t="s">
        <v>1858</v>
      </c>
      <c r="C11" s="2368"/>
      <c r="D11" s="2368"/>
      <c r="E11" s="2368"/>
      <c r="F11" s="678" t="s">
        <v>1827</v>
      </c>
      <c r="G11" s="679">
        <v>13450</v>
      </c>
      <c r="H11" s="2350">
        <f>IFERROR(IF(G11="","",1/L11),"")</f>
        <v>0.5</v>
      </c>
      <c r="I11" s="2350"/>
      <c r="J11" s="680">
        <f t="shared" si="0"/>
        <v>6725</v>
      </c>
      <c r="K11" s="675"/>
      <c r="L11" s="668">
        <v>2</v>
      </c>
    </row>
    <row r="12" spans="1:12" s="668" customFormat="1">
      <c r="A12" s="667"/>
      <c r="B12" s="2367"/>
      <c r="C12" s="2368"/>
      <c r="D12" s="2368"/>
      <c r="E12" s="2368"/>
      <c r="F12" s="678" t="s">
        <v>1829</v>
      </c>
      <c r="G12" s="679" t="s">
        <v>1829</v>
      </c>
      <c r="H12" s="2350" t="str">
        <f>IFERROR(IF(G12="","",1/L12),"")</f>
        <v/>
      </c>
      <c r="I12" s="2350"/>
      <c r="J12" s="680" t="str">
        <f t="shared" si="0"/>
        <v/>
      </c>
      <c r="K12" s="675"/>
    </row>
    <row r="13" spans="1:12" s="668" customFormat="1">
      <c r="A13" s="667"/>
      <c r="B13" s="2367"/>
      <c r="C13" s="2368"/>
      <c r="D13" s="2368"/>
      <c r="E13" s="2368"/>
      <c r="F13" s="678" t="s">
        <v>1829</v>
      </c>
      <c r="G13" s="679" t="s">
        <v>1829</v>
      </c>
      <c r="H13" s="2350" t="str">
        <f>IFERROR(IF(G13="","",1/L13),"")</f>
        <v/>
      </c>
      <c r="I13" s="2350"/>
      <c r="J13" s="680" t="str">
        <f t="shared" si="0"/>
        <v/>
      </c>
      <c r="K13" s="675"/>
    </row>
    <row r="14" spans="1:12" s="668" customFormat="1">
      <c r="A14" s="667"/>
      <c r="B14" s="2367"/>
      <c r="C14" s="2368"/>
      <c r="D14" s="2368"/>
      <c r="E14" s="2368"/>
      <c r="F14" s="678" t="s">
        <v>1829</v>
      </c>
      <c r="G14" s="679" t="s">
        <v>1829</v>
      </c>
      <c r="H14" s="2350" t="str">
        <f>IFERROR(IF(G14="","",1/L14),"")</f>
        <v/>
      </c>
      <c r="I14" s="2350"/>
      <c r="J14" s="680" t="str">
        <f t="shared" si="0"/>
        <v/>
      </c>
      <c r="K14" s="675"/>
    </row>
    <row r="15" spans="1:12" s="668" customFormat="1" ht="15.75" customHeight="1" thickBot="1">
      <c r="A15" s="667"/>
      <c r="B15" s="2332"/>
      <c r="C15" s="2333"/>
      <c r="D15" s="682"/>
      <c r="E15" s="682"/>
      <c r="F15" s="682"/>
      <c r="G15" s="2334" t="s">
        <v>1830</v>
      </c>
      <c r="H15" s="2334"/>
      <c r="I15" s="2335"/>
      <c r="J15" s="683">
        <f>SUM(J9:J14)</f>
        <v>13985.361177066667</v>
      </c>
      <c r="K15" s="684"/>
    </row>
    <row r="16" spans="1:12" s="668" customFormat="1" ht="6" customHeight="1">
      <c r="A16" s="667"/>
      <c r="B16" s="1474"/>
      <c r="C16" s="667"/>
      <c r="D16" s="667"/>
      <c r="E16" s="667"/>
      <c r="F16" s="667"/>
      <c r="G16" s="667"/>
      <c r="H16" s="667"/>
      <c r="I16" s="667"/>
      <c r="J16" s="779"/>
      <c r="K16" s="667"/>
    </row>
    <row r="17" spans="1:12" s="668" customFormat="1" ht="15.75" customHeight="1" thickBot="1">
      <c r="A17" s="667"/>
      <c r="B17" s="2344" t="s">
        <v>1831</v>
      </c>
      <c r="C17" s="2345"/>
      <c r="D17" s="2345"/>
      <c r="E17" s="2345"/>
      <c r="F17" s="2345"/>
      <c r="G17" s="2345"/>
      <c r="H17" s="2345"/>
      <c r="I17" s="2345"/>
      <c r="J17" s="2346"/>
      <c r="K17" s="671"/>
    </row>
    <row r="18" spans="1:12" s="668" customFormat="1" ht="15" customHeight="1">
      <c r="A18" s="667"/>
      <c r="B18" s="2352" t="s">
        <v>1524</v>
      </c>
      <c r="C18" s="2353"/>
      <c r="D18" s="2353"/>
      <c r="E18" s="2353" t="s">
        <v>1231</v>
      </c>
      <c r="F18" s="2353" t="s">
        <v>1522</v>
      </c>
      <c r="G18" s="2353" t="s">
        <v>1832</v>
      </c>
      <c r="H18" s="673" t="s">
        <v>1833</v>
      </c>
      <c r="I18" s="2353" t="s">
        <v>1834</v>
      </c>
      <c r="J18" s="2347" t="s">
        <v>1549</v>
      </c>
    </row>
    <row r="19" spans="1:12" s="668" customFormat="1" ht="15" customHeight="1">
      <c r="A19" s="667"/>
      <c r="B19" s="2354"/>
      <c r="C19" s="2349"/>
      <c r="D19" s="2349"/>
      <c r="E19" s="2349"/>
      <c r="F19" s="2349"/>
      <c r="G19" s="2349"/>
      <c r="H19" s="677" t="s">
        <v>1453</v>
      </c>
      <c r="I19" s="2349"/>
      <c r="J19" s="2348"/>
    </row>
    <row r="20" spans="1:12" s="668" customFormat="1" ht="15" customHeight="1">
      <c r="A20" s="667"/>
      <c r="B20" s="2367" t="s">
        <v>1861</v>
      </c>
      <c r="C20" s="2368"/>
      <c r="D20" s="2368"/>
      <c r="E20" s="678" t="s">
        <v>102</v>
      </c>
      <c r="F20" s="681">
        <v>1.3</v>
      </c>
      <c r="G20" s="685">
        <v>60000</v>
      </c>
      <c r="H20" s="686"/>
      <c r="I20" s="687">
        <f>F20*(1+H20)</f>
        <v>1.3</v>
      </c>
      <c r="J20" s="680">
        <f>IFERROR(G20*I20,0)</f>
        <v>78000</v>
      </c>
    </row>
    <row r="21" spans="1:12" s="668" customFormat="1" ht="15" customHeight="1">
      <c r="A21" s="667"/>
      <c r="B21" s="2367"/>
      <c r="C21" s="2368"/>
      <c r="D21" s="2368"/>
      <c r="E21" s="678" t="s">
        <v>1829</v>
      </c>
      <c r="F21" s="681"/>
      <c r="G21" s="685" t="s">
        <v>1829</v>
      </c>
      <c r="H21" s="686"/>
      <c r="I21" s="687">
        <f t="shared" ref="I21:I26" si="1">F21*(1+H21)</f>
        <v>0</v>
      </c>
      <c r="J21" s="680">
        <f t="shared" ref="J21:J26" si="2">IFERROR(G21*I21,0)</f>
        <v>0</v>
      </c>
    </row>
    <row r="22" spans="1:12" s="668" customFormat="1" ht="15" customHeight="1">
      <c r="A22" s="667"/>
      <c r="B22" s="2327"/>
      <c r="C22" s="2328"/>
      <c r="D22" s="2329"/>
      <c r="E22" s="678" t="s">
        <v>1829</v>
      </c>
      <c r="F22" s="681"/>
      <c r="G22" s="685" t="s">
        <v>1829</v>
      </c>
      <c r="H22" s="686"/>
      <c r="I22" s="687">
        <f t="shared" si="1"/>
        <v>0</v>
      </c>
      <c r="J22" s="680">
        <f t="shared" si="2"/>
        <v>0</v>
      </c>
    </row>
    <row r="23" spans="1:12" ht="15" customHeight="1">
      <c r="B23" s="2327"/>
      <c r="C23" s="2328"/>
      <c r="D23" s="2329"/>
      <c r="E23" s="678" t="s">
        <v>1829</v>
      </c>
      <c r="F23" s="681"/>
      <c r="G23" s="685" t="s">
        <v>1829</v>
      </c>
      <c r="H23" s="686"/>
      <c r="I23" s="687">
        <f t="shared" si="1"/>
        <v>0</v>
      </c>
      <c r="J23" s="680">
        <f t="shared" si="2"/>
        <v>0</v>
      </c>
      <c r="K23" s="668"/>
    </row>
    <row r="24" spans="1:12" ht="15" customHeight="1">
      <c r="B24" s="2327"/>
      <c r="C24" s="2328"/>
      <c r="D24" s="2329"/>
      <c r="E24" s="678" t="s">
        <v>1829</v>
      </c>
      <c r="F24" s="681"/>
      <c r="G24" s="685" t="s">
        <v>1829</v>
      </c>
      <c r="H24" s="686"/>
      <c r="I24" s="687">
        <f t="shared" si="1"/>
        <v>0</v>
      </c>
      <c r="J24" s="680">
        <f t="shared" si="2"/>
        <v>0</v>
      </c>
      <c r="K24" s="668"/>
    </row>
    <row r="25" spans="1:12" ht="15" customHeight="1">
      <c r="B25" s="2327"/>
      <c r="C25" s="2328"/>
      <c r="D25" s="2329"/>
      <c r="E25" s="678" t="s">
        <v>1829</v>
      </c>
      <c r="F25" s="681"/>
      <c r="G25" s="685" t="s">
        <v>1829</v>
      </c>
      <c r="H25" s="686"/>
      <c r="I25" s="687">
        <f t="shared" si="1"/>
        <v>0</v>
      </c>
      <c r="J25" s="680">
        <f t="shared" si="2"/>
        <v>0</v>
      </c>
      <c r="K25" s="668"/>
    </row>
    <row r="26" spans="1:12" ht="15" customHeight="1">
      <c r="B26" s="2327"/>
      <c r="C26" s="2328"/>
      <c r="D26" s="2329"/>
      <c r="E26" s="678" t="s">
        <v>1829</v>
      </c>
      <c r="F26" s="681"/>
      <c r="G26" s="685" t="s">
        <v>1829</v>
      </c>
      <c r="H26" s="686"/>
      <c r="I26" s="687">
        <f t="shared" si="1"/>
        <v>0</v>
      </c>
      <c r="J26" s="680">
        <f t="shared" si="2"/>
        <v>0</v>
      </c>
      <c r="K26" s="668"/>
    </row>
    <row r="27" spans="1:12" ht="15.75" customHeight="1" thickBot="1">
      <c r="B27" s="2332"/>
      <c r="C27" s="2333"/>
      <c r="D27" s="682"/>
      <c r="E27" s="682"/>
      <c r="F27" s="682"/>
      <c r="G27" s="2334" t="s">
        <v>1836</v>
      </c>
      <c r="H27" s="2334" t="s">
        <v>1836</v>
      </c>
      <c r="I27" s="2335"/>
      <c r="J27" s="683">
        <f>SUM(J20:J26)</f>
        <v>78000</v>
      </c>
      <c r="K27" s="684"/>
    </row>
    <row r="28" spans="1:12" ht="6" customHeight="1">
      <c r="B28" s="1474"/>
      <c r="J28" s="779"/>
    </row>
    <row r="29" spans="1:12" ht="15.75" customHeight="1" thickBot="1">
      <c r="B29" s="2344" t="s">
        <v>1837</v>
      </c>
      <c r="C29" s="2345"/>
      <c r="D29" s="2345"/>
      <c r="E29" s="2345"/>
      <c r="F29" s="2345"/>
      <c r="G29" s="2345"/>
      <c r="H29" s="2345"/>
      <c r="I29" s="2345"/>
      <c r="J29" s="2346"/>
      <c r="K29" s="671"/>
    </row>
    <row r="30" spans="1:12" ht="15" customHeight="1">
      <c r="B30" s="2359" t="s">
        <v>1524</v>
      </c>
      <c r="C30" s="2360"/>
      <c r="D30" s="673" t="s">
        <v>1838</v>
      </c>
      <c r="E30" s="673" t="s">
        <v>1839</v>
      </c>
      <c r="F30" s="673" t="s">
        <v>1839</v>
      </c>
      <c r="G30" s="2363" t="s">
        <v>1840</v>
      </c>
      <c r="H30" s="2365" t="s">
        <v>1823</v>
      </c>
      <c r="I30" s="2360"/>
      <c r="J30" s="2347" t="s">
        <v>1549</v>
      </c>
      <c r="K30" s="668"/>
    </row>
    <row r="31" spans="1:12" ht="15" customHeight="1">
      <c r="B31" s="2361"/>
      <c r="C31" s="2362"/>
      <c r="D31" s="677" t="s">
        <v>1841</v>
      </c>
      <c r="E31" s="677" t="s">
        <v>1453</v>
      </c>
      <c r="F31" s="677" t="s">
        <v>1841</v>
      </c>
      <c r="G31" s="2364"/>
      <c r="H31" s="2366"/>
      <c r="I31" s="2362"/>
      <c r="J31" s="2348"/>
      <c r="K31" s="668"/>
    </row>
    <row r="32" spans="1:12" ht="22.8" customHeight="1">
      <c r="B32" s="2327" t="s">
        <v>1860</v>
      </c>
      <c r="C32" s="2329"/>
      <c r="D32" s="688">
        <v>221781.3</v>
      </c>
      <c r="E32" s="689">
        <v>0.67765377609984867</v>
      </c>
      <c r="F32" s="688">
        <f>IFERROR(D32*E32,"")</f>
        <v>150290.93541333335</v>
      </c>
      <c r="G32" s="690">
        <f>IFERROR(D32+F32,"")</f>
        <v>372072.23541333334</v>
      </c>
      <c r="H32" s="2357">
        <f>IFERROR(IF(G32="","",1/L32),"")</f>
        <v>0.05</v>
      </c>
      <c r="I32" s="2358"/>
      <c r="J32" s="691">
        <f>IFERROR(G32*H32,"")</f>
        <v>18603.611770666666</v>
      </c>
      <c r="K32" s="668"/>
      <c r="L32" s="668">
        <v>20</v>
      </c>
    </row>
    <row r="33" spans="1:11">
      <c r="B33" s="2327"/>
      <c r="C33" s="2329"/>
      <c r="D33" s="688" t="s">
        <v>1829</v>
      </c>
      <c r="E33" s="689" t="s">
        <v>1829</v>
      </c>
      <c r="F33" s="688" t="str">
        <f t="shared" ref="F33:F35" si="3">IFERROR(D33*E33,"")</f>
        <v/>
      </c>
      <c r="G33" s="690" t="str">
        <f t="shared" ref="G33:G35" si="4">IFERROR(D33+F33,"")</f>
        <v/>
      </c>
      <c r="H33" s="2355" t="str">
        <f>IFERROR(IF(G33="","",$H$32),"")</f>
        <v/>
      </c>
      <c r="I33" s="2356"/>
      <c r="J33" s="691" t="str">
        <f>IFERROR(G33*H33,"")</f>
        <v/>
      </c>
      <c r="K33" s="668"/>
    </row>
    <row r="34" spans="1:11">
      <c r="B34" s="2327"/>
      <c r="C34" s="2329"/>
      <c r="D34" s="688" t="s">
        <v>1829</v>
      </c>
      <c r="E34" s="689" t="s">
        <v>1829</v>
      </c>
      <c r="F34" s="688" t="str">
        <f t="shared" si="3"/>
        <v/>
      </c>
      <c r="G34" s="690" t="str">
        <f t="shared" si="4"/>
        <v/>
      </c>
      <c r="H34" s="2355" t="str">
        <f t="shared" ref="H34:H35" si="5">IFERROR(IF(G34="","",$H$32),"")</f>
        <v/>
      </c>
      <c r="I34" s="2356"/>
      <c r="J34" s="691" t="str">
        <f t="shared" ref="J34:J35" si="6">IFERROR(G34*H34,"")</f>
        <v/>
      </c>
      <c r="K34" s="668"/>
    </row>
    <row r="35" spans="1:11">
      <c r="B35" s="2327"/>
      <c r="C35" s="2329"/>
      <c r="D35" s="688" t="s">
        <v>1829</v>
      </c>
      <c r="E35" s="689" t="s">
        <v>1829</v>
      </c>
      <c r="F35" s="688" t="str">
        <f t="shared" si="3"/>
        <v/>
      </c>
      <c r="G35" s="690" t="str">
        <f t="shared" si="4"/>
        <v/>
      </c>
      <c r="H35" s="2355" t="str">
        <f t="shared" si="5"/>
        <v/>
      </c>
      <c r="I35" s="2356"/>
      <c r="J35" s="691" t="str">
        <f t="shared" si="6"/>
        <v/>
      </c>
      <c r="K35" s="668"/>
    </row>
    <row r="36" spans="1:11" ht="15.75" customHeight="1" thickBot="1">
      <c r="B36" s="2332"/>
      <c r="C36" s="2333"/>
      <c r="D36" s="682"/>
      <c r="E36" s="682"/>
      <c r="F36" s="682"/>
      <c r="G36" s="2334" t="s">
        <v>1843</v>
      </c>
      <c r="H36" s="2334" t="s">
        <v>1843</v>
      </c>
      <c r="I36" s="2335"/>
      <c r="J36" s="683">
        <f>SUM(J32:J35)</f>
        <v>18603.611770666666</v>
      </c>
      <c r="K36" s="684"/>
    </row>
    <row r="37" spans="1:11" ht="6" customHeight="1">
      <c r="B37" s="1474"/>
      <c r="J37" s="779"/>
    </row>
    <row r="38" spans="1:11" ht="15.75" customHeight="1" thickBot="1">
      <c r="B38" s="2344" t="s">
        <v>1844</v>
      </c>
      <c r="C38" s="2345"/>
      <c r="D38" s="2345"/>
      <c r="E38" s="2345"/>
      <c r="F38" s="2345"/>
      <c r="G38" s="2345"/>
      <c r="H38" s="2345"/>
      <c r="I38" s="2345"/>
      <c r="J38" s="2346"/>
      <c r="K38" s="671"/>
    </row>
    <row r="39" spans="1:11" s="668" customFormat="1" ht="15" customHeight="1">
      <c r="A39" s="667"/>
      <c r="B39" s="2352" t="s">
        <v>1524</v>
      </c>
      <c r="C39" s="2353"/>
      <c r="D39" s="2353"/>
      <c r="E39" s="2353" t="s">
        <v>1522</v>
      </c>
      <c r="F39" s="2353"/>
      <c r="G39" s="672" t="s">
        <v>1845</v>
      </c>
      <c r="H39" s="2353" t="s">
        <v>1822</v>
      </c>
      <c r="I39" s="2353"/>
      <c r="J39" s="2347" t="s">
        <v>1549</v>
      </c>
    </row>
    <row r="40" spans="1:11" s="668" customFormat="1" ht="15" customHeight="1">
      <c r="A40" s="667"/>
      <c r="B40" s="2354"/>
      <c r="C40" s="2349"/>
      <c r="D40" s="2349"/>
      <c r="E40" s="2349" t="s">
        <v>1846</v>
      </c>
      <c r="F40" s="2349"/>
      <c r="G40" s="676" t="s">
        <v>1847</v>
      </c>
      <c r="H40" s="2349" t="s">
        <v>1848</v>
      </c>
      <c r="I40" s="2349"/>
      <c r="J40" s="2348"/>
    </row>
    <row r="41" spans="1:11" s="668" customFormat="1">
      <c r="A41" s="667"/>
      <c r="B41" s="2327" t="s">
        <v>1862</v>
      </c>
      <c r="C41" s="2328"/>
      <c r="D41" s="2329"/>
      <c r="E41" s="2350">
        <f>+I20</f>
        <v>1.3</v>
      </c>
      <c r="F41" s="2350"/>
      <c r="G41" s="692">
        <v>8</v>
      </c>
      <c r="H41" s="2351">
        <v>1201</v>
      </c>
      <c r="I41" s="2351"/>
      <c r="J41" s="680">
        <f>IFERROR(E41*G41*H41,"")</f>
        <v>12490.4</v>
      </c>
    </row>
    <row r="42" spans="1:11" s="668" customFormat="1">
      <c r="A42" s="667"/>
      <c r="B42" s="2327"/>
      <c r="C42" s="2328"/>
      <c r="D42" s="2329"/>
      <c r="E42" s="2350"/>
      <c r="F42" s="2350"/>
      <c r="G42" s="692"/>
      <c r="H42" s="2351" t="s">
        <v>1829</v>
      </c>
      <c r="I42" s="2351"/>
      <c r="J42" s="680" t="str">
        <f t="shared" ref="J42:J43" si="7">IFERROR(E42*G42*H42,"")</f>
        <v/>
      </c>
    </row>
    <row r="43" spans="1:11" s="668" customFormat="1">
      <c r="A43" s="667"/>
      <c r="B43" s="2327"/>
      <c r="C43" s="2328"/>
      <c r="D43" s="2329"/>
      <c r="E43" s="2350" t="s">
        <v>1829</v>
      </c>
      <c r="F43" s="2350"/>
      <c r="G43" s="681"/>
      <c r="H43" s="2351" t="s">
        <v>1829</v>
      </c>
      <c r="I43" s="2351"/>
      <c r="J43" s="680" t="str">
        <f t="shared" si="7"/>
        <v/>
      </c>
    </row>
    <row r="44" spans="1:11" s="668" customFormat="1" ht="15.75" customHeight="1" thickBot="1">
      <c r="A44" s="667"/>
      <c r="B44" s="2332"/>
      <c r="C44" s="2333"/>
      <c r="D44" s="682"/>
      <c r="E44" s="682"/>
      <c r="F44" s="682"/>
      <c r="G44" s="2334" t="s">
        <v>1849</v>
      </c>
      <c r="H44" s="2334" t="s">
        <v>1849</v>
      </c>
      <c r="I44" s="2335"/>
      <c r="J44" s="683">
        <f>SUM(J41:J43)</f>
        <v>12490.4</v>
      </c>
      <c r="K44" s="684"/>
    </row>
    <row r="45" spans="1:11" s="668" customFormat="1" ht="6" customHeight="1">
      <c r="A45" s="667"/>
      <c r="B45" s="1474"/>
      <c r="C45" s="667"/>
      <c r="D45" s="667"/>
      <c r="E45" s="667"/>
      <c r="F45" s="667"/>
      <c r="G45" s="667"/>
      <c r="H45" s="667"/>
      <c r="I45" s="667"/>
      <c r="J45" s="779"/>
      <c r="K45" s="667"/>
    </row>
    <row r="46" spans="1:11" s="668" customFormat="1" ht="15.75" customHeight="1" thickBot="1">
      <c r="A46" s="667"/>
      <c r="B46" s="2344" t="s">
        <v>1850</v>
      </c>
      <c r="C46" s="2345"/>
      <c r="D46" s="2345"/>
      <c r="E46" s="2345"/>
      <c r="F46" s="2345"/>
      <c r="G46" s="2345"/>
      <c r="H46" s="2345"/>
      <c r="I46" s="2345"/>
      <c r="J46" s="2346"/>
      <c r="K46" s="671"/>
    </row>
    <row r="47" spans="1:11" s="668" customFormat="1" ht="30" customHeight="1">
      <c r="A47" s="667"/>
      <c r="B47" s="2336" t="s">
        <v>1524</v>
      </c>
      <c r="C47" s="2337"/>
      <c r="D47" s="2337"/>
      <c r="E47" s="2337"/>
      <c r="F47" s="2337"/>
      <c r="G47" s="2338"/>
      <c r="H47" s="2339" t="s">
        <v>1851</v>
      </c>
      <c r="I47" s="2338"/>
      <c r="J47" s="674" t="s">
        <v>1549</v>
      </c>
    </row>
    <row r="48" spans="1:11" s="668" customFormat="1">
      <c r="A48" s="667"/>
      <c r="B48" s="2340" t="s">
        <v>1852</v>
      </c>
      <c r="C48" s="2341"/>
      <c r="D48" s="2341"/>
      <c r="E48" s="2341"/>
      <c r="F48" s="2341"/>
      <c r="G48" s="2342"/>
      <c r="H48" s="2343"/>
      <c r="I48" s="2329"/>
      <c r="J48" s="693">
        <f>+J15+J27+J36+J44</f>
        <v>123079.37294773333</v>
      </c>
    </row>
    <row r="49" spans="1:11" s="668" customFormat="1">
      <c r="A49" s="667"/>
      <c r="B49" s="2327" t="s">
        <v>1275</v>
      </c>
      <c r="C49" s="2328"/>
      <c r="D49" s="2328"/>
      <c r="E49" s="2328"/>
      <c r="F49" s="2328"/>
      <c r="G49" s="2329"/>
      <c r="H49" s="2330">
        <v>0</v>
      </c>
      <c r="I49" s="2331"/>
      <c r="J49" s="691">
        <f>$J$48*H49</f>
        <v>0</v>
      </c>
    </row>
    <row r="50" spans="1:11" s="668" customFormat="1" ht="12.75" customHeight="1">
      <c r="A50" s="667"/>
      <c r="B50" s="2327" t="s">
        <v>1276</v>
      </c>
      <c r="C50" s="2328"/>
      <c r="D50" s="2328"/>
      <c r="E50" s="2328"/>
      <c r="F50" s="2328"/>
      <c r="G50" s="2329"/>
      <c r="H50" s="2330">
        <v>0</v>
      </c>
      <c r="I50" s="2331"/>
      <c r="J50" s="691">
        <f>$J$48*H50</f>
        <v>0</v>
      </c>
    </row>
    <row r="51" spans="1:11" s="668" customFormat="1">
      <c r="A51" s="667"/>
      <c r="B51" s="2327" t="s">
        <v>1277</v>
      </c>
      <c r="C51" s="2328"/>
      <c r="D51" s="2328"/>
      <c r="E51" s="2328"/>
      <c r="F51" s="2328"/>
      <c r="G51" s="2329"/>
      <c r="H51" s="2330">
        <v>0</v>
      </c>
      <c r="I51" s="2331"/>
      <c r="J51" s="691">
        <f>$J$48*H51</f>
        <v>0</v>
      </c>
    </row>
    <row r="52" spans="1:11" s="668" customFormat="1" ht="15.75" customHeight="1" thickBot="1">
      <c r="A52" s="667"/>
      <c r="B52" s="2332"/>
      <c r="C52" s="2333"/>
      <c r="D52" s="682"/>
      <c r="E52" s="682"/>
      <c r="F52" s="682"/>
      <c r="G52" s="2334" t="s">
        <v>1853</v>
      </c>
      <c r="H52" s="2334" t="s">
        <v>1853</v>
      </c>
      <c r="I52" s="2335"/>
      <c r="J52" s="683">
        <f>SUM(J49:J51)</f>
        <v>0</v>
      </c>
      <c r="K52" s="684"/>
    </row>
    <row r="53" spans="1:11" ht="57" customHeight="1" thickBot="1">
      <c r="B53" s="785" t="s">
        <v>1306</v>
      </c>
      <c r="C53" s="2323"/>
      <c r="D53" s="2323"/>
      <c r="E53" s="777"/>
      <c r="F53" s="2324" t="s">
        <v>1306</v>
      </c>
      <c r="G53" s="2324"/>
      <c r="H53" s="2323"/>
      <c r="I53" s="2323"/>
      <c r="J53" s="778"/>
    </row>
    <row r="54" spans="1:11" ht="15.6">
      <c r="B54" s="2325" t="s">
        <v>1939</v>
      </c>
      <c r="C54" s="2326"/>
      <c r="D54" s="755"/>
      <c r="E54" s="238"/>
      <c r="F54" s="1759" t="s">
        <v>1942</v>
      </c>
      <c r="G54" s="1759"/>
      <c r="H54" s="1759"/>
      <c r="I54" s="1759"/>
      <c r="J54" s="779"/>
    </row>
    <row r="55" spans="1:11" ht="15.6">
      <c r="B55" s="2159" t="s">
        <v>1940</v>
      </c>
      <c r="C55" s="1759"/>
      <c r="D55" s="755"/>
      <c r="E55" s="238"/>
      <c r="F55" s="1759" t="s">
        <v>1943</v>
      </c>
      <c r="G55" s="1759"/>
      <c r="H55" s="1759"/>
      <c r="I55" s="1759"/>
      <c r="J55" s="779"/>
    </row>
    <row r="56" spans="1:11" ht="15" customHeight="1" thickBot="1">
      <c r="B56" s="2133" t="s">
        <v>1941</v>
      </c>
      <c r="C56" s="1760"/>
      <c r="D56" s="767"/>
      <c r="E56" s="727"/>
      <c r="F56" s="1760" t="s">
        <v>1944</v>
      </c>
      <c r="G56" s="1760"/>
      <c r="H56" s="1760"/>
      <c r="I56" s="1760"/>
      <c r="J56" s="780"/>
    </row>
  </sheetData>
  <mergeCells count="94">
    <mergeCell ref="B7:E8"/>
    <mergeCell ref="F7:F8"/>
    <mergeCell ref="H7:I8"/>
    <mergeCell ref="J7:J8"/>
    <mergeCell ref="C2:J2"/>
    <mergeCell ref="C4:D4"/>
    <mergeCell ref="G4:H4"/>
    <mergeCell ref="I4:J4"/>
    <mergeCell ref="B6:J6"/>
    <mergeCell ref="B9:E9"/>
    <mergeCell ref="H9:I9"/>
    <mergeCell ref="B10:E10"/>
    <mergeCell ref="H10:I10"/>
    <mergeCell ref="B11:E11"/>
    <mergeCell ref="H11:I11"/>
    <mergeCell ref="B12:E12"/>
    <mergeCell ref="H12:I12"/>
    <mergeCell ref="B13:E13"/>
    <mergeCell ref="H13:I13"/>
    <mergeCell ref="B14:E14"/>
    <mergeCell ref="H14:I14"/>
    <mergeCell ref="B15:C15"/>
    <mergeCell ref="G15:I15"/>
    <mergeCell ref="B17:J17"/>
    <mergeCell ref="B18:D19"/>
    <mergeCell ref="E18:E19"/>
    <mergeCell ref="F18:F19"/>
    <mergeCell ref="G18:G19"/>
    <mergeCell ref="I18:I19"/>
    <mergeCell ref="J18:J19"/>
    <mergeCell ref="B26:D26"/>
    <mergeCell ref="B20:D20"/>
    <mergeCell ref="B21:D21"/>
    <mergeCell ref="B22:D22"/>
    <mergeCell ref="B23:D23"/>
    <mergeCell ref="B24:D24"/>
    <mergeCell ref="B25:D25"/>
    <mergeCell ref="B27:C27"/>
    <mergeCell ref="G27:I27"/>
    <mergeCell ref="B29:J29"/>
    <mergeCell ref="B30:C31"/>
    <mergeCell ref="G30:G31"/>
    <mergeCell ref="H30:I31"/>
    <mergeCell ref="J30:J31"/>
    <mergeCell ref="B32:C32"/>
    <mergeCell ref="H32:I32"/>
    <mergeCell ref="B33:C33"/>
    <mergeCell ref="H33:I33"/>
    <mergeCell ref="B34:C34"/>
    <mergeCell ref="H34:I34"/>
    <mergeCell ref="H39:I39"/>
    <mergeCell ref="B35:C35"/>
    <mergeCell ref="H35:I35"/>
    <mergeCell ref="B36:C36"/>
    <mergeCell ref="G36:I36"/>
    <mergeCell ref="B38:J38"/>
    <mergeCell ref="B49:G49"/>
    <mergeCell ref="H49:I49"/>
    <mergeCell ref="J39:J40"/>
    <mergeCell ref="E40:F40"/>
    <mergeCell ref="B43:D43"/>
    <mergeCell ref="E43:F43"/>
    <mergeCell ref="H43:I43"/>
    <mergeCell ref="H40:I40"/>
    <mergeCell ref="B41:D41"/>
    <mergeCell ref="E41:F41"/>
    <mergeCell ref="H41:I41"/>
    <mergeCell ref="B42:D42"/>
    <mergeCell ref="E42:F42"/>
    <mergeCell ref="H42:I42"/>
    <mergeCell ref="B39:D40"/>
    <mergeCell ref="E39:F39"/>
    <mergeCell ref="B44:C44"/>
    <mergeCell ref="G44:I44"/>
    <mergeCell ref="B47:G47"/>
    <mergeCell ref="H47:I47"/>
    <mergeCell ref="B48:G48"/>
    <mergeCell ref="H48:I48"/>
    <mergeCell ref="B46:J46"/>
    <mergeCell ref="B50:G50"/>
    <mergeCell ref="H50:I50"/>
    <mergeCell ref="B51:G51"/>
    <mergeCell ref="H51:I51"/>
    <mergeCell ref="B52:C52"/>
    <mergeCell ref="G52:I52"/>
    <mergeCell ref="B55:C55"/>
    <mergeCell ref="F55:I55"/>
    <mergeCell ref="B56:C56"/>
    <mergeCell ref="F56:I56"/>
    <mergeCell ref="C53:D53"/>
    <mergeCell ref="F53:G53"/>
    <mergeCell ref="H53:I53"/>
    <mergeCell ref="B54:C54"/>
    <mergeCell ref="F54:I54"/>
  </mergeCells>
  <pageMargins left="0" right="0" top="0" bottom="0" header="0" footer="0"/>
  <pageSetup scale="80" fitToHeight="0" orientation="portrait" horizontalDpi="4294967293" verticalDpi="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FF706-A074-4DA8-9721-C59A4C78561F}">
  <dimension ref="A1:L56"/>
  <sheetViews>
    <sheetView showGridLines="0" view="pageBreakPreview" topLeftCell="A34" zoomScaleNormal="100" zoomScaleSheetLayoutView="100" workbookViewId="0">
      <selection activeCell="N55" sqref="N55"/>
    </sheetView>
  </sheetViews>
  <sheetFormatPr baseColWidth="10" defaultColWidth="11.44140625" defaultRowHeight="13.2"/>
  <cols>
    <col min="1" max="1" width="3.6640625" style="667" customWidth="1"/>
    <col min="2" max="2" width="15.6640625" style="667" customWidth="1"/>
    <col min="3" max="3" width="22.88671875" style="667" customWidth="1"/>
    <col min="4" max="6" width="12.6640625" style="667" customWidth="1"/>
    <col min="7" max="7" width="15.6640625" style="667" customWidth="1"/>
    <col min="8" max="9" width="9.6640625" style="667" customWidth="1"/>
    <col min="10" max="10" width="15.6640625" style="667" customWidth="1"/>
    <col min="11" max="11" width="3.6640625" style="667" customWidth="1"/>
    <col min="12" max="12" width="11.44140625" style="668"/>
    <col min="13" max="16384" width="11.44140625" style="667"/>
  </cols>
  <sheetData>
    <row r="1" spans="1:12" ht="13.8" thickBot="1">
      <c r="B1" s="1616"/>
      <c r="C1" s="1617"/>
      <c r="D1" s="1617"/>
      <c r="E1" s="1617"/>
      <c r="F1" s="1617"/>
      <c r="G1" s="1617"/>
      <c r="H1" s="1617"/>
      <c r="I1" s="1617"/>
      <c r="J1" s="778"/>
    </row>
    <row r="2" spans="1:12" ht="34.799999999999997" customHeight="1" thickBot="1">
      <c r="B2" s="669" t="s">
        <v>1818</v>
      </c>
      <c r="C2" s="2371" t="str">
        <f>+'ACTA ADICIONAL OBRA '!B210</f>
        <v>Relleno material seleccionado de cantera Tipo 2 o 3 compactado al 95% del Proctor Modificado</v>
      </c>
      <c r="D2" s="2372"/>
      <c r="E2" s="2372"/>
      <c r="F2" s="2372"/>
      <c r="G2" s="2372"/>
      <c r="H2" s="2372"/>
      <c r="I2" s="2372"/>
      <c r="J2" s="2373"/>
    </row>
    <row r="3" spans="1:12" ht="4.95" customHeight="1" thickBot="1">
      <c r="B3" s="1474"/>
      <c r="J3" s="779"/>
    </row>
    <row r="4" spans="1:12" ht="16.5" customHeight="1" thickBot="1">
      <c r="B4" s="669" t="s">
        <v>1370</v>
      </c>
      <c r="C4" s="2374" t="s">
        <v>1429</v>
      </c>
      <c r="D4" s="2375"/>
      <c r="E4" s="669" t="s">
        <v>1819</v>
      </c>
      <c r="F4" s="670" t="str">
        <f>+'ACTA ADICIONAL OBRA '!C210</f>
        <v>m3</v>
      </c>
      <c r="G4" s="2376" t="s">
        <v>1820</v>
      </c>
      <c r="H4" s="2377"/>
      <c r="I4" s="2378">
        <f>ROUND(SUM(J48:J51),0)</f>
        <v>150138</v>
      </c>
      <c r="J4" s="2379"/>
    </row>
    <row r="5" spans="1:12" ht="6" customHeight="1">
      <c r="B5" s="1474"/>
      <c r="J5" s="779"/>
    </row>
    <row r="6" spans="1:12" ht="15.75" customHeight="1" thickBot="1">
      <c r="B6" s="2344" t="s">
        <v>1821</v>
      </c>
      <c r="C6" s="2345"/>
      <c r="D6" s="2345"/>
      <c r="E6" s="2345"/>
      <c r="F6" s="2345"/>
      <c r="G6" s="2345"/>
      <c r="H6" s="2345"/>
      <c r="I6" s="2345"/>
      <c r="J6" s="2346"/>
      <c r="K6" s="671"/>
    </row>
    <row r="7" spans="1:12" ht="15" customHeight="1">
      <c r="B7" s="2352" t="s">
        <v>1524</v>
      </c>
      <c r="C7" s="2353"/>
      <c r="D7" s="2353"/>
      <c r="E7" s="2353"/>
      <c r="F7" s="2353" t="s">
        <v>1231</v>
      </c>
      <c r="G7" s="673" t="s">
        <v>1822</v>
      </c>
      <c r="H7" s="2353" t="s">
        <v>1823</v>
      </c>
      <c r="I7" s="2353"/>
      <c r="J7" s="2347" t="s">
        <v>1549</v>
      </c>
      <c r="K7" s="675"/>
    </row>
    <row r="8" spans="1:12" ht="15" customHeight="1">
      <c r="B8" s="2354"/>
      <c r="C8" s="2349"/>
      <c r="D8" s="2349"/>
      <c r="E8" s="2349"/>
      <c r="F8" s="2349"/>
      <c r="G8" s="677" t="s">
        <v>1824</v>
      </c>
      <c r="H8" s="2349"/>
      <c r="I8" s="2349"/>
      <c r="J8" s="2348"/>
      <c r="K8" s="675"/>
    </row>
    <row r="9" spans="1:12" ht="12.75" customHeight="1">
      <c r="B9" s="2367" t="s">
        <v>1825</v>
      </c>
      <c r="C9" s="2368"/>
      <c r="D9" s="2368"/>
      <c r="E9" s="2368"/>
      <c r="F9" s="678" t="s">
        <v>1453</v>
      </c>
      <c r="G9" s="679">
        <f>+J36</f>
        <v>22324.3341248</v>
      </c>
      <c r="H9" s="2369">
        <v>0.1</v>
      </c>
      <c r="I9" s="2370"/>
      <c r="J9" s="680">
        <f>IFERROR(G9*H9,"")</f>
        <v>2232.4334124800002</v>
      </c>
      <c r="K9" s="675"/>
    </row>
    <row r="10" spans="1:12">
      <c r="B10" s="2386" t="s">
        <v>1857</v>
      </c>
      <c r="C10" s="2387"/>
      <c r="D10" s="2387"/>
      <c r="E10" s="2388"/>
      <c r="F10" s="678" t="s">
        <v>1827</v>
      </c>
      <c r="G10" s="679">
        <v>135000</v>
      </c>
      <c r="H10" s="2350">
        <f>IFERROR(IF(G10="","",1/L10),"")</f>
        <v>0.04</v>
      </c>
      <c r="I10" s="2350"/>
      <c r="J10" s="680">
        <f t="shared" ref="J10:J14" si="0">IFERROR(G10*H10,"")</f>
        <v>5400</v>
      </c>
      <c r="K10" s="675"/>
      <c r="L10" s="668">
        <v>25</v>
      </c>
    </row>
    <row r="11" spans="1:12">
      <c r="B11" s="2386" t="s">
        <v>1858</v>
      </c>
      <c r="C11" s="2387"/>
      <c r="D11" s="2387"/>
      <c r="E11" s="2388"/>
      <c r="F11" s="678" t="s">
        <v>1827</v>
      </c>
      <c r="G11" s="679">
        <v>13450</v>
      </c>
      <c r="H11" s="2350">
        <f>IFERROR(IF(G11="","",1/L11),"")</f>
        <v>0.33333333333333331</v>
      </c>
      <c r="I11" s="2350"/>
      <c r="J11" s="680">
        <f t="shared" si="0"/>
        <v>4483.333333333333</v>
      </c>
      <c r="K11" s="675"/>
      <c r="L11" s="668">
        <v>3</v>
      </c>
    </row>
    <row r="12" spans="1:12" s="668" customFormat="1">
      <c r="A12" s="667"/>
      <c r="B12" s="2367"/>
      <c r="C12" s="2368"/>
      <c r="D12" s="2368"/>
      <c r="E12" s="2368"/>
      <c r="F12" s="678" t="s">
        <v>1829</v>
      </c>
      <c r="G12" s="679" t="s">
        <v>1829</v>
      </c>
      <c r="H12" s="2350" t="str">
        <f>IFERROR(IF(G12="","",1/L12),"")</f>
        <v/>
      </c>
      <c r="I12" s="2350"/>
      <c r="J12" s="680" t="str">
        <f t="shared" si="0"/>
        <v/>
      </c>
      <c r="K12" s="675"/>
    </row>
    <row r="13" spans="1:12" s="668" customFormat="1">
      <c r="A13" s="667"/>
      <c r="B13" s="2367"/>
      <c r="C13" s="2368"/>
      <c r="D13" s="2368"/>
      <c r="E13" s="2368"/>
      <c r="F13" s="678" t="s">
        <v>1829</v>
      </c>
      <c r="G13" s="679" t="s">
        <v>1829</v>
      </c>
      <c r="H13" s="2350" t="str">
        <f>IFERROR(IF(G13="","",1/L13),"")</f>
        <v/>
      </c>
      <c r="I13" s="2350"/>
      <c r="J13" s="680" t="str">
        <f t="shared" si="0"/>
        <v/>
      </c>
      <c r="K13" s="675"/>
    </row>
    <row r="14" spans="1:12" s="668" customFormat="1">
      <c r="A14" s="667"/>
      <c r="B14" s="2367"/>
      <c r="C14" s="2368"/>
      <c r="D14" s="2368"/>
      <c r="E14" s="2368"/>
      <c r="F14" s="678" t="s">
        <v>1829</v>
      </c>
      <c r="G14" s="679" t="s">
        <v>1829</v>
      </c>
      <c r="H14" s="2350" t="str">
        <f>IFERROR(IF(G14="","",1/L14),"")</f>
        <v/>
      </c>
      <c r="I14" s="2350"/>
      <c r="J14" s="680" t="str">
        <f t="shared" si="0"/>
        <v/>
      </c>
      <c r="K14" s="675"/>
    </row>
    <row r="15" spans="1:12" s="668" customFormat="1" ht="15.75" customHeight="1" thickBot="1">
      <c r="A15" s="667"/>
      <c r="B15" s="2332"/>
      <c r="C15" s="2333"/>
      <c r="D15" s="682"/>
      <c r="E15" s="682"/>
      <c r="F15" s="682"/>
      <c r="G15" s="2334" t="s">
        <v>1830</v>
      </c>
      <c r="H15" s="2334"/>
      <c r="I15" s="2335"/>
      <c r="J15" s="683">
        <f>SUM(J9:J14)</f>
        <v>12115.766745813333</v>
      </c>
      <c r="K15" s="684"/>
    </row>
    <row r="16" spans="1:12" s="668" customFormat="1" ht="6" customHeight="1">
      <c r="A16" s="667"/>
      <c r="B16" s="1474"/>
      <c r="C16" s="667"/>
      <c r="D16" s="667"/>
      <c r="E16" s="667"/>
      <c r="F16" s="667"/>
      <c r="G16" s="667"/>
      <c r="H16" s="667"/>
      <c r="I16" s="667"/>
      <c r="J16" s="779"/>
      <c r="K16" s="667"/>
    </row>
    <row r="17" spans="1:12" s="668" customFormat="1" ht="15.75" customHeight="1" thickBot="1">
      <c r="A17" s="667"/>
      <c r="B17" s="2344" t="s">
        <v>1831</v>
      </c>
      <c r="C17" s="2345"/>
      <c r="D17" s="2345"/>
      <c r="E17" s="2345"/>
      <c r="F17" s="2345"/>
      <c r="G17" s="2345"/>
      <c r="H17" s="2345"/>
      <c r="I17" s="2345"/>
      <c r="J17" s="2346"/>
      <c r="K17" s="671"/>
    </row>
    <row r="18" spans="1:12" s="668" customFormat="1" ht="15" customHeight="1">
      <c r="A18" s="667"/>
      <c r="B18" s="2352" t="s">
        <v>1524</v>
      </c>
      <c r="C18" s="2353"/>
      <c r="D18" s="2353"/>
      <c r="E18" s="2353" t="s">
        <v>1231</v>
      </c>
      <c r="F18" s="2353" t="s">
        <v>1522</v>
      </c>
      <c r="G18" s="2353" t="s">
        <v>1832</v>
      </c>
      <c r="H18" s="673" t="s">
        <v>1833</v>
      </c>
      <c r="I18" s="2353" t="s">
        <v>1834</v>
      </c>
      <c r="J18" s="2347" t="s">
        <v>1549</v>
      </c>
    </row>
    <row r="19" spans="1:12" s="668" customFormat="1" ht="15" customHeight="1">
      <c r="A19" s="667"/>
      <c r="B19" s="2354"/>
      <c r="C19" s="2349"/>
      <c r="D19" s="2349"/>
      <c r="E19" s="2349"/>
      <c r="F19" s="2349"/>
      <c r="G19" s="2349"/>
      <c r="H19" s="677" t="s">
        <v>1453</v>
      </c>
      <c r="I19" s="2349"/>
      <c r="J19" s="2348"/>
    </row>
    <row r="20" spans="1:12" s="668" customFormat="1" ht="15" customHeight="1">
      <c r="A20" s="667"/>
      <c r="B20" s="2367" t="s">
        <v>1863</v>
      </c>
      <c r="C20" s="2368"/>
      <c r="D20" s="2368"/>
      <c r="E20" s="678" t="s">
        <v>102</v>
      </c>
      <c r="F20" s="681">
        <v>1.3</v>
      </c>
      <c r="G20" s="685">
        <v>75000</v>
      </c>
      <c r="H20" s="686"/>
      <c r="I20" s="687">
        <f>F20*(1+H20)</f>
        <v>1.3</v>
      </c>
      <c r="J20" s="680">
        <f>IFERROR(G20*I20,0)</f>
        <v>97500</v>
      </c>
    </row>
    <row r="21" spans="1:12" s="668" customFormat="1" ht="15" customHeight="1">
      <c r="A21" s="667"/>
      <c r="B21" s="2367" t="s">
        <v>1253</v>
      </c>
      <c r="C21" s="2368"/>
      <c r="D21" s="2368"/>
      <c r="E21" s="678" t="s">
        <v>1859</v>
      </c>
      <c r="F21" s="681">
        <v>25</v>
      </c>
      <c r="G21" s="685">
        <v>50</v>
      </c>
      <c r="H21" s="686"/>
      <c r="I21" s="687">
        <v>30</v>
      </c>
      <c r="J21" s="680">
        <f t="shared" ref="J21:J26" si="1">IFERROR(G21*I21,0)</f>
        <v>1500</v>
      </c>
    </row>
    <row r="22" spans="1:12" s="668" customFormat="1" ht="15" customHeight="1">
      <c r="A22" s="667"/>
      <c r="B22" s="2367"/>
      <c r="C22" s="2368"/>
      <c r="D22" s="2368"/>
      <c r="E22" s="678" t="s">
        <v>1829</v>
      </c>
      <c r="F22" s="681"/>
      <c r="G22" s="685" t="s">
        <v>1829</v>
      </c>
      <c r="H22" s="686"/>
      <c r="I22" s="687">
        <f t="shared" ref="I22:I26" si="2">F22*(1+H22)</f>
        <v>0</v>
      </c>
      <c r="J22" s="680">
        <f t="shared" si="1"/>
        <v>0</v>
      </c>
    </row>
    <row r="23" spans="1:12" s="668" customFormat="1" ht="15" customHeight="1">
      <c r="A23" s="667"/>
      <c r="B23" s="2367"/>
      <c r="C23" s="2368"/>
      <c r="D23" s="2368"/>
      <c r="E23" s="678" t="s">
        <v>1829</v>
      </c>
      <c r="F23" s="681"/>
      <c r="G23" s="685" t="s">
        <v>1829</v>
      </c>
      <c r="H23" s="686"/>
      <c r="I23" s="687">
        <f t="shared" si="2"/>
        <v>0</v>
      </c>
      <c r="J23" s="680">
        <f t="shared" si="1"/>
        <v>0</v>
      </c>
    </row>
    <row r="24" spans="1:12" ht="15" customHeight="1">
      <c r="B24" s="2327"/>
      <c r="C24" s="2328"/>
      <c r="D24" s="2329"/>
      <c r="E24" s="678" t="s">
        <v>1829</v>
      </c>
      <c r="F24" s="681"/>
      <c r="G24" s="685" t="s">
        <v>1829</v>
      </c>
      <c r="H24" s="686"/>
      <c r="I24" s="687">
        <f t="shared" si="2"/>
        <v>0</v>
      </c>
      <c r="J24" s="680">
        <f t="shared" si="1"/>
        <v>0</v>
      </c>
      <c r="K24" s="668"/>
    </row>
    <row r="25" spans="1:12" ht="15" customHeight="1">
      <c r="B25" s="2327"/>
      <c r="C25" s="2328"/>
      <c r="D25" s="2329"/>
      <c r="E25" s="678" t="s">
        <v>1829</v>
      </c>
      <c r="F25" s="681"/>
      <c r="G25" s="685" t="s">
        <v>1829</v>
      </c>
      <c r="H25" s="686"/>
      <c r="I25" s="687">
        <f t="shared" si="2"/>
        <v>0</v>
      </c>
      <c r="J25" s="680">
        <f t="shared" si="1"/>
        <v>0</v>
      </c>
      <c r="K25" s="668"/>
    </row>
    <row r="26" spans="1:12" ht="15" customHeight="1">
      <c r="B26" s="2327"/>
      <c r="C26" s="2328"/>
      <c r="D26" s="2329"/>
      <c r="E26" s="678" t="s">
        <v>1829</v>
      </c>
      <c r="F26" s="681"/>
      <c r="G26" s="685" t="s">
        <v>1829</v>
      </c>
      <c r="H26" s="686"/>
      <c r="I26" s="687">
        <f t="shared" si="2"/>
        <v>0</v>
      </c>
      <c r="J26" s="680">
        <f t="shared" si="1"/>
        <v>0</v>
      </c>
      <c r="K26" s="668"/>
    </row>
    <row r="27" spans="1:12" ht="15.75" customHeight="1" thickBot="1">
      <c r="B27" s="2332"/>
      <c r="C27" s="2333"/>
      <c r="D27" s="682"/>
      <c r="E27" s="682"/>
      <c r="F27" s="682"/>
      <c r="G27" s="2334" t="s">
        <v>1836</v>
      </c>
      <c r="H27" s="2334" t="s">
        <v>1836</v>
      </c>
      <c r="I27" s="2335"/>
      <c r="J27" s="683">
        <f>SUM(J20:J26)</f>
        <v>99000</v>
      </c>
      <c r="K27" s="684"/>
    </row>
    <row r="28" spans="1:12" ht="6" customHeight="1">
      <c r="B28" s="1474"/>
      <c r="J28" s="779"/>
    </row>
    <row r="29" spans="1:12" ht="15.75" customHeight="1" thickBot="1">
      <c r="B29" s="2344" t="s">
        <v>1837</v>
      </c>
      <c r="C29" s="2345"/>
      <c r="D29" s="2345"/>
      <c r="E29" s="2345"/>
      <c r="F29" s="2345"/>
      <c r="G29" s="2345"/>
      <c r="H29" s="2345"/>
      <c r="I29" s="2345"/>
      <c r="J29" s="2346"/>
      <c r="K29" s="671"/>
    </row>
    <row r="30" spans="1:12" ht="15" customHeight="1">
      <c r="B30" s="2359" t="s">
        <v>1524</v>
      </c>
      <c r="C30" s="2360"/>
      <c r="D30" s="673" t="s">
        <v>1838</v>
      </c>
      <c r="E30" s="673" t="s">
        <v>1839</v>
      </c>
      <c r="F30" s="673" t="s">
        <v>1839</v>
      </c>
      <c r="G30" s="2363" t="s">
        <v>1840</v>
      </c>
      <c r="H30" s="2365" t="s">
        <v>1823</v>
      </c>
      <c r="I30" s="2360"/>
      <c r="J30" s="2347" t="s">
        <v>1549</v>
      </c>
      <c r="K30" s="668"/>
    </row>
    <row r="31" spans="1:12" ht="15" customHeight="1">
      <c r="B31" s="2361"/>
      <c r="C31" s="2362"/>
      <c r="D31" s="677" t="s">
        <v>1841</v>
      </c>
      <c r="E31" s="677" t="s">
        <v>1453</v>
      </c>
      <c r="F31" s="677" t="s">
        <v>1841</v>
      </c>
      <c r="G31" s="2364"/>
      <c r="H31" s="2366"/>
      <c r="I31" s="2362"/>
      <c r="J31" s="2348"/>
      <c r="K31" s="668"/>
    </row>
    <row r="32" spans="1:12">
      <c r="B32" s="2327" t="s">
        <v>1860</v>
      </c>
      <c r="C32" s="2329"/>
      <c r="D32" s="688">
        <v>221781.3</v>
      </c>
      <c r="E32" s="689">
        <v>0.67765377609984867</v>
      </c>
      <c r="F32" s="688">
        <f>IFERROR(D32*E32,"")</f>
        <v>150290.93541333335</v>
      </c>
      <c r="G32" s="690">
        <f>IFERROR(D32+F32,"")</f>
        <v>372072.23541333334</v>
      </c>
      <c r="H32" s="2357">
        <v>0.06</v>
      </c>
      <c r="I32" s="2358"/>
      <c r="J32" s="691">
        <f>IFERROR(G32*H32,"")</f>
        <v>22324.3341248</v>
      </c>
      <c r="K32" s="668"/>
      <c r="L32" s="668">
        <v>19</v>
      </c>
    </row>
    <row r="33" spans="1:11">
      <c r="B33" s="2327"/>
      <c r="C33" s="2329"/>
      <c r="D33" s="688" t="s">
        <v>1829</v>
      </c>
      <c r="E33" s="689" t="s">
        <v>1829</v>
      </c>
      <c r="F33" s="688" t="str">
        <f t="shared" ref="F33:F35" si="3">IFERROR(D33*E33,"")</f>
        <v/>
      </c>
      <c r="G33" s="690" t="str">
        <f t="shared" ref="G33:G35" si="4">IFERROR(D33+F33,"")</f>
        <v/>
      </c>
      <c r="H33" s="2355" t="str">
        <f>IFERROR(IF(G33="","",$H$32),"")</f>
        <v/>
      </c>
      <c r="I33" s="2356"/>
      <c r="J33" s="691" t="str">
        <f>IFERROR(G33*H33,"")</f>
        <v/>
      </c>
      <c r="K33" s="668"/>
    </row>
    <row r="34" spans="1:11">
      <c r="B34" s="2327"/>
      <c r="C34" s="2329"/>
      <c r="D34" s="688" t="s">
        <v>1829</v>
      </c>
      <c r="E34" s="689" t="s">
        <v>1829</v>
      </c>
      <c r="F34" s="688" t="str">
        <f t="shared" si="3"/>
        <v/>
      </c>
      <c r="G34" s="690" t="str">
        <f t="shared" si="4"/>
        <v/>
      </c>
      <c r="H34" s="2355" t="str">
        <f t="shared" ref="H34:H35" si="5">IFERROR(IF(G34="","",$H$32),"")</f>
        <v/>
      </c>
      <c r="I34" s="2356"/>
      <c r="J34" s="691" t="str">
        <f t="shared" ref="J34:J35" si="6">IFERROR(G34*H34,"")</f>
        <v/>
      </c>
      <c r="K34" s="668"/>
    </row>
    <row r="35" spans="1:11">
      <c r="B35" s="2327"/>
      <c r="C35" s="2329"/>
      <c r="D35" s="688" t="s">
        <v>1829</v>
      </c>
      <c r="E35" s="689" t="s">
        <v>1829</v>
      </c>
      <c r="F35" s="688" t="str">
        <f t="shared" si="3"/>
        <v/>
      </c>
      <c r="G35" s="690" t="str">
        <f t="shared" si="4"/>
        <v/>
      </c>
      <c r="H35" s="2355" t="str">
        <f t="shared" si="5"/>
        <v/>
      </c>
      <c r="I35" s="2356"/>
      <c r="J35" s="691" t="str">
        <f t="shared" si="6"/>
        <v/>
      </c>
      <c r="K35" s="668"/>
    </row>
    <row r="36" spans="1:11" ht="15.75" customHeight="1" thickBot="1">
      <c r="B36" s="2332"/>
      <c r="C36" s="2333"/>
      <c r="D36" s="682"/>
      <c r="E36" s="682"/>
      <c r="F36" s="682"/>
      <c r="G36" s="2334" t="s">
        <v>1843</v>
      </c>
      <c r="H36" s="2334" t="s">
        <v>1843</v>
      </c>
      <c r="I36" s="2335"/>
      <c r="J36" s="683">
        <f>SUM(J32:J35)</f>
        <v>22324.3341248</v>
      </c>
      <c r="K36" s="684"/>
    </row>
    <row r="37" spans="1:11" ht="6" customHeight="1">
      <c r="B37" s="1474"/>
      <c r="J37" s="779"/>
    </row>
    <row r="38" spans="1:11" ht="15.75" customHeight="1" thickBot="1">
      <c r="B38" s="2344" t="s">
        <v>1844</v>
      </c>
      <c r="C38" s="2345"/>
      <c r="D38" s="2345"/>
      <c r="E38" s="2345"/>
      <c r="F38" s="2345"/>
      <c r="G38" s="2345"/>
      <c r="H38" s="2345"/>
      <c r="I38" s="2345"/>
      <c r="J38" s="2346"/>
      <c r="K38" s="671"/>
    </row>
    <row r="39" spans="1:11" s="668" customFormat="1" ht="15" customHeight="1">
      <c r="A39" s="667"/>
      <c r="B39" s="2352" t="s">
        <v>1524</v>
      </c>
      <c r="C39" s="2353"/>
      <c r="D39" s="2353"/>
      <c r="E39" s="2353" t="s">
        <v>1522</v>
      </c>
      <c r="F39" s="2353"/>
      <c r="G39" s="672" t="s">
        <v>1845</v>
      </c>
      <c r="H39" s="2353" t="s">
        <v>1822</v>
      </c>
      <c r="I39" s="2353"/>
      <c r="J39" s="2347" t="s">
        <v>1549</v>
      </c>
    </row>
    <row r="40" spans="1:11" s="668" customFormat="1" ht="15" customHeight="1">
      <c r="A40" s="667"/>
      <c r="B40" s="2354"/>
      <c r="C40" s="2349"/>
      <c r="D40" s="2349"/>
      <c r="E40" s="2349" t="s">
        <v>1846</v>
      </c>
      <c r="F40" s="2349"/>
      <c r="G40" s="676" t="s">
        <v>1847</v>
      </c>
      <c r="H40" s="2349" t="s">
        <v>1848</v>
      </c>
      <c r="I40" s="2349"/>
      <c r="J40" s="2348"/>
    </row>
    <row r="41" spans="1:11" s="668" customFormat="1">
      <c r="A41" s="667"/>
      <c r="B41" s="2327" t="s">
        <v>1864</v>
      </c>
      <c r="C41" s="2328"/>
      <c r="D41" s="2329"/>
      <c r="E41" s="2350">
        <f>+I20</f>
        <v>1.3</v>
      </c>
      <c r="F41" s="2350"/>
      <c r="G41" s="692">
        <v>10</v>
      </c>
      <c r="H41" s="2351">
        <v>1246</v>
      </c>
      <c r="I41" s="2351"/>
      <c r="J41" s="680">
        <f>IFERROR(E41*G41*H41,"")</f>
        <v>16198</v>
      </c>
    </row>
    <row r="42" spans="1:11" s="668" customFormat="1">
      <c r="A42" s="667"/>
      <c r="B42" s="2327" t="s">
        <v>1865</v>
      </c>
      <c r="C42" s="2328"/>
      <c r="D42" s="2329"/>
      <c r="E42" s="2350">
        <v>0.01</v>
      </c>
      <c r="F42" s="2350"/>
      <c r="G42" s="692">
        <v>10</v>
      </c>
      <c r="H42" s="2351">
        <v>5000</v>
      </c>
      <c r="I42" s="2351"/>
      <c r="J42" s="680">
        <f t="shared" ref="J42:J43" si="7">IFERROR(E42*G42*H42,"")</f>
        <v>500</v>
      </c>
    </row>
    <row r="43" spans="1:11" s="668" customFormat="1">
      <c r="A43" s="667"/>
      <c r="B43" s="2327"/>
      <c r="C43" s="2328"/>
      <c r="D43" s="2329"/>
      <c r="E43" s="2350" t="s">
        <v>1829</v>
      </c>
      <c r="F43" s="2350"/>
      <c r="G43" s="681"/>
      <c r="H43" s="2351" t="s">
        <v>1829</v>
      </c>
      <c r="I43" s="2351"/>
      <c r="J43" s="680" t="str">
        <f t="shared" si="7"/>
        <v/>
      </c>
    </row>
    <row r="44" spans="1:11" s="668" customFormat="1" ht="15.75" customHeight="1" thickBot="1">
      <c r="A44" s="667"/>
      <c r="B44" s="2332"/>
      <c r="C44" s="2333"/>
      <c r="D44" s="682"/>
      <c r="E44" s="682"/>
      <c r="F44" s="682"/>
      <c r="G44" s="2334" t="s">
        <v>1849</v>
      </c>
      <c r="H44" s="2334" t="s">
        <v>1849</v>
      </c>
      <c r="I44" s="2335"/>
      <c r="J44" s="683">
        <f>SUM(J41:J43)</f>
        <v>16698</v>
      </c>
      <c r="K44" s="684"/>
    </row>
    <row r="45" spans="1:11" s="668" customFormat="1" ht="6" customHeight="1">
      <c r="A45" s="667"/>
      <c r="B45" s="1474"/>
      <c r="C45" s="667"/>
      <c r="D45" s="667"/>
      <c r="E45" s="667"/>
      <c r="F45" s="667"/>
      <c r="G45" s="667"/>
      <c r="H45" s="667"/>
      <c r="I45" s="667"/>
      <c r="J45" s="779"/>
      <c r="K45" s="667"/>
    </row>
    <row r="46" spans="1:11" s="668" customFormat="1" ht="15.75" customHeight="1" thickBot="1">
      <c r="A46" s="667"/>
      <c r="B46" s="2344" t="s">
        <v>1850</v>
      </c>
      <c r="C46" s="2345"/>
      <c r="D46" s="2345"/>
      <c r="E46" s="2345"/>
      <c r="F46" s="2345"/>
      <c r="G46" s="2345"/>
      <c r="H46" s="2345"/>
      <c r="I46" s="2345"/>
      <c r="J46" s="2346"/>
      <c r="K46" s="671"/>
    </row>
    <row r="47" spans="1:11" s="668" customFormat="1" ht="30" customHeight="1">
      <c r="A47" s="667"/>
      <c r="B47" s="2336" t="s">
        <v>1524</v>
      </c>
      <c r="C47" s="2337"/>
      <c r="D47" s="2337"/>
      <c r="E47" s="2337"/>
      <c r="F47" s="2337"/>
      <c r="G47" s="2338"/>
      <c r="H47" s="2339" t="s">
        <v>1851</v>
      </c>
      <c r="I47" s="2338"/>
      <c r="J47" s="674" t="s">
        <v>1549</v>
      </c>
    </row>
    <row r="48" spans="1:11" s="668" customFormat="1">
      <c r="A48" s="667"/>
      <c r="B48" s="2340" t="s">
        <v>1852</v>
      </c>
      <c r="C48" s="2341"/>
      <c r="D48" s="2341"/>
      <c r="E48" s="2341"/>
      <c r="F48" s="2341"/>
      <c r="G48" s="2342"/>
      <c r="H48" s="2343"/>
      <c r="I48" s="2329"/>
      <c r="J48" s="693">
        <f>+J15+J27+J36+J44</f>
        <v>150138.10087061333</v>
      </c>
    </row>
    <row r="49" spans="1:11" s="668" customFormat="1">
      <c r="A49" s="667"/>
      <c r="B49" s="2327" t="s">
        <v>1275</v>
      </c>
      <c r="C49" s="2328"/>
      <c r="D49" s="2328"/>
      <c r="E49" s="2328"/>
      <c r="F49" s="2328"/>
      <c r="G49" s="2329"/>
      <c r="H49" s="2330">
        <v>0</v>
      </c>
      <c r="I49" s="2331"/>
      <c r="J49" s="691">
        <f>$J$48*H49</f>
        <v>0</v>
      </c>
    </row>
    <row r="50" spans="1:11" s="668" customFormat="1" ht="12.75" customHeight="1">
      <c r="A50" s="667"/>
      <c r="B50" s="2327" t="s">
        <v>1276</v>
      </c>
      <c r="C50" s="2328"/>
      <c r="D50" s="2328"/>
      <c r="E50" s="2328"/>
      <c r="F50" s="2328"/>
      <c r="G50" s="2329"/>
      <c r="H50" s="2330">
        <v>0</v>
      </c>
      <c r="I50" s="2331"/>
      <c r="J50" s="691">
        <f>$J$48*H50</f>
        <v>0</v>
      </c>
    </row>
    <row r="51" spans="1:11" s="668" customFormat="1">
      <c r="A51" s="667"/>
      <c r="B51" s="2327" t="s">
        <v>1277</v>
      </c>
      <c r="C51" s="2328"/>
      <c r="D51" s="2328"/>
      <c r="E51" s="2328"/>
      <c r="F51" s="2328"/>
      <c r="G51" s="2329"/>
      <c r="H51" s="2330">
        <v>0</v>
      </c>
      <c r="I51" s="2331"/>
      <c r="J51" s="691">
        <f>$J$48*H51</f>
        <v>0</v>
      </c>
    </row>
    <row r="52" spans="1:11" s="668" customFormat="1" ht="15.75" customHeight="1" thickBot="1">
      <c r="A52" s="667"/>
      <c r="B52" s="2332"/>
      <c r="C52" s="2333"/>
      <c r="D52" s="682"/>
      <c r="E52" s="682"/>
      <c r="F52" s="682"/>
      <c r="G52" s="2334" t="s">
        <v>1853</v>
      </c>
      <c r="H52" s="2334" t="s">
        <v>1853</v>
      </c>
      <c r="I52" s="2335"/>
      <c r="J52" s="683">
        <f>SUM(J49:J51)</f>
        <v>0</v>
      </c>
      <c r="K52" s="684"/>
    </row>
    <row r="53" spans="1:11" ht="60" customHeight="1" thickBot="1">
      <c r="B53" s="785" t="s">
        <v>1306</v>
      </c>
      <c r="C53" s="2323"/>
      <c r="D53" s="2323"/>
      <c r="E53" s="777"/>
      <c r="F53" s="2324" t="s">
        <v>1306</v>
      </c>
      <c r="G53" s="2324"/>
      <c r="H53" s="2323"/>
      <c r="I53" s="2323"/>
      <c r="J53" s="778"/>
    </row>
    <row r="54" spans="1:11" ht="15.6">
      <c r="B54" s="2325" t="s">
        <v>1939</v>
      </c>
      <c r="C54" s="2326"/>
      <c r="D54" s="755"/>
      <c r="E54" s="238"/>
      <c r="F54" s="1759" t="s">
        <v>1942</v>
      </c>
      <c r="G54" s="1759"/>
      <c r="H54" s="1759"/>
      <c r="I54" s="1759"/>
      <c r="J54" s="779"/>
    </row>
    <row r="55" spans="1:11" ht="15.6">
      <c r="B55" s="2159" t="s">
        <v>1940</v>
      </c>
      <c r="C55" s="1759"/>
      <c r="D55" s="755"/>
      <c r="E55" s="238"/>
      <c r="F55" s="1759" t="s">
        <v>1943</v>
      </c>
      <c r="G55" s="1759"/>
      <c r="H55" s="1759"/>
      <c r="I55" s="1759"/>
      <c r="J55" s="779"/>
    </row>
    <row r="56" spans="1:11" ht="15" customHeight="1" thickBot="1">
      <c r="B56" s="2133" t="s">
        <v>1941</v>
      </c>
      <c r="C56" s="1760"/>
      <c r="D56" s="767"/>
      <c r="E56" s="727"/>
      <c r="F56" s="1760" t="s">
        <v>1944</v>
      </c>
      <c r="G56" s="1760"/>
      <c r="H56" s="1760"/>
      <c r="I56" s="1760"/>
      <c r="J56" s="780"/>
    </row>
  </sheetData>
  <mergeCells count="94">
    <mergeCell ref="B7:E8"/>
    <mergeCell ref="F7:F8"/>
    <mergeCell ref="H7:I8"/>
    <mergeCell ref="J7:J8"/>
    <mergeCell ref="C2:J2"/>
    <mergeCell ref="C4:D4"/>
    <mergeCell ref="G4:H4"/>
    <mergeCell ref="I4:J4"/>
    <mergeCell ref="B6:J6"/>
    <mergeCell ref="B9:E9"/>
    <mergeCell ref="H9:I9"/>
    <mergeCell ref="B10:E10"/>
    <mergeCell ref="H10:I10"/>
    <mergeCell ref="B11:E11"/>
    <mergeCell ref="H11:I11"/>
    <mergeCell ref="B12:E12"/>
    <mergeCell ref="H12:I12"/>
    <mergeCell ref="B13:E13"/>
    <mergeCell ref="H13:I13"/>
    <mergeCell ref="B14:E14"/>
    <mergeCell ref="H14:I14"/>
    <mergeCell ref="B15:C15"/>
    <mergeCell ref="G15:I15"/>
    <mergeCell ref="B17:J17"/>
    <mergeCell ref="B18:D19"/>
    <mergeCell ref="E18:E19"/>
    <mergeCell ref="F18:F19"/>
    <mergeCell ref="G18:G19"/>
    <mergeCell ref="I18:I19"/>
    <mergeCell ref="J18:J19"/>
    <mergeCell ref="B26:D26"/>
    <mergeCell ref="B20:D20"/>
    <mergeCell ref="B21:D21"/>
    <mergeCell ref="B22:D22"/>
    <mergeCell ref="B23:D23"/>
    <mergeCell ref="B24:D24"/>
    <mergeCell ref="B25:D25"/>
    <mergeCell ref="B27:C27"/>
    <mergeCell ref="G27:I27"/>
    <mergeCell ref="B29:J29"/>
    <mergeCell ref="B30:C31"/>
    <mergeCell ref="G30:G31"/>
    <mergeCell ref="H30:I31"/>
    <mergeCell ref="J30:J31"/>
    <mergeCell ref="B32:C32"/>
    <mergeCell ref="H32:I32"/>
    <mergeCell ref="B33:C33"/>
    <mergeCell ref="H33:I33"/>
    <mergeCell ref="B34:C34"/>
    <mergeCell ref="H34:I34"/>
    <mergeCell ref="H39:I39"/>
    <mergeCell ref="B35:C35"/>
    <mergeCell ref="H35:I35"/>
    <mergeCell ref="B36:C36"/>
    <mergeCell ref="G36:I36"/>
    <mergeCell ref="B38:J38"/>
    <mergeCell ref="B49:G49"/>
    <mergeCell ref="H49:I49"/>
    <mergeCell ref="J39:J40"/>
    <mergeCell ref="E40:F40"/>
    <mergeCell ref="B43:D43"/>
    <mergeCell ref="E43:F43"/>
    <mergeCell ref="H43:I43"/>
    <mergeCell ref="H40:I40"/>
    <mergeCell ref="B41:D41"/>
    <mergeCell ref="E41:F41"/>
    <mergeCell ref="H41:I41"/>
    <mergeCell ref="B42:D42"/>
    <mergeCell ref="E42:F42"/>
    <mergeCell ref="H42:I42"/>
    <mergeCell ref="B39:D40"/>
    <mergeCell ref="E39:F39"/>
    <mergeCell ref="B44:C44"/>
    <mergeCell ref="G44:I44"/>
    <mergeCell ref="B47:G47"/>
    <mergeCell ref="H47:I47"/>
    <mergeCell ref="B48:G48"/>
    <mergeCell ref="H48:I48"/>
    <mergeCell ref="B46:J46"/>
    <mergeCell ref="B50:G50"/>
    <mergeCell ref="H50:I50"/>
    <mergeCell ref="B51:G51"/>
    <mergeCell ref="H51:I51"/>
    <mergeCell ref="B52:C52"/>
    <mergeCell ref="G52:I52"/>
    <mergeCell ref="B55:C55"/>
    <mergeCell ref="F55:I55"/>
    <mergeCell ref="B56:C56"/>
    <mergeCell ref="F56:I56"/>
    <mergeCell ref="C53:D53"/>
    <mergeCell ref="F53:G53"/>
    <mergeCell ref="H53:I53"/>
    <mergeCell ref="B54:C54"/>
    <mergeCell ref="F54:I54"/>
  </mergeCells>
  <pageMargins left="0" right="0" top="0" bottom="0" header="0" footer="0"/>
  <pageSetup scale="80" fitToHeight="0" orientation="portrait" horizontalDpi="4294967293" verticalDpi="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F657D-64D0-4A71-B3B8-06177747B252}">
  <sheetPr>
    <pageSetUpPr fitToPage="1"/>
  </sheetPr>
  <dimension ref="A1:L55"/>
  <sheetViews>
    <sheetView showGridLines="0" view="pageBreakPreview" topLeftCell="A8" zoomScaleNormal="100" zoomScaleSheetLayoutView="100" workbookViewId="0">
      <selection activeCell="N49" sqref="N49"/>
    </sheetView>
  </sheetViews>
  <sheetFormatPr baseColWidth="10" defaultColWidth="11.44140625" defaultRowHeight="13.2"/>
  <cols>
    <col min="1" max="1" width="3.6640625" style="667" customWidth="1"/>
    <col min="2" max="2" width="15.6640625" style="667" customWidth="1"/>
    <col min="3" max="6" width="12.6640625" style="667" customWidth="1"/>
    <col min="7" max="7" width="15.6640625" style="667" customWidth="1"/>
    <col min="8" max="9" width="9.6640625" style="667" customWidth="1"/>
    <col min="10" max="10" width="15.6640625" style="667" customWidth="1"/>
    <col min="11" max="11" width="3.6640625" style="667" customWidth="1"/>
    <col min="12" max="12" width="11.44140625" style="668"/>
    <col min="13" max="16384" width="11.44140625" style="667"/>
  </cols>
  <sheetData>
    <row r="1" spans="1:12" ht="13.8" thickBot="1"/>
    <row r="2" spans="1:12" ht="45" customHeight="1" thickBot="1">
      <c r="B2" s="669" t="s">
        <v>1818</v>
      </c>
      <c r="C2" s="2371" t="str">
        <f>+'ACTA ADICIONAL OBRA '!B212</f>
        <v>Construcción pozo de inspección en concreto reforzado e impermeabilizado para tuberías de diámetro entre 8" y 27", con diámetro del cilindro de 1,20 m (1,45 m&lt; H &lt; 1,80m) incluye losa de fondo, tapa de inspección en HD, cilindro, cañuela y pañete de impermeabilización</v>
      </c>
      <c r="D2" s="2372"/>
      <c r="E2" s="2372"/>
      <c r="F2" s="2372"/>
      <c r="G2" s="2372"/>
      <c r="H2" s="2372"/>
      <c r="I2" s="2372"/>
      <c r="J2" s="2373"/>
    </row>
    <row r="3" spans="1:12" ht="4.95" customHeight="1" thickBot="1"/>
    <row r="4" spans="1:12" ht="16.5" customHeight="1" thickBot="1">
      <c r="B4" s="669" t="s">
        <v>1370</v>
      </c>
      <c r="C4" s="2374" t="str">
        <f>+'ACTA ADICIONAL OBRA '!A212</f>
        <v>12.4.7</v>
      </c>
      <c r="D4" s="2375"/>
      <c r="E4" s="669" t="s">
        <v>1819</v>
      </c>
      <c r="F4" s="670" t="str">
        <f>+'ACTA ADICIONAL OBRA '!C212</f>
        <v>un</v>
      </c>
      <c r="G4" s="2376" t="s">
        <v>1820</v>
      </c>
      <c r="H4" s="2377"/>
      <c r="I4" s="2378">
        <f>ROUND(SUM(J47:J50),0)</f>
        <v>4347374</v>
      </c>
      <c r="J4" s="2379"/>
    </row>
    <row r="5" spans="1:12" ht="6" customHeight="1"/>
    <row r="6" spans="1:12" ht="15.75" customHeight="1" thickBot="1">
      <c r="B6" s="2345" t="s">
        <v>1821</v>
      </c>
      <c r="C6" s="2345"/>
      <c r="D6" s="2345"/>
      <c r="E6" s="2345"/>
      <c r="F6" s="2345"/>
      <c r="G6" s="2345"/>
      <c r="H6" s="2345"/>
      <c r="I6" s="2345"/>
      <c r="J6" s="2345"/>
      <c r="K6" s="671"/>
    </row>
    <row r="7" spans="1:12" ht="15" customHeight="1">
      <c r="B7" s="2352" t="s">
        <v>1524</v>
      </c>
      <c r="C7" s="2353"/>
      <c r="D7" s="2353"/>
      <c r="E7" s="2353"/>
      <c r="F7" s="2353" t="s">
        <v>1231</v>
      </c>
      <c r="G7" s="673" t="s">
        <v>1822</v>
      </c>
      <c r="H7" s="2353" t="s">
        <v>1823</v>
      </c>
      <c r="I7" s="2353"/>
      <c r="J7" s="2347" t="s">
        <v>1549</v>
      </c>
      <c r="K7" s="675"/>
    </row>
    <row r="8" spans="1:12" ht="15" customHeight="1">
      <c r="B8" s="2354"/>
      <c r="C8" s="2349"/>
      <c r="D8" s="2349"/>
      <c r="E8" s="2349"/>
      <c r="F8" s="2349"/>
      <c r="G8" s="677" t="s">
        <v>1824</v>
      </c>
      <c r="H8" s="2349"/>
      <c r="I8" s="2349"/>
      <c r="J8" s="2348"/>
      <c r="K8" s="675"/>
    </row>
    <row r="9" spans="1:12" ht="12.75" customHeight="1">
      <c r="B9" s="2367" t="s">
        <v>1825</v>
      </c>
      <c r="C9" s="2368"/>
      <c r="D9" s="2368"/>
      <c r="E9" s="2368"/>
      <c r="F9" s="678" t="s">
        <v>1453</v>
      </c>
      <c r="G9" s="679">
        <f>+J35</f>
        <v>1019444.5771488</v>
      </c>
      <c r="H9" s="2369">
        <v>0.1</v>
      </c>
      <c r="I9" s="2370"/>
      <c r="J9" s="680">
        <f>IFERROR(G9*H9,"")</f>
        <v>101944.45771488</v>
      </c>
      <c r="K9" s="675"/>
    </row>
    <row r="10" spans="1:12">
      <c r="B10" s="2386" t="s">
        <v>1866</v>
      </c>
      <c r="C10" s="2387"/>
      <c r="D10" s="2387"/>
      <c r="E10" s="2388"/>
      <c r="F10" s="678" t="s">
        <v>1867</v>
      </c>
      <c r="G10" s="679">
        <v>115000</v>
      </c>
      <c r="H10" s="2350">
        <f>IFERROR(IF(G10="","",1/L10),"")</f>
        <v>1.8181818181818181</v>
      </c>
      <c r="I10" s="2350"/>
      <c r="J10" s="680">
        <f t="shared" ref="J10:J12" si="0">IFERROR(G10*H10,"")</f>
        <v>209090.90909090909</v>
      </c>
      <c r="K10" s="675"/>
      <c r="L10" s="668">
        <v>0.55000000000000004</v>
      </c>
    </row>
    <row r="11" spans="1:12">
      <c r="B11" s="2386" t="s">
        <v>1868</v>
      </c>
      <c r="C11" s="2387"/>
      <c r="D11" s="2387"/>
      <c r="E11" s="2388"/>
      <c r="F11" s="678" t="s">
        <v>1526</v>
      </c>
      <c r="G11" s="679">
        <v>49400</v>
      </c>
      <c r="H11" s="2350">
        <f>IFERROR(IF(G11="","",1/L11),"")</f>
        <v>0.36363636363636365</v>
      </c>
      <c r="I11" s="2350"/>
      <c r="J11" s="680">
        <f t="shared" si="0"/>
        <v>17963.636363636364</v>
      </c>
      <c r="K11" s="675"/>
      <c r="L11" s="668">
        <v>2.75</v>
      </c>
    </row>
    <row r="12" spans="1:12" s="668" customFormat="1">
      <c r="A12" s="667"/>
      <c r="B12" s="2367"/>
      <c r="C12" s="2368"/>
      <c r="D12" s="2368"/>
      <c r="E12" s="2368"/>
      <c r="F12" s="678" t="s">
        <v>1829</v>
      </c>
      <c r="G12" s="679" t="s">
        <v>1829</v>
      </c>
      <c r="H12" s="2350" t="str">
        <f>IFERROR(IF(G12="","",1/L12),"")</f>
        <v/>
      </c>
      <c r="I12" s="2350"/>
      <c r="J12" s="680" t="str">
        <f t="shared" si="0"/>
        <v/>
      </c>
      <c r="K12" s="675"/>
    </row>
    <row r="13" spans="1:12" s="668" customFormat="1" ht="15.75" customHeight="1" thickBot="1">
      <c r="A13" s="667"/>
      <c r="B13" s="2332"/>
      <c r="C13" s="2333"/>
      <c r="D13" s="682"/>
      <c r="E13" s="682"/>
      <c r="F13" s="682"/>
      <c r="G13" s="2334" t="s">
        <v>1830</v>
      </c>
      <c r="H13" s="2334"/>
      <c r="I13" s="2335"/>
      <c r="J13" s="683">
        <f>SUM(J9:J12)</f>
        <v>328999.00316942541</v>
      </c>
      <c r="K13" s="684"/>
    </row>
    <row r="14" spans="1:12" s="668" customFormat="1" ht="6" customHeight="1">
      <c r="A14" s="667"/>
      <c r="B14" s="667"/>
      <c r="C14" s="667"/>
      <c r="D14" s="667"/>
      <c r="E14" s="667"/>
      <c r="F14" s="667"/>
      <c r="G14" s="667"/>
      <c r="H14" s="667"/>
      <c r="I14" s="667"/>
      <c r="J14" s="667"/>
      <c r="K14" s="667"/>
    </row>
    <row r="15" spans="1:12" s="668" customFormat="1" ht="15.75" customHeight="1" thickBot="1">
      <c r="A15" s="667"/>
      <c r="B15" s="2345" t="s">
        <v>1831</v>
      </c>
      <c r="C15" s="2345"/>
      <c r="D15" s="2345"/>
      <c r="E15" s="2345"/>
      <c r="F15" s="2345"/>
      <c r="G15" s="2345"/>
      <c r="H15" s="2345"/>
      <c r="I15" s="2345"/>
      <c r="J15" s="2345"/>
      <c r="K15" s="671"/>
    </row>
    <row r="16" spans="1:12" s="668" customFormat="1" ht="15" customHeight="1">
      <c r="A16" s="667"/>
      <c r="B16" s="2352" t="s">
        <v>1524</v>
      </c>
      <c r="C16" s="2353"/>
      <c r="D16" s="2353"/>
      <c r="E16" s="2353" t="s">
        <v>1231</v>
      </c>
      <c r="F16" s="2353" t="s">
        <v>1522</v>
      </c>
      <c r="G16" s="2353" t="s">
        <v>1832</v>
      </c>
      <c r="H16" s="673" t="s">
        <v>1833</v>
      </c>
      <c r="I16" s="2353" t="s">
        <v>1834</v>
      </c>
      <c r="J16" s="2347" t="s">
        <v>1549</v>
      </c>
    </row>
    <row r="17" spans="1:12" s="668" customFormat="1" ht="15" customHeight="1">
      <c r="A17" s="667"/>
      <c r="B17" s="2354"/>
      <c r="C17" s="2349"/>
      <c r="D17" s="2349"/>
      <c r="E17" s="2349"/>
      <c r="F17" s="2349"/>
      <c r="G17" s="2349"/>
      <c r="H17" s="677" t="s">
        <v>1453</v>
      </c>
      <c r="I17" s="2349"/>
      <c r="J17" s="2348"/>
    </row>
    <row r="18" spans="1:12" s="668" customFormat="1" ht="15" customHeight="1">
      <c r="A18" s="667"/>
      <c r="B18" s="2367" t="s">
        <v>1869</v>
      </c>
      <c r="C18" s="2368"/>
      <c r="D18" s="2368"/>
      <c r="E18" s="678" t="s">
        <v>108</v>
      </c>
      <c r="F18" s="681">
        <v>114</v>
      </c>
      <c r="G18" s="685">
        <v>6600</v>
      </c>
      <c r="H18" s="686"/>
      <c r="I18" s="687">
        <f>F18*(1+H18)</f>
        <v>114</v>
      </c>
      <c r="J18" s="680">
        <f>IFERROR(G18*I18,0)</f>
        <v>752400</v>
      </c>
    </row>
    <row r="19" spans="1:12" s="668" customFormat="1" ht="15" customHeight="1">
      <c r="A19" s="667"/>
      <c r="B19" s="2367" t="s">
        <v>1870</v>
      </c>
      <c r="C19" s="2368"/>
      <c r="D19" s="2368"/>
      <c r="E19" s="678" t="s">
        <v>108</v>
      </c>
      <c r="F19" s="681">
        <v>24</v>
      </c>
      <c r="G19" s="685">
        <v>8500</v>
      </c>
      <c r="H19" s="686"/>
      <c r="I19" s="687">
        <f t="shared" ref="I19:I25" si="1">F19*(1+H19)</f>
        <v>24</v>
      </c>
      <c r="J19" s="680">
        <f t="shared" ref="J19:J25" si="2">IFERROR(G19*I19,0)</f>
        <v>204000</v>
      </c>
    </row>
    <row r="20" spans="1:12" s="668" customFormat="1" ht="15" customHeight="1">
      <c r="A20" s="667"/>
      <c r="B20" s="2367" t="s">
        <v>1871</v>
      </c>
      <c r="C20" s="2368"/>
      <c r="D20" s="2368"/>
      <c r="E20" s="678" t="s">
        <v>1364</v>
      </c>
      <c r="F20" s="681">
        <v>1</v>
      </c>
      <c r="G20" s="685">
        <v>785000</v>
      </c>
      <c r="H20" s="686"/>
      <c r="I20" s="687">
        <f t="shared" si="1"/>
        <v>1</v>
      </c>
      <c r="J20" s="680">
        <f t="shared" si="2"/>
        <v>785000</v>
      </c>
    </row>
    <row r="21" spans="1:12" s="668" customFormat="1" ht="15" customHeight="1">
      <c r="A21" s="667"/>
      <c r="B21" s="2367" t="s">
        <v>1872</v>
      </c>
      <c r="C21" s="2368"/>
      <c r="D21" s="2368"/>
      <c r="E21" s="678" t="s">
        <v>102</v>
      </c>
      <c r="F21" s="681">
        <v>1.2</v>
      </c>
      <c r="G21" s="685">
        <v>545000</v>
      </c>
      <c r="H21" s="686"/>
      <c r="I21" s="687">
        <f>F21*(1+H21)</f>
        <v>1.2</v>
      </c>
      <c r="J21" s="680">
        <f t="shared" si="2"/>
        <v>654000</v>
      </c>
    </row>
    <row r="22" spans="1:12" s="668" customFormat="1" ht="15" customHeight="1">
      <c r="A22" s="667"/>
      <c r="B22" s="2367" t="s">
        <v>1873</v>
      </c>
      <c r="C22" s="2368"/>
      <c r="D22" s="2368"/>
      <c r="E22" s="678" t="s">
        <v>102</v>
      </c>
      <c r="F22" s="681">
        <v>0.35</v>
      </c>
      <c r="G22" s="685">
        <v>497200</v>
      </c>
      <c r="H22" s="686"/>
      <c r="I22" s="687">
        <v>0.35</v>
      </c>
      <c r="J22" s="680">
        <f>IFERROR(G22*I22,0)</f>
        <v>174020</v>
      </c>
    </row>
    <row r="23" spans="1:12" s="668" customFormat="1" ht="30" customHeight="1">
      <c r="A23" s="667"/>
      <c r="B23" s="2389" t="s">
        <v>1874</v>
      </c>
      <c r="C23" s="2390"/>
      <c r="D23" s="2390"/>
      <c r="E23" s="678" t="s">
        <v>1364</v>
      </c>
      <c r="F23" s="681">
        <v>0.3</v>
      </c>
      <c r="G23" s="685">
        <v>331700</v>
      </c>
      <c r="H23" s="686"/>
      <c r="I23" s="687">
        <f t="shared" si="1"/>
        <v>0.3</v>
      </c>
      <c r="J23" s="680">
        <f t="shared" si="2"/>
        <v>99510</v>
      </c>
    </row>
    <row r="24" spans="1:12" s="668" customFormat="1" ht="15" customHeight="1">
      <c r="A24" s="667"/>
      <c r="B24" s="2327"/>
      <c r="C24" s="2328"/>
      <c r="D24" s="2329"/>
      <c r="E24" s="678" t="s">
        <v>1829</v>
      </c>
      <c r="F24" s="681"/>
      <c r="G24" s="685" t="s">
        <v>1829</v>
      </c>
      <c r="H24" s="686"/>
      <c r="I24" s="687">
        <f t="shared" si="1"/>
        <v>0</v>
      </c>
      <c r="J24" s="680">
        <f t="shared" si="2"/>
        <v>0</v>
      </c>
    </row>
    <row r="25" spans="1:12" ht="15" customHeight="1">
      <c r="B25" s="2327"/>
      <c r="C25" s="2328"/>
      <c r="D25" s="2329"/>
      <c r="E25" s="678" t="s">
        <v>1829</v>
      </c>
      <c r="F25" s="681"/>
      <c r="G25" s="685" t="s">
        <v>1829</v>
      </c>
      <c r="H25" s="686"/>
      <c r="I25" s="687">
        <f t="shared" si="1"/>
        <v>0</v>
      </c>
      <c r="J25" s="680">
        <f t="shared" si="2"/>
        <v>0</v>
      </c>
      <c r="K25" s="668"/>
    </row>
    <row r="26" spans="1:12" ht="15.75" customHeight="1" thickBot="1">
      <c r="B26" s="2332"/>
      <c r="C26" s="2333"/>
      <c r="D26" s="682"/>
      <c r="E26" s="682"/>
      <c r="F26" s="682"/>
      <c r="G26" s="2334" t="s">
        <v>1836</v>
      </c>
      <c r="H26" s="2334" t="s">
        <v>1836</v>
      </c>
      <c r="I26" s="2335"/>
      <c r="J26" s="683">
        <f>SUM(J18:J25)</f>
        <v>2668930</v>
      </c>
      <c r="K26" s="684"/>
    </row>
    <row r="27" spans="1:12" ht="6" customHeight="1"/>
    <row r="28" spans="1:12" ht="15.75" customHeight="1" thickBot="1">
      <c r="B28" s="2345" t="s">
        <v>1837</v>
      </c>
      <c r="C28" s="2345"/>
      <c r="D28" s="2345"/>
      <c r="E28" s="2345"/>
      <c r="F28" s="2345"/>
      <c r="G28" s="2345"/>
      <c r="H28" s="2345"/>
      <c r="I28" s="2345"/>
      <c r="J28" s="2345"/>
      <c r="K28" s="671"/>
    </row>
    <row r="29" spans="1:12" ht="15" customHeight="1">
      <c r="B29" s="2359" t="s">
        <v>1524</v>
      </c>
      <c r="C29" s="2360"/>
      <c r="D29" s="673" t="s">
        <v>1838</v>
      </c>
      <c r="E29" s="673" t="s">
        <v>1839</v>
      </c>
      <c r="F29" s="673" t="s">
        <v>1839</v>
      </c>
      <c r="G29" s="2363" t="s">
        <v>1840</v>
      </c>
      <c r="H29" s="2365" t="s">
        <v>1823</v>
      </c>
      <c r="I29" s="2360"/>
      <c r="J29" s="2347" t="s">
        <v>1549</v>
      </c>
      <c r="K29" s="668"/>
    </row>
    <row r="30" spans="1:12" ht="15" customHeight="1">
      <c r="B30" s="2361"/>
      <c r="C30" s="2362"/>
      <c r="D30" s="677" t="s">
        <v>1841</v>
      </c>
      <c r="E30" s="677" t="s">
        <v>1453</v>
      </c>
      <c r="F30" s="677" t="s">
        <v>1841</v>
      </c>
      <c r="G30" s="2364"/>
      <c r="H30" s="2366"/>
      <c r="I30" s="2362"/>
      <c r="J30" s="2348"/>
      <c r="K30" s="668"/>
    </row>
    <row r="31" spans="1:12" ht="29.4" customHeight="1">
      <c r="B31" s="2327" t="s">
        <v>1875</v>
      </c>
      <c r="C31" s="2329"/>
      <c r="D31" s="688">
        <v>280144.8</v>
      </c>
      <c r="E31" s="689">
        <v>0.6847183385639618</v>
      </c>
      <c r="F31" s="688">
        <f>IFERROR(D31*E31,"")</f>
        <v>191820.28201333334</v>
      </c>
      <c r="G31" s="690">
        <f>IFERROR(D31+F31,"")</f>
        <v>471965.08201333333</v>
      </c>
      <c r="H31" s="2357">
        <v>2.16</v>
      </c>
      <c r="I31" s="2358"/>
      <c r="J31" s="691">
        <f>IFERROR(G31*H31,"")</f>
        <v>1019444.5771488</v>
      </c>
      <c r="K31" s="668"/>
      <c r="L31" s="668">
        <v>0.8</v>
      </c>
    </row>
    <row r="32" spans="1:12">
      <c r="B32" s="2327"/>
      <c r="C32" s="2329"/>
      <c r="D32" s="688" t="s">
        <v>1829</v>
      </c>
      <c r="E32" s="689" t="s">
        <v>1829</v>
      </c>
      <c r="F32" s="688" t="str">
        <f t="shared" ref="F32:F34" si="3">IFERROR(D32*E32,"")</f>
        <v/>
      </c>
      <c r="G32" s="690" t="str">
        <f t="shared" ref="G32:G34" si="4">IFERROR(D32+F32,"")</f>
        <v/>
      </c>
      <c r="H32" s="2355" t="str">
        <f>IFERROR(IF(G32="","",$H$31),"")</f>
        <v/>
      </c>
      <c r="I32" s="2356"/>
      <c r="J32" s="691" t="str">
        <f>IFERROR(G32*H32,"")</f>
        <v/>
      </c>
      <c r="K32" s="668"/>
    </row>
    <row r="33" spans="1:11">
      <c r="B33" s="2327"/>
      <c r="C33" s="2329"/>
      <c r="D33" s="688" t="s">
        <v>1829</v>
      </c>
      <c r="E33" s="689" t="s">
        <v>1829</v>
      </c>
      <c r="F33" s="688" t="str">
        <f t="shared" si="3"/>
        <v/>
      </c>
      <c r="G33" s="690" t="str">
        <f t="shared" si="4"/>
        <v/>
      </c>
      <c r="H33" s="2355" t="str">
        <f t="shared" ref="H33:H34" si="5">IFERROR(IF(G33="","",$H$31),"")</f>
        <v/>
      </c>
      <c r="I33" s="2356"/>
      <c r="J33" s="691" t="str">
        <f t="shared" ref="J33:J34" si="6">IFERROR(G33*H33,"")</f>
        <v/>
      </c>
      <c r="K33" s="668"/>
    </row>
    <row r="34" spans="1:11">
      <c r="B34" s="2327"/>
      <c r="C34" s="2329"/>
      <c r="D34" s="688" t="s">
        <v>1829</v>
      </c>
      <c r="E34" s="689" t="s">
        <v>1829</v>
      </c>
      <c r="F34" s="688" t="str">
        <f t="shared" si="3"/>
        <v/>
      </c>
      <c r="G34" s="690" t="str">
        <f t="shared" si="4"/>
        <v/>
      </c>
      <c r="H34" s="2355" t="str">
        <f t="shared" si="5"/>
        <v/>
      </c>
      <c r="I34" s="2356"/>
      <c r="J34" s="691" t="str">
        <f t="shared" si="6"/>
        <v/>
      </c>
      <c r="K34" s="668"/>
    </row>
    <row r="35" spans="1:11" ht="15.75" customHeight="1" thickBot="1">
      <c r="B35" s="2332"/>
      <c r="C35" s="2333"/>
      <c r="D35" s="682"/>
      <c r="E35" s="682"/>
      <c r="F35" s="682"/>
      <c r="G35" s="2334" t="s">
        <v>1843</v>
      </c>
      <c r="H35" s="2334" t="s">
        <v>1843</v>
      </c>
      <c r="I35" s="2335"/>
      <c r="J35" s="683">
        <f>SUM(J31:J34)</f>
        <v>1019444.5771488</v>
      </c>
      <c r="K35" s="684"/>
    </row>
    <row r="36" spans="1:11" ht="6" customHeight="1"/>
    <row r="37" spans="1:11" ht="15.75" customHeight="1" thickBot="1">
      <c r="B37" s="2345" t="s">
        <v>1844</v>
      </c>
      <c r="C37" s="2345"/>
      <c r="D37" s="2345"/>
      <c r="E37" s="2345"/>
      <c r="F37" s="2345"/>
      <c r="G37" s="2345"/>
      <c r="H37" s="2345"/>
      <c r="I37" s="2345"/>
      <c r="J37" s="2345"/>
      <c r="K37" s="671"/>
    </row>
    <row r="38" spans="1:11" s="668" customFormat="1" ht="15" customHeight="1">
      <c r="A38" s="667"/>
      <c r="B38" s="2352" t="s">
        <v>1524</v>
      </c>
      <c r="C38" s="2353"/>
      <c r="D38" s="2353"/>
      <c r="E38" s="2353" t="s">
        <v>1522</v>
      </c>
      <c r="F38" s="2353"/>
      <c r="G38" s="672" t="s">
        <v>1845</v>
      </c>
      <c r="H38" s="2353" t="s">
        <v>1822</v>
      </c>
      <c r="I38" s="2353"/>
      <c r="J38" s="2347" t="s">
        <v>1549</v>
      </c>
    </row>
    <row r="39" spans="1:11" s="668" customFormat="1" ht="15" customHeight="1">
      <c r="A39" s="667"/>
      <c r="B39" s="2354"/>
      <c r="C39" s="2349"/>
      <c r="D39" s="2349"/>
      <c r="E39" s="2349" t="s">
        <v>1846</v>
      </c>
      <c r="F39" s="2349"/>
      <c r="G39" s="676" t="s">
        <v>1847</v>
      </c>
      <c r="H39" s="2349" t="s">
        <v>1848</v>
      </c>
      <c r="I39" s="2349"/>
      <c r="J39" s="2348"/>
    </row>
    <row r="40" spans="1:11" s="668" customFormat="1">
      <c r="A40" s="667"/>
      <c r="B40" s="2327" t="s">
        <v>1876</v>
      </c>
      <c r="C40" s="2328"/>
      <c r="D40" s="2329"/>
      <c r="E40" s="2350">
        <v>0.55000000000000004</v>
      </c>
      <c r="F40" s="2350"/>
      <c r="G40" s="692">
        <v>1</v>
      </c>
      <c r="H40" s="2351">
        <v>600000</v>
      </c>
      <c r="I40" s="2351"/>
      <c r="J40" s="680">
        <f>IFERROR(E40*G40*H40,"")</f>
        <v>330000</v>
      </c>
    </row>
    <row r="41" spans="1:11" s="668" customFormat="1">
      <c r="A41" s="667"/>
      <c r="B41" s="2327"/>
      <c r="C41" s="2328"/>
      <c r="D41" s="2329"/>
      <c r="E41" s="2350"/>
      <c r="F41" s="2350"/>
      <c r="G41" s="692"/>
      <c r="H41" s="2351" t="s">
        <v>1829</v>
      </c>
      <c r="I41" s="2351"/>
      <c r="J41" s="680" t="str">
        <f t="shared" ref="J41:J42" si="7">IFERROR(E41*G41*H41,"")</f>
        <v/>
      </c>
    </row>
    <row r="42" spans="1:11" s="668" customFormat="1">
      <c r="A42" s="667"/>
      <c r="B42" s="2327"/>
      <c r="C42" s="2328"/>
      <c r="D42" s="2329"/>
      <c r="E42" s="2350" t="s">
        <v>1829</v>
      </c>
      <c r="F42" s="2350"/>
      <c r="G42" s="681"/>
      <c r="H42" s="2351" t="s">
        <v>1829</v>
      </c>
      <c r="I42" s="2351"/>
      <c r="J42" s="680" t="str">
        <f t="shared" si="7"/>
        <v/>
      </c>
    </row>
    <row r="43" spans="1:11" s="668" customFormat="1" ht="15.75" customHeight="1" thickBot="1">
      <c r="A43" s="667"/>
      <c r="B43" s="2332"/>
      <c r="C43" s="2333"/>
      <c r="D43" s="682"/>
      <c r="E43" s="682"/>
      <c r="F43" s="682"/>
      <c r="G43" s="2334" t="s">
        <v>1849</v>
      </c>
      <c r="H43" s="2334" t="s">
        <v>1849</v>
      </c>
      <c r="I43" s="2335"/>
      <c r="J43" s="683">
        <f>SUM(J40:J42)</f>
        <v>330000</v>
      </c>
      <c r="K43" s="684"/>
    </row>
    <row r="44" spans="1:11" s="668" customFormat="1" ht="6" customHeight="1">
      <c r="A44" s="667"/>
      <c r="B44" s="667"/>
      <c r="C44" s="667"/>
      <c r="D44" s="667"/>
      <c r="E44" s="667"/>
      <c r="F44" s="667"/>
      <c r="G44" s="667"/>
      <c r="H44" s="667"/>
      <c r="I44" s="667"/>
      <c r="J44" s="667"/>
      <c r="K44" s="667"/>
    </row>
    <row r="45" spans="1:11" s="668" customFormat="1" ht="15.75" customHeight="1" thickBot="1">
      <c r="A45" s="667"/>
      <c r="B45" s="2345" t="s">
        <v>1850</v>
      </c>
      <c r="C45" s="2345"/>
      <c r="D45" s="2345"/>
      <c r="E45" s="2345"/>
      <c r="F45" s="2345"/>
      <c r="G45" s="2345"/>
      <c r="H45" s="2345"/>
      <c r="I45" s="2345"/>
      <c r="J45" s="2345"/>
      <c r="K45" s="671"/>
    </row>
    <row r="46" spans="1:11" s="668" customFormat="1" ht="30" customHeight="1">
      <c r="A46" s="667"/>
      <c r="B46" s="2336" t="s">
        <v>1524</v>
      </c>
      <c r="C46" s="2337"/>
      <c r="D46" s="2337"/>
      <c r="E46" s="2337"/>
      <c r="F46" s="2337"/>
      <c r="G46" s="2338"/>
      <c r="H46" s="2339" t="s">
        <v>1851</v>
      </c>
      <c r="I46" s="2338"/>
      <c r="J46" s="674" t="s">
        <v>1549</v>
      </c>
    </row>
    <row r="47" spans="1:11" s="668" customFormat="1">
      <c r="A47" s="667"/>
      <c r="B47" s="2340" t="s">
        <v>1852</v>
      </c>
      <c r="C47" s="2341"/>
      <c r="D47" s="2341"/>
      <c r="E47" s="2341"/>
      <c r="F47" s="2341"/>
      <c r="G47" s="2342"/>
      <c r="H47" s="2343"/>
      <c r="I47" s="2329"/>
      <c r="J47" s="693">
        <f>+J13+J26+J35+J43</f>
        <v>4347373.5803182255</v>
      </c>
    </row>
    <row r="48" spans="1:11" s="668" customFormat="1">
      <c r="A48" s="667"/>
      <c r="B48" s="2327" t="s">
        <v>1275</v>
      </c>
      <c r="C48" s="2328"/>
      <c r="D48" s="2328"/>
      <c r="E48" s="2328"/>
      <c r="F48" s="2328"/>
      <c r="G48" s="2329"/>
      <c r="H48" s="2330">
        <v>0</v>
      </c>
      <c r="I48" s="2331"/>
      <c r="J48" s="691">
        <f>$J$47*H48</f>
        <v>0</v>
      </c>
    </row>
    <row r="49" spans="1:11" s="668" customFormat="1" ht="12.75" customHeight="1">
      <c r="A49" s="667"/>
      <c r="B49" s="2327" t="s">
        <v>1276</v>
      </c>
      <c r="C49" s="2328"/>
      <c r="D49" s="2328"/>
      <c r="E49" s="2328"/>
      <c r="F49" s="2328"/>
      <c r="G49" s="2329"/>
      <c r="H49" s="2330">
        <v>0</v>
      </c>
      <c r="I49" s="2331"/>
      <c r="J49" s="691">
        <f>$J$47*H49</f>
        <v>0</v>
      </c>
    </row>
    <row r="50" spans="1:11" s="668" customFormat="1">
      <c r="A50" s="667"/>
      <c r="B50" s="2327" t="s">
        <v>1277</v>
      </c>
      <c r="C50" s="2328"/>
      <c r="D50" s="2328"/>
      <c r="E50" s="2328"/>
      <c r="F50" s="2328"/>
      <c r="G50" s="2329"/>
      <c r="H50" s="2330">
        <v>0</v>
      </c>
      <c r="I50" s="2331"/>
      <c r="J50" s="691">
        <f>$J$47*H50</f>
        <v>0</v>
      </c>
    </row>
    <row r="51" spans="1:11" s="668" customFormat="1" ht="15.75" customHeight="1" thickBot="1">
      <c r="A51" s="667"/>
      <c r="B51" s="2332"/>
      <c r="C51" s="2333"/>
      <c r="D51" s="682"/>
      <c r="E51" s="682"/>
      <c r="F51" s="682"/>
      <c r="G51" s="2334" t="s">
        <v>1853</v>
      </c>
      <c r="H51" s="2334" t="s">
        <v>1853</v>
      </c>
      <c r="I51" s="2335"/>
      <c r="J51" s="683">
        <f>SUM(J48:J50)</f>
        <v>0</v>
      </c>
      <c r="K51" s="684"/>
    </row>
    <row r="52" spans="1:11" ht="60" customHeight="1" thickBot="1">
      <c r="B52" s="785" t="s">
        <v>1306</v>
      </c>
      <c r="C52" s="2323"/>
      <c r="D52" s="2323"/>
      <c r="E52" s="777"/>
      <c r="F52" s="2324" t="s">
        <v>1306</v>
      </c>
      <c r="G52" s="2324"/>
      <c r="H52" s="2323"/>
      <c r="I52" s="2323"/>
      <c r="J52" s="778"/>
    </row>
    <row r="53" spans="1:11" ht="15.6">
      <c r="B53" s="2325" t="s">
        <v>1939</v>
      </c>
      <c r="C53" s="2326"/>
      <c r="D53" s="2326"/>
      <c r="E53" s="238"/>
      <c r="F53" s="1759" t="s">
        <v>1942</v>
      </c>
      <c r="G53" s="1759"/>
      <c r="H53" s="1759"/>
      <c r="I53" s="1759"/>
      <c r="J53" s="779"/>
    </row>
    <row r="54" spans="1:11" ht="15.6">
      <c r="B54" s="2159" t="s">
        <v>1940</v>
      </c>
      <c r="C54" s="1759"/>
      <c r="D54" s="1759"/>
      <c r="E54" s="238"/>
      <c r="F54" s="1759" t="s">
        <v>1943</v>
      </c>
      <c r="G54" s="1759"/>
      <c r="H54" s="1759"/>
      <c r="I54" s="1759"/>
      <c r="J54" s="779"/>
    </row>
    <row r="55" spans="1:11" ht="15" customHeight="1">
      <c r="B55" s="2159" t="s">
        <v>1941</v>
      </c>
      <c r="C55" s="1759"/>
      <c r="D55" s="1759"/>
      <c r="E55" s="238"/>
      <c r="F55" s="1759" t="s">
        <v>1944</v>
      </c>
      <c r="G55" s="1759"/>
      <c r="H55" s="1759"/>
      <c r="I55" s="1759"/>
      <c r="J55" s="779"/>
    </row>
  </sheetData>
  <mergeCells count="91">
    <mergeCell ref="B25:D25"/>
    <mergeCell ref="B18:D18"/>
    <mergeCell ref="B19:D19"/>
    <mergeCell ref="B20:D20"/>
    <mergeCell ref="B21:D21"/>
    <mergeCell ref="B22:D22"/>
    <mergeCell ref="B23:D23"/>
    <mergeCell ref="B24:D24"/>
    <mergeCell ref="H7:I8"/>
    <mergeCell ref="J7:J8"/>
    <mergeCell ref="C2:J2"/>
    <mergeCell ref="C4:D4"/>
    <mergeCell ref="G4:H4"/>
    <mergeCell ref="I4:J4"/>
    <mergeCell ref="B6:J6"/>
    <mergeCell ref="B7:E8"/>
    <mergeCell ref="F7:F8"/>
    <mergeCell ref="H9:I9"/>
    <mergeCell ref="B10:E10"/>
    <mergeCell ref="H10:I10"/>
    <mergeCell ref="B11:E11"/>
    <mergeCell ref="H11:I11"/>
    <mergeCell ref="B9:E9"/>
    <mergeCell ref="H12:I12"/>
    <mergeCell ref="B13:C13"/>
    <mergeCell ref="G13:I13"/>
    <mergeCell ref="B15:J15"/>
    <mergeCell ref="B16:D17"/>
    <mergeCell ref="E16:E17"/>
    <mergeCell ref="F16:F17"/>
    <mergeCell ref="G16:G17"/>
    <mergeCell ref="I16:I17"/>
    <mergeCell ref="J16:J17"/>
    <mergeCell ref="B12:E12"/>
    <mergeCell ref="G26:I26"/>
    <mergeCell ref="B28:J28"/>
    <mergeCell ref="B29:C30"/>
    <mergeCell ref="G29:G30"/>
    <mergeCell ref="H29:I30"/>
    <mergeCell ref="J29:J30"/>
    <mergeCell ref="B26:C26"/>
    <mergeCell ref="B31:C31"/>
    <mergeCell ref="H31:I31"/>
    <mergeCell ref="B32:C32"/>
    <mergeCell ref="H32:I32"/>
    <mergeCell ref="B33:C33"/>
    <mergeCell ref="H33:I33"/>
    <mergeCell ref="H38:I38"/>
    <mergeCell ref="B34:C34"/>
    <mergeCell ref="H34:I34"/>
    <mergeCell ref="B35:C35"/>
    <mergeCell ref="G35:I35"/>
    <mergeCell ref="B37:J37"/>
    <mergeCell ref="B48:G48"/>
    <mergeCell ref="H48:I48"/>
    <mergeCell ref="J38:J39"/>
    <mergeCell ref="E39:F39"/>
    <mergeCell ref="B42:D42"/>
    <mergeCell ref="E42:F42"/>
    <mergeCell ref="H42:I42"/>
    <mergeCell ref="H39:I39"/>
    <mergeCell ref="B40:D40"/>
    <mergeCell ref="E40:F40"/>
    <mergeCell ref="H40:I40"/>
    <mergeCell ref="B41:D41"/>
    <mergeCell ref="E41:F41"/>
    <mergeCell ref="H41:I41"/>
    <mergeCell ref="B38:D39"/>
    <mergeCell ref="E38:F38"/>
    <mergeCell ref="B43:C43"/>
    <mergeCell ref="G43:I43"/>
    <mergeCell ref="B46:G46"/>
    <mergeCell ref="H46:I46"/>
    <mergeCell ref="B47:G47"/>
    <mergeCell ref="H47:I47"/>
    <mergeCell ref="B45:J45"/>
    <mergeCell ref="B49:G49"/>
    <mergeCell ref="H49:I49"/>
    <mergeCell ref="B50:G50"/>
    <mergeCell ref="H50:I50"/>
    <mergeCell ref="B51:C51"/>
    <mergeCell ref="G51:I51"/>
    <mergeCell ref="F55:I55"/>
    <mergeCell ref="C52:D52"/>
    <mergeCell ref="F52:G52"/>
    <mergeCell ref="H52:I52"/>
    <mergeCell ref="F53:I53"/>
    <mergeCell ref="F54:I54"/>
    <mergeCell ref="B53:D53"/>
    <mergeCell ref="B54:D54"/>
    <mergeCell ref="B55:D55"/>
  </mergeCells>
  <printOptions horizontalCentered="1"/>
  <pageMargins left="0" right="0" top="0" bottom="0" header="0" footer="0"/>
  <pageSetup scale="90" fitToHeight="0" orientation="portrait" horizontalDpi="4294967293" verticalDpi="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94D2-14D0-4700-98E1-0FD803E66F3F}">
  <sheetPr>
    <pageSetUpPr fitToPage="1"/>
  </sheetPr>
  <dimension ref="A1:L63"/>
  <sheetViews>
    <sheetView view="pageBreakPreview" topLeftCell="A49" zoomScaleNormal="100" zoomScaleSheetLayoutView="100" workbookViewId="0">
      <selection activeCell="L69" sqref="L69"/>
    </sheetView>
  </sheetViews>
  <sheetFormatPr baseColWidth="10" defaultColWidth="11.44140625" defaultRowHeight="13.2"/>
  <cols>
    <col min="1" max="1" width="3.6640625" style="667" customWidth="1"/>
    <col min="2" max="2" width="15.6640625" style="667" customWidth="1"/>
    <col min="3" max="3" width="19.6640625" style="667" customWidth="1"/>
    <col min="4" max="6" width="12.6640625" style="667" customWidth="1"/>
    <col min="7" max="7" width="15.6640625" style="667" customWidth="1"/>
    <col min="8" max="9" width="9.6640625" style="667" customWidth="1"/>
    <col min="10" max="10" width="15.6640625" style="667" customWidth="1"/>
    <col min="11" max="11" width="3.6640625" style="667" customWidth="1"/>
    <col min="12" max="12" width="11.44140625" style="668"/>
    <col min="13" max="16384" width="11.44140625" style="667"/>
  </cols>
  <sheetData>
    <row r="1" spans="1:12" ht="13.8" thickBot="1"/>
    <row r="2" spans="1:12" ht="45" customHeight="1" thickBot="1">
      <c r="B2" s="669" t="s">
        <v>1818</v>
      </c>
      <c r="C2" s="2371" t="str">
        <f>+'ACTA ADICIONAL OBRA '!B213</f>
        <v>Construcción pozo de inspección en concreto reforzado e impermeabilizado para tuberías de diámetro entre 8" y 27", con diámetro del cilindro de 1,20 m (1.8 m&lt; H &lt; 3,0m) incluye losa de fondo, tapa de inspección en HD, cilindro, cañuela y pañete de impermeabilización</v>
      </c>
      <c r="D2" s="2372"/>
      <c r="E2" s="2372"/>
      <c r="F2" s="2372"/>
      <c r="G2" s="2372"/>
      <c r="H2" s="2372"/>
      <c r="I2" s="2372"/>
      <c r="J2" s="2373"/>
    </row>
    <row r="3" spans="1:12" ht="4.95" customHeight="1" thickBot="1"/>
    <row r="4" spans="1:12" ht="16.5" customHeight="1" thickBot="1">
      <c r="B4" s="669" t="s">
        <v>1370</v>
      </c>
      <c r="C4" s="2374" t="str">
        <f>+'ACTA ADICIONAL OBRA '!A213</f>
        <v>12.4.8</v>
      </c>
      <c r="D4" s="2375"/>
      <c r="E4" s="669" t="s">
        <v>1819</v>
      </c>
      <c r="F4" s="670" t="str">
        <f>+'ACTA ADICIONAL OBRA '!C213</f>
        <v>un</v>
      </c>
      <c r="G4" s="2376" t="s">
        <v>1820</v>
      </c>
      <c r="H4" s="2377"/>
      <c r="I4" s="2378">
        <f>ROUND(SUM(J53:J56),0)</f>
        <v>4816532</v>
      </c>
      <c r="J4" s="2379"/>
    </row>
    <row r="5" spans="1:12" ht="6" customHeight="1"/>
    <row r="6" spans="1:12" ht="15.75" customHeight="1" thickBot="1">
      <c r="B6" s="2345" t="s">
        <v>1821</v>
      </c>
      <c r="C6" s="2345"/>
      <c r="D6" s="2345"/>
      <c r="E6" s="2345"/>
      <c r="F6" s="2345"/>
      <c r="G6" s="2345"/>
      <c r="H6" s="2345"/>
      <c r="I6" s="2345"/>
      <c r="J6" s="2345"/>
      <c r="K6" s="671"/>
    </row>
    <row r="7" spans="1:12" ht="15" customHeight="1">
      <c r="B7" s="2352" t="s">
        <v>1524</v>
      </c>
      <c r="C7" s="2353"/>
      <c r="D7" s="2353"/>
      <c r="E7" s="2353"/>
      <c r="F7" s="2353" t="s">
        <v>1231</v>
      </c>
      <c r="G7" s="673" t="s">
        <v>1822</v>
      </c>
      <c r="H7" s="2353" t="s">
        <v>1823</v>
      </c>
      <c r="I7" s="2353"/>
      <c r="J7" s="2347" t="s">
        <v>1549</v>
      </c>
      <c r="K7" s="675"/>
    </row>
    <row r="8" spans="1:12" ht="15" customHeight="1">
      <c r="B8" s="2354"/>
      <c r="C8" s="2349"/>
      <c r="D8" s="2349"/>
      <c r="E8" s="2349"/>
      <c r="F8" s="2349"/>
      <c r="G8" s="677" t="s">
        <v>1824</v>
      </c>
      <c r="H8" s="2349"/>
      <c r="I8" s="2349"/>
      <c r="J8" s="2348"/>
      <c r="K8" s="675"/>
    </row>
    <row r="9" spans="1:12" ht="12.75" customHeight="1">
      <c r="B9" s="2367" t="s">
        <v>1825</v>
      </c>
      <c r="C9" s="2368"/>
      <c r="D9" s="2368"/>
      <c r="E9" s="2368"/>
      <c r="F9" s="678" t="s">
        <v>1453</v>
      </c>
      <c r="G9" s="679">
        <f>+J41</f>
        <v>1019444.5771488</v>
      </c>
      <c r="H9" s="2369">
        <v>0.1</v>
      </c>
      <c r="I9" s="2370"/>
      <c r="J9" s="680">
        <f>IFERROR(G9*H9,"")</f>
        <v>101944.45771488</v>
      </c>
      <c r="K9" s="675"/>
    </row>
    <row r="10" spans="1:12">
      <c r="B10" s="2367" t="s">
        <v>1866</v>
      </c>
      <c r="C10" s="2368"/>
      <c r="D10" s="2368"/>
      <c r="E10" s="2368"/>
      <c r="F10" s="678" t="s">
        <v>1867</v>
      </c>
      <c r="G10" s="679">
        <v>115000</v>
      </c>
      <c r="H10" s="2350">
        <f>IFERROR(IF(G10="","",1/L10),"")</f>
        <v>3.0000300003000029</v>
      </c>
      <c r="I10" s="2350"/>
      <c r="J10" s="680">
        <f t="shared" ref="J10:J14" si="0">IFERROR(G10*H10,"")</f>
        <v>345003.45003450033</v>
      </c>
      <c r="K10" s="675"/>
      <c r="L10" s="668">
        <v>0.33333000000000002</v>
      </c>
    </row>
    <row r="11" spans="1:12">
      <c r="B11" s="2367" t="s">
        <v>1868</v>
      </c>
      <c r="C11" s="2368"/>
      <c r="D11" s="2368"/>
      <c r="E11" s="2368"/>
      <c r="F11" s="678" t="s">
        <v>1526</v>
      </c>
      <c r="G11" s="679">
        <v>49400</v>
      </c>
      <c r="H11" s="2350">
        <f>IFERROR(IF(G11="","",1/L11),"")</f>
        <v>0.4</v>
      </c>
      <c r="I11" s="2350"/>
      <c r="J11" s="680">
        <f t="shared" si="0"/>
        <v>19760</v>
      </c>
      <c r="K11" s="675"/>
      <c r="L11" s="668">
        <v>2.5</v>
      </c>
    </row>
    <row r="12" spans="1:12" s="668" customFormat="1">
      <c r="A12" s="667"/>
      <c r="B12" s="2367"/>
      <c r="C12" s="2368"/>
      <c r="D12" s="2368"/>
      <c r="E12" s="2368"/>
      <c r="F12" s="678" t="s">
        <v>1829</v>
      </c>
      <c r="G12" s="679" t="s">
        <v>1829</v>
      </c>
      <c r="H12" s="2350" t="str">
        <f>IFERROR(IF(G12="","",1/L12),"")</f>
        <v/>
      </c>
      <c r="I12" s="2350"/>
      <c r="J12" s="680" t="str">
        <f t="shared" si="0"/>
        <v/>
      </c>
      <c r="K12" s="675"/>
    </row>
    <row r="13" spans="1:12" s="668" customFormat="1">
      <c r="A13" s="667"/>
      <c r="B13" s="2367"/>
      <c r="C13" s="2368"/>
      <c r="D13" s="2368"/>
      <c r="E13" s="2368"/>
      <c r="F13" s="678" t="s">
        <v>1829</v>
      </c>
      <c r="G13" s="679" t="s">
        <v>1829</v>
      </c>
      <c r="H13" s="2350" t="str">
        <f>IFERROR(IF(G13="","",1/L13),"")</f>
        <v/>
      </c>
      <c r="I13" s="2350"/>
      <c r="J13" s="680" t="str">
        <f t="shared" si="0"/>
        <v/>
      </c>
      <c r="K13" s="675"/>
    </row>
    <row r="14" spans="1:12" s="668" customFormat="1">
      <c r="A14" s="667"/>
      <c r="B14" s="2367"/>
      <c r="C14" s="2368"/>
      <c r="D14" s="2368"/>
      <c r="E14" s="2368"/>
      <c r="F14" s="678" t="s">
        <v>1829</v>
      </c>
      <c r="G14" s="679" t="s">
        <v>1829</v>
      </c>
      <c r="H14" s="2350" t="str">
        <f>IFERROR(IF(G14="","",1/L14),"")</f>
        <v/>
      </c>
      <c r="I14" s="2350"/>
      <c r="J14" s="680" t="str">
        <f t="shared" si="0"/>
        <v/>
      </c>
      <c r="K14" s="675"/>
    </row>
    <row r="15" spans="1:12" s="668" customFormat="1" ht="15.75" customHeight="1" thickBot="1">
      <c r="A15" s="667"/>
      <c r="B15" s="2332"/>
      <c r="C15" s="2333"/>
      <c r="D15" s="682"/>
      <c r="E15" s="682"/>
      <c r="F15" s="682"/>
      <c r="G15" s="2334" t="s">
        <v>1830</v>
      </c>
      <c r="H15" s="2334"/>
      <c r="I15" s="2335"/>
      <c r="J15" s="683">
        <f>SUM(J9:J14)</f>
        <v>466707.90774938033</v>
      </c>
      <c r="K15" s="684"/>
    </row>
    <row r="16" spans="1:12" s="668" customFormat="1" ht="6" customHeight="1">
      <c r="A16" s="667"/>
      <c r="B16" s="667"/>
      <c r="C16" s="667"/>
      <c r="D16" s="667"/>
      <c r="E16" s="667"/>
      <c r="F16" s="667"/>
      <c r="G16" s="667"/>
      <c r="H16" s="667"/>
      <c r="I16" s="667"/>
      <c r="J16" s="667"/>
      <c r="K16" s="667"/>
    </row>
    <row r="17" spans="1:11" s="668" customFormat="1" ht="15.75" customHeight="1" thickBot="1">
      <c r="A17" s="667"/>
      <c r="B17" s="2345" t="s">
        <v>1831</v>
      </c>
      <c r="C17" s="2345"/>
      <c r="D17" s="2345"/>
      <c r="E17" s="2345"/>
      <c r="F17" s="2345"/>
      <c r="G17" s="2345"/>
      <c r="H17" s="2345"/>
      <c r="I17" s="2345"/>
      <c r="J17" s="2345"/>
      <c r="K17" s="671"/>
    </row>
    <row r="18" spans="1:11" s="668" customFormat="1" ht="15" customHeight="1">
      <c r="A18" s="667"/>
      <c r="B18" s="2352" t="s">
        <v>1524</v>
      </c>
      <c r="C18" s="2353"/>
      <c r="D18" s="2353"/>
      <c r="E18" s="2353" t="s">
        <v>1231</v>
      </c>
      <c r="F18" s="2353" t="s">
        <v>1522</v>
      </c>
      <c r="G18" s="2353" t="s">
        <v>1832</v>
      </c>
      <c r="H18" s="673" t="s">
        <v>1833</v>
      </c>
      <c r="I18" s="2353" t="s">
        <v>1834</v>
      </c>
      <c r="J18" s="2347" t="s">
        <v>1549</v>
      </c>
    </row>
    <row r="19" spans="1:11" s="668" customFormat="1" ht="15" customHeight="1">
      <c r="A19" s="667"/>
      <c r="B19" s="2354"/>
      <c r="C19" s="2349"/>
      <c r="D19" s="2349"/>
      <c r="E19" s="2349"/>
      <c r="F19" s="2349"/>
      <c r="G19" s="2349"/>
      <c r="H19" s="677" t="s">
        <v>1453</v>
      </c>
      <c r="I19" s="2349"/>
      <c r="J19" s="2348"/>
    </row>
    <row r="20" spans="1:11" s="668" customFormat="1" ht="15" customHeight="1">
      <c r="A20" s="667"/>
      <c r="B20" s="2367" t="s">
        <v>1869</v>
      </c>
      <c r="C20" s="2368"/>
      <c r="D20" s="2368"/>
      <c r="E20" s="678" t="s">
        <v>108</v>
      </c>
      <c r="F20" s="681">
        <v>128</v>
      </c>
      <c r="G20" s="685">
        <v>6600</v>
      </c>
      <c r="H20" s="686"/>
      <c r="I20" s="687">
        <f>F20*(1+H20)</f>
        <v>128</v>
      </c>
      <c r="J20" s="680">
        <f>IFERROR(G20*I20,0)</f>
        <v>844800</v>
      </c>
    </row>
    <row r="21" spans="1:11" s="668" customFormat="1" ht="15" customHeight="1">
      <c r="A21" s="667"/>
      <c r="B21" s="2367" t="s">
        <v>1870</v>
      </c>
      <c r="C21" s="2368"/>
      <c r="D21" s="2368"/>
      <c r="E21" s="678" t="s">
        <v>108</v>
      </c>
      <c r="F21" s="681">
        <v>30</v>
      </c>
      <c r="G21" s="685">
        <v>8500</v>
      </c>
      <c r="H21" s="686"/>
      <c r="I21" s="687">
        <f t="shared" ref="I21:I31" si="1">F21*(1+H21)</f>
        <v>30</v>
      </c>
      <c r="J21" s="680">
        <f t="shared" ref="J21:J31" si="2">IFERROR(G21*I21,0)</f>
        <v>255000</v>
      </c>
    </row>
    <row r="22" spans="1:11" s="668" customFormat="1" ht="15" customHeight="1">
      <c r="A22" s="667"/>
      <c r="B22" s="2367" t="s">
        <v>1871</v>
      </c>
      <c r="C22" s="2368"/>
      <c r="D22" s="2368"/>
      <c r="E22" s="678" t="s">
        <v>1364</v>
      </c>
      <c r="F22" s="681">
        <v>1</v>
      </c>
      <c r="G22" s="685">
        <v>785000</v>
      </c>
      <c r="H22" s="686"/>
      <c r="I22" s="687">
        <f t="shared" si="1"/>
        <v>1</v>
      </c>
      <c r="J22" s="680">
        <f t="shared" si="2"/>
        <v>785000</v>
      </c>
    </row>
    <row r="23" spans="1:11" s="668" customFormat="1" ht="15" customHeight="1">
      <c r="A23" s="667"/>
      <c r="B23" s="2367" t="s">
        <v>1872</v>
      </c>
      <c r="C23" s="2368"/>
      <c r="D23" s="2368"/>
      <c r="E23" s="678" t="s">
        <v>102</v>
      </c>
      <c r="F23" s="681">
        <v>1.49</v>
      </c>
      <c r="G23" s="685">
        <v>545000</v>
      </c>
      <c r="H23" s="686"/>
      <c r="I23" s="687">
        <f t="shared" si="1"/>
        <v>1.49</v>
      </c>
      <c r="J23" s="680">
        <f t="shared" si="2"/>
        <v>812050</v>
      </c>
    </row>
    <row r="24" spans="1:11" s="668" customFormat="1" ht="15" customHeight="1">
      <c r="A24" s="667"/>
      <c r="B24" s="2367" t="s">
        <v>1873</v>
      </c>
      <c r="C24" s="2368"/>
      <c r="D24" s="2368"/>
      <c r="E24" s="678" t="s">
        <v>102</v>
      </c>
      <c r="F24" s="681">
        <v>0.35</v>
      </c>
      <c r="G24" s="685">
        <v>497200</v>
      </c>
      <c r="H24" s="686"/>
      <c r="I24" s="687">
        <f t="shared" si="1"/>
        <v>0.35</v>
      </c>
      <c r="J24" s="680">
        <f t="shared" si="2"/>
        <v>174020</v>
      </c>
    </row>
    <row r="25" spans="1:11" s="668" customFormat="1" ht="29.4" customHeight="1">
      <c r="A25" s="667"/>
      <c r="B25" s="2389" t="s">
        <v>1874</v>
      </c>
      <c r="C25" s="2390"/>
      <c r="D25" s="2390"/>
      <c r="E25" s="678" t="s">
        <v>1364</v>
      </c>
      <c r="F25" s="681">
        <v>0.3</v>
      </c>
      <c r="G25" s="685">
        <v>331700</v>
      </c>
      <c r="H25" s="686"/>
      <c r="I25" s="687">
        <v>0.3</v>
      </c>
      <c r="J25" s="680">
        <f t="shared" si="2"/>
        <v>99510</v>
      </c>
    </row>
    <row r="26" spans="1:11" s="668" customFormat="1" ht="15" customHeight="1">
      <c r="A26" s="667"/>
      <c r="B26" s="2327"/>
      <c r="C26" s="2328"/>
      <c r="D26" s="2329"/>
      <c r="E26" s="678" t="s">
        <v>1829</v>
      </c>
      <c r="F26" s="681"/>
      <c r="G26" s="685" t="s">
        <v>1829</v>
      </c>
      <c r="H26" s="686"/>
      <c r="I26" s="687">
        <f t="shared" si="1"/>
        <v>0</v>
      </c>
      <c r="J26" s="680">
        <f t="shared" si="2"/>
        <v>0</v>
      </c>
    </row>
    <row r="27" spans="1:11" s="668" customFormat="1" ht="15" customHeight="1">
      <c r="A27" s="667"/>
      <c r="B27" s="2327"/>
      <c r="C27" s="2328"/>
      <c r="D27" s="2329"/>
      <c r="E27" s="678" t="s">
        <v>1829</v>
      </c>
      <c r="F27" s="681"/>
      <c r="G27" s="685" t="s">
        <v>1829</v>
      </c>
      <c r="H27" s="686"/>
      <c r="I27" s="687">
        <f t="shared" si="1"/>
        <v>0</v>
      </c>
      <c r="J27" s="680">
        <f t="shared" si="2"/>
        <v>0</v>
      </c>
    </row>
    <row r="28" spans="1:11" ht="15" customHeight="1">
      <c r="B28" s="2327"/>
      <c r="C28" s="2328"/>
      <c r="D28" s="2329"/>
      <c r="E28" s="678" t="s">
        <v>1829</v>
      </c>
      <c r="F28" s="681"/>
      <c r="G28" s="685" t="s">
        <v>1829</v>
      </c>
      <c r="H28" s="686"/>
      <c r="I28" s="687">
        <f t="shared" si="1"/>
        <v>0</v>
      </c>
      <c r="J28" s="680">
        <f t="shared" si="2"/>
        <v>0</v>
      </c>
      <c r="K28" s="668"/>
    </row>
    <row r="29" spans="1:11" ht="15" customHeight="1">
      <c r="B29" s="2327"/>
      <c r="C29" s="2328"/>
      <c r="D29" s="2329"/>
      <c r="E29" s="678" t="s">
        <v>1829</v>
      </c>
      <c r="F29" s="681"/>
      <c r="G29" s="685" t="s">
        <v>1829</v>
      </c>
      <c r="H29" s="686"/>
      <c r="I29" s="687">
        <f t="shared" si="1"/>
        <v>0</v>
      </c>
      <c r="J29" s="680">
        <f t="shared" si="2"/>
        <v>0</v>
      </c>
      <c r="K29" s="668"/>
    </row>
    <row r="30" spans="1:11" ht="15" customHeight="1">
      <c r="B30" s="2327"/>
      <c r="C30" s="2328"/>
      <c r="D30" s="2329"/>
      <c r="E30" s="678" t="s">
        <v>1829</v>
      </c>
      <c r="F30" s="681"/>
      <c r="G30" s="685" t="s">
        <v>1829</v>
      </c>
      <c r="H30" s="686"/>
      <c r="I30" s="687">
        <f t="shared" si="1"/>
        <v>0</v>
      </c>
      <c r="J30" s="680">
        <f t="shared" si="2"/>
        <v>0</v>
      </c>
      <c r="K30" s="668"/>
    </row>
    <row r="31" spans="1:11" ht="15" customHeight="1">
      <c r="B31" s="2327"/>
      <c r="C31" s="2328"/>
      <c r="D31" s="2329"/>
      <c r="E31" s="678" t="s">
        <v>1829</v>
      </c>
      <c r="F31" s="681"/>
      <c r="G31" s="685" t="s">
        <v>1829</v>
      </c>
      <c r="H31" s="686"/>
      <c r="I31" s="687">
        <f t="shared" si="1"/>
        <v>0</v>
      </c>
      <c r="J31" s="680">
        <f t="shared" si="2"/>
        <v>0</v>
      </c>
      <c r="K31" s="668"/>
    </row>
    <row r="32" spans="1:11" ht="15.75" customHeight="1" thickBot="1">
      <c r="B32" s="2332"/>
      <c r="C32" s="2333"/>
      <c r="D32" s="682"/>
      <c r="E32" s="682"/>
      <c r="F32" s="682"/>
      <c r="G32" s="2334" t="s">
        <v>1836</v>
      </c>
      <c r="H32" s="2334" t="s">
        <v>1836</v>
      </c>
      <c r="I32" s="2335"/>
      <c r="J32" s="683">
        <f>SUM(J20:J31)</f>
        <v>2970380</v>
      </c>
      <c r="K32" s="684"/>
    </row>
    <row r="33" spans="1:12" ht="6" customHeight="1"/>
    <row r="34" spans="1:12" ht="15.75" customHeight="1" thickBot="1">
      <c r="B34" s="2345" t="s">
        <v>1837</v>
      </c>
      <c r="C34" s="2345"/>
      <c r="D34" s="2345"/>
      <c r="E34" s="2345"/>
      <c r="F34" s="2345"/>
      <c r="G34" s="2345"/>
      <c r="H34" s="2345"/>
      <c r="I34" s="2345"/>
      <c r="J34" s="2345"/>
      <c r="K34" s="671"/>
    </row>
    <row r="35" spans="1:12" ht="15" customHeight="1">
      <c r="B35" s="2359" t="s">
        <v>1524</v>
      </c>
      <c r="C35" s="2360"/>
      <c r="D35" s="673" t="s">
        <v>1838</v>
      </c>
      <c r="E35" s="673" t="s">
        <v>1839</v>
      </c>
      <c r="F35" s="673" t="s">
        <v>1839</v>
      </c>
      <c r="G35" s="2363" t="s">
        <v>1840</v>
      </c>
      <c r="H35" s="2365" t="s">
        <v>1823</v>
      </c>
      <c r="I35" s="2360"/>
      <c r="J35" s="2347" t="s">
        <v>1549</v>
      </c>
      <c r="K35" s="668"/>
    </row>
    <row r="36" spans="1:12" ht="15" customHeight="1">
      <c r="B36" s="2361"/>
      <c r="C36" s="2362"/>
      <c r="D36" s="677" t="s">
        <v>1841</v>
      </c>
      <c r="E36" s="677" t="s">
        <v>1453</v>
      </c>
      <c r="F36" s="677" t="s">
        <v>1841</v>
      </c>
      <c r="G36" s="2364"/>
      <c r="H36" s="2366"/>
      <c r="I36" s="2362"/>
      <c r="J36" s="2348"/>
      <c r="K36" s="668"/>
    </row>
    <row r="37" spans="1:12" ht="27" customHeight="1">
      <c r="B37" s="2327" t="s">
        <v>1875</v>
      </c>
      <c r="C37" s="2329"/>
      <c r="D37" s="688">
        <v>280144.8</v>
      </c>
      <c r="E37" s="689">
        <v>0.6847183385639618</v>
      </c>
      <c r="F37" s="688">
        <f>IFERROR(D37*E37,"")</f>
        <v>191820.28201333334</v>
      </c>
      <c r="G37" s="690">
        <f>IFERROR(D37+F37,"")</f>
        <v>471965.08201333333</v>
      </c>
      <c r="H37" s="2357">
        <v>2.16</v>
      </c>
      <c r="I37" s="2358"/>
      <c r="J37" s="691">
        <f>IFERROR(G37*H37,"")</f>
        <v>1019444.5771488</v>
      </c>
      <c r="K37" s="668"/>
      <c r="L37" s="668">
        <v>0.6</v>
      </c>
    </row>
    <row r="38" spans="1:12">
      <c r="B38" s="2327"/>
      <c r="C38" s="2329"/>
      <c r="D38" s="688" t="s">
        <v>1829</v>
      </c>
      <c r="E38" s="689" t="s">
        <v>1829</v>
      </c>
      <c r="F38" s="688" t="str">
        <f t="shared" ref="F38:F40" si="3">IFERROR(D38*E38,"")</f>
        <v/>
      </c>
      <c r="G38" s="690" t="str">
        <f t="shared" ref="G38:G40" si="4">IFERROR(D38+F38,"")</f>
        <v/>
      </c>
      <c r="H38" s="2355" t="str">
        <f>IFERROR(IF(G38="","",$H$37),"")</f>
        <v/>
      </c>
      <c r="I38" s="2356"/>
      <c r="J38" s="691" t="str">
        <f>IFERROR(G38*H38,"")</f>
        <v/>
      </c>
      <c r="K38" s="668"/>
    </row>
    <row r="39" spans="1:12">
      <c r="B39" s="2327"/>
      <c r="C39" s="2329"/>
      <c r="D39" s="688" t="s">
        <v>1829</v>
      </c>
      <c r="E39" s="689" t="s">
        <v>1829</v>
      </c>
      <c r="F39" s="688" t="str">
        <f t="shared" si="3"/>
        <v/>
      </c>
      <c r="G39" s="690" t="str">
        <f t="shared" si="4"/>
        <v/>
      </c>
      <c r="H39" s="2355" t="str">
        <f t="shared" ref="H39:H40" si="5">IFERROR(IF(G39="","",$H$37),"")</f>
        <v/>
      </c>
      <c r="I39" s="2356"/>
      <c r="J39" s="691" t="str">
        <f t="shared" ref="J39:J40" si="6">IFERROR(G39*H39,"")</f>
        <v/>
      </c>
      <c r="K39" s="668"/>
    </row>
    <row r="40" spans="1:12">
      <c r="B40" s="2327"/>
      <c r="C40" s="2329"/>
      <c r="D40" s="688" t="s">
        <v>1829</v>
      </c>
      <c r="E40" s="689" t="s">
        <v>1829</v>
      </c>
      <c r="F40" s="688" t="str">
        <f t="shared" si="3"/>
        <v/>
      </c>
      <c r="G40" s="690" t="str">
        <f t="shared" si="4"/>
        <v/>
      </c>
      <c r="H40" s="2355" t="str">
        <f t="shared" si="5"/>
        <v/>
      </c>
      <c r="I40" s="2356"/>
      <c r="J40" s="691" t="str">
        <f t="shared" si="6"/>
        <v/>
      </c>
      <c r="K40" s="668"/>
    </row>
    <row r="41" spans="1:12" ht="15.75" customHeight="1" thickBot="1">
      <c r="B41" s="2332"/>
      <c r="C41" s="2333"/>
      <c r="D41" s="682"/>
      <c r="E41" s="682"/>
      <c r="F41" s="682"/>
      <c r="G41" s="2334" t="s">
        <v>1843</v>
      </c>
      <c r="H41" s="2334" t="s">
        <v>1843</v>
      </c>
      <c r="I41" s="2335"/>
      <c r="J41" s="683">
        <f>SUM(J37:J40)</f>
        <v>1019444.5771488</v>
      </c>
      <c r="K41" s="684"/>
    </row>
    <row r="42" spans="1:12" ht="6" customHeight="1"/>
    <row r="43" spans="1:12" ht="15.75" customHeight="1" thickBot="1">
      <c r="B43" s="2345" t="s">
        <v>1844</v>
      </c>
      <c r="C43" s="2345"/>
      <c r="D43" s="2345"/>
      <c r="E43" s="2345"/>
      <c r="F43" s="2345"/>
      <c r="G43" s="2345"/>
      <c r="H43" s="2345"/>
      <c r="I43" s="2345"/>
      <c r="J43" s="2345"/>
      <c r="K43" s="671"/>
    </row>
    <row r="44" spans="1:12" s="668" customFormat="1" ht="15" customHeight="1">
      <c r="A44" s="667"/>
      <c r="B44" s="2352" t="s">
        <v>1524</v>
      </c>
      <c r="C44" s="2353"/>
      <c r="D44" s="2353"/>
      <c r="E44" s="2353" t="s">
        <v>1522</v>
      </c>
      <c r="F44" s="2353"/>
      <c r="G44" s="672" t="s">
        <v>1845</v>
      </c>
      <c r="H44" s="2353" t="s">
        <v>1822</v>
      </c>
      <c r="I44" s="2353"/>
      <c r="J44" s="2347" t="s">
        <v>1549</v>
      </c>
    </row>
    <row r="45" spans="1:12" s="668" customFormat="1" ht="15" customHeight="1">
      <c r="A45" s="667"/>
      <c r="B45" s="2354"/>
      <c r="C45" s="2349"/>
      <c r="D45" s="2349"/>
      <c r="E45" s="2349" t="s">
        <v>1846</v>
      </c>
      <c r="F45" s="2349"/>
      <c r="G45" s="676" t="s">
        <v>1847</v>
      </c>
      <c r="H45" s="2349" t="s">
        <v>1848</v>
      </c>
      <c r="I45" s="2349"/>
      <c r="J45" s="2348"/>
    </row>
    <row r="46" spans="1:12" s="668" customFormat="1">
      <c r="A46" s="667"/>
      <c r="B46" s="2327" t="s">
        <v>1876</v>
      </c>
      <c r="C46" s="2328"/>
      <c r="D46" s="2329"/>
      <c r="E46" s="2350">
        <v>0.6</v>
      </c>
      <c r="F46" s="2350"/>
      <c r="G46" s="692">
        <v>1</v>
      </c>
      <c r="H46" s="2351">
        <v>600000</v>
      </c>
      <c r="I46" s="2351"/>
      <c r="J46" s="680">
        <f>IFERROR(E46*G46*H46,"")</f>
        <v>360000</v>
      </c>
    </row>
    <row r="47" spans="1:12" s="668" customFormat="1">
      <c r="A47" s="667"/>
      <c r="B47" s="2327"/>
      <c r="C47" s="2328"/>
      <c r="D47" s="2329"/>
      <c r="E47" s="2350"/>
      <c r="F47" s="2350"/>
      <c r="G47" s="692"/>
      <c r="H47" s="2351" t="s">
        <v>1829</v>
      </c>
      <c r="I47" s="2351"/>
      <c r="J47" s="680" t="str">
        <f t="shared" ref="J47:J48" si="7">IFERROR(E47*G47*H47,"")</f>
        <v/>
      </c>
    </row>
    <row r="48" spans="1:12" s="668" customFormat="1">
      <c r="A48" s="667"/>
      <c r="B48" s="2327"/>
      <c r="C48" s="2328"/>
      <c r="D48" s="2329"/>
      <c r="E48" s="2350" t="s">
        <v>1829</v>
      </c>
      <c r="F48" s="2350"/>
      <c r="G48" s="681"/>
      <c r="H48" s="2351" t="s">
        <v>1829</v>
      </c>
      <c r="I48" s="2351"/>
      <c r="J48" s="680" t="str">
        <f t="shared" si="7"/>
        <v/>
      </c>
    </row>
    <row r="49" spans="1:11" s="668" customFormat="1" ht="15.75" customHeight="1" thickBot="1">
      <c r="A49" s="667"/>
      <c r="B49" s="2332"/>
      <c r="C49" s="2333"/>
      <c r="D49" s="682"/>
      <c r="E49" s="682"/>
      <c r="F49" s="682"/>
      <c r="G49" s="2334" t="s">
        <v>1849</v>
      </c>
      <c r="H49" s="2334" t="s">
        <v>1849</v>
      </c>
      <c r="I49" s="2335"/>
      <c r="J49" s="683">
        <f>SUM(J46:J48)</f>
        <v>360000</v>
      </c>
      <c r="K49" s="684"/>
    </row>
    <row r="50" spans="1:11" s="668" customFormat="1" ht="6" customHeight="1">
      <c r="A50" s="667"/>
      <c r="B50" s="667"/>
      <c r="C50" s="667"/>
      <c r="D50" s="667"/>
      <c r="E50" s="667"/>
      <c r="F50" s="667"/>
      <c r="G50" s="667"/>
      <c r="H50" s="667"/>
      <c r="I50" s="667"/>
      <c r="J50" s="667"/>
      <c r="K50" s="667"/>
    </row>
    <row r="51" spans="1:11" s="668" customFormat="1" ht="15.75" customHeight="1" thickBot="1">
      <c r="A51" s="667"/>
      <c r="B51" s="2345" t="s">
        <v>1850</v>
      </c>
      <c r="C51" s="2345"/>
      <c r="D51" s="2345"/>
      <c r="E51" s="2345"/>
      <c r="F51" s="2345"/>
      <c r="G51" s="2345"/>
      <c r="H51" s="2345"/>
      <c r="I51" s="2345"/>
      <c r="J51" s="2345"/>
      <c r="K51" s="671"/>
    </row>
    <row r="52" spans="1:11" s="668" customFormat="1" ht="30" customHeight="1">
      <c r="A52" s="667"/>
      <c r="B52" s="2336" t="s">
        <v>1524</v>
      </c>
      <c r="C52" s="2337"/>
      <c r="D52" s="2337"/>
      <c r="E52" s="2337"/>
      <c r="F52" s="2337"/>
      <c r="G52" s="2338"/>
      <c r="H52" s="2339" t="s">
        <v>1851</v>
      </c>
      <c r="I52" s="2338"/>
      <c r="J52" s="674" t="s">
        <v>1549</v>
      </c>
    </row>
    <row r="53" spans="1:11" s="668" customFormat="1">
      <c r="A53" s="667"/>
      <c r="B53" s="2340" t="s">
        <v>1852</v>
      </c>
      <c r="C53" s="2341"/>
      <c r="D53" s="2341"/>
      <c r="E53" s="2341"/>
      <c r="F53" s="2341"/>
      <c r="G53" s="2342"/>
      <c r="H53" s="2343"/>
      <c r="I53" s="2329"/>
      <c r="J53" s="693">
        <f>+J15+J32+J41+J49</f>
        <v>4816532.4848981807</v>
      </c>
    </row>
    <row r="54" spans="1:11" s="668" customFormat="1">
      <c r="A54" s="667"/>
      <c r="B54" s="2327" t="s">
        <v>1275</v>
      </c>
      <c r="C54" s="2328"/>
      <c r="D54" s="2328"/>
      <c r="E54" s="2328"/>
      <c r="F54" s="2328"/>
      <c r="G54" s="2329"/>
      <c r="H54" s="2330">
        <v>0</v>
      </c>
      <c r="I54" s="2331"/>
      <c r="J54" s="691">
        <f>$J$53*H54</f>
        <v>0</v>
      </c>
    </row>
    <row r="55" spans="1:11" s="668" customFormat="1" ht="12.75" customHeight="1">
      <c r="A55" s="667"/>
      <c r="B55" s="2327" t="s">
        <v>1276</v>
      </c>
      <c r="C55" s="2328"/>
      <c r="D55" s="2328"/>
      <c r="E55" s="2328"/>
      <c r="F55" s="2328"/>
      <c r="G55" s="2329"/>
      <c r="H55" s="2330">
        <v>0</v>
      </c>
      <c r="I55" s="2331"/>
      <c r="J55" s="691">
        <f>$J$53*H55</f>
        <v>0</v>
      </c>
    </row>
    <row r="56" spans="1:11" s="668" customFormat="1">
      <c r="A56" s="667"/>
      <c r="B56" s="2327" t="s">
        <v>1277</v>
      </c>
      <c r="C56" s="2328"/>
      <c r="D56" s="2328"/>
      <c r="E56" s="2328"/>
      <c r="F56" s="2328"/>
      <c r="G56" s="2329"/>
      <c r="H56" s="2330">
        <v>0</v>
      </c>
      <c r="I56" s="2331"/>
      <c r="J56" s="691">
        <f>$J$53*H56</f>
        <v>0</v>
      </c>
    </row>
    <row r="57" spans="1:11" s="668" customFormat="1" ht="15.75" customHeight="1" thickBot="1">
      <c r="A57" s="667"/>
      <c r="B57" s="2332"/>
      <c r="C57" s="2333"/>
      <c r="D57" s="682"/>
      <c r="E57" s="682"/>
      <c r="F57" s="682"/>
      <c r="G57" s="2334" t="s">
        <v>1853</v>
      </c>
      <c r="H57" s="2334" t="s">
        <v>1853</v>
      </c>
      <c r="I57" s="2335"/>
      <c r="J57" s="683">
        <f>SUM(J54:J56)</f>
        <v>0</v>
      </c>
      <c r="K57" s="684"/>
    </row>
    <row r="58" spans="1:11" ht="49.8" customHeight="1" thickBot="1">
      <c r="B58" s="785" t="s">
        <v>1306</v>
      </c>
      <c r="C58" s="2323" t="e" vm="7">
        <v>#VALUE!</v>
      </c>
      <c r="D58" s="2323"/>
      <c r="E58" s="777"/>
      <c r="F58" s="2324" t="s">
        <v>1306</v>
      </c>
      <c r="G58" s="2324"/>
      <c r="H58" s="2323"/>
      <c r="I58" s="2323"/>
      <c r="J58" s="778"/>
    </row>
    <row r="59" spans="1:11" ht="16.2" thickBot="1">
      <c r="B59" s="2133" t="s">
        <v>1939</v>
      </c>
      <c r="C59" s="1760"/>
      <c r="D59" s="755"/>
      <c r="E59" s="238"/>
      <c r="F59" s="1759" t="s">
        <v>1942</v>
      </c>
      <c r="G59" s="1759"/>
      <c r="H59" s="1759"/>
      <c r="I59" s="1759"/>
      <c r="J59" s="779"/>
    </row>
    <row r="60" spans="1:11" ht="15.6">
      <c r="B60" s="2159" t="s">
        <v>1940</v>
      </c>
      <c r="C60" s="1759"/>
      <c r="D60" s="755"/>
      <c r="E60" s="238"/>
      <c r="F60" s="1759" t="s">
        <v>1943</v>
      </c>
      <c r="G60" s="1759"/>
      <c r="H60" s="1759"/>
      <c r="I60" s="1759"/>
      <c r="J60" s="779"/>
    </row>
    <row r="61" spans="1:11" ht="15" customHeight="1">
      <c r="B61" s="2159" t="s">
        <v>1941</v>
      </c>
      <c r="C61" s="1759"/>
      <c r="D61" s="755"/>
      <c r="E61" s="238"/>
      <c r="F61" s="1759" t="s">
        <v>1944</v>
      </c>
      <c r="G61" s="1759"/>
      <c r="H61" s="1759"/>
      <c r="I61" s="1759"/>
      <c r="J61" s="779"/>
    </row>
    <row r="62" spans="1:11">
      <c r="B62" s="2391"/>
      <c r="C62" s="2385"/>
      <c r="D62" s="2385"/>
      <c r="E62" s="2385"/>
      <c r="J62" s="779"/>
    </row>
    <row r="63" spans="1:11" ht="13.8" thickBot="1">
      <c r="B63" s="783"/>
      <c r="C63" s="784"/>
      <c r="D63" s="784"/>
      <c r="E63" s="784"/>
      <c r="F63" s="784"/>
      <c r="G63" s="784"/>
      <c r="H63" s="784"/>
      <c r="I63" s="784"/>
      <c r="J63" s="780"/>
    </row>
  </sheetData>
  <mergeCells count="100">
    <mergeCell ref="B7:E8"/>
    <mergeCell ref="F7:F8"/>
    <mergeCell ref="H7:I8"/>
    <mergeCell ref="J7:J8"/>
    <mergeCell ref="C2:J2"/>
    <mergeCell ref="C4:D4"/>
    <mergeCell ref="G4:H4"/>
    <mergeCell ref="I4:J4"/>
    <mergeCell ref="B6:J6"/>
    <mergeCell ref="B9:E9"/>
    <mergeCell ref="H9:I9"/>
    <mergeCell ref="B10:E10"/>
    <mergeCell ref="H10:I10"/>
    <mergeCell ref="B11:E11"/>
    <mergeCell ref="H11:I11"/>
    <mergeCell ref="B12:E12"/>
    <mergeCell ref="H12:I12"/>
    <mergeCell ref="B13:E13"/>
    <mergeCell ref="H13:I13"/>
    <mergeCell ref="B14:E14"/>
    <mergeCell ref="H14:I14"/>
    <mergeCell ref="B15:C15"/>
    <mergeCell ref="G15:I15"/>
    <mergeCell ref="B17:J17"/>
    <mergeCell ref="B18:D19"/>
    <mergeCell ref="E18:E19"/>
    <mergeCell ref="F18:F19"/>
    <mergeCell ref="G18:G19"/>
    <mergeCell ref="I18:I19"/>
    <mergeCell ref="J18:J19"/>
    <mergeCell ref="B31:D3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2:C32"/>
    <mergeCell ref="G32:I32"/>
    <mergeCell ref="B34:J34"/>
    <mergeCell ref="B35:C36"/>
    <mergeCell ref="G35:G36"/>
    <mergeCell ref="H35:I36"/>
    <mergeCell ref="J35:J36"/>
    <mergeCell ref="B37:C37"/>
    <mergeCell ref="H37:I37"/>
    <mergeCell ref="B38:C38"/>
    <mergeCell ref="H38:I38"/>
    <mergeCell ref="B39:C39"/>
    <mergeCell ref="H39:I39"/>
    <mergeCell ref="H44:I44"/>
    <mergeCell ref="B40:C40"/>
    <mergeCell ref="H40:I40"/>
    <mergeCell ref="B41:C41"/>
    <mergeCell ref="G41:I41"/>
    <mergeCell ref="B43:J43"/>
    <mergeCell ref="B54:G54"/>
    <mergeCell ref="H54:I54"/>
    <mergeCell ref="J44:J45"/>
    <mergeCell ref="E45:F45"/>
    <mergeCell ref="B48:D48"/>
    <mergeCell ref="E48:F48"/>
    <mergeCell ref="H48:I48"/>
    <mergeCell ref="H45:I45"/>
    <mergeCell ref="B46:D46"/>
    <mergeCell ref="E46:F46"/>
    <mergeCell ref="H46:I46"/>
    <mergeCell ref="B47:D47"/>
    <mergeCell ref="E47:F47"/>
    <mergeCell ref="H47:I47"/>
    <mergeCell ref="B44:D45"/>
    <mergeCell ref="E44:F44"/>
    <mergeCell ref="B49:C49"/>
    <mergeCell ref="G49:I49"/>
    <mergeCell ref="B52:G52"/>
    <mergeCell ref="H52:I52"/>
    <mergeCell ref="B53:G53"/>
    <mergeCell ref="H53:I53"/>
    <mergeCell ref="B51:J51"/>
    <mergeCell ref="B62:E62"/>
    <mergeCell ref="B55:G55"/>
    <mergeCell ref="H55:I55"/>
    <mergeCell ref="B56:G56"/>
    <mergeCell ref="H56:I56"/>
    <mergeCell ref="B57:C57"/>
    <mergeCell ref="G57:I57"/>
    <mergeCell ref="C58:D58"/>
    <mergeCell ref="F58:G58"/>
    <mergeCell ref="H58:I58"/>
    <mergeCell ref="B59:C59"/>
    <mergeCell ref="F59:I59"/>
    <mergeCell ref="B60:C60"/>
    <mergeCell ref="F60:I60"/>
    <mergeCell ref="B61:C61"/>
    <mergeCell ref="F61:I61"/>
  </mergeCells>
  <printOptions horizontalCentered="1"/>
  <pageMargins left="0" right="0" top="0" bottom="0" header="0" footer="0"/>
  <pageSetup scale="80" fitToHeight="0" orientation="portrait" horizontalDpi="4294967293" verticalDpi="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17DA9-6E53-4786-8D6C-C9185F3B853C}">
  <sheetPr>
    <pageSetUpPr fitToPage="1"/>
  </sheetPr>
  <dimension ref="A1:L63"/>
  <sheetViews>
    <sheetView view="pageBreakPreview" topLeftCell="A51" zoomScaleNormal="100" zoomScaleSheetLayoutView="100" workbookViewId="0">
      <selection activeCell="L72" sqref="L72"/>
    </sheetView>
  </sheetViews>
  <sheetFormatPr baseColWidth="10" defaultColWidth="11.44140625" defaultRowHeight="13.2"/>
  <cols>
    <col min="1" max="1" width="3.6640625" style="667" customWidth="1"/>
    <col min="2" max="2" width="15.6640625" style="667" customWidth="1"/>
    <col min="3" max="3" width="20.6640625" style="667" customWidth="1"/>
    <col min="4" max="4" width="19.21875" style="667" customWidth="1"/>
    <col min="5" max="6" width="12.6640625" style="667" customWidth="1"/>
    <col min="7" max="7" width="15.6640625" style="667" customWidth="1"/>
    <col min="8" max="9" width="9.6640625" style="667" customWidth="1"/>
    <col min="10" max="10" width="15.6640625" style="667" customWidth="1"/>
    <col min="11" max="11" width="3.6640625" style="667" customWidth="1"/>
    <col min="12" max="12" width="11.44140625" style="668"/>
    <col min="13" max="16384" width="11.44140625" style="667"/>
  </cols>
  <sheetData>
    <row r="1" spans="1:12" ht="13.8" thickBot="1"/>
    <row r="2" spans="1:12" ht="45" customHeight="1" thickBot="1">
      <c r="B2" s="669" t="s">
        <v>1818</v>
      </c>
      <c r="C2" s="2371" t="str">
        <f>+'ACTA ADICIONAL OBRA '!B215</f>
        <v>Tubería Alcantarillado de 8" en PVC (Unión Mecánica) de pared interior lisa y exterior corrugada.</v>
      </c>
      <c r="D2" s="2372"/>
      <c r="E2" s="2372"/>
      <c r="F2" s="2372"/>
      <c r="G2" s="2372"/>
      <c r="H2" s="2372"/>
      <c r="I2" s="2372"/>
      <c r="J2" s="2373"/>
    </row>
    <row r="3" spans="1:12" ht="4.95" customHeight="1" thickBot="1"/>
    <row r="4" spans="1:12" ht="16.5" customHeight="1" thickBot="1">
      <c r="B4" s="669" t="s">
        <v>1370</v>
      </c>
      <c r="C4" s="2374" t="str">
        <f>+'ACTA ADICIONAL OBRA '!A215</f>
        <v>12.4.9</v>
      </c>
      <c r="D4" s="2375"/>
      <c r="E4" s="669" t="s">
        <v>1819</v>
      </c>
      <c r="F4" s="670" t="str">
        <f>+'ACTA ADICIONAL OBRA '!C215</f>
        <v>m</v>
      </c>
      <c r="G4" s="2376" t="s">
        <v>1820</v>
      </c>
      <c r="H4" s="2377"/>
      <c r="I4" s="2378">
        <f>ROUND(SUM(J53:J56),0)</f>
        <v>174944</v>
      </c>
      <c r="J4" s="2379"/>
    </row>
    <row r="5" spans="1:12" ht="6" customHeight="1"/>
    <row r="6" spans="1:12" ht="15.75" customHeight="1" thickBot="1">
      <c r="B6" s="2345" t="s">
        <v>1821</v>
      </c>
      <c r="C6" s="2345"/>
      <c r="D6" s="2345"/>
      <c r="E6" s="2345"/>
      <c r="F6" s="2345"/>
      <c r="G6" s="2345"/>
      <c r="H6" s="2345"/>
      <c r="I6" s="2345"/>
      <c r="J6" s="2345"/>
      <c r="K6" s="671"/>
    </row>
    <row r="7" spans="1:12" ht="15" customHeight="1">
      <c r="B7" s="2352" t="s">
        <v>1524</v>
      </c>
      <c r="C7" s="2353"/>
      <c r="D7" s="2353"/>
      <c r="E7" s="2353"/>
      <c r="F7" s="2353" t="s">
        <v>1231</v>
      </c>
      <c r="G7" s="673" t="s">
        <v>1822</v>
      </c>
      <c r="H7" s="2353" t="s">
        <v>1823</v>
      </c>
      <c r="I7" s="2353"/>
      <c r="J7" s="2347" t="s">
        <v>1549</v>
      </c>
      <c r="K7" s="675"/>
    </row>
    <row r="8" spans="1:12" ht="15" customHeight="1">
      <c r="B8" s="2354"/>
      <c r="C8" s="2349"/>
      <c r="D8" s="2349"/>
      <c r="E8" s="2349"/>
      <c r="F8" s="2349"/>
      <c r="G8" s="677" t="s">
        <v>1824</v>
      </c>
      <c r="H8" s="2349"/>
      <c r="I8" s="2349"/>
      <c r="J8" s="2348"/>
      <c r="K8" s="675"/>
    </row>
    <row r="9" spans="1:12" ht="12.75" customHeight="1">
      <c r="B9" s="2367" t="s">
        <v>1825</v>
      </c>
      <c r="C9" s="2368"/>
      <c r="D9" s="2368"/>
      <c r="E9" s="2368"/>
      <c r="F9" s="678" t="s">
        <v>1453</v>
      </c>
      <c r="G9" s="679">
        <f>+J41</f>
        <v>54435.877762666663</v>
      </c>
      <c r="H9" s="2369">
        <v>0.1</v>
      </c>
      <c r="I9" s="2370"/>
      <c r="J9" s="680">
        <f>IFERROR(G9*H9,"")</f>
        <v>5443.5877762666669</v>
      </c>
      <c r="K9" s="675"/>
    </row>
    <row r="10" spans="1:12">
      <c r="B10" s="2367"/>
      <c r="C10" s="2368"/>
      <c r="D10" s="2368"/>
      <c r="E10" s="2368"/>
      <c r="F10" s="678" t="s">
        <v>1829</v>
      </c>
      <c r="G10" s="679" t="s">
        <v>1829</v>
      </c>
      <c r="H10" s="2350" t="str">
        <f>IFERROR(IF(G10="","",1/L10),"")</f>
        <v/>
      </c>
      <c r="I10" s="2350"/>
      <c r="J10" s="680" t="str">
        <f t="shared" ref="J10:J14" si="0">IFERROR(G10*H10,"")</f>
        <v/>
      </c>
      <c r="K10" s="675"/>
      <c r="L10" s="668">
        <v>3</v>
      </c>
    </row>
    <row r="11" spans="1:12">
      <c r="B11" s="2367"/>
      <c r="C11" s="2368"/>
      <c r="D11" s="2368"/>
      <c r="E11" s="2368"/>
      <c r="F11" s="678" t="s">
        <v>1829</v>
      </c>
      <c r="G11" s="679" t="s">
        <v>1829</v>
      </c>
      <c r="H11" s="2350" t="str">
        <f>IFERROR(IF(G11="","",1/L11),"")</f>
        <v/>
      </c>
      <c r="I11" s="2350"/>
      <c r="J11" s="680" t="str">
        <f t="shared" si="0"/>
        <v/>
      </c>
      <c r="K11" s="675"/>
      <c r="L11" s="668">
        <v>1</v>
      </c>
    </row>
    <row r="12" spans="1:12" s="668" customFormat="1">
      <c r="A12" s="667"/>
      <c r="B12" s="2367"/>
      <c r="C12" s="2368"/>
      <c r="D12" s="2368"/>
      <c r="E12" s="2368"/>
      <c r="F12" s="678" t="s">
        <v>1829</v>
      </c>
      <c r="G12" s="679" t="s">
        <v>1829</v>
      </c>
      <c r="H12" s="2350" t="str">
        <f>IFERROR(IF(G12="","",1/L12),"")</f>
        <v/>
      </c>
      <c r="I12" s="2350"/>
      <c r="J12" s="680" t="str">
        <f t="shared" si="0"/>
        <v/>
      </c>
      <c r="K12" s="675"/>
    </row>
    <row r="13" spans="1:12" s="668" customFormat="1">
      <c r="A13" s="667"/>
      <c r="B13" s="2367"/>
      <c r="C13" s="2368"/>
      <c r="D13" s="2368"/>
      <c r="E13" s="2368"/>
      <c r="F13" s="678" t="s">
        <v>1829</v>
      </c>
      <c r="G13" s="679" t="s">
        <v>1829</v>
      </c>
      <c r="H13" s="2350" t="str">
        <f>IFERROR(IF(G13="","",1/L13),"")</f>
        <v/>
      </c>
      <c r="I13" s="2350"/>
      <c r="J13" s="680" t="str">
        <f t="shared" si="0"/>
        <v/>
      </c>
      <c r="K13" s="675"/>
    </row>
    <row r="14" spans="1:12" s="668" customFormat="1">
      <c r="A14" s="667"/>
      <c r="B14" s="2367"/>
      <c r="C14" s="2368"/>
      <c r="D14" s="2368"/>
      <c r="E14" s="2368"/>
      <c r="F14" s="678" t="s">
        <v>1829</v>
      </c>
      <c r="G14" s="679" t="s">
        <v>1829</v>
      </c>
      <c r="H14" s="2350" t="str">
        <f>IFERROR(IF(G14="","",1/L14),"")</f>
        <v/>
      </c>
      <c r="I14" s="2350"/>
      <c r="J14" s="680" t="str">
        <f t="shared" si="0"/>
        <v/>
      </c>
      <c r="K14" s="675"/>
    </row>
    <row r="15" spans="1:12" s="668" customFormat="1" ht="15.75" customHeight="1" thickBot="1">
      <c r="A15" s="667"/>
      <c r="B15" s="2332"/>
      <c r="C15" s="2333"/>
      <c r="D15" s="682"/>
      <c r="E15" s="682"/>
      <c r="F15" s="682"/>
      <c r="G15" s="2334" t="s">
        <v>1830</v>
      </c>
      <c r="H15" s="2334"/>
      <c r="I15" s="2335"/>
      <c r="J15" s="683">
        <f>SUM(J9:J14)</f>
        <v>5443.5877762666669</v>
      </c>
      <c r="K15" s="684"/>
    </row>
    <row r="16" spans="1:12" s="668" customFormat="1" ht="6" customHeight="1">
      <c r="A16" s="667"/>
      <c r="B16" s="667"/>
      <c r="C16" s="667"/>
      <c r="D16" s="667"/>
      <c r="E16" s="667"/>
      <c r="F16" s="667"/>
      <c r="G16" s="667"/>
      <c r="H16" s="667"/>
      <c r="I16" s="667"/>
      <c r="J16" s="667"/>
      <c r="K16" s="667"/>
    </row>
    <row r="17" spans="1:11" s="668" customFormat="1" ht="15.75" customHeight="1" thickBot="1">
      <c r="A17" s="667"/>
      <c r="B17" s="2345" t="s">
        <v>1831</v>
      </c>
      <c r="C17" s="2345"/>
      <c r="D17" s="2345"/>
      <c r="E17" s="2345"/>
      <c r="F17" s="2345"/>
      <c r="G17" s="2345"/>
      <c r="H17" s="2345"/>
      <c r="I17" s="2345"/>
      <c r="J17" s="2345"/>
      <c r="K17" s="671"/>
    </row>
    <row r="18" spans="1:11" s="668" customFormat="1" ht="15" customHeight="1">
      <c r="A18" s="667"/>
      <c r="B18" s="2352" t="s">
        <v>1524</v>
      </c>
      <c r="C18" s="2353"/>
      <c r="D18" s="2353"/>
      <c r="E18" s="2353" t="s">
        <v>1231</v>
      </c>
      <c r="F18" s="2353" t="s">
        <v>1522</v>
      </c>
      <c r="G18" s="2353" t="s">
        <v>1832</v>
      </c>
      <c r="H18" s="673" t="s">
        <v>1833</v>
      </c>
      <c r="I18" s="2353" t="s">
        <v>1834</v>
      </c>
      <c r="J18" s="2347" t="s">
        <v>1549</v>
      </c>
    </row>
    <row r="19" spans="1:11" s="668" customFormat="1" ht="15" customHeight="1">
      <c r="A19" s="667"/>
      <c r="B19" s="2354"/>
      <c r="C19" s="2349"/>
      <c r="D19" s="2349"/>
      <c r="E19" s="2349"/>
      <c r="F19" s="2349"/>
      <c r="G19" s="2349"/>
      <c r="H19" s="677" t="s">
        <v>1453</v>
      </c>
      <c r="I19" s="2349"/>
      <c r="J19" s="2348"/>
    </row>
    <row r="20" spans="1:11" s="668" customFormat="1" ht="15" customHeight="1">
      <c r="A20" s="667"/>
      <c r="B20" s="2367" t="s">
        <v>1877</v>
      </c>
      <c r="C20" s="2368"/>
      <c r="D20" s="2368"/>
      <c r="E20" s="678" t="s">
        <v>103</v>
      </c>
      <c r="F20" s="681">
        <v>1</v>
      </c>
      <c r="G20" s="685">
        <v>95700</v>
      </c>
      <c r="H20" s="686"/>
      <c r="I20" s="687">
        <f>F20*(1+H20)</f>
        <v>1</v>
      </c>
      <c r="J20" s="680">
        <f>IFERROR(G20*I20,0)</f>
        <v>95700</v>
      </c>
    </row>
    <row r="21" spans="1:11" s="668" customFormat="1" ht="15" customHeight="1">
      <c r="A21" s="667"/>
      <c r="B21" s="2367" t="s">
        <v>1878</v>
      </c>
      <c r="C21" s="2368"/>
      <c r="D21" s="2368"/>
      <c r="E21" s="678" t="s">
        <v>1364</v>
      </c>
      <c r="F21" s="681">
        <v>0.04</v>
      </c>
      <c r="G21" s="685">
        <v>44300</v>
      </c>
      <c r="H21" s="686"/>
      <c r="I21" s="687">
        <f t="shared" ref="I21:I31" si="1">F21*(1+H21)</f>
        <v>0.04</v>
      </c>
      <c r="J21" s="680">
        <f t="shared" ref="J21:J31" si="2">IFERROR(G21*I21,0)</f>
        <v>1772</v>
      </c>
    </row>
    <row r="22" spans="1:11" s="668" customFormat="1" ht="15" customHeight="1">
      <c r="A22" s="667"/>
      <c r="B22" s="2367" t="s">
        <v>1879</v>
      </c>
      <c r="C22" s="2368"/>
      <c r="D22" s="2368"/>
      <c r="E22" s="678" t="s">
        <v>1364</v>
      </c>
      <c r="F22" s="681">
        <v>1</v>
      </c>
      <c r="G22" s="685">
        <v>16700</v>
      </c>
      <c r="H22" s="686"/>
      <c r="I22" s="687">
        <f t="shared" si="1"/>
        <v>1</v>
      </c>
      <c r="J22" s="680">
        <f t="shared" si="2"/>
        <v>16700</v>
      </c>
    </row>
    <row r="23" spans="1:11" s="668" customFormat="1" ht="15" customHeight="1">
      <c r="A23" s="667"/>
      <c r="B23" s="2367" t="s">
        <v>1880</v>
      </c>
      <c r="C23" s="2368"/>
      <c r="D23" s="2368"/>
      <c r="E23" s="678" t="s">
        <v>1364</v>
      </c>
      <c r="F23" s="681">
        <v>0.01</v>
      </c>
      <c r="G23" s="685">
        <v>89300</v>
      </c>
      <c r="H23" s="686"/>
      <c r="I23" s="687">
        <f t="shared" si="1"/>
        <v>0.01</v>
      </c>
      <c r="J23" s="680">
        <f t="shared" si="2"/>
        <v>893</v>
      </c>
    </row>
    <row r="24" spans="1:11" s="668" customFormat="1" ht="15" customHeight="1">
      <c r="A24" s="667"/>
      <c r="B24" s="2367"/>
      <c r="C24" s="2368"/>
      <c r="D24" s="2368"/>
      <c r="E24" s="678" t="s">
        <v>1829</v>
      </c>
      <c r="F24" s="681"/>
      <c r="G24" s="685" t="s">
        <v>1829</v>
      </c>
      <c r="H24" s="686"/>
      <c r="I24" s="687">
        <f t="shared" si="1"/>
        <v>0</v>
      </c>
      <c r="J24" s="680">
        <f t="shared" si="2"/>
        <v>0</v>
      </c>
    </row>
    <row r="25" spans="1:11" s="668" customFormat="1" ht="15" customHeight="1">
      <c r="A25" s="667"/>
      <c r="B25" s="2367"/>
      <c r="C25" s="2368"/>
      <c r="D25" s="2368"/>
      <c r="E25" s="678" t="s">
        <v>1829</v>
      </c>
      <c r="F25" s="681"/>
      <c r="G25" s="685" t="s">
        <v>1829</v>
      </c>
      <c r="H25" s="686"/>
      <c r="I25" s="687">
        <f t="shared" si="1"/>
        <v>0</v>
      </c>
      <c r="J25" s="680">
        <f t="shared" si="2"/>
        <v>0</v>
      </c>
    </row>
    <row r="26" spans="1:11" s="668" customFormat="1" ht="15" customHeight="1">
      <c r="A26" s="667"/>
      <c r="B26" s="2327"/>
      <c r="C26" s="2328"/>
      <c r="D26" s="2329"/>
      <c r="E26" s="678" t="s">
        <v>1829</v>
      </c>
      <c r="F26" s="681"/>
      <c r="G26" s="685" t="s">
        <v>1829</v>
      </c>
      <c r="H26" s="686"/>
      <c r="I26" s="687">
        <f t="shared" si="1"/>
        <v>0</v>
      </c>
      <c r="J26" s="680">
        <f t="shared" si="2"/>
        <v>0</v>
      </c>
    </row>
    <row r="27" spans="1:11" s="668" customFormat="1" ht="15" customHeight="1">
      <c r="A27" s="667"/>
      <c r="B27" s="2327"/>
      <c r="C27" s="2328"/>
      <c r="D27" s="2329"/>
      <c r="E27" s="678" t="s">
        <v>1829</v>
      </c>
      <c r="F27" s="681"/>
      <c r="G27" s="685" t="s">
        <v>1829</v>
      </c>
      <c r="H27" s="686"/>
      <c r="I27" s="687">
        <f t="shared" si="1"/>
        <v>0</v>
      </c>
      <c r="J27" s="680">
        <f t="shared" si="2"/>
        <v>0</v>
      </c>
    </row>
    <row r="28" spans="1:11" ht="15" customHeight="1">
      <c r="B28" s="2327"/>
      <c r="C28" s="2328"/>
      <c r="D28" s="2329"/>
      <c r="E28" s="678" t="s">
        <v>1829</v>
      </c>
      <c r="F28" s="681"/>
      <c r="G28" s="685" t="s">
        <v>1829</v>
      </c>
      <c r="H28" s="686"/>
      <c r="I28" s="687">
        <f t="shared" si="1"/>
        <v>0</v>
      </c>
      <c r="J28" s="680">
        <f t="shared" si="2"/>
        <v>0</v>
      </c>
      <c r="K28" s="668"/>
    </row>
    <row r="29" spans="1:11" ht="15" customHeight="1">
      <c r="B29" s="2327"/>
      <c r="C29" s="2328"/>
      <c r="D29" s="2329"/>
      <c r="E29" s="678" t="s">
        <v>1829</v>
      </c>
      <c r="F29" s="681"/>
      <c r="G29" s="685" t="s">
        <v>1829</v>
      </c>
      <c r="H29" s="686"/>
      <c r="I29" s="687">
        <f t="shared" si="1"/>
        <v>0</v>
      </c>
      <c r="J29" s="680">
        <f t="shared" si="2"/>
        <v>0</v>
      </c>
      <c r="K29" s="668"/>
    </row>
    <row r="30" spans="1:11" ht="15" customHeight="1">
      <c r="B30" s="2327"/>
      <c r="C30" s="2328"/>
      <c r="D30" s="2329"/>
      <c r="E30" s="678" t="s">
        <v>1829</v>
      </c>
      <c r="F30" s="681"/>
      <c r="G30" s="685" t="s">
        <v>1829</v>
      </c>
      <c r="H30" s="686"/>
      <c r="I30" s="687">
        <f t="shared" si="1"/>
        <v>0</v>
      </c>
      <c r="J30" s="680">
        <f t="shared" si="2"/>
        <v>0</v>
      </c>
      <c r="K30" s="668"/>
    </row>
    <row r="31" spans="1:11" ht="15" customHeight="1">
      <c r="B31" s="2327"/>
      <c r="C31" s="2328"/>
      <c r="D31" s="2329"/>
      <c r="E31" s="678" t="s">
        <v>1829</v>
      </c>
      <c r="F31" s="681"/>
      <c r="G31" s="685" t="s">
        <v>1829</v>
      </c>
      <c r="H31" s="686"/>
      <c r="I31" s="687">
        <f t="shared" si="1"/>
        <v>0</v>
      </c>
      <c r="J31" s="680">
        <f t="shared" si="2"/>
        <v>0</v>
      </c>
      <c r="K31" s="668"/>
    </row>
    <row r="32" spans="1:11" ht="15.75" customHeight="1" thickBot="1">
      <c r="B32" s="2332"/>
      <c r="C32" s="2333"/>
      <c r="D32" s="682"/>
      <c r="E32" s="682"/>
      <c r="F32" s="682"/>
      <c r="G32" s="2334" t="s">
        <v>1836</v>
      </c>
      <c r="H32" s="2334" t="s">
        <v>1836</v>
      </c>
      <c r="I32" s="2335"/>
      <c r="J32" s="683">
        <f>SUM(J20:J31)</f>
        <v>115065</v>
      </c>
      <c r="K32" s="684"/>
    </row>
    <row r="33" spans="1:12" ht="6" customHeight="1"/>
    <row r="34" spans="1:12" ht="15.75" customHeight="1" thickBot="1">
      <c r="B34" s="2345" t="s">
        <v>1837</v>
      </c>
      <c r="C34" s="2345"/>
      <c r="D34" s="2345"/>
      <c r="E34" s="2345"/>
      <c r="F34" s="2345"/>
      <c r="G34" s="2345"/>
      <c r="H34" s="2345"/>
      <c r="I34" s="2345"/>
      <c r="J34" s="2345"/>
      <c r="K34" s="671"/>
    </row>
    <row r="35" spans="1:12" ht="15" customHeight="1">
      <c r="B35" s="2359" t="s">
        <v>1524</v>
      </c>
      <c r="C35" s="2360"/>
      <c r="D35" s="673" t="s">
        <v>1838</v>
      </c>
      <c r="E35" s="673" t="s">
        <v>1839</v>
      </c>
      <c r="F35" s="673" t="s">
        <v>1839</v>
      </c>
      <c r="G35" s="2363" t="s">
        <v>1840</v>
      </c>
      <c r="H35" s="2365" t="s">
        <v>1823</v>
      </c>
      <c r="I35" s="2360"/>
      <c r="J35" s="2347" t="s">
        <v>1549</v>
      </c>
      <c r="K35" s="668"/>
    </row>
    <row r="36" spans="1:12" ht="15" customHeight="1">
      <c r="B36" s="2361"/>
      <c r="C36" s="2362"/>
      <c r="D36" s="677" t="s">
        <v>1841</v>
      </c>
      <c r="E36" s="677" t="s">
        <v>1453</v>
      </c>
      <c r="F36" s="677" t="s">
        <v>1841</v>
      </c>
      <c r="G36" s="2364"/>
      <c r="H36" s="2366"/>
      <c r="I36" s="2362"/>
      <c r="J36" s="2348"/>
      <c r="K36" s="668"/>
    </row>
    <row r="37" spans="1:12">
      <c r="B37" s="2327" t="s">
        <v>1856</v>
      </c>
      <c r="C37" s="2329"/>
      <c r="D37" s="688">
        <v>163417.79999999999</v>
      </c>
      <c r="E37" s="689">
        <v>0.66554309758994024</v>
      </c>
      <c r="F37" s="688">
        <f>IFERROR(D37*E37,"")</f>
        <v>108761.58881333332</v>
      </c>
      <c r="G37" s="690">
        <f>IFERROR(D37+F37,"")</f>
        <v>272179.38881333329</v>
      </c>
      <c r="H37" s="2357">
        <v>0.2</v>
      </c>
      <c r="I37" s="2358"/>
      <c r="J37" s="691">
        <f>IFERROR(G37*H37,"")</f>
        <v>54435.877762666663</v>
      </c>
      <c r="K37" s="668"/>
      <c r="L37" s="668">
        <v>7.9</v>
      </c>
    </row>
    <row r="38" spans="1:12">
      <c r="B38" s="2327"/>
      <c r="C38" s="2329"/>
      <c r="D38" s="688" t="s">
        <v>1829</v>
      </c>
      <c r="E38" s="689" t="s">
        <v>1829</v>
      </c>
      <c r="F38" s="688" t="str">
        <f t="shared" ref="F38:F40" si="3">IFERROR(D38*E38,"")</f>
        <v/>
      </c>
      <c r="G38" s="690" t="str">
        <f t="shared" ref="G38:G40" si="4">IFERROR(D38+F38,"")</f>
        <v/>
      </c>
      <c r="H38" s="2355" t="str">
        <f>IFERROR(IF(G38="","",$H$37),"")</f>
        <v/>
      </c>
      <c r="I38" s="2356"/>
      <c r="J38" s="691" t="str">
        <f>IFERROR(G38*H38,"")</f>
        <v/>
      </c>
      <c r="K38" s="668"/>
    </row>
    <row r="39" spans="1:12">
      <c r="B39" s="2327"/>
      <c r="C39" s="2329"/>
      <c r="D39" s="688" t="s">
        <v>1829</v>
      </c>
      <c r="E39" s="689" t="s">
        <v>1829</v>
      </c>
      <c r="F39" s="688" t="str">
        <f t="shared" si="3"/>
        <v/>
      </c>
      <c r="G39" s="690" t="str">
        <f t="shared" si="4"/>
        <v/>
      </c>
      <c r="H39" s="2355" t="str">
        <f t="shared" ref="H39:H40" si="5">IFERROR(IF(G39="","",$H$37),"")</f>
        <v/>
      </c>
      <c r="I39" s="2356"/>
      <c r="J39" s="691" t="str">
        <f t="shared" ref="J39:J40" si="6">IFERROR(G39*H39,"")</f>
        <v/>
      </c>
      <c r="K39" s="668"/>
    </row>
    <row r="40" spans="1:12">
      <c r="B40" s="2327"/>
      <c r="C40" s="2329"/>
      <c r="D40" s="688" t="s">
        <v>1829</v>
      </c>
      <c r="E40" s="689" t="s">
        <v>1829</v>
      </c>
      <c r="F40" s="688" t="str">
        <f t="shared" si="3"/>
        <v/>
      </c>
      <c r="G40" s="690" t="str">
        <f t="shared" si="4"/>
        <v/>
      </c>
      <c r="H40" s="2355" t="str">
        <f t="shared" si="5"/>
        <v/>
      </c>
      <c r="I40" s="2356"/>
      <c r="J40" s="691" t="str">
        <f t="shared" si="6"/>
        <v/>
      </c>
      <c r="K40" s="668"/>
    </row>
    <row r="41" spans="1:12" ht="15.75" customHeight="1" thickBot="1">
      <c r="B41" s="2332"/>
      <c r="C41" s="2333"/>
      <c r="D41" s="682"/>
      <c r="E41" s="682"/>
      <c r="F41" s="682"/>
      <c r="G41" s="2334" t="s">
        <v>1843</v>
      </c>
      <c r="H41" s="2334" t="s">
        <v>1843</v>
      </c>
      <c r="I41" s="2335"/>
      <c r="J41" s="683">
        <f>SUM(J37:J40)</f>
        <v>54435.877762666663</v>
      </c>
      <c r="K41" s="684"/>
    </row>
    <row r="42" spans="1:12" ht="6" customHeight="1"/>
    <row r="43" spans="1:12" ht="15.75" customHeight="1" thickBot="1">
      <c r="B43" s="2345" t="s">
        <v>1844</v>
      </c>
      <c r="C43" s="2345"/>
      <c r="D43" s="2345"/>
      <c r="E43" s="2345"/>
      <c r="F43" s="2345"/>
      <c r="G43" s="2345"/>
      <c r="H43" s="2345"/>
      <c r="I43" s="2345"/>
      <c r="J43" s="2345"/>
      <c r="K43" s="671"/>
    </row>
    <row r="44" spans="1:12" s="668" customFormat="1" ht="15" customHeight="1">
      <c r="A44" s="667"/>
      <c r="B44" s="2352" t="s">
        <v>1524</v>
      </c>
      <c r="C44" s="2353"/>
      <c r="D44" s="2353"/>
      <c r="E44" s="2353" t="s">
        <v>1522</v>
      </c>
      <c r="F44" s="2353"/>
      <c r="G44" s="672" t="s">
        <v>1845</v>
      </c>
      <c r="H44" s="2353" t="s">
        <v>1822</v>
      </c>
      <c r="I44" s="2353"/>
      <c r="J44" s="2347" t="s">
        <v>1549</v>
      </c>
    </row>
    <row r="45" spans="1:12" s="668" customFormat="1" ht="15" customHeight="1">
      <c r="A45" s="667"/>
      <c r="B45" s="2354"/>
      <c r="C45" s="2349"/>
      <c r="D45" s="2349"/>
      <c r="E45" s="2349" t="s">
        <v>1846</v>
      </c>
      <c r="F45" s="2349"/>
      <c r="G45" s="676" t="s">
        <v>1847</v>
      </c>
      <c r="H45" s="2349" t="s">
        <v>1848</v>
      </c>
      <c r="I45" s="2349"/>
      <c r="J45" s="2348"/>
    </row>
    <row r="46" spans="1:12" s="668" customFormat="1">
      <c r="A46" s="667"/>
      <c r="B46" s="2327"/>
      <c r="C46" s="2328"/>
      <c r="D46" s="2329"/>
      <c r="E46" s="2350"/>
      <c r="F46" s="2350"/>
      <c r="G46" s="692"/>
      <c r="H46" s="2351" t="s">
        <v>1829</v>
      </c>
      <c r="I46" s="2351"/>
      <c r="J46" s="680" t="str">
        <f>IFERROR(E46*G46*H46,"")</f>
        <v/>
      </c>
    </row>
    <row r="47" spans="1:12" s="668" customFormat="1">
      <c r="A47" s="667"/>
      <c r="B47" s="2327"/>
      <c r="C47" s="2328"/>
      <c r="D47" s="2329"/>
      <c r="E47" s="2350"/>
      <c r="F47" s="2350"/>
      <c r="G47" s="692"/>
      <c r="H47" s="2351" t="s">
        <v>1829</v>
      </c>
      <c r="I47" s="2351"/>
      <c r="J47" s="680" t="str">
        <f t="shared" ref="J47:J48" si="7">IFERROR(E47*G47*H47,"")</f>
        <v/>
      </c>
    </row>
    <row r="48" spans="1:12" s="668" customFormat="1">
      <c r="A48" s="667"/>
      <c r="B48" s="2327"/>
      <c r="C48" s="2328"/>
      <c r="D48" s="2329"/>
      <c r="E48" s="2350" t="s">
        <v>1829</v>
      </c>
      <c r="F48" s="2350"/>
      <c r="G48" s="681"/>
      <c r="H48" s="2351" t="s">
        <v>1829</v>
      </c>
      <c r="I48" s="2351"/>
      <c r="J48" s="680" t="str">
        <f t="shared" si="7"/>
        <v/>
      </c>
    </row>
    <row r="49" spans="1:11" s="668" customFormat="1" ht="15.75" customHeight="1" thickBot="1">
      <c r="A49" s="667"/>
      <c r="B49" s="2332"/>
      <c r="C49" s="2333"/>
      <c r="D49" s="682"/>
      <c r="E49" s="682"/>
      <c r="F49" s="682"/>
      <c r="G49" s="2334" t="s">
        <v>1849</v>
      </c>
      <c r="H49" s="2334" t="s">
        <v>1849</v>
      </c>
      <c r="I49" s="2335"/>
      <c r="J49" s="683">
        <f>SUM(J46:J48)</f>
        <v>0</v>
      </c>
      <c r="K49" s="684"/>
    </row>
    <row r="50" spans="1:11" s="668" customFormat="1" ht="6" customHeight="1">
      <c r="A50" s="667"/>
      <c r="B50" s="667"/>
      <c r="C50" s="667"/>
      <c r="D50" s="667"/>
      <c r="E50" s="667"/>
      <c r="F50" s="667"/>
      <c r="G50" s="667"/>
      <c r="H50" s="667"/>
      <c r="I50" s="667"/>
      <c r="J50" s="667"/>
      <c r="K50" s="667"/>
    </row>
    <row r="51" spans="1:11" s="668" customFormat="1" ht="15.75" customHeight="1" thickBot="1">
      <c r="A51" s="667"/>
      <c r="B51" s="2345" t="s">
        <v>1850</v>
      </c>
      <c r="C51" s="2345"/>
      <c r="D51" s="2345"/>
      <c r="E51" s="2345"/>
      <c r="F51" s="2345"/>
      <c r="G51" s="2345"/>
      <c r="H51" s="2345"/>
      <c r="I51" s="2345"/>
      <c r="J51" s="2345"/>
      <c r="K51" s="671"/>
    </row>
    <row r="52" spans="1:11" s="668" customFormat="1" ht="30" customHeight="1">
      <c r="A52" s="667"/>
      <c r="B52" s="2336" t="s">
        <v>1524</v>
      </c>
      <c r="C52" s="2337"/>
      <c r="D52" s="2337"/>
      <c r="E52" s="2337"/>
      <c r="F52" s="2337"/>
      <c r="G52" s="2338"/>
      <c r="H52" s="2339" t="s">
        <v>1851</v>
      </c>
      <c r="I52" s="2338"/>
      <c r="J52" s="674" t="s">
        <v>1549</v>
      </c>
    </row>
    <row r="53" spans="1:11" s="668" customFormat="1">
      <c r="A53" s="667"/>
      <c r="B53" s="2340" t="s">
        <v>1852</v>
      </c>
      <c r="C53" s="2341"/>
      <c r="D53" s="2341"/>
      <c r="E53" s="2341"/>
      <c r="F53" s="2341"/>
      <c r="G53" s="2342"/>
      <c r="H53" s="2343"/>
      <c r="I53" s="2329"/>
      <c r="J53" s="693">
        <f>+J15+J32+J41+J49</f>
        <v>174944.46553893332</v>
      </c>
    </row>
    <row r="54" spans="1:11" s="668" customFormat="1">
      <c r="A54" s="667"/>
      <c r="B54" s="2327" t="s">
        <v>1275</v>
      </c>
      <c r="C54" s="2328"/>
      <c r="D54" s="2328"/>
      <c r="E54" s="2328"/>
      <c r="F54" s="2328"/>
      <c r="G54" s="2329"/>
      <c r="H54" s="2330">
        <v>0</v>
      </c>
      <c r="I54" s="2331"/>
      <c r="J54" s="691">
        <f>$J$53*H54</f>
        <v>0</v>
      </c>
    </row>
    <row r="55" spans="1:11" s="668" customFormat="1" ht="12.75" customHeight="1">
      <c r="A55" s="667"/>
      <c r="B55" s="2327" t="s">
        <v>1276</v>
      </c>
      <c r="C55" s="2328"/>
      <c r="D55" s="2328"/>
      <c r="E55" s="2328"/>
      <c r="F55" s="2328"/>
      <c r="G55" s="2329"/>
      <c r="H55" s="2330">
        <v>0</v>
      </c>
      <c r="I55" s="2331"/>
      <c r="J55" s="691">
        <f>$J$53*H55</f>
        <v>0</v>
      </c>
    </row>
    <row r="56" spans="1:11" s="668" customFormat="1">
      <c r="A56" s="667"/>
      <c r="B56" s="2327" t="s">
        <v>1277</v>
      </c>
      <c r="C56" s="2328"/>
      <c r="D56" s="2328"/>
      <c r="E56" s="2328"/>
      <c r="F56" s="2328"/>
      <c r="G56" s="2329"/>
      <c r="H56" s="2330">
        <v>0</v>
      </c>
      <c r="I56" s="2331"/>
      <c r="J56" s="691">
        <f>$J$53*H56</f>
        <v>0</v>
      </c>
    </row>
    <row r="57" spans="1:11" s="668" customFormat="1" ht="15.75" customHeight="1" thickBot="1">
      <c r="A57" s="667"/>
      <c r="B57" s="2332"/>
      <c r="C57" s="2333"/>
      <c r="D57" s="682"/>
      <c r="E57" s="682"/>
      <c r="F57" s="682"/>
      <c r="G57" s="2334" t="s">
        <v>1853</v>
      </c>
      <c r="H57" s="2334" t="s">
        <v>1853</v>
      </c>
      <c r="I57" s="2335"/>
      <c r="J57" s="683">
        <f>SUM(J54:J56)</f>
        <v>0</v>
      </c>
      <c r="K57" s="684"/>
    </row>
    <row r="58" spans="1:11" ht="51.6" customHeight="1" thickBot="1">
      <c r="B58" s="785" t="s">
        <v>1306</v>
      </c>
      <c r="C58" s="2323" t="e" vm="7">
        <v>#VALUE!</v>
      </c>
      <c r="D58" s="2323"/>
      <c r="E58" s="777"/>
      <c r="F58" s="2324" t="s">
        <v>1306</v>
      </c>
      <c r="G58" s="2324"/>
      <c r="H58" s="2323"/>
      <c r="I58" s="2323"/>
      <c r="J58" s="778"/>
    </row>
    <row r="59" spans="1:11" ht="16.2" thickBot="1">
      <c r="B59" s="2133" t="s">
        <v>1939</v>
      </c>
      <c r="C59" s="1760"/>
      <c r="D59" s="755"/>
      <c r="E59" s="238"/>
      <c r="F59" s="1759" t="s">
        <v>1942</v>
      </c>
      <c r="G59" s="1759"/>
      <c r="H59" s="1759"/>
      <c r="I59" s="1759"/>
      <c r="J59" s="779"/>
    </row>
    <row r="60" spans="1:11" ht="15.6">
      <c r="B60" s="2159" t="s">
        <v>1940</v>
      </c>
      <c r="C60" s="1759"/>
      <c r="D60" s="755"/>
      <c r="E60" s="238"/>
      <c r="F60" s="1759" t="s">
        <v>1943</v>
      </c>
      <c r="G60" s="1759"/>
      <c r="H60" s="1759"/>
      <c r="I60" s="1759"/>
      <c r="J60" s="779"/>
    </row>
    <row r="61" spans="1:11" ht="15" customHeight="1">
      <c r="B61" s="2159" t="s">
        <v>1941</v>
      </c>
      <c r="C61" s="1759"/>
      <c r="D61" s="755"/>
      <c r="E61" s="238"/>
      <c r="F61" s="1759" t="s">
        <v>1944</v>
      </c>
      <c r="G61" s="1759"/>
      <c r="H61" s="1759"/>
      <c r="I61" s="1759"/>
      <c r="J61" s="779"/>
    </row>
    <row r="62" spans="1:11">
      <c r="B62" s="2391"/>
      <c r="C62" s="2385"/>
      <c r="D62" s="2385"/>
      <c r="E62" s="2385"/>
      <c r="J62" s="779"/>
    </row>
    <row r="63" spans="1:11" ht="13.8" thickBot="1">
      <c r="B63" s="783"/>
      <c r="C63" s="784"/>
      <c r="D63" s="784"/>
      <c r="E63" s="784"/>
      <c r="F63" s="784"/>
      <c r="G63" s="784"/>
      <c r="H63" s="784"/>
      <c r="I63" s="784"/>
      <c r="J63" s="780"/>
    </row>
  </sheetData>
  <mergeCells count="100">
    <mergeCell ref="B7:E8"/>
    <mergeCell ref="F7:F8"/>
    <mergeCell ref="H7:I8"/>
    <mergeCell ref="J7:J8"/>
    <mergeCell ref="C2:J2"/>
    <mergeCell ref="C4:D4"/>
    <mergeCell ref="G4:H4"/>
    <mergeCell ref="I4:J4"/>
    <mergeCell ref="B6:J6"/>
    <mergeCell ref="B9:E9"/>
    <mergeCell ref="H9:I9"/>
    <mergeCell ref="B10:E10"/>
    <mergeCell ref="H10:I10"/>
    <mergeCell ref="B11:E11"/>
    <mergeCell ref="H11:I11"/>
    <mergeCell ref="B12:E12"/>
    <mergeCell ref="H12:I12"/>
    <mergeCell ref="B13:E13"/>
    <mergeCell ref="H13:I13"/>
    <mergeCell ref="B14:E14"/>
    <mergeCell ref="H14:I14"/>
    <mergeCell ref="B15:C15"/>
    <mergeCell ref="G15:I15"/>
    <mergeCell ref="B17:J17"/>
    <mergeCell ref="B18:D19"/>
    <mergeCell ref="E18:E19"/>
    <mergeCell ref="F18:F19"/>
    <mergeCell ref="G18:G19"/>
    <mergeCell ref="I18:I19"/>
    <mergeCell ref="J18:J19"/>
    <mergeCell ref="B31:D3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2:C32"/>
    <mergeCell ref="G32:I32"/>
    <mergeCell ref="B34:J34"/>
    <mergeCell ref="B35:C36"/>
    <mergeCell ref="G35:G36"/>
    <mergeCell ref="H35:I36"/>
    <mergeCell ref="J35:J36"/>
    <mergeCell ref="B37:C37"/>
    <mergeCell ref="H37:I37"/>
    <mergeCell ref="B38:C38"/>
    <mergeCell ref="H38:I38"/>
    <mergeCell ref="B39:C39"/>
    <mergeCell ref="H39:I39"/>
    <mergeCell ref="H44:I44"/>
    <mergeCell ref="B40:C40"/>
    <mergeCell ref="H40:I40"/>
    <mergeCell ref="B41:C41"/>
    <mergeCell ref="G41:I41"/>
    <mergeCell ref="B43:J43"/>
    <mergeCell ref="B54:G54"/>
    <mergeCell ref="H54:I54"/>
    <mergeCell ref="J44:J45"/>
    <mergeCell ref="E45:F45"/>
    <mergeCell ref="B48:D48"/>
    <mergeCell ref="E48:F48"/>
    <mergeCell ref="H48:I48"/>
    <mergeCell ref="H45:I45"/>
    <mergeCell ref="B46:D46"/>
    <mergeCell ref="E46:F46"/>
    <mergeCell ref="H46:I46"/>
    <mergeCell ref="B47:D47"/>
    <mergeCell ref="E47:F47"/>
    <mergeCell ref="H47:I47"/>
    <mergeCell ref="B44:D45"/>
    <mergeCell ref="E44:F44"/>
    <mergeCell ref="B49:C49"/>
    <mergeCell ref="G49:I49"/>
    <mergeCell ref="B52:G52"/>
    <mergeCell ref="H52:I52"/>
    <mergeCell ref="B53:G53"/>
    <mergeCell ref="H53:I53"/>
    <mergeCell ref="B51:J51"/>
    <mergeCell ref="B62:E62"/>
    <mergeCell ref="B55:G55"/>
    <mergeCell ref="H55:I55"/>
    <mergeCell ref="B56:G56"/>
    <mergeCell ref="H56:I56"/>
    <mergeCell ref="B57:C57"/>
    <mergeCell ref="G57:I57"/>
    <mergeCell ref="C58:D58"/>
    <mergeCell ref="F58:G58"/>
    <mergeCell ref="H58:I58"/>
    <mergeCell ref="B59:C59"/>
    <mergeCell ref="F59:I59"/>
    <mergeCell ref="B60:C60"/>
    <mergeCell ref="F60:I60"/>
    <mergeCell ref="B61:C61"/>
    <mergeCell ref="F61:I61"/>
  </mergeCells>
  <printOptions horizontalCentered="1"/>
  <pageMargins left="0" right="0" top="0" bottom="0" header="0" footer="0"/>
  <pageSetup scale="76" fitToHeight="0" orientation="portrait" horizontalDpi="4294967293" verticalDpi="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FCC4E-1B6C-41DE-8908-F5756D68C51D}">
  <sheetPr>
    <pageSetUpPr fitToPage="1"/>
  </sheetPr>
  <dimension ref="A1:L63"/>
  <sheetViews>
    <sheetView view="pageBreakPreview" topLeftCell="A53" zoomScaleNormal="100" zoomScaleSheetLayoutView="100" workbookViewId="0">
      <selection activeCell="E67" sqref="E67"/>
    </sheetView>
  </sheetViews>
  <sheetFormatPr baseColWidth="10" defaultColWidth="11.44140625" defaultRowHeight="13.2"/>
  <cols>
    <col min="1" max="1" width="3.6640625" style="667" customWidth="1"/>
    <col min="2" max="2" width="15.6640625" style="667" customWidth="1"/>
    <col min="3" max="3" width="23.6640625" style="667" customWidth="1"/>
    <col min="4" max="6" width="12.6640625" style="667" customWidth="1"/>
    <col min="7" max="7" width="15.6640625" style="667" customWidth="1"/>
    <col min="8" max="9" width="9.6640625" style="667" customWidth="1"/>
    <col min="10" max="10" width="15.6640625" style="667" customWidth="1"/>
    <col min="11" max="11" width="3.6640625" style="667" customWidth="1"/>
    <col min="12" max="12" width="11.44140625" style="668"/>
    <col min="13" max="16384" width="11.44140625" style="667"/>
  </cols>
  <sheetData>
    <row r="1" spans="1:12" ht="13.8" thickBot="1"/>
    <row r="2" spans="1:12" ht="45" customHeight="1" thickBot="1">
      <c r="B2" s="669" t="s">
        <v>1818</v>
      </c>
      <c r="C2" s="2371" t="str">
        <f>+'ACTA ADICIONAL OBRA '!B216</f>
        <v xml:space="preserve">Suministro e Instalación domiciliaria de alcantarillado con tubería de PVC Unión Mecánica corrugada de 160 mm (6"). Incluye caja sencilla de 0.60x0.60x1.00 m en ladrillo, tapa en concreto de 3000 psi, Tee o Yee, codo o accesorios de derivación. Tipo 5.  (6 &lt;  L &lt; 7,0 m) </v>
      </c>
      <c r="D2" s="2372"/>
      <c r="E2" s="2372"/>
      <c r="F2" s="2372"/>
      <c r="G2" s="2372"/>
      <c r="H2" s="2372"/>
      <c r="I2" s="2372"/>
      <c r="J2" s="2373"/>
    </row>
    <row r="3" spans="1:12" ht="4.95" customHeight="1" thickBot="1"/>
    <row r="4" spans="1:12" ht="16.5" customHeight="1" thickBot="1">
      <c r="B4" s="669" t="s">
        <v>1370</v>
      </c>
      <c r="C4" s="2374" t="str">
        <f>+'ACTA ADICIONAL OBRA '!A216</f>
        <v>12.4.10</v>
      </c>
      <c r="D4" s="2375"/>
      <c r="E4" s="669" t="s">
        <v>1819</v>
      </c>
      <c r="F4" s="670" t="str">
        <f>+'ACTA ADICIONAL OBRA '!C216</f>
        <v>un</v>
      </c>
      <c r="G4" s="2376" t="s">
        <v>1820</v>
      </c>
      <c r="H4" s="2377"/>
      <c r="I4" s="2378">
        <f>ROUND(SUM(J53:J56),0)</f>
        <v>2047039</v>
      </c>
      <c r="J4" s="2379"/>
    </row>
    <row r="5" spans="1:12" ht="6" customHeight="1"/>
    <row r="6" spans="1:12" ht="15.75" customHeight="1" thickBot="1">
      <c r="B6" s="2345" t="s">
        <v>1821</v>
      </c>
      <c r="C6" s="2345"/>
      <c r="D6" s="2345"/>
      <c r="E6" s="2345"/>
      <c r="F6" s="2345"/>
      <c r="G6" s="2345"/>
      <c r="H6" s="2345"/>
      <c r="I6" s="2345"/>
      <c r="J6" s="2345"/>
      <c r="K6" s="671"/>
    </row>
    <row r="7" spans="1:12" ht="15" customHeight="1">
      <c r="B7" s="2352" t="s">
        <v>1524</v>
      </c>
      <c r="C7" s="2353"/>
      <c r="D7" s="2353"/>
      <c r="E7" s="2353"/>
      <c r="F7" s="2353" t="s">
        <v>1231</v>
      </c>
      <c r="G7" s="673" t="s">
        <v>1822</v>
      </c>
      <c r="H7" s="2353" t="s">
        <v>1823</v>
      </c>
      <c r="I7" s="2353"/>
      <c r="J7" s="2347" t="s">
        <v>1549</v>
      </c>
      <c r="K7" s="675"/>
    </row>
    <row r="8" spans="1:12" ht="15" customHeight="1">
      <c r="B8" s="2354"/>
      <c r="C8" s="2349"/>
      <c r="D8" s="2349"/>
      <c r="E8" s="2349"/>
      <c r="F8" s="2349"/>
      <c r="G8" s="677" t="s">
        <v>1824</v>
      </c>
      <c r="H8" s="2349"/>
      <c r="I8" s="2349"/>
      <c r="J8" s="2348"/>
      <c r="K8" s="675"/>
    </row>
    <row r="9" spans="1:12" ht="12.75" customHeight="1">
      <c r="B9" s="2367" t="s">
        <v>1825</v>
      </c>
      <c r="C9" s="2368"/>
      <c r="D9" s="2368"/>
      <c r="E9" s="2368"/>
      <c r="F9" s="678" t="s">
        <v>1453</v>
      </c>
      <c r="G9" s="679">
        <f>+J41</f>
        <v>808852.68568115938</v>
      </c>
      <c r="H9" s="2369">
        <v>0.1</v>
      </c>
      <c r="I9" s="2370"/>
      <c r="J9" s="680">
        <f>IFERROR(G9*H9,"")</f>
        <v>80885.268568115949</v>
      </c>
      <c r="K9" s="675"/>
    </row>
    <row r="10" spans="1:12">
      <c r="B10" s="2367"/>
      <c r="C10" s="2368"/>
      <c r="D10" s="2368"/>
      <c r="E10" s="2368"/>
      <c r="F10" s="678" t="s">
        <v>1829</v>
      </c>
      <c r="G10" s="679" t="s">
        <v>1829</v>
      </c>
      <c r="H10" s="2350" t="str">
        <f>IFERROR(IF(G10="","",1/L10),"")</f>
        <v/>
      </c>
      <c r="I10" s="2350"/>
      <c r="J10" s="680" t="str">
        <f t="shared" ref="J10:J14" si="0">IFERROR(G10*H10,"")</f>
        <v/>
      </c>
      <c r="K10" s="675"/>
      <c r="L10" s="668">
        <v>3</v>
      </c>
    </row>
    <row r="11" spans="1:12">
      <c r="B11" s="2367"/>
      <c r="C11" s="2368"/>
      <c r="D11" s="2368"/>
      <c r="E11" s="2368"/>
      <c r="F11" s="678" t="s">
        <v>1829</v>
      </c>
      <c r="G11" s="679" t="s">
        <v>1829</v>
      </c>
      <c r="H11" s="2350" t="str">
        <f>IFERROR(IF(G11="","",1/L11),"")</f>
        <v/>
      </c>
      <c r="I11" s="2350"/>
      <c r="J11" s="680" t="str">
        <f t="shared" si="0"/>
        <v/>
      </c>
      <c r="K11" s="675"/>
      <c r="L11" s="668">
        <v>1</v>
      </c>
    </row>
    <row r="12" spans="1:12" s="668" customFormat="1">
      <c r="A12" s="667"/>
      <c r="B12" s="2367"/>
      <c r="C12" s="2368"/>
      <c r="D12" s="2368"/>
      <c r="E12" s="2368"/>
      <c r="F12" s="678" t="s">
        <v>1829</v>
      </c>
      <c r="G12" s="679" t="s">
        <v>1829</v>
      </c>
      <c r="H12" s="2350" t="str">
        <f>IFERROR(IF(G12="","",1/L12),"")</f>
        <v/>
      </c>
      <c r="I12" s="2350"/>
      <c r="J12" s="680" t="str">
        <f t="shared" si="0"/>
        <v/>
      </c>
      <c r="K12" s="675"/>
    </row>
    <row r="13" spans="1:12" s="668" customFormat="1">
      <c r="A13" s="667"/>
      <c r="B13" s="2367"/>
      <c r="C13" s="2368"/>
      <c r="D13" s="2368"/>
      <c r="E13" s="2368"/>
      <c r="F13" s="678" t="s">
        <v>1829</v>
      </c>
      <c r="G13" s="679" t="s">
        <v>1829</v>
      </c>
      <c r="H13" s="2350" t="str">
        <f>IFERROR(IF(G13="","",1/L13),"")</f>
        <v/>
      </c>
      <c r="I13" s="2350"/>
      <c r="J13" s="680" t="str">
        <f t="shared" si="0"/>
        <v/>
      </c>
      <c r="K13" s="675"/>
    </row>
    <row r="14" spans="1:12" s="668" customFormat="1">
      <c r="A14" s="667"/>
      <c r="B14" s="2367"/>
      <c r="C14" s="2368"/>
      <c r="D14" s="2368"/>
      <c r="E14" s="2368"/>
      <c r="F14" s="678" t="s">
        <v>1829</v>
      </c>
      <c r="G14" s="679" t="s">
        <v>1829</v>
      </c>
      <c r="H14" s="2350" t="str">
        <f>IFERROR(IF(G14="","",1/L14),"")</f>
        <v/>
      </c>
      <c r="I14" s="2350"/>
      <c r="J14" s="680" t="str">
        <f t="shared" si="0"/>
        <v/>
      </c>
      <c r="K14" s="675"/>
    </row>
    <row r="15" spans="1:12" s="668" customFormat="1" ht="15.75" customHeight="1" thickBot="1">
      <c r="A15" s="667"/>
      <c r="B15" s="2332"/>
      <c r="C15" s="2333"/>
      <c r="D15" s="682"/>
      <c r="E15" s="682"/>
      <c r="F15" s="682"/>
      <c r="G15" s="2334" t="s">
        <v>1830</v>
      </c>
      <c r="H15" s="2334"/>
      <c r="I15" s="2335"/>
      <c r="J15" s="683">
        <f>SUM(J9:J14)</f>
        <v>80885.268568115949</v>
      </c>
      <c r="K15" s="684"/>
    </row>
    <row r="16" spans="1:12" s="668" customFormat="1" ht="6" customHeight="1">
      <c r="A16" s="667"/>
      <c r="B16" s="667"/>
      <c r="C16" s="667"/>
      <c r="D16" s="667"/>
      <c r="E16" s="667"/>
      <c r="F16" s="667"/>
      <c r="G16" s="667"/>
      <c r="H16" s="667"/>
      <c r="I16" s="667"/>
      <c r="J16" s="667"/>
      <c r="K16" s="667"/>
    </row>
    <row r="17" spans="1:11" s="668" customFormat="1" ht="15.75" customHeight="1" thickBot="1">
      <c r="A17" s="667"/>
      <c r="B17" s="2345" t="s">
        <v>1831</v>
      </c>
      <c r="C17" s="2345"/>
      <c r="D17" s="2345"/>
      <c r="E17" s="2345"/>
      <c r="F17" s="2345"/>
      <c r="G17" s="2345"/>
      <c r="H17" s="2345"/>
      <c r="I17" s="2345"/>
      <c r="J17" s="2345"/>
      <c r="K17" s="671"/>
    </row>
    <row r="18" spans="1:11" s="668" customFormat="1" ht="15" customHeight="1">
      <c r="A18" s="667"/>
      <c r="B18" s="2352" t="s">
        <v>1524</v>
      </c>
      <c r="C18" s="2353"/>
      <c r="D18" s="2353"/>
      <c r="E18" s="2353" t="s">
        <v>1231</v>
      </c>
      <c r="F18" s="2353" t="s">
        <v>1522</v>
      </c>
      <c r="G18" s="2353" t="s">
        <v>1832</v>
      </c>
      <c r="H18" s="673" t="s">
        <v>1833</v>
      </c>
      <c r="I18" s="2353" t="s">
        <v>1834</v>
      </c>
      <c r="J18" s="2347" t="s">
        <v>1549</v>
      </c>
    </row>
    <row r="19" spans="1:11" s="668" customFormat="1" ht="15" customHeight="1">
      <c r="A19" s="667"/>
      <c r="B19" s="2354"/>
      <c r="C19" s="2349"/>
      <c r="D19" s="2349"/>
      <c r="E19" s="2349"/>
      <c r="F19" s="2349"/>
      <c r="G19" s="2349"/>
      <c r="H19" s="677" t="s">
        <v>1453</v>
      </c>
      <c r="I19" s="2349"/>
      <c r="J19" s="2348"/>
    </row>
    <row r="20" spans="1:11" s="668" customFormat="1" ht="15" customHeight="1">
      <c r="A20" s="667"/>
      <c r="B20" s="2367" t="s">
        <v>1881</v>
      </c>
      <c r="C20" s="2368"/>
      <c r="D20" s="2368"/>
      <c r="E20" s="678" t="s">
        <v>1364</v>
      </c>
      <c r="F20" s="681">
        <v>120</v>
      </c>
      <c r="G20" s="685">
        <v>1100</v>
      </c>
      <c r="H20" s="686"/>
      <c r="I20" s="687">
        <f>F20*(1+H20)</f>
        <v>120</v>
      </c>
      <c r="J20" s="680">
        <f>IFERROR(G20*I20,0)</f>
        <v>132000</v>
      </c>
    </row>
    <row r="21" spans="1:11" s="668" customFormat="1" ht="15" customHeight="1">
      <c r="A21" s="667"/>
      <c r="B21" s="2367" t="s">
        <v>1873</v>
      </c>
      <c r="C21" s="2368"/>
      <c r="D21" s="2368"/>
      <c r="E21" s="678" t="s">
        <v>102</v>
      </c>
      <c r="F21" s="681">
        <v>0.02</v>
      </c>
      <c r="G21" s="685">
        <v>497200</v>
      </c>
      <c r="H21" s="686"/>
      <c r="I21" s="687">
        <f t="shared" ref="I21:I31" si="1">F21*(1+H21)</f>
        <v>0.02</v>
      </c>
      <c r="J21" s="680">
        <f t="shared" ref="J21:J31" si="2">IFERROR(G21*I21,0)</f>
        <v>9944</v>
      </c>
    </row>
    <row r="22" spans="1:11" s="668" customFormat="1" ht="15" customHeight="1">
      <c r="A22" s="667"/>
      <c r="B22" s="2389" t="s">
        <v>1882</v>
      </c>
      <c r="C22" s="2390"/>
      <c r="D22" s="2390"/>
      <c r="E22" s="678" t="s">
        <v>1364</v>
      </c>
      <c r="F22" s="681">
        <v>1</v>
      </c>
      <c r="G22" s="685">
        <v>81600</v>
      </c>
      <c r="H22" s="686"/>
      <c r="I22" s="687">
        <f t="shared" si="1"/>
        <v>1</v>
      </c>
      <c r="J22" s="680">
        <f t="shared" si="2"/>
        <v>81600</v>
      </c>
    </row>
    <row r="23" spans="1:11" s="668" customFormat="1" ht="15" customHeight="1">
      <c r="A23" s="667"/>
      <c r="B23" s="2367" t="s">
        <v>1872</v>
      </c>
      <c r="C23" s="2368"/>
      <c r="D23" s="2368"/>
      <c r="E23" s="678" t="s">
        <v>102</v>
      </c>
      <c r="F23" s="681">
        <v>0.06</v>
      </c>
      <c r="G23" s="685">
        <v>545000</v>
      </c>
      <c r="H23" s="686"/>
      <c r="I23" s="687">
        <f t="shared" si="1"/>
        <v>0.06</v>
      </c>
      <c r="J23" s="680">
        <f t="shared" si="2"/>
        <v>32700</v>
      </c>
    </row>
    <row r="24" spans="1:11" s="668" customFormat="1" ht="15" customHeight="1">
      <c r="A24" s="667"/>
      <c r="B24" s="2367" t="s">
        <v>1869</v>
      </c>
      <c r="C24" s="2368"/>
      <c r="D24" s="2368"/>
      <c r="E24" s="678" t="s">
        <v>108</v>
      </c>
      <c r="F24" s="681">
        <v>7</v>
      </c>
      <c r="G24" s="685">
        <v>6600</v>
      </c>
      <c r="H24" s="686"/>
      <c r="I24" s="687">
        <f t="shared" si="1"/>
        <v>7</v>
      </c>
      <c r="J24" s="680">
        <f t="shared" si="2"/>
        <v>46200</v>
      </c>
    </row>
    <row r="25" spans="1:11" s="668" customFormat="1" ht="15" customHeight="1">
      <c r="A25" s="667"/>
      <c r="B25" s="2367" t="s">
        <v>1883</v>
      </c>
      <c r="C25" s="2368"/>
      <c r="D25" s="2368"/>
      <c r="E25" s="678" t="s">
        <v>102</v>
      </c>
      <c r="F25" s="681">
        <v>0.09</v>
      </c>
      <c r="G25" s="685">
        <v>478900</v>
      </c>
      <c r="H25" s="686"/>
      <c r="I25" s="687">
        <f t="shared" si="1"/>
        <v>0.09</v>
      </c>
      <c r="J25" s="680">
        <f t="shared" si="2"/>
        <v>43101</v>
      </c>
    </row>
    <row r="26" spans="1:11" s="668" customFormat="1" ht="15" customHeight="1">
      <c r="A26" s="667"/>
      <c r="B26" s="2327" t="s">
        <v>1884</v>
      </c>
      <c r="C26" s="2328"/>
      <c r="D26" s="2329"/>
      <c r="E26" s="678" t="s">
        <v>103</v>
      </c>
      <c r="F26" s="681">
        <v>6.5</v>
      </c>
      <c r="G26" s="685">
        <v>75000</v>
      </c>
      <c r="H26" s="686"/>
      <c r="I26" s="687">
        <f t="shared" si="1"/>
        <v>6.5</v>
      </c>
      <c r="J26" s="680">
        <f t="shared" si="2"/>
        <v>487500</v>
      </c>
    </row>
    <row r="27" spans="1:11" s="668" customFormat="1" ht="15" customHeight="1">
      <c r="A27" s="667"/>
      <c r="B27" s="2327" t="s">
        <v>1885</v>
      </c>
      <c r="C27" s="2328"/>
      <c r="D27" s="2329"/>
      <c r="E27" s="678" t="s">
        <v>1364</v>
      </c>
      <c r="F27" s="681">
        <v>1</v>
      </c>
      <c r="G27" s="685">
        <v>195200</v>
      </c>
      <c r="H27" s="686"/>
      <c r="I27" s="687">
        <f t="shared" si="1"/>
        <v>1</v>
      </c>
      <c r="J27" s="680">
        <f t="shared" si="2"/>
        <v>195200</v>
      </c>
    </row>
    <row r="28" spans="1:11" ht="15" customHeight="1">
      <c r="B28" s="2327" t="s">
        <v>1886</v>
      </c>
      <c r="C28" s="2328"/>
      <c r="D28" s="2329"/>
      <c r="E28" s="678" t="s">
        <v>1364</v>
      </c>
      <c r="F28" s="681">
        <v>1</v>
      </c>
      <c r="G28" s="685">
        <v>69400</v>
      </c>
      <c r="H28" s="686"/>
      <c r="I28" s="687">
        <f t="shared" si="1"/>
        <v>1</v>
      </c>
      <c r="J28" s="680">
        <f t="shared" si="2"/>
        <v>69400</v>
      </c>
      <c r="K28" s="668"/>
    </row>
    <row r="29" spans="1:11" ht="15" customHeight="1">
      <c r="B29" s="2327" t="s">
        <v>1878</v>
      </c>
      <c r="C29" s="2328"/>
      <c r="D29" s="2329"/>
      <c r="E29" s="678" t="s">
        <v>1364</v>
      </c>
      <c r="F29" s="681">
        <v>0.03</v>
      </c>
      <c r="G29" s="685">
        <v>55200</v>
      </c>
      <c r="H29" s="686"/>
      <c r="I29" s="687">
        <f t="shared" si="1"/>
        <v>0.03</v>
      </c>
      <c r="J29" s="680">
        <f t="shared" si="2"/>
        <v>1656</v>
      </c>
      <c r="K29" s="668"/>
    </row>
    <row r="30" spans="1:11" ht="15" customHeight="1">
      <c r="B30" s="2327"/>
      <c r="C30" s="2328"/>
      <c r="D30" s="2329"/>
      <c r="E30" s="678" t="s">
        <v>1829</v>
      </c>
      <c r="F30" s="681"/>
      <c r="G30" s="685" t="s">
        <v>1829</v>
      </c>
      <c r="H30" s="686"/>
      <c r="I30" s="687">
        <f t="shared" si="1"/>
        <v>0</v>
      </c>
      <c r="J30" s="680">
        <f t="shared" si="2"/>
        <v>0</v>
      </c>
      <c r="K30" s="668"/>
    </row>
    <row r="31" spans="1:11" ht="15" customHeight="1">
      <c r="B31" s="2327"/>
      <c r="C31" s="2328"/>
      <c r="D31" s="2329"/>
      <c r="E31" s="678" t="s">
        <v>1829</v>
      </c>
      <c r="F31" s="681"/>
      <c r="G31" s="685" t="s">
        <v>1829</v>
      </c>
      <c r="H31" s="686"/>
      <c r="I31" s="687">
        <f t="shared" si="1"/>
        <v>0</v>
      </c>
      <c r="J31" s="680">
        <f t="shared" si="2"/>
        <v>0</v>
      </c>
      <c r="K31" s="668"/>
    </row>
    <row r="32" spans="1:11" ht="15.75" customHeight="1" thickBot="1">
      <c r="B32" s="2332"/>
      <c r="C32" s="2333"/>
      <c r="D32" s="682"/>
      <c r="E32" s="682"/>
      <c r="F32" s="682"/>
      <c r="G32" s="2334" t="s">
        <v>1836</v>
      </c>
      <c r="H32" s="2334" t="s">
        <v>1836</v>
      </c>
      <c r="I32" s="2335"/>
      <c r="J32" s="683">
        <f>SUM(J20:J31)</f>
        <v>1099301</v>
      </c>
      <c r="K32" s="684"/>
    </row>
    <row r="33" spans="1:12" ht="6" customHeight="1"/>
    <row r="34" spans="1:12" ht="15.75" customHeight="1" thickBot="1">
      <c r="B34" s="2345" t="s">
        <v>1837</v>
      </c>
      <c r="C34" s="2345"/>
      <c r="D34" s="2345"/>
      <c r="E34" s="2345"/>
      <c r="F34" s="2345"/>
      <c r="G34" s="2345"/>
      <c r="H34" s="2345"/>
      <c r="I34" s="2345"/>
      <c r="J34" s="2345"/>
      <c r="K34" s="671"/>
    </row>
    <row r="35" spans="1:12" ht="15" customHeight="1">
      <c r="B35" s="2359" t="s">
        <v>1524</v>
      </c>
      <c r="C35" s="2360"/>
      <c r="D35" s="673" t="s">
        <v>1838</v>
      </c>
      <c r="E35" s="673" t="s">
        <v>1839</v>
      </c>
      <c r="F35" s="673" t="s">
        <v>1839</v>
      </c>
      <c r="G35" s="2363" t="s">
        <v>1840</v>
      </c>
      <c r="H35" s="2365" t="s">
        <v>1823</v>
      </c>
      <c r="I35" s="2360"/>
      <c r="J35" s="2347" t="s">
        <v>1549</v>
      </c>
      <c r="K35" s="668"/>
    </row>
    <row r="36" spans="1:12" ht="15" customHeight="1">
      <c r="B36" s="2361"/>
      <c r="C36" s="2362"/>
      <c r="D36" s="677" t="s">
        <v>1841</v>
      </c>
      <c r="E36" s="677" t="s">
        <v>1453</v>
      </c>
      <c r="F36" s="677" t="s">
        <v>1841</v>
      </c>
      <c r="G36" s="2364"/>
      <c r="H36" s="2366"/>
      <c r="I36" s="2362"/>
      <c r="J36" s="2348"/>
      <c r="K36" s="668"/>
    </row>
    <row r="37" spans="1:12">
      <c r="B37" s="2327" t="s">
        <v>1860</v>
      </c>
      <c r="C37" s="2329"/>
      <c r="D37" s="688">
        <v>221781.3</v>
      </c>
      <c r="E37" s="689">
        <v>0.67765377609984867</v>
      </c>
      <c r="F37" s="688">
        <f>IFERROR(D37*E37,"")</f>
        <v>150290.93541333335</v>
      </c>
      <c r="G37" s="690">
        <f>IFERROR(D37+F37,"")</f>
        <v>372072.23541333334</v>
      </c>
      <c r="H37" s="2357">
        <f>IFERROR(IF(G37="","",1/L37),"")</f>
        <v>2.1739130434782608</v>
      </c>
      <c r="I37" s="2358"/>
      <c r="J37" s="691">
        <f>IFERROR(G37*H37,"")</f>
        <v>808852.68568115938</v>
      </c>
      <c r="K37" s="668"/>
      <c r="L37" s="668">
        <v>0.46</v>
      </c>
    </row>
    <row r="38" spans="1:12">
      <c r="B38" s="2327"/>
      <c r="C38" s="2329"/>
      <c r="D38" s="688" t="s">
        <v>1829</v>
      </c>
      <c r="E38" s="689" t="s">
        <v>1829</v>
      </c>
      <c r="F38" s="688" t="str">
        <f t="shared" ref="F38:F40" si="3">IFERROR(D38*E38,"")</f>
        <v/>
      </c>
      <c r="G38" s="690" t="str">
        <f t="shared" ref="G38:G40" si="4">IFERROR(D38+F38,"")</f>
        <v/>
      </c>
      <c r="H38" s="2355" t="str">
        <f>IFERROR(IF(G38="","",$H$37),"")</f>
        <v/>
      </c>
      <c r="I38" s="2356"/>
      <c r="J38" s="691" t="str">
        <f>IFERROR(G38*H38,"")</f>
        <v/>
      </c>
      <c r="K38" s="668"/>
    </row>
    <row r="39" spans="1:12">
      <c r="B39" s="2327"/>
      <c r="C39" s="2329"/>
      <c r="D39" s="688" t="s">
        <v>1829</v>
      </c>
      <c r="E39" s="689" t="s">
        <v>1829</v>
      </c>
      <c r="F39" s="688" t="str">
        <f t="shared" si="3"/>
        <v/>
      </c>
      <c r="G39" s="690" t="str">
        <f t="shared" si="4"/>
        <v/>
      </c>
      <c r="H39" s="2355" t="str">
        <f t="shared" ref="H39:H40" si="5">IFERROR(IF(G39="","",$H$37),"")</f>
        <v/>
      </c>
      <c r="I39" s="2356"/>
      <c r="J39" s="691" t="str">
        <f t="shared" ref="J39:J40" si="6">IFERROR(G39*H39,"")</f>
        <v/>
      </c>
      <c r="K39" s="668"/>
    </row>
    <row r="40" spans="1:12">
      <c r="B40" s="2327"/>
      <c r="C40" s="2329"/>
      <c r="D40" s="688" t="s">
        <v>1829</v>
      </c>
      <c r="E40" s="689" t="s">
        <v>1829</v>
      </c>
      <c r="F40" s="688" t="str">
        <f t="shared" si="3"/>
        <v/>
      </c>
      <c r="G40" s="690" t="str">
        <f t="shared" si="4"/>
        <v/>
      </c>
      <c r="H40" s="2355" t="str">
        <f t="shared" si="5"/>
        <v/>
      </c>
      <c r="I40" s="2356"/>
      <c r="J40" s="691" t="str">
        <f t="shared" si="6"/>
        <v/>
      </c>
      <c r="K40" s="668"/>
    </row>
    <row r="41" spans="1:12" ht="15.75" customHeight="1" thickBot="1">
      <c r="B41" s="2332"/>
      <c r="C41" s="2333"/>
      <c r="D41" s="682"/>
      <c r="E41" s="682"/>
      <c r="F41" s="682"/>
      <c r="G41" s="2334" t="s">
        <v>1843</v>
      </c>
      <c r="H41" s="2334" t="s">
        <v>1843</v>
      </c>
      <c r="I41" s="2335"/>
      <c r="J41" s="683">
        <f>SUM(J37:J40)</f>
        <v>808852.68568115938</v>
      </c>
      <c r="K41" s="684"/>
    </row>
    <row r="42" spans="1:12" ht="6" customHeight="1"/>
    <row r="43" spans="1:12" ht="15.75" customHeight="1" thickBot="1">
      <c r="B43" s="2345" t="s">
        <v>1844</v>
      </c>
      <c r="C43" s="2345"/>
      <c r="D43" s="2345"/>
      <c r="E43" s="2345"/>
      <c r="F43" s="2345"/>
      <c r="G43" s="2345"/>
      <c r="H43" s="2345"/>
      <c r="I43" s="2345"/>
      <c r="J43" s="2345"/>
      <c r="K43" s="671"/>
    </row>
    <row r="44" spans="1:12" s="668" customFormat="1" ht="15" customHeight="1">
      <c r="A44" s="667"/>
      <c r="B44" s="2352" t="s">
        <v>1524</v>
      </c>
      <c r="C44" s="2353"/>
      <c r="D44" s="2353"/>
      <c r="E44" s="2353" t="s">
        <v>1522</v>
      </c>
      <c r="F44" s="2353"/>
      <c r="G44" s="672" t="s">
        <v>1845</v>
      </c>
      <c r="H44" s="2353" t="s">
        <v>1822</v>
      </c>
      <c r="I44" s="2353"/>
      <c r="J44" s="2347" t="s">
        <v>1549</v>
      </c>
    </row>
    <row r="45" spans="1:12" s="668" customFormat="1" ht="15" customHeight="1">
      <c r="A45" s="667"/>
      <c r="B45" s="2354"/>
      <c r="C45" s="2349"/>
      <c r="D45" s="2349"/>
      <c r="E45" s="2349" t="s">
        <v>1846</v>
      </c>
      <c r="F45" s="2349"/>
      <c r="G45" s="676" t="s">
        <v>1847</v>
      </c>
      <c r="H45" s="2349" t="s">
        <v>1848</v>
      </c>
      <c r="I45" s="2349"/>
      <c r="J45" s="2348"/>
    </row>
    <row r="46" spans="1:12" s="668" customFormat="1">
      <c r="A46" s="667"/>
      <c r="B46" s="2327" t="s">
        <v>1887</v>
      </c>
      <c r="C46" s="2328"/>
      <c r="D46" s="2329"/>
      <c r="E46" s="2350">
        <v>0.19333333333333333</v>
      </c>
      <c r="F46" s="2350"/>
      <c r="G46" s="692">
        <v>1</v>
      </c>
      <c r="H46" s="2351">
        <v>300000</v>
      </c>
      <c r="I46" s="2351"/>
      <c r="J46" s="680">
        <f>IFERROR(E46*G46*H46,"")</f>
        <v>58000</v>
      </c>
    </row>
    <row r="47" spans="1:12" s="668" customFormat="1">
      <c r="A47" s="667"/>
      <c r="B47" s="2327"/>
      <c r="C47" s="2328"/>
      <c r="D47" s="2329"/>
      <c r="E47" s="2350"/>
      <c r="F47" s="2350"/>
      <c r="G47" s="692"/>
      <c r="H47" s="2351" t="s">
        <v>1829</v>
      </c>
      <c r="I47" s="2351"/>
      <c r="J47" s="680" t="str">
        <f t="shared" ref="J47:J48" si="7">IFERROR(E47*G47*H47,"")</f>
        <v/>
      </c>
    </row>
    <row r="48" spans="1:12" s="668" customFormat="1">
      <c r="A48" s="667"/>
      <c r="B48" s="2327"/>
      <c r="C48" s="2328"/>
      <c r="D48" s="2329"/>
      <c r="E48" s="2350" t="s">
        <v>1829</v>
      </c>
      <c r="F48" s="2350"/>
      <c r="G48" s="681"/>
      <c r="H48" s="2351" t="s">
        <v>1829</v>
      </c>
      <c r="I48" s="2351"/>
      <c r="J48" s="680" t="str">
        <f t="shared" si="7"/>
        <v/>
      </c>
    </row>
    <row r="49" spans="1:11" s="668" customFormat="1" ht="15.75" customHeight="1" thickBot="1">
      <c r="A49" s="667"/>
      <c r="B49" s="2332"/>
      <c r="C49" s="2333"/>
      <c r="D49" s="682"/>
      <c r="E49" s="682"/>
      <c r="F49" s="682"/>
      <c r="G49" s="2334" t="s">
        <v>1849</v>
      </c>
      <c r="H49" s="2334" t="s">
        <v>1849</v>
      </c>
      <c r="I49" s="2335"/>
      <c r="J49" s="683">
        <f>SUM(J46:J48)</f>
        <v>58000</v>
      </c>
      <c r="K49" s="684"/>
    </row>
    <row r="50" spans="1:11" s="668" customFormat="1" ht="6" customHeight="1">
      <c r="A50" s="667"/>
      <c r="B50" s="667"/>
      <c r="C50" s="667"/>
      <c r="D50" s="667"/>
      <c r="E50" s="667"/>
      <c r="F50" s="667"/>
      <c r="G50" s="667"/>
      <c r="H50" s="667"/>
      <c r="I50" s="667"/>
      <c r="J50" s="667"/>
      <c r="K50" s="667"/>
    </row>
    <row r="51" spans="1:11" s="668" customFormat="1" ht="15.75" customHeight="1" thickBot="1">
      <c r="A51" s="667"/>
      <c r="B51" s="2345" t="s">
        <v>1850</v>
      </c>
      <c r="C51" s="2345"/>
      <c r="D51" s="2345"/>
      <c r="E51" s="2345"/>
      <c r="F51" s="2345"/>
      <c r="G51" s="2345"/>
      <c r="H51" s="2345"/>
      <c r="I51" s="2345"/>
      <c r="J51" s="2345"/>
      <c r="K51" s="671"/>
    </row>
    <row r="52" spans="1:11" s="668" customFormat="1" ht="30" customHeight="1">
      <c r="A52" s="667"/>
      <c r="B52" s="2336" t="s">
        <v>1524</v>
      </c>
      <c r="C52" s="2337"/>
      <c r="D52" s="2337"/>
      <c r="E52" s="2337"/>
      <c r="F52" s="2337"/>
      <c r="G52" s="2338"/>
      <c r="H52" s="2339" t="s">
        <v>1851</v>
      </c>
      <c r="I52" s="2338"/>
      <c r="J52" s="674" t="s">
        <v>1549</v>
      </c>
    </row>
    <row r="53" spans="1:11" s="668" customFormat="1">
      <c r="A53" s="667"/>
      <c r="B53" s="2340" t="s">
        <v>1852</v>
      </c>
      <c r="C53" s="2341"/>
      <c r="D53" s="2341"/>
      <c r="E53" s="2341"/>
      <c r="F53" s="2341"/>
      <c r="G53" s="2342"/>
      <c r="H53" s="2343"/>
      <c r="I53" s="2329"/>
      <c r="J53" s="693">
        <f>+J15+J32+J41+J49</f>
        <v>2047038.9542492754</v>
      </c>
    </row>
    <row r="54" spans="1:11" s="668" customFormat="1">
      <c r="A54" s="667"/>
      <c r="B54" s="2327" t="s">
        <v>1275</v>
      </c>
      <c r="C54" s="2328"/>
      <c r="D54" s="2328"/>
      <c r="E54" s="2328"/>
      <c r="F54" s="2328"/>
      <c r="G54" s="2329"/>
      <c r="H54" s="2330">
        <v>0</v>
      </c>
      <c r="I54" s="2331"/>
      <c r="J54" s="691">
        <f>$J$53*H54</f>
        <v>0</v>
      </c>
    </row>
    <row r="55" spans="1:11" s="668" customFormat="1" ht="12.75" customHeight="1">
      <c r="A55" s="667"/>
      <c r="B55" s="2327" t="s">
        <v>1276</v>
      </c>
      <c r="C55" s="2328"/>
      <c r="D55" s="2328"/>
      <c r="E55" s="2328"/>
      <c r="F55" s="2328"/>
      <c r="G55" s="2329"/>
      <c r="H55" s="2330">
        <v>0</v>
      </c>
      <c r="I55" s="2331"/>
      <c r="J55" s="691">
        <f>$J$53*H55</f>
        <v>0</v>
      </c>
    </row>
    <row r="56" spans="1:11" s="668" customFormat="1">
      <c r="A56" s="667"/>
      <c r="B56" s="2327" t="s">
        <v>1277</v>
      </c>
      <c r="C56" s="2328"/>
      <c r="D56" s="2328"/>
      <c r="E56" s="2328"/>
      <c r="F56" s="2328"/>
      <c r="G56" s="2329"/>
      <c r="H56" s="2330">
        <v>0</v>
      </c>
      <c r="I56" s="2331"/>
      <c r="J56" s="691">
        <f>$J$53*H56</f>
        <v>0</v>
      </c>
    </row>
    <row r="57" spans="1:11" s="668" customFormat="1" ht="15.75" customHeight="1" thickBot="1">
      <c r="A57" s="667"/>
      <c r="B57" s="2332"/>
      <c r="C57" s="2333"/>
      <c r="D57" s="682"/>
      <c r="E57" s="682"/>
      <c r="F57" s="682"/>
      <c r="G57" s="2334" t="s">
        <v>1853</v>
      </c>
      <c r="H57" s="2334" t="s">
        <v>1853</v>
      </c>
      <c r="I57" s="2335"/>
      <c r="J57" s="683">
        <f>SUM(J54:J56)</f>
        <v>0</v>
      </c>
      <c r="K57" s="684"/>
    </row>
    <row r="58" spans="1:11" ht="49.2" customHeight="1" thickBot="1">
      <c r="B58" s="785" t="s">
        <v>1306</v>
      </c>
      <c r="C58" s="2323" t="e" vm="7">
        <v>#VALUE!</v>
      </c>
      <c r="D58" s="2323"/>
      <c r="E58" s="777"/>
      <c r="F58" s="2324" t="s">
        <v>1306</v>
      </c>
      <c r="G58" s="2324"/>
      <c r="H58" s="2323"/>
      <c r="I58" s="2323"/>
      <c r="J58" s="778"/>
    </row>
    <row r="59" spans="1:11" ht="16.2" thickBot="1">
      <c r="B59" s="2133" t="s">
        <v>1939</v>
      </c>
      <c r="C59" s="1760"/>
      <c r="D59" s="755"/>
      <c r="E59" s="238"/>
      <c r="F59" s="1759" t="s">
        <v>1942</v>
      </c>
      <c r="G59" s="1759"/>
      <c r="H59" s="1759"/>
      <c r="I59" s="1759"/>
      <c r="J59" s="779"/>
    </row>
    <row r="60" spans="1:11" ht="15.6">
      <c r="B60" s="2159" t="s">
        <v>1940</v>
      </c>
      <c r="C60" s="1759"/>
      <c r="D60" s="755"/>
      <c r="E60" s="238"/>
      <c r="F60" s="1759" t="s">
        <v>1943</v>
      </c>
      <c r="G60" s="1759"/>
      <c r="H60" s="1759"/>
      <c r="I60" s="1759"/>
      <c r="J60" s="779"/>
    </row>
    <row r="61" spans="1:11" ht="15" customHeight="1">
      <c r="B61" s="2159" t="s">
        <v>1941</v>
      </c>
      <c r="C61" s="1759"/>
      <c r="D61" s="755"/>
      <c r="E61" s="238"/>
      <c r="F61" s="1759" t="s">
        <v>1944</v>
      </c>
      <c r="G61" s="1759"/>
      <c r="H61" s="1759"/>
      <c r="I61" s="1759"/>
      <c r="J61" s="779"/>
    </row>
    <row r="62" spans="1:11">
      <c r="B62" s="2391"/>
      <c r="C62" s="2385"/>
      <c r="D62" s="2385"/>
      <c r="E62" s="2385"/>
      <c r="J62" s="779"/>
    </row>
    <row r="63" spans="1:11" ht="13.8" thickBot="1">
      <c r="B63" s="783"/>
      <c r="C63" s="784"/>
      <c r="D63" s="784"/>
      <c r="E63" s="784"/>
      <c r="F63" s="784"/>
      <c r="G63" s="784"/>
      <c r="H63" s="784"/>
      <c r="I63" s="784"/>
      <c r="J63" s="780"/>
    </row>
  </sheetData>
  <mergeCells count="100">
    <mergeCell ref="B7:E8"/>
    <mergeCell ref="F7:F8"/>
    <mergeCell ref="H7:I8"/>
    <mergeCell ref="J7:J8"/>
    <mergeCell ref="C2:J2"/>
    <mergeCell ref="C4:D4"/>
    <mergeCell ref="G4:H4"/>
    <mergeCell ref="I4:J4"/>
    <mergeCell ref="B6:J6"/>
    <mergeCell ref="B9:E9"/>
    <mergeCell ref="H9:I9"/>
    <mergeCell ref="B10:E10"/>
    <mergeCell ref="H10:I10"/>
    <mergeCell ref="B11:E11"/>
    <mergeCell ref="H11:I11"/>
    <mergeCell ref="B12:E12"/>
    <mergeCell ref="H12:I12"/>
    <mergeCell ref="B13:E13"/>
    <mergeCell ref="H13:I13"/>
    <mergeCell ref="B14:E14"/>
    <mergeCell ref="H14:I14"/>
    <mergeCell ref="B15:C15"/>
    <mergeCell ref="G15:I15"/>
    <mergeCell ref="B17:J17"/>
    <mergeCell ref="B18:D19"/>
    <mergeCell ref="E18:E19"/>
    <mergeCell ref="F18:F19"/>
    <mergeCell ref="G18:G19"/>
    <mergeCell ref="I18:I19"/>
    <mergeCell ref="J18:J19"/>
    <mergeCell ref="B31:D3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2:C32"/>
    <mergeCell ref="G32:I32"/>
    <mergeCell ref="B34:J34"/>
    <mergeCell ref="B35:C36"/>
    <mergeCell ref="G35:G36"/>
    <mergeCell ref="H35:I36"/>
    <mergeCell ref="J35:J36"/>
    <mergeCell ref="B37:C37"/>
    <mergeCell ref="H37:I37"/>
    <mergeCell ref="B38:C38"/>
    <mergeCell ref="H38:I38"/>
    <mergeCell ref="B39:C39"/>
    <mergeCell ref="H39:I39"/>
    <mergeCell ref="H44:I44"/>
    <mergeCell ref="B40:C40"/>
    <mergeCell ref="H40:I40"/>
    <mergeCell ref="B41:C41"/>
    <mergeCell ref="G41:I41"/>
    <mergeCell ref="B43:J43"/>
    <mergeCell ref="B54:G54"/>
    <mergeCell ref="H54:I54"/>
    <mergeCell ref="J44:J45"/>
    <mergeCell ref="E45:F45"/>
    <mergeCell ref="B48:D48"/>
    <mergeCell ref="E48:F48"/>
    <mergeCell ref="H48:I48"/>
    <mergeCell ref="H45:I45"/>
    <mergeCell ref="B46:D46"/>
    <mergeCell ref="E46:F46"/>
    <mergeCell ref="H46:I46"/>
    <mergeCell ref="B47:D47"/>
    <mergeCell ref="E47:F47"/>
    <mergeCell ref="H47:I47"/>
    <mergeCell ref="B44:D45"/>
    <mergeCell ref="E44:F44"/>
    <mergeCell ref="B49:C49"/>
    <mergeCell ref="G49:I49"/>
    <mergeCell ref="B52:G52"/>
    <mergeCell ref="H52:I52"/>
    <mergeCell ref="B53:G53"/>
    <mergeCell ref="H53:I53"/>
    <mergeCell ref="B51:J51"/>
    <mergeCell ref="B62:E62"/>
    <mergeCell ref="B55:G55"/>
    <mergeCell ref="H55:I55"/>
    <mergeCell ref="B56:G56"/>
    <mergeCell ref="H56:I56"/>
    <mergeCell ref="B57:C57"/>
    <mergeCell ref="G57:I57"/>
    <mergeCell ref="C58:D58"/>
    <mergeCell ref="F58:G58"/>
    <mergeCell ref="H58:I58"/>
    <mergeCell ref="B59:C59"/>
    <mergeCell ref="F59:I59"/>
    <mergeCell ref="B60:C60"/>
    <mergeCell ref="F60:I60"/>
    <mergeCell ref="B61:C61"/>
    <mergeCell ref="F61:I61"/>
  </mergeCells>
  <printOptions horizontalCentered="1"/>
  <pageMargins left="0" right="0" top="0" bottom="0" header="0" footer="0"/>
  <pageSetup scale="78" fitToHeight="0" orientation="portrait" horizontalDpi="4294967293" verticalDpi="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51010-8BEE-4E2F-B8B2-AB2A81551F2F}">
  <sheetPr>
    <tabColor rgb="FF00FF00"/>
    <pageSetUpPr fitToPage="1"/>
  </sheetPr>
  <dimension ref="B2:K142"/>
  <sheetViews>
    <sheetView view="pageBreakPreview" topLeftCell="A12" zoomScale="60" zoomScaleNormal="100" workbookViewId="0">
      <selection activeCell="F40" sqref="F40"/>
    </sheetView>
  </sheetViews>
  <sheetFormatPr baseColWidth="10" defaultColWidth="14.44140625" defaultRowHeight="15" customHeight="1"/>
  <cols>
    <col min="1" max="1" width="2.44140625" style="387" customWidth="1"/>
    <col min="2" max="2" width="21.77734375" style="387" customWidth="1"/>
    <col min="3" max="3" width="33.33203125" style="387" customWidth="1"/>
    <col min="4" max="4" width="51.6640625" style="387" customWidth="1"/>
    <col min="5" max="5" width="21" style="387" customWidth="1"/>
    <col min="6" max="6" width="20.109375" style="387" customWidth="1"/>
    <col min="7" max="7" width="19.33203125" style="387" customWidth="1"/>
    <col min="8" max="8" width="18.6640625" style="387" customWidth="1"/>
    <col min="9" max="9" width="10.88671875" style="387" customWidth="1"/>
    <col min="10" max="10" width="11.88671875" style="387" customWidth="1"/>
    <col min="11" max="11" width="10.88671875" style="387" customWidth="1"/>
    <col min="12" max="26" width="10.6640625" style="387" customWidth="1"/>
    <col min="27" max="16384" width="14.44140625" style="387"/>
  </cols>
  <sheetData>
    <row r="2" spans="2:8" ht="14.4">
      <c r="B2" s="2392"/>
      <c r="C2" s="2393"/>
      <c r="D2" s="2396"/>
      <c r="E2" s="2393"/>
      <c r="F2" s="2397"/>
      <c r="G2" s="2398"/>
      <c r="H2" s="2393"/>
    </row>
    <row r="3" spans="2:8" ht="14.4">
      <c r="B3" s="2394"/>
      <c r="C3" s="2395"/>
      <c r="D3" s="2394"/>
      <c r="E3" s="2395"/>
      <c r="F3" s="2394"/>
      <c r="G3" s="2399"/>
      <c r="H3" s="2395"/>
    </row>
    <row r="4" spans="2:8" thickBot="1">
      <c r="D4" s="447" t="s">
        <v>1536</v>
      </c>
      <c r="F4" s="446"/>
    </row>
    <row r="5" spans="2:8" ht="14.4">
      <c r="B5" s="443" t="s">
        <v>1535</v>
      </c>
      <c r="C5" s="444" t="s">
        <v>1534</v>
      </c>
      <c r="D5" s="441" t="s">
        <v>1533</v>
      </c>
      <c r="E5" s="440" t="s">
        <v>1526</v>
      </c>
    </row>
    <row r="6" spans="2:8" ht="15.6">
      <c r="B6" s="439">
        <v>2026</v>
      </c>
      <c r="C6" s="459">
        <v>2000000</v>
      </c>
      <c r="D6" s="460">
        <f>+C6*1.2</f>
        <v>2400000</v>
      </c>
      <c r="E6" s="437">
        <f>+ROUND(D6/30,0)</f>
        <v>80000</v>
      </c>
      <c r="F6" s="445"/>
    </row>
    <row r="7" spans="2:8" thickBot="1">
      <c r="B7" s="436"/>
      <c r="C7" s="435"/>
      <c r="D7" s="435"/>
      <c r="E7" s="434"/>
    </row>
    <row r="8" spans="2:8" ht="14.4">
      <c r="B8" s="443" t="s">
        <v>1532</v>
      </c>
      <c r="C8" s="444"/>
      <c r="D8" s="441" t="s">
        <v>1531</v>
      </c>
      <c r="E8" s="440" t="s">
        <v>1526</v>
      </c>
    </row>
    <row r="9" spans="2:8" ht="15.6">
      <c r="B9" s="439">
        <v>2026</v>
      </c>
      <c r="C9" s="459">
        <v>2000000</v>
      </c>
      <c r="D9" s="438">
        <f>C9*1.5</f>
        <v>3000000</v>
      </c>
      <c r="E9" s="437">
        <f>+ROUND(D9/30,0)</f>
        <v>100000</v>
      </c>
    </row>
    <row r="10" spans="2:8" thickBot="1">
      <c r="B10" s="436"/>
      <c r="C10" s="435"/>
      <c r="D10" s="435"/>
      <c r="E10" s="434"/>
    </row>
    <row r="11" spans="2:8" ht="14.4">
      <c r="B11" s="443" t="s">
        <v>1530</v>
      </c>
      <c r="C11" s="442"/>
      <c r="D11" s="441" t="s">
        <v>1529</v>
      </c>
      <c r="E11" s="440" t="s">
        <v>1526</v>
      </c>
    </row>
    <row r="12" spans="2:8" ht="15.6">
      <c r="B12" s="439">
        <v>2026</v>
      </c>
      <c r="C12" s="459">
        <v>2000000</v>
      </c>
      <c r="D12" s="438">
        <f>C12*2</f>
        <v>4000000</v>
      </c>
      <c r="E12" s="437">
        <f>+ROUND(D12/30,0)</f>
        <v>133333</v>
      </c>
    </row>
    <row r="14" spans="2:8" ht="14.4">
      <c r="B14" s="443" t="s">
        <v>1528</v>
      </c>
      <c r="C14" s="442"/>
      <c r="D14" s="441" t="s">
        <v>1527</v>
      </c>
      <c r="E14" s="440" t="s">
        <v>1526</v>
      </c>
    </row>
    <row r="15" spans="2:8" ht="15.6">
      <c r="B15" s="439">
        <v>2026</v>
      </c>
      <c r="C15" s="459">
        <v>2000000</v>
      </c>
      <c r="D15" s="438">
        <f>+((C15*3))</f>
        <v>6000000</v>
      </c>
      <c r="E15" s="437">
        <f>+ROUND(D15/30,0)</f>
        <v>200000</v>
      </c>
    </row>
    <row r="16" spans="2:8" thickBot="1">
      <c r="B16" s="436"/>
      <c r="C16" s="435"/>
      <c r="D16" s="435"/>
      <c r="E16" s="434"/>
      <c r="F16" s="433"/>
      <c r="G16" s="433"/>
    </row>
    <row r="17" spans="2:11" ht="15.75" customHeight="1"/>
    <row r="18" spans="2:11" ht="15.75" customHeight="1">
      <c r="B18" s="432" t="s">
        <v>1577</v>
      </c>
      <c r="E18" s="431"/>
      <c r="F18" s="429"/>
      <c r="G18" s="429"/>
      <c r="H18" s="429"/>
    </row>
    <row r="19" spans="2:11" ht="15.75" customHeight="1">
      <c r="B19" s="432"/>
      <c r="E19" s="431"/>
      <c r="F19" s="429"/>
      <c r="G19" s="430"/>
      <c r="H19" s="429"/>
    </row>
    <row r="20" spans="2:11" ht="15.75" customHeight="1">
      <c r="B20" s="428" t="s">
        <v>1525</v>
      </c>
      <c r="C20" s="427"/>
      <c r="D20" s="426" t="s">
        <v>1524</v>
      </c>
      <c r="E20" s="426" t="s">
        <v>1523</v>
      </c>
      <c r="F20" s="426" t="s">
        <v>1522</v>
      </c>
      <c r="G20" s="426" t="s">
        <v>1521</v>
      </c>
      <c r="H20" s="426" t="s">
        <v>1450</v>
      </c>
    </row>
    <row r="21" spans="2:11" ht="15.75" customHeight="1">
      <c r="B21" s="425"/>
      <c r="C21" s="424"/>
      <c r="D21" s="422"/>
      <c r="E21" s="422"/>
      <c r="F21" s="422"/>
      <c r="G21" s="423" t="s">
        <v>1520</v>
      </c>
      <c r="H21" s="422"/>
    </row>
    <row r="22" spans="2:11" ht="15.75" customHeight="1">
      <c r="B22" s="409" t="s">
        <v>1515</v>
      </c>
      <c r="C22" s="408"/>
      <c r="D22" s="421" t="s">
        <v>1519</v>
      </c>
      <c r="E22" s="407" t="s">
        <v>1461</v>
      </c>
      <c r="F22" s="406"/>
      <c r="G22" s="405"/>
      <c r="H22" s="404"/>
    </row>
    <row r="23" spans="2:11" ht="15.75" customHeight="1">
      <c r="B23" s="398" t="s">
        <v>1513</v>
      </c>
      <c r="C23" s="403"/>
      <c r="D23" s="403" t="s">
        <v>1512</v>
      </c>
      <c r="E23" s="399" t="s">
        <v>1457</v>
      </c>
      <c r="F23" s="401">
        <v>0.125</v>
      </c>
      <c r="G23" s="395">
        <f>+E6*1.75</f>
        <v>140000</v>
      </c>
      <c r="H23" s="394">
        <f>+F23*G23</f>
        <v>17500</v>
      </c>
    </row>
    <row r="24" spans="2:11" ht="15.75" customHeight="1">
      <c r="B24" s="398" t="s">
        <v>1511</v>
      </c>
      <c r="C24" s="403"/>
      <c r="D24" s="403" t="s">
        <v>1510</v>
      </c>
      <c r="E24" s="399" t="s">
        <v>1457</v>
      </c>
      <c r="F24" s="401">
        <v>0.125</v>
      </c>
      <c r="G24" s="395">
        <f>+E12*1.75</f>
        <v>233332.75</v>
      </c>
      <c r="H24" s="394">
        <f>+F24*G24</f>
        <v>29166.59375</v>
      </c>
    </row>
    <row r="25" spans="2:11" ht="15.75" customHeight="1">
      <c r="B25" s="398"/>
      <c r="C25" s="403"/>
      <c r="D25" s="402" t="s">
        <v>1456</v>
      </c>
      <c r="E25" s="399"/>
      <c r="F25" s="401"/>
      <c r="G25" s="395"/>
      <c r="H25" s="400">
        <f>SUM(H23:H24)</f>
        <v>46666.59375</v>
      </c>
    </row>
    <row r="26" spans="2:11" ht="15.75" customHeight="1">
      <c r="B26" s="2400" t="s">
        <v>1509</v>
      </c>
      <c r="C26" s="397" t="s">
        <v>1464</v>
      </c>
      <c r="D26" s="2401" t="s">
        <v>1454</v>
      </c>
      <c r="E26" s="2402" t="s">
        <v>1453</v>
      </c>
      <c r="F26" s="396">
        <v>0.96251504659115983</v>
      </c>
      <c r="G26" s="395"/>
      <c r="H26" s="394">
        <f>+H23*F26</f>
        <v>16844.013315345295</v>
      </c>
    </row>
    <row r="27" spans="2:11" ht="15.75" customHeight="1">
      <c r="B27" s="2394"/>
      <c r="C27" s="397" t="s">
        <v>1470</v>
      </c>
      <c r="D27" s="2399"/>
      <c r="E27" s="2399"/>
      <c r="F27" s="396">
        <v>0.933401062349271</v>
      </c>
      <c r="G27" s="395"/>
      <c r="H27" s="394">
        <f>+H24*F27</f>
        <v>27224.129591359608</v>
      </c>
    </row>
    <row r="28" spans="2:11" ht="15.75" customHeight="1">
      <c r="B28" s="393"/>
      <c r="C28" s="392"/>
      <c r="D28" s="392" t="s">
        <v>1518</v>
      </c>
      <c r="E28" s="391"/>
      <c r="F28" s="390"/>
      <c r="G28" s="389"/>
      <c r="H28" s="388">
        <f>+ROUND(H25+H26+H27,0)</f>
        <v>90735</v>
      </c>
    </row>
    <row r="30" spans="2:11" ht="27" customHeight="1">
      <c r="B30" s="409" t="s">
        <v>1517</v>
      </c>
      <c r="C30" s="408"/>
      <c r="D30" s="408" t="s">
        <v>1248</v>
      </c>
      <c r="E30" s="407" t="s">
        <v>1461</v>
      </c>
      <c r="F30" s="406"/>
      <c r="G30" s="412"/>
      <c r="H30" s="411"/>
    </row>
    <row r="31" spans="2:11" ht="43.5" customHeight="1">
      <c r="B31" s="398" t="s">
        <v>1513</v>
      </c>
      <c r="C31" s="403"/>
      <c r="D31" s="403" t="s">
        <v>1601</v>
      </c>
      <c r="E31" s="399" t="s">
        <v>1457</v>
      </c>
      <c r="F31" s="401">
        <v>0.25</v>
      </c>
      <c r="G31" s="395">
        <f>+G23</f>
        <v>140000</v>
      </c>
      <c r="H31" s="394">
        <f>+F31*G31</f>
        <v>35000</v>
      </c>
      <c r="K31" s="387">
        <f>12.5*4</f>
        <v>50</v>
      </c>
    </row>
    <row r="32" spans="2:11" ht="34.5" customHeight="1">
      <c r="B32" s="398" t="s">
        <v>1511</v>
      </c>
      <c r="C32" s="403"/>
      <c r="D32" s="403" t="s">
        <v>1510</v>
      </c>
      <c r="E32" s="399" t="s">
        <v>1457</v>
      </c>
      <c r="F32" s="401">
        <v>0.125</v>
      </c>
      <c r="G32" s="395">
        <f>+G24</f>
        <v>233332.75</v>
      </c>
      <c r="H32" s="394">
        <f>+F32*G32</f>
        <v>29166.59375</v>
      </c>
    </row>
    <row r="33" spans="2:8" ht="34.5" customHeight="1">
      <c r="B33" s="398"/>
      <c r="C33" s="403"/>
      <c r="D33" s="402" t="s">
        <v>1456</v>
      </c>
      <c r="E33" s="399"/>
      <c r="F33" s="401"/>
      <c r="G33" s="395"/>
      <c r="H33" s="400">
        <f>SUM(H31:H32)</f>
        <v>64166.59375</v>
      </c>
    </row>
    <row r="34" spans="2:8" ht="29.25" customHeight="1">
      <c r="B34" s="2400" t="s">
        <v>1509</v>
      </c>
      <c r="C34" s="397" t="s">
        <v>1464</v>
      </c>
      <c r="D34" s="2401" t="s">
        <v>1454</v>
      </c>
      <c r="E34" s="2402" t="s">
        <v>1453</v>
      </c>
      <c r="F34" s="396">
        <v>0.96251504659115983</v>
      </c>
      <c r="G34" s="395"/>
      <c r="H34" s="394">
        <f>+H31*F34</f>
        <v>33688.026630690591</v>
      </c>
    </row>
    <row r="35" spans="2:8" ht="48.75" customHeight="1">
      <c r="B35" s="2394"/>
      <c r="C35" s="397" t="s">
        <v>1470</v>
      </c>
      <c r="D35" s="2399"/>
      <c r="E35" s="2399"/>
      <c r="F35" s="396">
        <v>0.933401062349271</v>
      </c>
      <c r="G35" s="395"/>
      <c r="H35" s="394">
        <f>+H32*F35</f>
        <v>27224.129591359608</v>
      </c>
    </row>
    <row r="36" spans="2:8" ht="29.25" customHeight="1">
      <c r="B36" s="393"/>
      <c r="C36" s="392"/>
      <c r="D36" s="392" t="s">
        <v>1450</v>
      </c>
      <c r="E36" s="391"/>
      <c r="F36" s="390"/>
      <c r="G36" s="389"/>
      <c r="H36" s="388">
        <f>+ROUND(H33+H34+H35,0)</f>
        <v>125079</v>
      </c>
    </row>
    <row r="37" spans="2:8" ht="15.75" customHeight="1">
      <c r="B37" s="403"/>
      <c r="C37" s="403"/>
      <c r="D37" s="403"/>
      <c r="E37" s="399"/>
      <c r="F37" s="401"/>
      <c r="G37" s="395"/>
      <c r="H37" s="410"/>
    </row>
    <row r="38" spans="2:8" ht="15.75" customHeight="1">
      <c r="B38" s="409" t="s">
        <v>1515</v>
      </c>
      <c r="C38" s="408"/>
      <c r="D38" s="421" t="s">
        <v>1516</v>
      </c>
      <c r="E38" s="407" t="s">
        <v>1461</v>
      </c>
      <c r="F38" s="406"/>
      <c r="G38" s="405"/>
      <c r="H38" s="404"/>
    </row>
    <row r="39" spans="2:8" ht="15.75" customHeight="1">
      <c r="B39" s="398" t="s">
        <v>1513</v>
      </c>
      <c r="C39" s="403"/>
      <c r="D39" s="403" t="s">
        <v>1512</v>
      </c>
      <c r="E39" s="399" t="s">
        <v>1457</v>
      </c>
      <c r="F39" s="401">
        <v>0.25</v>
      </c>
      <c r="G39" s="395">
        <f>+G23</f>
        <v>140000</v>
      </c>
      <c r="H39" s="394">
        <f>+F39*G39</f>
        <v>35000</v>
      </c>
    </row>
    <row r="40" spans="2:8" ht="15.75" customHeight="1">
      <c r="B40" s="398" t="s">
        <v>1511</v>
      </c>
      <c r="C40" s="403"/>
      <c r="D40" s="403" t="s">
        <v>1510</v>
      </c>
      <c r="E40" s="399" t="s">
        <v>1457</v>
      </c>
      <c r="F40" s="401">
        <v>0</v>
      </c>
      <c r="G40" s="395">
        <f>+G24</f>
        <v>233332.75</v>
      </c>
      <c r="H40" s="394">
        <f>+F40*G40</f>
        <v>0</v>
      </c>
    </row>
    <row r="41" spans="2:8" ht="15.75" customHeight="1">
      <c r="B41" s="398"/>
      <c r="C41" s="403"/>
      <c r="D41" s="402" t="s">
        <v>1456</v>
      </c>
      <c r="E41" s="399"/>
      <c r="F41" s="401"/>
      <c r="G41" s="395"/>
      <c r="H41" s="400">
        <f>SUM(H39:H40)</f>
        <v>35000</v>
      </c>
    </row>
    <row r="42" spans="2:8" ht="15.75" customHeight="1">
      <c r="B42" s="2400" t="s">
        <v>1509</v>
      </c>
      <c r="C42" s="397" t="s">
        <v>1464</v>
      </c>
      <c r="D42" s="2401" t="s">
        <v>1454</v>
      </c>
      <c r="E42" s="2402" t="s">
        <v>1453</v>
      </c>
      <c r="F42" s="396">
        <v>0.96251504659115983</v>
      </c>
      <c r="G42" s="395"/>
      <c r="H42" s="394">
        <f>+H39*F42</f>
        <v>33688.026630690591</v>
      </c>
    </row>
    <row r="43" spans="2:8" ht="15.75" customHeight="1">
      <c r="B43" s="2394"/>
      <c r="C43" s="397" t="s">
        <v>1470</v>
      </c>
      <c r="D43" s="2399"/>
      <c r="E43" s="2399"/>
      <c r="F43" s="396">
        <v>0.933401062349271</v>
      </c>
      <c r="G43" s="395"/>
      <c r="H43" s="394">
        <f>+H40*F43</f>
        <v>0</v>
      </c>
    </row>
    <row r="44" spans="2:8" ht="15.75" customHeight="1">
      <c r="B44" s="393"/>
      <c r="C44" s="392"/>
      <c r="D44" s="392" t="s">
        <v>1450</v>
      </c>
      <c r="E44" s="391"/>
      <c r="F44" s="390"/>
      <c r="G44" s="389"/>
      <c r="H44" s="388">
        <f>+ROUND(H41+H42+H43,0)</f>
        <v>68688</v>
      </c>
    </row>
    <row r="46" spans="2:8" ht="15.75" hidden="1" customHeight="1">
      <c r="B46" s="409" t="s">
        <v>1515</v>
      </c>
      <c r="C46" s="408"/>
      <c r="D46" s="408" t="s">
        <v>1514</v>
      </c>
      <c r="E46" s="407" t="s">
        <v>1461</v>
      </c>
      <c r="F46" s="406"/>
      <c r="G46" s="405"/>
      <c r="H46" s="404"/>
    </row>
    <row r="47" spans="2:8" ht="15.75" hidden="1" customHeight="1">
      <c r="B47" s="398" t="s">
        <v>1513</v>
      </c>
      <c r="C47" s="403"/>
      <c r="D47" s="403" t="s">
        <v>1512</v>
      </c>
      <c r="E47" s="399" t="s">
        <v>1457</v>
      </c>
      <c r="F47" s="401">
        <v>0</v>
      </c>
      <c r="G47" s="395">
        <v>30168</v>
      </c>
      <c r="H47" s="394">
        <f>+F47*G47</f>
        <v>0</v>
      </c>
    </row>
    <row r="48" spans="2:8" ht="15.75" hidden="1" customHeight="1">
      <c r="B48" s="398" t="s">
        <v>1511</v>
      </c>
      <c r="C48" s="403"/>
      <c r="D48" s="403" t="s">
        <v>1510</v>
      </c>
      <c r="E48" s="399" t="s">
        <v>1457</v>
      </c>
      <c r="F48" s="401">
        <v>0.125</v>
      </c>
      <c r="G48" s="395">
        <v>48554</v>
      </c>
      <c r="H48" s="394">
        <f>+F48*G48</f>
        <v>6069.25</v>
      </c>
    </row>
    <row r="49" spans="2:8" ht="15.75" hidden="1" customHeight="1">
      <c r="B49" s="398"/>
      <c r="C49" s="403"/>
      <c r="D49" s="402" t="s">
        <v>1456</v>
      </c>
      <c r="E49" s="399"/>
      <c r="F49" s="401"/>
      <c r="G49" s="395"/>
      <c r="H49" s="400">
        <f>SUM(H47:H48)</f>
        <v>6069.25</v>
      </c>
    </row>
    <row r="50" spans="2:8" ht="15.75" hidden="1" customHeight="1">
      <c r="B50" s="2400" t="s">
        <v>1509</v>
      </c>
      <c r="C50" s="397" t="s">
        <v>1464</v>
      </c>
      <c r="D50" s="2401" t="s">
        <v>1454</v>
      </c>
      <c r="E50" s="2402" t="s">
        <v>1453</v>
      </c>
      <c r="F50" s="396">
        <v>0.96251504659115983</v>
      </c>
      <c r="G50" s="395"/>
      <c r="H50" s="394">
        <f>+H47*F50</f>
        <v>0</v>
      </c>
    </row>
    <row r="51" spans="2:8" ht="15.75" hidden="1" customHeight="1">
      <c r="B51" s="2394"/>
      <c r="C51" s="397" t="s">
        <v>1470</v>
      </c>
      <c r="D51" s="2399"/>
      <c r="E51" s="2399"/>
      <c r="F51" s="396">
        <v>0.933401062349271</v>
      </c>
      <c r="G51" s="395"/>
      <c r="H51" s="394">
        <f>+H48*F51</f>
        <v>5665.0443976633132</v>
      </c>
    </row>
    <row r="52" spans="2:8" ht="15.75" hidden="1" customHeight="1">
      <c r="B52" s="393"/>
      <c r="C52" s="392"/>
      <c r="D52" s="392" t="s">
        <v>1450</v>
      </c>
      <c r="E52" s="391"/>
      <c r="F52" s="390"/>
      <c r="G52" s="389"/>
      <c r="H52" s="388">
        <f>+ROUND(H49+H50+H51,0)</f>
        <v>11734</v>
      </c>
    </row>
    <row r="53" spans="2:8" ht="15.75" hidden="1" customHeight="1">
      <c r="B53" s="403"/>
      <c r="C53" s="403"/>
      <c r="D53" s="403"/>
      <c r="E53" s="399"/>
      <c r="F53" s="401"/>
      <c r="G53" s="395"/>
      <c r="H53" s="410"/>
    </row>
    <row r="54" spans="2:8" ht="15.75" hidden="1" customHeight="1">
      <c r="B54" s="409" t="s">
        <v>1508</v>
      </c>
      <c r="C54" s="408"/>
      <c r="D54" s="408" t="s">
        <v>1507</v>
      </c>
      <c r="E54" s="407" t="s">
        <v>1461</v>
      </c>
      <c r="F54" s="406">
        <v>0.1</v>
      </c>
      <c r="G54" s="412"/>
      <c r="H54" s="411"/>
    </row>
    <row r="55" spans="2:8" ht="15.75" hidden="1" customHeight="1">
      <c r="B55" s="398"/>
      <c r="C55" s="403"/>
      <c r="D55" s="403" t="s">
        <v>1506</v>
      </c>
      <c r="E55" s="399" t="s">
        <v>1457</v>
      </c>
      <c r="F55" s="401">
        <v>0.125</v>
      </c>
      <c r="G55" s="395">
        <v>33184.800000000003</v>
      </c>
      <c r="H55" s="394">
        <f>+F55*G55</f>
        <v>4148.1000000000004</v>
      </c>
    </row>
    <row r="56" spans="2:8" ht="15.75" hidden="1" customHeight="1">
      <c r="B56" s="398"/>
      <c r="C56" s="403"/>
      <c r="D56" s="403" t="s">
        <v>1505</v>
      </c>
      <c r="E56" s="399" t="s">
        <v>1457</v>
      </c>
      <c r="F56" s="401">
        <v>0.125</v>
      </c>
      <c r="G56" s="395">
        <v>53409.4</v>
      </c>
      <c r="H56" s="394">
        <f>+F56*G56</f>
        <v>6676.1750000000002</v>
      </c>
    </row>
    <row r="57" spans="2:8" ht="15.75" hidden="1" customHeight="1">
      <c r="B57" s="398"/>
      <c r="C57" s="403"/>
      <c r="D57" s="402" t="s">
        <v>1465</v>
      </c>
      <c r="E57" s="399"/>
      <c r="F57" s="401"/>
      <c r="G57" s="395"/>
      <c r="H57" s="400">
        <f>SUM(H55:H56)</f>
        <v>10824.275000000001</v>
      </c>
    </row>
    <row r="58" spans="2:8" ht="15.75" hidden="1" customHeight="1">
      <c r="B58" s="2403"/>
      <c r="C58" s="397" t="s">
        <v>1464</v>
      </c>
      <c r="D58" s="2401" t="s">
        <v>1454</v>
      </c>
      <c r="E58" s="2402" t="s">
        <v>1453</v>
      </c>
      <c r="F58" s="396">
        <v>0.96251504659115983</v>
      </c>
      <c r="G58" s="395"/>
      <c r="H58" s="394">
        <f>+H55*F58</f>
        <v>3992.6086647647903</v>
      </c>
    </row>
    <row r="59" spans="2:8" ht="15.75" hidden="1" customHeight="1">
      <c r="B59" s="2394"/>
      <c r="C59" s="397" t="s">
        <v>1470</v>
      </c>
      <c r="D59" s="2399"/>
      <c r="E59" s="2399"/>
      <c r="F59" s="396">
        <v>0.933401062349271</v>
      </c>
      <c r="G59" s="395"/>
      <c r="H59" s="394">
        <f>+H56*F59</f>
        <v>6231.5488374296447</v>
      </c>
    </row>
    <row r="60" spans="2:8" ht="15.75" hidden="1" customHeight="1">
      <c r="B60" s="420"/>
      <c r="C60" s="392"/>
      <c r="D60" s="392" t="s">
        <v>1450</v>
      </c>
      <c r="E60" s="391"/>
      <c r="F60" s="390"/>
      <c r="G60" s="389"/>
      <c r="H60" s="388">
        <f>+ROUND(H57+H58+H59,0)</f>
        <v>21048</v>
      </c>
    </row>
    <row r="62" spans="2:8" ht="15.75" hidden="1" customHeight="1">
      <c r="B62" s="409" t="s">
        <v>1504</v>
      </c>
      <c r="C62" s="408"/>
      <c r="D62" s="408" t="s">
        <v>1503</v>
      </c>
      <c r="E62" s="407" t="s">
        <v>1461</v>
      </c>
      <c r="F62" s="406">
        <v>0.15</v>
      </c>
      <c r="G62" s="412"/>
      <c r="H62" s="411"/>
    </row>
    <row r="63" spans="2:8" ht="15.75" hidden="1" customHeight="1">
      <c r="B63" s="398"/>
      <c r="C63" s="403"/>
      <c r="D63" s="403" t="s">
        <v>1502</v>
      </c>
      <c r="E63" s="399" t="s">
        <v>1457</v>
      </c>
      <c r="F63" s="401">
        <v>0.375</v>
      </c>
      <c r="G63" s="395">
        <v>34693.199999999997</v>
      </c>
      <c r="H63" s="394">
        <f>+F63*G63</f>
        <v>13009.949999999999</v>
      </c>
    </row>
    <row r="64" spans="2:8" ht="15.75" hidden="1" customHeight="1">
      <c r="B64" s="398"/>
      <c r="C64" s="403"/>
      <c r="D64" s="403" t="s">
        <v>1501</v>
      </c>
      <c r="E64" s="399" t="s">
        <v>1457</v>
      </c>
      <c r="F64" s="401">
        <v>0.125</v>
      </c>
      <c r="G64" s="395">
        <v>55837.1</v>
      </c>
      <c r="H64" s="394">
        <f>+F64*G64</f>
        <v>6979.6374999999998</v>
      </c>
    </row>
    <row r="65" spans="2:8" ht="15.75" hidden="1" customHeight="1">
      <c r="B65" s="398"/>
      <c r="C65" s="403"/>
      <c r="D65" s="402" t="s">
        <v>1500</v>
      </c>
      <c r="E65" s="399"/>
      <c r="F65" s="401"/>
      <c r="G65" s="395"/>
      <c r="H65" s="400">
        <f>SUM(H63:H64)</f>
        <v>19989.587499999998</v>
      </c>
    </row>
    <row r="66" spans="2:8" ht="15.75" hidden="1" customHeight="1">
      <c r="B66" s="2403"/>
      <c r="C66" s="397" t="s">
        <v>1464</v>
      </c>
      <c r="D66" s="2401" t="s">
        <v>1454</v>
      </c>
      <c r="E66" s="2402" t="s">
        <v>1453</v>
      </c>
      <c r="F66" s="396">
        <v>0.96251504659115983</v>
      </c>
      <c r="G66" s="395"/>
      <c r="H66" s="394">
        <f>+H63*F66</f>
        <v>12522.272630398658</v>
      </c>
    </row>
    <row r="67" spans="2:8" ht="15.75" hidden="1" customHeight="1">
      <c r="B67" s="2394"/>
      <c r="C67" s="397" t="s">
        <v>1470</v>
      </c>
      <c r="D67" s="2399"/>
      <c r="E67" s="2399"/>
      <c r="F67" s="396">
        <v>0.933401062349271</v>
      </c>
      <c r="G67" s="395"/>
      <c r="H67" s="394">
        <f>+H64*F67</f>
        <v>6514.8010573128095</v>
      </c>
    </row>
    <row r="68" spans="2:8" ht="15.75" hidden="1" customHeight="1">
      <c r="B68" s="393"/>
      <c r="C68" s="392"/>
      <c r="D68" s="392" t="s">
        <v>1450</v>
      </c>
      <c r="E68" s="391"/>
      <c r="F68" s="390"/>
      <c r="G68" s="389"/>
      <c r="H68" s="388">
        <f>+ROUND(+H65+H66+H67,0)</f>
        <v>39027</v>
      </c>
    </row>
    <row r="69" spans="2:8" ht="15.75" hidden="1" customHeight="1">
      <c r="B69" s="403"/>
      <c r="C69" s="403"/>
      <c r="D69" s="403"/>
      <c r="E69" s="399"/>
      <c r="F69" s="401"/>
      <c r="G69" s="395"/>
      <c r="H69" s="410"/>
    </row>
    <row r="70" spans="2:8" ht="15.75" hidden="1" customHeight="1">
      <c r="B70" s="409" t="s">
        <v>1499</v>
      </c>
      <c r="C70" s="408"/>
      <c r="D70" s="408" t="s">
        <v>1498</v>
      </c>
      <c r="E70" s="407" t="s">
        <v>1461</v>
      </c>
      <c r="F70" s="406">
        <v>0.2</v>
      </c>
      <c r="G70" s="412"/>
      <c r="H70" s="411"/>
    </row>
    <row r="71" spans="2:8" ht="15.75" hidden="1" customHeight="1">
      <c r="B71" s="398"/>
      <c r="C71" s="403"/>
      <c r="D71" s="403" t="s">
        <v>1497</v>
      </c>
      <c r="E71" s="399" t="s">
        <v>1457</v>
      </c>
      <c r="F71" s="401">
        <v>0.125</v>
      </c>
      <c r="G71" s="395">
        <v>44475.6</v>
      </c>
      <c r="H71" s="394">
        <f>+F71*G71</f>
        <v>5559.45</v>
      </c>
    </row>
    <row r="72" spans="2:8" ht="15.75" hidden="1" customHeight="1">
      <c r="B72" s="398"/>
      <c r="C72" s="403"/>
      <c r="D72" s="403" t="s">
        <v>1496</v>
      </c>
      <c r="E72" s="399" t="s">
        <v>1457</v>
      </c>
      <c r="F72" s="401">
        <v>0.125</v>
      </c>
      <c r="G72" s="395">
        <v>58264.800000000003</v>
      </c>
      <c r="H72" s="394">
        <f>+F72*G72</f>
        <v>7283.1</v>
      </c>
    </row>
    <row r="73" spans="2:8" ht="15.75" hidden="1" customHeight="1">
      <c r="B73" s="398"/>
      <c r="C73" s="403"/>
      <c r="D73" s="403" t="s">
        <v>1495</v>
      </c>
      <c r="E73" s="399" t="s">
        <v>1457</v>
      </c>
      <c r="F73" s="401">
        <v>0.125</v>
      </c>
      <c r="G73" s="395">
        <v>82735.199999999997</v>
      </c>
      <c r="H73" s="394">
        <f>+F73*G73</f>
        <v>10341.9</v>
      </c>
    </row>
    <row r="74" spans="2:8" ht="15.75" hidden="1" customHeight="1">
      <c r="B74" s="398"/>
      <c r="C74" s="403"/>
      <c r="D74" s="402" t="s">
        <v>1465</v>
      </c>
      <c r="E74" s="399"/>
      <c r="F74" s="401"/>
      <c r="G74" s="395"/>
      <c r="H74" s="400">
        <f>SUM(H71:H73)</f>
        <v>23184.449999999997</v>
      </c>
    </row>
    <row r="75" spans="2:8" ht="29.25" hidden="1" customHeight="1">
      <c r="B75" s="2400"/>
      <c r="C75" s="397" t="s">
        <v>1452</v>
      </c>
      <c r="D75" s="2401" t="s">
        <v>1454</v>
      </c>
      <c r="E75" s="2402" t="s">
        <v>1453</v>
      </c>
      <c r="F75" s="396">
        <v>0.9482125303266109</v>
      </c>
      <c r="G75" s="395"/>
      <c r="H75" s="394">
        <f>+H71*F75</f>
        <v>5271.5401517242772</v>
      </c>
    </row>
    <row r="76" spans="2:8" ht="29.25" hidden="1" customHeight="1">
      <c r="B76" s="2394"/>
      <c r="C76" s="397" t="s">
        <v>1470</v>
      </c>
      <c r="D76" s="2399"/>
      <c r="E76" s="2399"/>
      <c r="F76" s="396">
        <v>0.933401062349271</v>
      </c>
      <c r="G76" s="395"/>
      <c r="H76" s="394">
        <f>+H72*F76</f>
        <v>6798.0532771959761</v>
      </c>
    </row>
    <row r="77" spans="2:8" ht="15.75" hidden="1" customHeight="1">
      <c r="B77" s="2394"/>
      <c r="C77" s="397" t="s">
        <v>1455</v>
      </c>
      <c r="D77" s="2399"/>
      <c r="E77" s="2399"/>
      <c r="F77" s="396">
        <v>0.91376247491548734</v>
      </c>
      <c r="G77" s="395"/>
      <c r="H77" s="394">
        <f>+H73*F77</f>
        <v>9450.0401393284774</v>
      </c>
    </row>
    <row r="78" spans="2:8" ht="15.75" hidden="1" customHeight="1">
      <c r="B78" s="393"/>
      <c r="C78" s="392"/>
      <c r="D78" s="392" t="s">
        <v>1450</v>
      </c>
      <c r="E78" s="391"/>
      <c r="F78" s="390"/>
      <c r="G78" s="389"/>
      <c r="H78" s="388">
        <f>+ROUND(H75+H76+H77+H74,0)</f>
        <v>44704</v>
      </c>
    </row>
    <row r="79" spans="2:8" ht="15.75" hidden="1" customHeight="1">
      <c r="B79" s="403"/>
      <c r="C79" s="403"/>
      <c r="D79" s="403"/>
      <c r="E79" s="399"/>
      <c r="F79" s="401"/>
      <c r="G79" s="395"/>
      <c r="H79" s="410"/>
    </row>
    <row r="80" spans="2:8" ht="15.75" hidden="1" customHeight="1">
      <c r="B80" s="409" t="s">
        <v>1494</v>
      </c>
      <c r="C80" s="408"/>
      <c r="D80" s="413" t="s">
        <v>1493</v>
      </c>
      <c r="E80" s="407" t="s">
        <v>1461</v>
      </c>
      <c r="F80" s="406">
        <v>0.3</v>
      </c>
      <c r="G80" s="412"/>
      <c r="H80" s="411"/>
    </row>
    <row r="81" spans="2:8" ht="15.75" hidden="1" customHeight="1">
      <c r="B81" s="398"/>
      <c r="C81" s="403"/>
      <c r="D81" s="403" t="s">
        <v>1492</v>
      </c>
      <c r="E81" s="399" t="s">
        <v>1457</v>
      </c>
      <c r="F81" s="401">
        <v>0.125</v>
      </c>
      <c r="G81" s="395">
        <v>48181.9</v>
      </c>
      <c r="H81" s="394">
        <f>+F81*G81</f>
        <v>6022.7375000000002</v>
      </c>
    </row>
    <row r="82" spans="2:8" ht="15.75" hidden="1" customHeight="1">
      <c r="B82" s="398"/>
      <c r="C82" s="403"/>
      <c r="D82" s="403" t="s">
        <v>1491</v>
      </c>
      <c r="E82" s="399" t="s">
        <v>1457</v>
      </c>
      <c r="F82" s="401">
        <v>0.125</v>
      </c>
      <c r="G82" s="395">
        <v>89629.8</v>
      </c>
      <c r="H82" s="394">
        <f>+F82*G82</f>
        <v>11203.725</v>
      </c>
    </row>
    <row r="83" spans="2:8" ht="15.75" hidden="1" customHeight="1">
      <c r="B83" s="398"/>
      <c r="C83" s="403"/>
      <c r="D83" s="402" t="s">
        <v>1465</v>
      </c>
      <c r="E83" s="399"/>
      <c r="F83" s="401"/>
      <c r="G83" s="395"/>
      <c r="H83" s="400">
        <f>SUM(H81:H82)</f>
        <v>17226.462500000001</v>
      </c>
    </row>
    <row r="84" spans="2:8" ht="15.75" hidden="1" customHeight="1">
      <c r="B84" s="2400"/>
      <c r="C84" s="397" t="s">
        <v>1452</v>
      </c>
      <c r="D84" s="2401" t="s">
        <v>1454</v>
      </c>
      <c r="E84" s="2402" t="s">
        <v>1453</v>
      </c>
      <c r="F84" s="396">
        <v>0.9482125303266109</v>
      </c>
      <c r="G84" s="395"/>
      <c r="H84" s="394">
        <f>+F84*H81</f>
        <v>5710.8351643679671</v>
      </c>
    </row>
    <row r="85" spans="2:8" ht="15.75" hidden="1" customHeight="1">
      <c r="B85" s="2394"/>
      <c r="C85" s="397" t="s">
        <v>1455</v>
      </c>
      <c r="D85" s="2399"/>
      <c r="E85" s="2399"/>
      <c r="F85" s="396">
        <v>0.91376247491548734</v>
      </c>
      <c r="G85" s="395"/>
      <c r="H85" s="394">
        <f>+F85*H82</f>
        <v>10237.543484272519</v>
      </c>
    </row>
    <row r="86" spans="2:8" ht="15.75" hidden="1" customHeight="1">
      <c r="B86" s="393"/>
      <c r="C86" s="392"/>
      <c r="D86" s="392" t="s">
        <v>1450</v>
      </c>
      <c r="E86" s="391"/>
      <c r="F86" s="390"/>
      <c r="G86" s="389"/>
      <c r="H86" s="388">
        <f>+H83+H84+H85</f>
        <v>33174.841148640488</v>
      </c>
    </row>
    <row r="87" spans="2:8" ht="15.75" hidden="1" customHeight="1">
      <c r="B87" s="415"/>
      <c r="C87" s="415"/>
      <c r="D87" s="415"/>
      <c r="E87" s="419"/>
      <c r="F87" s="418"/>
      <c r="G87" s="417"/>
      <c r="H87" s="417"/>
    </row>
    <row r="88" spans="2:8" ht="15.75" hidden="1" customHeight="1">
      <c r="B88" s="409" t="s">
        <v>1490</v>
      </c>
      <c r="C88" s="408"/>
      <c r="D88" s="413" t="s">
        <v>1489</v>
      </c>
      <c r="E88" s="407" t="s">
        <v>1461</v>
      </c>
      <c r="F88" s="406">
        <v>0.3</v>
      </c>
      <c r="G88" s="412"/>
      <c r="H88" s="411"/>
    </row>
    <row r="89" spans="2:8" ht="15.75" hidden="1" customHeight="1">
      <c r="B89" s="416"/>
      <c r="C89" s="415"/>
      <c r="D89" s="414" t="s">
        <v>1484</v>
      </c>
      <c r="E89" s="399" t="s">
        <v>1457</v>
      </c>
      <c r="F89" s="401">
        <v>0.125</v>
      </c>
      <c r="G89" s="395">
        <v>104567.34166666667</v>
      </c>
      <c r="H89" s="394">
        <f>+F89*G89</f>
        <v>13070.917708333334</v>
      </c>
    </row>
    <row r="90" spans="2:8" ht="15.75" hidden="1" customHeight="1">
      <c r="B90" s="398"/>
      <c r="C90" s="403"/>
      <c r="D90" s="403" t="s">
        <v>1488</v>
      </c>
      <c r="E90" s="399" t="s">
        <v>1457</v>
      </c>
      <c r="F90" s="401">
        <v>0.125</v>
      </c>
      <c r="G90" s="395">
        <v>39218.400000000001</v>
      </c>
      <c r="H90" s="394">
        <f>+F90*G90</f>
        <v>4902.3</v>
      </c>
    </row>
    <row r="91" spans="2:8" ht="15.75" hidden="1" customHeight="1">
      <c r="B91" s="398"/>
      <c r="C91" s="403"/>
      <c r="D91" s="403" t="s">
        <v>1487</v>
      </c>
      <c r="E91" s="399" t="s">
        <v>1457</v>
      </c>
      <c r="F91" s="401">
        <v>0.125</v>
      </c>
      <c r="G91" s="395">
        <v>63120.2</v>
      </c>
      <c r="H91" s="394">
        <f>+F91*G91</f>
        <v>7890.0249999999996</v>
      </c>
    </row>
    <row r="92" spans="2:8" ht="15.75" hidden="1" customHeight="1">
      <c r="B92" s="398"/>
      <c r="C92" s="403"/>
      <c r="D92" s="402" t="s">
        <v>1465</v>
      </c>
      <c r="E92" s="399"/>
      <c r="F92" s="401"/>
      <c r="G92" s="395"/>
      <c r="H92" s="400">
        <f>SUM(H89:H91)</f>
        <v>25863.242708333331</v>
      </c>
    </row>
    <row r="93" spans="2:8" ht="15.75" hidden="1" customHeight="1">
      <c r="B93" s="398"/>
      <c r="C93" s="397" t="s">
        <v>1481</v>
      </c>
      <c r="D93" s="2401" t="s">
        <v>1454</v>
      </c>
      <c r="E93" s="2402" t="s">
        <v>1453</v>
      </c>
      <c r="F93" s="396">
        <v>0.90974334006782409</v>
      </c>
      <c r="G93" s="395"/>
      <c r="H93" s="394">
        <f>+H89*F93</f>
        <v>11891.180333730836</v>
      </c>
    </row>
    <row r="94" spans="2:8" ht="15.75" hidden="1" customHeight="1">
      <c r="B94" s="398"/>
      <c r="C94" s="397" t="s">
        <v>1464</v>
      </c>
      <c r="D94" s="2399"/>
      <c r="E94" s="2399"/>
      <c r="F94" s="396">
        <v>0.96251504659115983</v>
      </c>
      <c r="G94" s="395"/>
      <c r="H94" s="394">
        <f>+H90*F94</f>
        <v>4718.537512903843</v>
      </c>
    </row>
    <row r="95" spans="2:8" ht="15.75" hidden="1" customHeight="1">
      <c r="B95" s="398"/>
      <c r="C95" s="397" t="s">
        <v>1470</v>
      </c>
      <c r="D95" s="2399"/>
      <c r="E95" s="2399"/>
      <c r="F95" s="396">
        <v>0.933401062349271</v>
      </c>
      <c r="G95" s="395"/>
      <c r="H95" s="394">
        <f>+H91*F95</f>
        <v>7364.5577169623066</v>
      </c>
    </row>
    <row r="96" spans="2:8" ht="15.75" hidden="1" customHeight="1">
      <c r="B96" s="393"/>
      <c r="C96" s="392"/>
      <c r="D96" s="392" t="s">
        <v>1450</v>
      </c>
      <c r="E96" s="391"/>
      <c r="F96" s="390"/>
      <c r="G96" s="389"/>
      <c r="H96" s="388">
        <f>+H92+H94+H93+H95</f>
        <v>49837.518271930319</v>
      </c>
    </row>
    <row r="97" spans="2:8" ht="15.75" hidden="1" customHeight="1">
      <c r="B97" s="415"/>
      <c r="C97" s="415"/>
      <c r="D97" s="415"/>
      <c r="E97" s="419"/>
      <c r="F97" s="418"/>
      <c r="G97" s="417"/>
      <c r="H97" s="417"/>
    </row>
    <row r="98" spans="2:8" ht="15.75" hidden="1" customHeight="1">
      <c r="B98" s="409" t="s">
        <v>1486</v>
      </c>
      <c r="C98" s="408"/>
      <c r="D98" s="413" t="s">
        <v>1485</v>
      </c>
      <c r="E98" s="407" t="s">
        <v>1461</v>
      </c>
      <c r="F98" s="406">
        <v>0.3</v>
      </c>
      <c r="G98" s="412"/>
      <c r="H98" s="411"/>
    </row>
    <row r="99" spans="2:8" ht="15.75" hidden="1" customHeight="1">
      <c r="B99" s="416"/>
      <c r="C99" s="415"/>
      <c r="D99" s="414" t="s">
        <v>1484</v>
      </c>
      <c r="E99" s="399" t="s">
        <v>1457</v>
      </c>
      <c r="F99" s="401">
        <v>0.125</v>
      </c>
      <c r="G99" s="395">
        <v>104567.34166666667</v>
      </c>
      <c r="H99" s="394">
        <f>+F99*G99</f>
        <v>13070.917708333334</v>
      </c>
    </row>
    <row r="100" spans="2:8" ht="15.75" hidden="1" customHeight="1">
      <c r="B100" s="398"/>
      <c r="C100" s="403"/>
      <c r="D100" s="403" t="s">
        <v>1483</v>
      </c>
      <c r="E100" s="399" t="s">
        <v>1457</v>
      </c>
      <c r="F100" s="401">
        <v>0.125</v>
      </c>
      <c r="G100" s="395">
        <v>53777.490000000005</v>
      </c>
      <c r="H100" s="394">
        <f>+F100*G100</f>
        <v>6722.1862500000007</v>
      </c>
    </row>
    <row r="101" spans="2:8" ht="15.75" hidden="1" customHeight="1">
      <c r="B101" s="398"/>
      <c r="C101" s="403"/>
      <c r="D101" s="403" t="s">
        <v>1482</v>
      </c>
      <c r="E101" s="399" t="s">
        <v>1457</v>
      </c>
      <c r="F101" s="401">
        <v>0.125</v>
      </c>
      <c r="G101" s="395">
        <v>74690.958333333343</v>
      </c>
      <c r="H101" s="394">
        <f>+F101*G101</f>
        <v>9336.3697916666679</v>
      </c>
    </row>
    <row r="102" spans="2:8" ht="15.75" hidden="1" customHeight="1">
      <c r="B102" s="398"/>
      <c r="C102" s="403"/>
      <c r="D102" s="402" t="s">
        <v>1465</v>
      </c>
      <c r="E102" s="399"/>
      <c r="F102" s="401"/>
      <c r="G102" s="395"/>
      <c r="H102" s="400">
        <f>SUM(H99:H101)</f>
        <v>29129.473750000001</v>
      </c>
    </row>
    <row r="103" spans="2:8" ht="15" hidden="1" customHeight="1">
      <c r="B103" s="398"/>
      <c r="C103" s="397" t="s">
        <v>1481</v>
      </c>
      <c r="D103" s="2401" t="s">
        <v>1454</v>
      </c>
      <c r="E103" s="2402" t="s">
        <v>1453</v>
      </c>
      <c r="F103" s="396">
        <v>0.90974334006782409</v>
      </c>
      <c r="G103" s="395"/>
      <c r="H103" s="394">
        <f>+H99*F103</f>
        <v>11891.180333730836</v>
      </c>
    </row>
    <row r="104" spans="2:8" ht="15.75" hidden="1" customHeight="1">
      <c r="B104" s="398"/>
      <c r="C104" s="397" t="s">
        <v>1451</v>
      </c>
      <c r="D104" s="2399"/>
      <c r="E104" s="2399"/>
      <c r="F104" s="396">
        <v>0.93839638532328951</v>
      </c>
      <c r="G104" s="395"/>
      <c r="H104" s="394">
        <f>+H100*F104</f>
        <v>6308.0752784699189</v>
      </c>
    </row>
    <row r="105" spans="2:8" ht="15.75" hidden="1" customHeight="1">
      <c r="B105" s="398"/>
      <c r="C105" s="397" t="s">
        <v>1480</v>
      </c>
      <c r="D105" s="2399"/>
      <c r="E105" s="2399"/>
      <c r="F105" s="396">
        <v>0.91938920966666382</v>
      </c>
      <c r="G105" s="395"/>
      <c r="H105" s="394">
        <f>+H101*F105</f>
        <v>8583.757643916133</v>
      </c>
    </row>
    <row r="106" spans="2:8" ht="15.75" hidden="1" customHeight="1">
      <c r="B106" s="393"/>
      <c r="C106" s="392"/>
      <c r="D106" s="392" t="s">
        <v>1450</v>
      </c>
      <c r="E106" s="391"/>
      <c r="F106" s="390"/>
      <c r="G106" s="389"/>
      <c r="H106" s="388">
        <f>+H102+H104+H103+H105</f>
        <v>55912.487006116891</v>
      </c>
    </row>
    <row r="107" spans="2:8" ht="15.75" hidden="1" customHeight="1">
      <c r="B107" s="415"/>
      <c r="C107" s="415"/>
      <c r="D107" s="415"/>
      <c r="E107" s="419"/>
      <c r="F107" s="418"/>
      <c r="G107" s="417"/>
      <c r="H107" s="417"/>
    </row>
    <row r="108" spans="2:8" ht="15.75" hidden="1" customHeight="1">
      <c r="B108" s="409" t="s">
        <v>1479</v>
      </c>
      <c r="C108" s="408"/>
      <c r="D108" s="413" t="s">
        <v>1478</v>
      </c>
      <c r="E108" s="407" t="s">
        <v>1461</v>
      </c>
      <c r="F108" s="406">
        <v>0.2</v>
      </c>
      <c r="G108" s="412"/>
      <c r="H108" s="411"/>
    </row>
    <row r="109" spans="2:8" ht="15.75" hidden="1" customHeight="1">
      <c r="B109" s="398"/>
      <c r="C109" s="403"/>
      <c r="D109" s="403" t="s">
        <v>1477</v>
      </c>
      <c r="E109" s="399" t="s">
        <v>1457</v>
      </c>
      <c r="F109" s="401">
        <v>0.125</v>
      </c>
      <c r="G109" s="395">
        <v>41367.320000000036</v>
      </c>
      <c r="H109" s="394">
        <f>+F109*G109</f>
        <v>5170.9150000000045</v>
      </c>
    </row>
    <row r="110" spans="2:8" ht="15.75" hidden="1" customHeight="1">
      <c r="B110" s="398"/>
      <c r="C110" s="403"/>
      <c r="D110" s="403" t="s">
        <v>1476</v>
      </c>
      <c r="E110" s="399" t="s">
        <v>1457</v>
      </c>
      <c r="F110" s="401">
        <v>0.125</v>
      </c>
      <c r="G110" s="395">
        <v>82734.599999999991</v>
      </c>
      <c r="H110" s="394">
        <f>+F110*G110</f>
        <v>10341.824999999999</v>
      </c>
    </row>
    <row r="111" spans="2:8" ht="15.75" hidden="1" customHeight="1">
      <c r="B111" s="398"/>
      <c r="C111" s="403"/>
      <c r="D111" s="402" t="s">
        <v>1465</v>
      </c>
      <c r="E111" s="399"/>
      <c r="F111" s="401"/>
      <c r="G111" s="395"/>
      <c r="H111" s="400">
        <f>SUM(H109:H110)</f>
        <v>15512.740000000003</v>
      </c>
    </row>
    <row r="112" spans="2:8" ht="15.75" hidden="1" customHeight="1">
      <c r="B112" s="2400"/>
      <c r="C112" s="397" t="s">
        <v>1452</v>
      </c>
      <c r="D112" s="2401" t="s">
        <v>1454</v>
      </c>
      <c r="E112" s="2402" t="s">
        <v>1453</v>
      </c>
      <c r="F112" s="396">
        <v>0.9482125303266109</v>
      </c>
      <c r="G112" s="395"/>
      <c r="H112" s="394">
        <f>+F112*H109</f>
        <v>4903.1263962538314</v>
      </c>
    </row>
    <row r="113" spans="2:8" ht="15.75" hidden="1" customHeight="1">
      <c r="B113" s="2394"/>
      <c r="C113" s="397" t="s">
        <v>1455</v>
      </c>
      <c r="D113" s="2399"/>
      <c r="E113" s="2399"/>
      <c r="F113" s="396">
        <v>0.91376247491548734</v>
      </c>
      <c r="G113" s="395"/>
      <c r="H113" s="394">
        <f>+F113*H110</f>
        <v>9449.9716071428593</v>
      </c>
    </row>
    <row r="114" spans="2:8" ht="15.75" hidden="1" customHeight="1">
      <c r="B114" s="393"/>
      <c r="C114" s="392"/>
      <c r="D114" s="392" t="s">
        <v>1450</v>
      </c>
      <c r="E114" s="391"/>
      <c r="F114" s="390"/>
      <c r="G114" s="389"/>
      <c r="H114" s="388">
        <f>+H111+H112+H113</f>
        <v>29865.838003396693</v>
      </c>
    </row>
    <row r="115" spans="2:8" ht="15.75" hidden="1" customHeight="1">
      <c r="B115" s="415"/>
      <c r="C115" s="415"/>
      <c r="D115" s="415"/>
      <c r="E115" s="419"/>
      <c r="F115" s="418"/>
      <c r="G115" s="417"/>
      <c r="H115" s="417"/>
    </row>
    <row r="116" spans="2:8" ht="15.75" hidden="1" customHeight="1">
      <c r="B116" s="409" t="s">
        <v>1475</v>
      </c>
      <c r="C116" s="408"/>
      <c r="D116" s="413" t="s">
        <v>1474</v>
      </c>
      <c r="E116" s="407" t="s">
        <v>1461</v>
      </c>
      <c r="F116" s="406">
        <v>0.2</v>
      </c>
      <c r="G116" s="412"/>
      <c r="H116" s="411"/>
    </row>
    <row r="117" spans="2:8" ht="15.75" hidden="1" customHeight="1">
      <c r="B117" s="416"/>
      <c r="C117" s="415"/>
      <c r="D117" s="414" t="s">
        <v>1473</v>
      </c>
      <c r="E117" s="399" t="s">
        <v>1457</v>
      </c>
      <c r="F117" s="401">
        <v>0.125</v>
      </c>
      <c r="G117" s="395">
        <v>68945.5</v>
      </c>
      <c r="H117" s="394">
        <f>+F117*G117</f>
        <v>8618.1875</v>
      </c>
    </row>
    <row r="118" spans="2:8" ht="15.75" hidden="1" customHeight="1">
      <c r="B118" s="398"/>
      <c r="C118" s="403"/>
      <c r="D118" s="403" t="s">
        <v>1472</v>
      </c>
      <c r="E118" s="399" t="s">
        <v>1457</v>
      </c>
      <c r="F118" s="401">
        <v>0.125</v>
      </c>
      <c r="G118" s="395">
        <v>36201.599999999999</v>
      </c>
      <c r="H118" s="394">
        <f>+F118*G118</f>
        <v>4525.2</v>
      </c>
    </row>
    <row r="119" spans="2:8" ht="15.75" hidden="1" customHeight="1">
      <c r="B119" s="398"/>
      <c r="C119" s="403"/>
      <c r="D119" s="403" t="s">
        <v>1471</v>
      </c>
      <c r="E119" s="399" t="s">
        <v>1457</v>
      </c>
      <c r="F119" s="401">
        <v>0.125</v>
      </c>
      <c r="G119" s="395">
        <v>45963.666666666664</v>
      </c>
      <c r="H119" s="394">
        <f>+F119*G119</f>
        <v>5745.458333333333</v>
      </c>
    </row>
    <row r="120" spans="2:8" ht="15.75" hidden="1" customHeight="1">
      <c r="B120" s="398"/>
      <c r="C120" s="403"/>
      <c r="D120" s="402" t="s">
        <v>1465</v>
      </c>
      <c r="E120" s="399"/>
      <c r="F120" s="401"/>
      <c r="G120" s="395"/>
      <c r="H120" s="400">
        <f>SUM(H117:H119)</f>
        <v>18888.845833333333</v>
      </c>
    </row>
    <row r="121" spans="2:8" ht="15.75" hidden="1" customHeight="1">
      <c r="B121" s="398"/>
      <c r="C121" s="397" t="s">
        <v>1455</v>
      </c>
      <c r="D121" s="2401" t="s">
        <v>1454</v>
      </c>
      <c r="E121" s="2402" t="s">
        <v>1453</v>
      </c>
      <c r="F121" s="396">
        <v>0.91376247491548734</v>
      </c>
      <c r="G121" s="395"/>
      <c r="H121" s="394">
        <f>+F121*H117</f>
        <v>7874.9763392857167</v>
      </c>
    </row>
    <row r="122" spans="2:8" ht="15.75" hidden="1" customHeight="1">
      <c r="B122" s="2400"/>
      <c r="C122" s="397" t="s">
        <v>1464</v>
      </c>
      <c r="D122" s="2399"/>
      <c r="E122" s="2399"/>
      <c r="F122" s="396">
        <v>0.96251504659115983</v>
      </c>
      <c r="G122" s="395"/>
      <c r="H122" s="394">
        <f>+F122*H118</f>
        <v>4355.573088834316</v>
      </c>
    </row>
    <row r="123" spans="2:8" ht="15.75" hidden="1" customHeight="1">
      <c r="B123" s="2394"/>
      <c r="C123" s="397" t="s">
        <v>1470</v>
      </c>
      <c r="D123" s="2399"/>
      <c r="E123" s="2399"/>
      <c r="F123" s="396">
        <v>0.933401062349271</v>
      </c>
      <c r="G123" s="395"/>
      <c r="H123" s="394">
        <f>+F123*H119</f>
        <v>5362.816912016805</v>
      </c>
    </row>
    <row r="124" spans="2:8" ht="15.75" hidden="1" customHeight="1">
      <c r="B124" s="393"/>
      <c r="C124" s="392"/>
      <c r="D124" s="392" t="s">
        <v>1450</v>
      </c>
      <c r="E124" s="391"/>
      <c r="F124" s="390"/>
      <c r="G124" s="389"/>
      <c r="H124" s="388">
        <f>+H120+H122+H123+H121</f>
        <v>36482.212173470172</v>
      </c>
    </row>
    <row r="126" spans="2:8" ht="15.75" hidden="1" customHeight="1">
      <c r="B126" s="409" t="s">
        <v>1469</v>
      </c>
      <c r="C126" s="408"/>
      <c r="D126" s="413" t="s">
        <v>1468</v>
      </c>
      <c r="E126" s="407" t="s">
        <v>1461</v>
      </c>
      <c r="F126" s="406">
        <v>0.2</v>
      </c>
      <c r="G126" s="412"/>
      <c r="H126" s="411"/>
    </row>
    <row r="127" spans="2:8" ht="15.75" hidden="1" customHeight="1">
      <c r="B127" s="398"/>
      <c r="C127" s="403"/>
      <c r="D127" s="403" t="s">
        <v>1467</v>
      </c>
      <c r="E127" s="399" t="s">
        <v>1457</v>
      </c>
      <c r="F127" s="401">
        <v>0.125</v>
      </c>
      <c r="G127" s="395">
        <v>30168</v>
      </c>
      <c r="H127" s="394">
        <f>+F127*G127</f>
        <v>3771</v>
      </c>
    </row>
    <row r="128" spans="2:8" ht="15.75" hidden="1" customHeight="1">
      <c r="B128" s="398"/>
      <c r="C128" s="403"/>
      <c r="D128" s="403" t="s">
        <v>1466</v>
      </c>
      <c r="E128" s="399" t="s">
        <v>1457</v>
      </c>
      <c r="F128" s="401">
        <v>0.125</v>
      </c>
      <c r="G128" s="395">
        <v>36201.599999999999</v>
      </c>
      <c r="H128" s="394">
        <f>+F128*G128</f>
        <v>4525.2</v>
      </c>
    </row>
    <row r="129" spans="2:8" ht="15.75" hidden="1" customHeight="1">
      <c r="B129" s="398"/>
      <c r="C129" s="403"/>
      <c r="D129" s="402" t="s">
        <v>1465</v>
      </c>
      <c r="E129" s="399"/>
      <c r="F129" s="401"/>
      <c r="G129" s="395"/>
      <c r="H129" s="400">
        <f>SUM(H127:H128)</f>
        <v>8296.2000000000007</v>
      </c>
    </row>
    <row r="130" spans="2:8" ht="15.75" hidden="1" customHeight="1">
      <c r="B130" s="2400"/>
      <c r="C130" s="397" t="s">
        <v>1452</v>
      </c>
      <c r="D130" s="2401" t="s">
        <v>1454</v>
      </c>
      <c r="E130" s="2402" t="s">
        <v>1453</v>
      </c>
      <c r="F130" s="396">
        <v>0.9482125303266109</v>
      </c>
      <c r="G130" s="395"/>
      <c r="H130" s="394">
        <f>+F130*H127</f>
        <v>3575.7094518616495</v>
      </c>
    </row>
    <row r="131" spans="2:8" ht="15.75" hidden="1" customHeight="1">
      <c r="B131" s="2394"/>
      <c r="C131" s="397" t="s">
        <v>1464</v>
      </c>
      <c r="D131" s="2399"/>
      <c r="E131" s="2399"/>
      <c r="F131" s="396">
        <v>0.96251504659115983</v>
      </c>
      <c r="G131" s="395"/>
      <c r="H131" s="394">
        <f>+F131*H128</f>
        <v>4355.573088834316</v>
      </c>
    </row>
    <row r="132" spans="2:8" ht="15.75" hidden="1" customHeight="1">
      <c r="B132" s="393"/>
      <c r="C132" s="392"/>
      <c r="D132" s="392" t="s">
        <v>1450</v>
      </c>
      <c r="E132" s="391"/>
      <c r="F132" s="390"/>
      <c r="G132" s="389"/>
      <c r="H132" s="388">
        <f>+H129+H130+H131</f>
        <v>16227.482540695968</v>
      </c>
    </row>
    <row r="133" spans="2:8" ht="15.75" hidden="1" customHeight="1">
      <c r="B133" s="403"/>
      <c r="C133" s="403"/>
      <c r="D133" s="403"/>
      <c r="E133" s="399"/>
      <c r="F133" s="401"/>
      <c r="G133" s="395"/>
      <c r="H133" s="410"/>
    </row>
    <row r="134" spans="2:8" ht="15.75" hidden="1" customHeight="1">
      <c r="B134" s="409" t="s">
        <v>1463</v>
      </c>
      <c r="C134" s="408"/>
      <c r="D134" s="408" t="s">
        <v>1462</v>
      </c>
      <c r="E134" s="407" t="s">
        <v>1461</v>
      </c>
      <c r="F134" s="406">
        <v>0.4</v>
      </c>
      <c r="G134" s="405"/>
      <c r="H134" s="404"/>
    </row>
    <row r="135" spans="2:8" ht="15.75" hidden="1" customHeight="1">
      <c r="B135" s="398"/>
      <c r="C135" s="403"/>
      <c r="D135" s="403" t="s">
        <v>1460</v>
      </c>
      <c r="E135" s="399" t="s">
        <v>1457</v>
      </c>
      <c r="F135" s="401">
        <v>0.125</v>
      </c>
      <c r="G135" s="395">
        <v>96523.7</v>
      </c>
      <c r="H135" s="394">
        <f>+F135*G135</f>
        <v>12065.4625</v>
      </c>
    </row>
    <row r="136" spans="2:8" ht="15.75" hidden="1" customHeight="1">
      <c r="B136" s="398"/>
      <c r="C136" s="403"/>
      <c r="D136" s="403" t="s">
        <v>1459</v>
      </c>
      <c r="E136" s="399" t="s">
        <v>1457</v>
      </c>
      <c r="F136" s="401">
        <v>0.125</v>
      </c>
      <c r="G136" s="395">
        <v>38781.84375</v>
      </c>
      <c r="H136" s="394">
        <f>+F136*G136</f>
        <v>4847.73046875</v>
      </c>
    </row>
    <row r="137" spans="2:8" ht="15.75" hidden="1" customHeight="1">
      <c r="B137" s="398"/>
      <c r="C137" s="403"/>
      <c r="D137" s="403" t="s">
        <v>1458</v>
      </c>
      <c r="E137" s="399" t="s">
        <v>1457</v>
      </c>
      <c r="F137" s="401">
        <v>0.125</v>
      </c>
      <c r="G137" s="395">
        <v>46538.212500000001</v>
      </c>
      <c r="H137" s="394">
        <f>+F137*G137</f>
        <v>5817.2765625000002</v>
      </c>
    </row>
    <row r="138" spans="2:8" ht="15.75" hidden="1" customHeight="1">
      <c r="B138" s="398"/>
      <c r="C138" s="403"/>
      <c r="D138" s="402" t="s">
        <v>1456</v>
      </c>
      <c r="E138" s="399"/>
      <c r="F138" s="401"/>
      <c r="G138" s="395"/>
      <c r="H138" s="400">
        <f>SUM(H135:H137)</f>
        <v>22730.469531250001</v>
      </c>
    </row>
    <row r="139" spans="2:8" ht="15.75" hidden="1" customHeight="1">
      <c r="B139" s="398"/>
      <c r="C139" s="397" t="s">
        <v>1455</v>
      </c>
      <c r="D139" s="2401" t="s">
        <v>1454</v>
      </c>
      <c r="E139" s="2402" t="s">
        <v>1453</v>
      </c>
      <c r="F139" s="396">
        <v>0.91376247491548734</v>
      </c>
      <c r="G139" s="395"/>
      <c r="H139" s="394">
        <f>+H135*F139</f>
        <v>11024.966875000004</v>
      </c>
    </row>
    <row r="140" spans="2:8" ht="15.75" hidden="1" customHeight="1">
      <c r="B140" s="398"/>
      <c r="C140" s="397" t="s">
        <v>1452</v>
      </c>
      <c r="D140" s="2399"/>
      <c r="E140" s="2399"/>
      <c r="F140" s="396">
        <v>0.9482125303266109</v>
      </c>
      <c r="G140" s="395"/>
      <c r="H140" s="394">
        <f>+H136*F140</f>
        <v>4596.6787741148455</v>
      </c>
    </row>
    <row r="141" spans="2:8" ht="15.75" hidden="1" customHeight="1">
      <c r="B141" s="398"/>
      <c r="C141" s="397" t="s">
        <v>1451</v>
      </c>
      <c r="D141" s="2399"/>
      <c r="E141" s="2399"/>
      <c r="F141" s="396">
        <v>0.93839638532328951</v>
      </c>
      <c r="G141" s="395"/>
      <c r="H141" s="394">
        <f>+H137*F141</f>
        <v>5458.911298675891</v>
      </c>
    </row>
    <row r="142" spans="2:8" ht="15.75" hidden="1" customHeight="1">
      <c r="B142" s="393"/>
      <c r="C142" s="392"/>
      <c r="D142" s="392" t="s">
        <v>1450</v>
      </c>
      <c r="E142" s="391"/>
      <c r="F142" s="390"/>
      <c r="G142" s="389"/>
      <c r="H142" s="388">
        <f>+ROUND(H138+H139+H140+H141,0)</f>
        <v>43811</v>
      </c>
    </row>
  </sheetData>
  <mergeCells count="42">
    <mergeCell ref="B84:B85"/>
    <mergeCell ref="D84:D85"/>
    <mergeCell ref="E84:E85"/>
    <mergeCell ref="E93:E95"/>
    <mergeCell ref="D121:D123"/>
    <mergeCell ref="B122:B123"/>
    <mergeCell ref="D93:D95"/>
    <mergeCell ref="D103:D105"/>
    <mergeCell ref="E103:E105"/>
    <mergeCell ref="B112:B113"/>
    <mergeCell ref="D112:D113"/>
    <mergeCell ref="E112:E113"/>
    <mergeCell ref="E121:E123"/>
    <mergeCell ref="B130:B131"/>
    <mergeCell ref="D130:D131"/>
    <mergeCell ref="E130:E131"/>
    <mergeCell ref="D139:D141"/>
    <mergeCell ref="E139:E141"/>
    <mergeCell ref="B66:B67"/>
    <mergeCell ref="D66:D67"/>
    <mergeCell ref="E66:E67"/>
    <mergeCell ref="B75:B77"/>
    <mergeCell ref="D75:D77"/>
    <mergeCell ref="E75:E77"/>
    <mergeCell ref="D50:D51"/>
    <mergeCell ref="E50:E51"/>
    <mergeCell ref="B50:B51"/>
    <mergeCell ref="B58:B59"/>
    <mergeCell ref="D58:D59"/>
    <mergeCell ref="E58:E59"/>
    <mergeCell ref="B34:B35"/>
    <mergeCell ref="D34:D35"/>
    <mergeCell ref="E34:E35"/>
    <mergeCell ref="B42:B43"/>
    <mergeCell ref="D42:D43"/>
    <mergeCell ref="E42:E43"/>
    <mergeCell ref="B2:C3"/>
    <mergeCell ref="D2:E3"/>
    <mergeCell ref="F2:H3"/>
    <mergeCell ref="B26:B27"/>
    <mergeCell ref="D26:D27"/>
    <mergeCell ref="E26:E27"/>
  </mergeCells>
  <printOptions horizontalCentered="1" verticalCentered="1"/>
  <pageMargins left="0.51181102362204722" right="0.51181102362204722" top="0.55118110236220474" bottom="0.55118110236220474" header="0" footer="0"/>
  <pageSetup scale="49" orientation="portrait" r:id="rId1"/>
  <rowBreaks count="1" manualBreakCount="1">
    <brk id="68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3F82E-B740-46A9-8EC0-FC5101F7A385}">
  <sheetPr>
    <tabColor rgb="FF00FF00"/>
    <pageSetUpPr fitToPage="1"/>
  </sheetPr>
  <dimension ref="B2:G107"/>
  <sheetViews>
    <sheetView view="pageBreakPreview" topLeftCell="A43" zoomScale="85" zoomScaleNormal="100" zoomScaleSheetLayoutView="85" workbookViewId="0">
      <selection activeCell="G65" sqref="G65"/>
    </sheetView>
  </sheetViews>
  <sheetFormatPr baseColWidth="10" defaultColWidth="14.44140625" defaultRowHeight="15" customHeight="1"/>
  <cols>
    <col min="1" max="1" width="3.33203125" style="387" customWidth="1"/>
    <col min="2" max="2" width="31.44140625" style="387" customWidth="1"/>
    <col min="3" max="3" width="10.6640625" style="387" customWidth="1"/>
    <col min="4" max="4" width="22.44140625" style="387" customWidth="1"/>
    <col min="5" max="5" width="12.88671875" style="387" customWidth="1"/>
    <col min="6" max="6" width="18.109375" style="387" customWidth="1"/>
    <col min="7" max="7" width="28.44140625" style="387" customWidth="1"/>
    <col min="8" max="9" width="10.88671875" style="387" customWidth="1"/>
    <col min="10" max="10" width="13.88671875" style="387" customWidth="1"/>
    <col min="11" max="26" width="10.6640625" style="387" customWidth="1"/>
    <col min="27" max="16384" width="14.44140625" style="387"/>
  </cols>
  <sheetData>
    <row r="2" spans="2:7" ht="14.4">
      <c r="B2" s="2409" t="s">
        <v>1537</v>
      </c>
      <c r="C2" s="2399"/>
      <c r="D2" s="2399"/>
      <c r="E2" s="2399"/>
      <c r="F2" s="2399"/>
    </row>
    <row r="3" spans="2:7" ht="14.4">
      <c r="C3" s="431"/>
    </row>
    <row r="4" spans="2:7" ht="14.4">
      <c r="B4" s="2411" t="s">
        <v>1538</v>
      </c>
      <c r="C4" s="449"/>
      <c r="D4" s="450" t="s">
        <v>1539</v>
      </c>
      <c r="E4" s="450" t="s">
        <v>1540</v>
      </c>
    </row>
    <row r="5" spans="2:7" ht="24" customHeight="1">
      <c r="B5" s="2412"/>
      <c r="C5" s="449" t="s">
        <v>108</v>
      </c>
      <c r="D5" s="451">
        <f>+E5*50</f>
        <v>75000</v>
      </c>
      <c r="E5" s="451">
        <v>1500</v>
      </c>
    </row>
    <row r="6" spans="2:7" ht="24" customHeight="1">
      <c r="B6" s="449" t="s">
        <v>1541</v>
      </c>
      <c r="C6" s="450" t="s">
        <v>928</v>
      </c>
      <c r="D6" s="451"/>
      <c r="E6" s="451">
        <v>154000</v>
      </c>
    </row>
    <row r="7" spans="2:7" ht="24" customHeight="1">
      <c r="B7" s="449" t="s">
        <v>1542</v>
      </c>
      <c r="C7" s="450" t="s">
        <v>928</v>
      </c>
      <c r="D7" s="451"/>
      <c r="E7" s="451">
        <v>205000</v>
      </c>
    </row>
    <row r="8" spans="2:7" ht="24" customHeight="1">
      <c r="B8" s="449" t="s">
        <v>1543</v>
      </c>
      <c r="C8" s="450" t="s">
        <v>928</v>
      </c>
      <c r="D8" s="451"/>
      <c r="E8" s="451">
        <v>211800</v>
      </c>
    </row>
    <row r="9" spans="2:7" ht="24" customHeight="1">
      <c r="B9" s="449" t="s">
        <v>1544</v>
      </c>
      <c r="C9" s="450" t="s">
        <v>1545</v>
      </c>
      <c r="D9" s="451"/>
      <c r="E9" s="451">
        <v>200</v>
      </c>
    </row>
    <row r="11" spans="2:7" ht="14.4">
      <c r="B11" s="452" t="s">
        <v>1546</v>
      </c>
      <c r="C11" s="448"/>
    </row>
    <row r="12" spans="2:7" ht="14.4">
      <c r="C12" s="431"/>
    </row>
    <row r="13" spans="2:7" ht="14.4">
      <c r="B13" s="453" t="s">
        <v>1547</v>
      </c>
      <c r="C13" s="453" t="s">
        <v>1231</v>
      </c>
      <c r="D13" s="453" t="s">
        <v>1522</v>
      </c>
      <c r="E13" s="453" t="s">
        <v>1548</v>
      </c>
      <c r="F13" s="2410" t="s">
        <v>1549</v>
      </c>
      <c r="G13" s="2406"/>
    </row>
    <row r="14" spans="2:7" ht="15.75" customHeight="1">
      <c r="B14" s="454" t="s">
        <v>1550</v>
      </c>
      <c r="C14" s="450" t="s">
        <v>108</v>
      </c>
      <c r="D14" s="450">
        <v>454</v>
      </c>
      <c r="E14" s="451">
        <f>+$E$5</f>
        <v>1500</v>
      </c>
      <c r="F14" s="2404">
        <f>+ROUND(E14*D14,0)</f>
        <v>681000</v>
      </c>
      <c r="G14" s="2406"/>
    </row>
    <row r="15" spans="2:7" ht="15.75" customHeight="1">
      <c r="B15" s="454" t="s">
        <v>1551</v>
      </c>
      <c r="C15" s="450" t="s">
        <v>928</v>
      </c>
      <c r="D15" s="450">
        <v>1.0900000000000001</v>
      </c>
      <c r="E15" s="451">
        <f>+$E$6</f>
        <v>154000</v>
      </c>
      <c r="F15" s="2404">
        <f>+ROUND(E15*D15,0)</f>
        <v>167860</v>
      </c>
      <c r="G15" s="2406"/>
    </row>
    <row r="16" spans="2:7" ht="15.75" customHeight="1">
      <c r="B16" s="454" t="s">
        <v>1552</v>
      </c>
      <c r="C16" s="450" t="s">
        <v>1545</v>
      </c>
      <c r="D16" s="450">
        <v>240</v>
      </c>
      <c r="E16" s="451">
        <f>+E9</f>
        <v>200</v>
      </c>
      <c r="F16" s="2404">
        <f>+ROUND(E16*D16,0)</f>
        <v>48000</v>
      </c>
      <c r="G16" s="2406"/>
    </row>
    <row r="17" spans="2:7" ht="15.75" customHeight="1">
      <c r="B17" s="2407" t="s">
        <v>1209</v>
      </c>
      <c r="C17" s="2405"/>
      <c r="D17" s="2405"/>
      <c r="E17" s="2406"/>
      <c r="G17" s="666">
        <f>+SUM(F14:G16)</f>
        <v>896860</v>
      </c>
    </row>
    <row r="18" spans="2:7" ht="15.75" customHeight="1">
      <c r="C18" s="431"/>
    </row>
    <row r="19" spans="2:7" ht="15.75" customHeight="1">
      <c r="B19" s="452" t="s">
        <v>1553</v>
      </c>
      <c r="C19" s="448"/>
    </row>
    <row r="20" spans="2:7" ht="15.75" customHeight="1">
      <c r="C20" s="431"/>
    </row>
    <row r="21" spans="2:7" ht="15.75" customHeight="1">
      <c r="B21" s="453" t="s">
        <v>1547</v>
      </c>
      <c r="C21" s="453" t="s">
        <v>1231</v>
      </c>
      <c r="D21" s="453" t="s">
        <v>1522</v>
      </c>
      <c r="E21" s="453" t="s">
        <v>1548</v>
      </c>
      <c r="F21" s="2410" t="s">
        <v>1549</v>
      </c>
      <c r="G21" s="2406"/>
    </row>
    <row r="22" spans="2:7" ht="15.75" customHeight="1">
      <c r="B22" s="454" t="s">
        <v>1550</v>
      </c>
      <c r="C22" s="450" t="s">
        <v>108</v>
      </c>
      <c r="D22" s="450">
        <v>364</v>
      </c>
      <c r="E22" s="451">
        <f>+$E$5</f>
        <v>1500</v>
      </c>
      <c r="F22" s="2404">
        <f>+ROUND(E22*D22,0)</f>
        <v>546000</v>
      </c>
      <c r="G22" s="2406"/>
    </row>
    <row r="23" spans="2:7" ht="15.75" customHeight="1">
      <c r="B23" s="454" t="s">
        <v>1551</v>
      </c>
      <c r="C23" s="450" t="s">
        <v>928</v>
      </c>
      <c r="D23" s="450">
        <v>1.1599999999999999</v>
      </c>
      <c r="E23" s="451">
        <f>+$E$6</f>
        <v>154000</v>
      </c>
      <c r="F23" s="2404">
        <f>+ROUND(E23*D23,0)</f>
        <v>178640</v>
      </c>
      <c r="G23" s="2406"/>
    </row>
    <row r="24" spans="2:7" ht="15.75" customHeight="1">
      <c r="B24" s="454" t="s">
        <v>1552</v>
      </c>
      <c r="C24" s="450" t="s">
        <v>1545</v>
      </c>
      <c r="D24" s="450">
        <v>220</v>
      </c>
      <c r="E24" s="451">
        <f>+E9</f>
        <v>200</v>
      </c>
      <c r="F24" s="2404">
        <f>+ROUND(E24*D24,0)</f>
        <v>44000</v>
      </c>
      <c r="G24" s="2406"/>
    </row>
    <row r="25" spans="2:7" ht="15.75" customHeight="1">
      <c r="B25" s="2407" t="s">
        <v>1209</v>
      </c>
      <c r="C25" s="2405"/>
      <c r="D25" s="2405"/>
      <c r="E25" s="2406"/>
      <c r="G25" s="666">
        <f>SUM(F22:F24)</f>
        <v>768640</v>
      </c>
    </row>
    <row r="27" spans="2:7" ht="15.75" customHeight="1">
      <c r="B27" s="452" t="s">
        <v>1554</v>
      </c>
      <c r="C27" s="448"/>
    </row>
    <row r="28" spans="2:7" ht="15.75" customHeight="1">
      <c r="C28" s="431"/>
    </row>
    <row r="29" spans="2:7" ht="15.75" customHeight="1">
      <c r="B29" s="453" t="s">
        <v>1547</v>
      </c>
      <c r="C29" s="453" t="s">
        <v>1231</v>
      </c>
      <c r="D29" s="453" t="s">
        <v>1522</v>
      </c>
      <c r="E29" s="453" t="s">
        <v>1548</v>
      </c>
      <c r="F29" s="2410" t="s">
        <v>1549</v>
      </c>
      <c r="G29" s="2406"/>
    </row>
    <row r="30" spans="2:7" ht="15.75" customHeight="1">
      <c r="B30" s="454" t="s">
        <v>1550</v>
      </c>
      <c r="C30" s="450" t="s">
        <v>108</v>
      </c>
      <c r="D30" s="450">
        <v>302</v>
      </c>
      <c r="E30" s="451">
        <f>+$E$5</f>
        <v>1500</v>
      </c>
      <c r="F30" s="2404">
        <f>+ROUND(E30*D30,0)</f>
        <v>453000</v>
      </c>
      <c r="G30" s="2406"/>
    </row>
    <row r="31" spans="2:7" ht="15.75" customHeight="1">
      <c r="B31" s="454" t="s">
        <v>1551</v>
      </c>
      <c r="C31" s="450" t="s">
        <v>928</v>
      </c>
      <c r="D31" s="450">
        <v>1.2</v>
      </c>
      <c r="E31" s="451">
        <f>+$E$6</f>
        <v>154000</v>
      </c>
      <c r="F31" s="2404">
        <f>+ROUND(E31*D31,0)</f>
        <v>184800</v>
      </c>
      <c r="G31" s="2406"/>
    </row>
    <row r="32" spans="2:7" ht="15.75" customHeight="1">
      <c r="B32" s="454" t="s">
        <v>1552</v>
      </c>
      <c r="C32" s="450" t="s">
        <v>1545</v>
      </c>
      <c r="D32" s="450">
        <v>182</v>
      </c>
      <c r="E32" s="451">
        <f>+E9</f>
        <v>200</v>
      </c>
      <c r="F32" s="2404">
        <f>+ROUND(E32*D32,0)</f>
        <v>36400</v>
      </c>
      <c r="G32" s="2406"/>
    </row>
    <row r="33" spans="2:7" ht="15.75" customHeight="1">
      <c r="B33" s="2407" t="s">
        <v>1209</v>
      </c>
      <c r="C33" s="2405"/>
      <c r="D33" s="2405"/>
      <c r="E33" s="2406"/>
      <c r="G33" s="666">
        <f>SUM(F30:F32)</f>
        <v>674200</v>
      </c>
    </row>
    <row r="34" spans="2:7" ht="15.75" customHeight="1">
      <c r="C34" s="431"/>
    </row>
    <row r="35" spans="2:7" ht="15.75" customHeight="1">
      <c r="B35" s="452" t="s">
        <v>1555</v>
      </c>
      <c r="C35" s="448" t="s">
        <v>1556</v>
      </c>
    </row>
    <row r="36" spans="2:7" ht="15.75" customHeight="1">
      <c r="C36" s="431"/>
    </row>
    <row r="37" spans="2:7" ht="15.75" customHeight="1">
      <c r="B37" s="453" t="s">
        <v>1547</v>
      </c>
      <c r="C37" s="453" t="s">
        <v>1231</v>
      </c>
      <c r="D37" s="453" t="s">
        <v>1522</v>
      </c>
      <c r="E37" s="453" t="s">
        <v>1548</v>
      </c>
      <c r="F37" s="2410" t="s">
        <v>1549</v>
      </c>
      <c r="G37" s="2406"/>
    </row>
    <row r="38" spans="2:7" ht="15.75" customHeight="1">
      <c r="B38" s="454" t="s">
        <v>1550</v>
      </c>
      <c r="C38" s="450" t="s">
        <v>108</v>
      </c>
      <c r="D38" s="455">
        <v>420</v>
      </c>
      <c r="E38" s="451">
        <f>+$E$5</f>
        <v>1500</v>
      </c>
      <c r="F38" s="2404">
        <f>+ROUND(E38*D38,0)</f>
        <v>630000</v>
      </c>
      <c r="G38" s="2406"/>
    </row>
    <row r="39" spans="2:7" ht="15.75" customHeight="1">
      <c r="B39" s="454" t="s">
        <v>1557</v>
      </c>
      <c r="C39" s="450" t="s">
        <v>928</v>
      </c>
      <c r="D39" s="450">
        <v>0.67</v>
      </c>
      <c r="E39" s="451">
        <f>+$E$7</f>
        <v>205000</v>
      </c>
      <c r="F39" s="2404">
        <f>+ROUND(E39*D39,0)</f>
        <v>137350</v>
      </c>
      <c r="G39" s="2406"/>
    </row>
    <row r="40" spans="2:7" ht="15.75" customHeight="1">
      <c r="B40" s="454" t="s">
        <v>1558</v>
      </c>
      <c r="C40" s="450" t="s">
        <v>928</v>
      </c>
      <c r="D40" s="450">
        <v>0.67</v>
      </c>
      <c r="E40" s="451">
        <f>+$E$8</f>
        <v>211800</v>
      </c>
      <c r="F40" s="2404">
        <f>+ROUND(E40*D40,0)</f>
        <v>141906</v>
      </c>
      <c r="G40" s="2406"/>
    </row>
    <row r="41" spans="2:7" ht="15.75" customHeight="1">
      <c r="B41" s="454" t="s">
        <v>1559</v>
      </c>
      <c r="C41" s="450" t="s">
        <v>1526</v>
      </c>
      <c r="D41" s="450">
        <v>0.13</v>
      </c>
      <c r="E41" s="451">
        <v>135000</v>
      </c>
      <c r="F41" s="2404">
        <f>+ROUND(E41*D41,0)</f>
        <v>17550</v>
      </c>
      <c r="G41" s="2406"/>
    </row>
    <row r="42" spans="2:7" ht="15.75" customHeight="1">
      <c r="B42" s="454" t="s">
        <v>1253</v>
      </c>
      <c r="C42" s="450" t="s">
        <v>1545</v>
      </c>
      <c r="D42" s="450">
        <v>260</v>
      </c>
      <c r="E42" s="451">
        <f>+E9</f>
        <v>200</v>
      </c>
      <c r="F42" s="2404">
        <f>+ROUND(E42*D42,0)</f>
        <v>52000</v>
      </c>
      <c r="G42" s="2406"/>
    </row>
    <row r="43" spans="2:7" ht="15.75" customHeight="1">
      <c r="B43" s="2407" t="s">
        <v>1209</v>
      </c>
      <c r="C43" s="2405"/>
      <c r="D43" s="2405"/>
      <c r="E43" s="2406"/>
      <c r="F43" s="2408">
        <f>SUM(F38:F42)</f>
        <v>978806</v>
      </c>
      <c r="G43" s="2406"/>
    </row>
    <row r="44" spans="2:7" ht="15.75" customHeight="1">
      <c r="B44" s="431"/>
      <c r="C44" s="431"/>
      <c r="D44" s="431"/>
      <c r="E44" s="431"/>
      <c r="F44" s="456"/>
      <c r="G44" s="456"/>
    </row>
    <row r="45" spans="2:7" ht="15.75" customHeight="1">
      <c r="B45" s="452" t="s">
        <v>1560</v>
      </c>
      <c r="C45" s="448" t="s">
        <v>1561</v>
      </c>
    </row>
    <row r="46" spans="2:7" ht="15.75" customHeight="1">
      <c r="C46" s="431"/>
    </row>
    <row r="47" spans="2:7" ht="15.75" customHeight="1">
      <c r="B47" s="453" t="s">
        <v>1547</v>
      </c>
      <c r="C47" s="453" t="s">
        <v>1231</v>
      </c>
      <c r="D47" s="453" t="s">
        <v>1522</v>
      </c>
      <c r="E47" s="453" t="s">
        <v>1548</v>
      </c>
      <c r="F47" s="2410" t="s">
        <v>1549</v>
      </c>
      <c r="G47" s="2406"/>
    </row>
    <row r="48" spans="2:7" ht="15.75" customHeight="1">
      <c r="B48" s="454" t="s">
        <v>1550</v>
      </c>
      <c r="C48" s="450" t="s">
        <v>108</v>
      </c>
      <c r="D48" s="455">
        <v>380</v>
      </c>
      <c r="E48" s="451">
        <f>+$E$5</f>
        <v>1500</v>
      </c>
      <c r="F48" s="2404">
        <f>+ROUND(E48*D48,0)</f>
        <v>570000</v>
      </c>
      <c r="G48" s="2406"/>
    </row>
    <row r="49" spans="2:7" ht="15.75" customHeight="1">
      <c r="B49" s="454" t="s">
        <v>1557</v>
      </c>
      <c r="C49" s="450" t="s">
        <v>928</v>
      </c>
      <c r="D49" s="450">
        <v>0.6</v>
      </c>
      <c r="E49" s="451">
        <f>+$E$7</f>
        <v>205000</v>
      </c>
      <c r="F49" s="2404">
        <f>+ROUND(E49*D49,0)</f>
        <v>123000</v>
      </c>
      <c r="G49" s="2406"/>
    </row>
    <row r="50" spans="2:7" ht="15.75" customHeight="1">
      <c r="B50" s="454" t="s">
        <v>1558</v>
      </c>
      <c r="C50" s="450" t="s">
        <v>928</v>
      </c>
      <c r="D50" s="450">
        <v>0.76</v>
      </c>
      <c r="E50" s="451">
        <f>+$E$8</f>
        <v>211800</v>
      </c>
      <c r="F50" s="2404">
        <f>+ROUND(E50*D50,0)</f>
        <v>160968</v>
      </c>
      <c r="G50" s="2406"/>
    </row>
    <row r="51" spans="2:7" ht="15.75" customHeight="1">
      <c r="B51" s="454" t="s">
        <v>1559</v>
      </c>
      <c r="C51" s="450" t="s">
        <v>1526</v>
      </c>
      <c r="D51" s="450">
        <v>0.13</v>
      </c>
      <c r="E51" s="451">
        <v>135000</v>
      </c>
      <c r="F51" s="2404">
        <f>+ROUND(E51*D51,0)</f>
        <v>17550</v>
      </c>
      <c r="G51" s="2406"/>
    </row>
    <row r="52" spans="2:7" ht="15.75" customHeight="1">
      <c r="B52" s="454" t="s">
        <v>1253</v>
      </c>
      <c r="C52" s="450" t="s">
        <v>1545</v>
      </c>
      <c r="D52" s="450">
        <v>250</v>
      </c>
      <c r="E52" s="451">
        <f>+E9</f>
        <v>200</v>
      </c>
      <c r="F52" s="2404">
        <f>+ROUND(E52*D52,0)</f>
        <v>50000</v>
      </c>
      <c r="G52" s="2406"/>
    </row>
    <row r="53" spans="2:7" ht="15.75" customHeight="1">
      <c r="B53" s="2407" t="s">
        <v>1209</v>
      </c>
      <c r="C53" s="2405"/>
      <c r="D53" s="2405"/>
      <c r="E53" s="2406"/>
      <c r="F53" s="2408">
        <f>SUM(F48:F52)</f>
        <v>921518</v>
      </c>
      <c r="G53" s="2406"/>
    </row>
    <row r="54" spans="2:7" ht="15.75" customHeight="1">
      <c r="B54" s="431"/>
      <c r="C54" s="431"/>
      <c r="D54" s="431"/>
      <c r="E54" s="431"/>
      <c r="F54" s="456"/>
      <c r="G54" s="456"/>
    </row>
    <row r="55" spans="2:7" ht="15.75" customHeight="1">
      <c r="B55" s="431"/>
      <c r="C55" s="431"/>
      <c r="D55" s="431"/>
      <c r="E55" s="431"/>
      <c r="F55" s="456"/>
      <c r="G55" s="456"/>
    </row>
    <row r="56" spans="2:7" ht="15.75" customHeight="1">
      <c r="B56" s="452" t="s">
        <v>1562</v>
      </c>
      <c r="C56" s="448" t="s">
        <v>1563</v>
      </c>
    </row>
    <row r="58" spans="2:7" ht="15.75" customHeight="1">
      <c r="B58" s="453" t="s">
        <v>1547</v>
      </c>
      <c r="C58" s="453" t="s">
        <v>1231</v>
      </c>
      <c r="D58" s="453" t="s">
        <v>1522</v>
      </c>
      <c r="E58" s="453" t="s">
        <v>1548</v>
      </c>
      <c r="F58" s="2410" t="s">
        <v>1549</v>
      </c>
      <c r="G58" s="2406"/>
    </row>
    <row r="59" spans="2:7" ht="15.75" customHeight="1">
      <c r="B59" s="454" t="s">
        <v>1550</v>
      </c>
      <c r="C59" s="450" t="s">
        <v>108</v>
      </c>
      <c r="D59" s="450">
        <v>350</v>
      </c>
      <c r="E59" s="451">
        <f>+$E$5</f>
        <v>1500</v>
      </c>
      <c r="F59" s="2404">
        <v>625000</v>
      </c>
      <c r="G59" s="2406"/>
    </row>
    <row r="60" spans="2:7" ht="15.75" customHeight="1">
      <c r="B60" s="454" t="s">
        <v>1557</v>
      </c>
      <c r="C60" s="450" t="s">
        <v>928</v>
      </c>
      <c r="D60" s="450">
        <v>0.56000000000000005</v>
      </c>
      <c r="E60" s="451">
        <f>+$E$7</f>
        <v>205000</v>
      </c>
      <c r="F60" s="2404">
        <f>+ROUND(E60*D60,0)</f>
        <v>114800</v>
      </c>
      <c r="G60" s="2406"/>
    </row>
    <row r="61" spans="2:7" ht="15.75" customHeight="1">
      <c r="B61" s="454" t="s">
        <v>1558</v>
      </c>
      <c r="C61" s="450" t="s">
        <v>928</v>
      </c>
      <c r="D61" s="450">
        <v>0.84</v>
      </c>
      <c r="E61" s="451">
        <f>+$E$8</f>
        <v>211800</v>
      </c>
      <c r="F61" s="2404">
        <f>+ROUND(E61*D61,0)</f>
        <v>177912</v>
      </c>
      <c r="G61" s="2406"/>
    </row>
    <row r="62" spans="2:7" ht="15.75" customHeight="1">
      <c r="B62" s="454" t="s">
        <v>1559</v>
      </c>
      <c r="C62" s="450" t="s">
        <v>1526</v>
      </c>
      <c r="D62" s="450">
        <v>0.13</v>
      </c>
      <c r="E62" s="451">
        <v>135000</v>
      </c>
      <c r="F62" s="2404">
        <f>+ROUND(E62*D62,0)</f>
        <v>17550</v>
      </c>
      <c r="G62" s="2406"/>
    </row>
    <row r="63" spans="2:7" ht="15.75" customHeight="1">
      <c r="B63" s="454" t="s">
        <v>1253</v>
      </c>
      <c r="C63" s="450" t="s">
        <v>1545</v>
      </c>
      <c r="D63" s="450">
        <v>180</v>
      </c>
      <c r="E63" s="451">
        <f>+E9</f>
        <v>200</v>
      </c>
      <c r="F63" s="2404">
        <f>+ROUND(E63*D63,0)</f>
        <v>36000</v>
      </c>
      <c r="G63" s="2406"/>
    </row>
    <row r="64" spans="2:7" ht="15.75" customHeight="1">
      <c r="B64" s="2407" t="s">
        <v>1209</v>
      </c>
      <c r="C64" s="2405"/>
      <c r="D64" s="2405"/>
      <c r="E64" s="2406"/>
      <c r="G64" s="666">
        <f>SUM(F59:G63)</f>
        <v>971262</v>
      </c>
    </row>
    <row r="65" spans="2:7" ht="15.75" customHeight="1">
      <c r="C65" s="431"/>
    </row>
    <row r="66" spans="2:7" ht="15.75" customHeight="1">
      <c r="C66" s="431"/>
    </row>
    <row r="67" spans="2:7" ht="15.75" customHeight="1">
      <c r="B67" s="452" t="s">
        <v>1564</v>
      </c>
      <c r="C67" s="448" t="s">
        <v>1565</v>
      </c>
    </row>
    <row r="68" spans="2:7" ht="15.75" customHeight="1">
      <c r="C68" s="431"/>
    </row>
    <row r="69" spans="2:7" ht="15.75" customHeight="1">
      <c r="B69" s="453" t="s">
        <v>1547</v>
      </c>
      <c r="C69" s="453" t="s">
        <v>1231</v>
      </c>
      <c r="D69" s="453" t="s">
        <v>1522</v>
      </c>
      <c r="E69" s="453" t="s">
        <v>1548</v>
      </c>
      <c r="F69" s="2410" t="s">
        <v>1549</v>
      </c>
      <c r="G69" s="2406"/>
    </row>
    <row r="70" spans="2:7" ht="15.75" customHeight="1">
      <c r="B70" s="454" t="s">
        <v>1550</v>
      </c>
      <c r="C70" s="450" t="s">
        <v>108</v>
      </c>
      <c r="D70" s="450">
        <v>260</v>
      </c>
      <c r="E70" s="451">
        <f>+$E$5</f>
        <v>1500</v>
      </c>
      <c r="F70" s="2404">
        <f>+ROUND(E70*D70,0)</f>
        <v>390000</v>
      </c>
      <c r="G70" s="2406"/>
    </row>
    <row r="71" spans="2:7" ht="15.75" customHeight="1">
      <c r="B71" s="454" t="s">
        <v>1557</v>
      </c>
      <c r="C71" s="450" t="s">
        <v>928</v>
      </c>
      <c r="D71" s="450">
        <v>0.52</v>
      </c>
      <c r="E71" s="451">
        <f>+$E$7</f>
        <v>205000</v>
      </c>
      <c r="F71" s="2404">
        <f>+ROUND(E71*D71,0)</f>
        <v>106600</v>
      </c>
      <c r="G71" s="2406"/>
    </row>
    <row r="72" spans="2:7" ht="15.75" customHeight="1">
      <c r="B72" s="454" t="s">
        <v>1558</v>
      </c>
      <c r="C72" s="450" t="s">
        <v>928</v>
      </c>
      <c r="D72" s="450">
        <v>0.94</v>
      </c>
      <c r="E72" s="451">
        <f>+$E$8</f>
        <v>211800</v>
      </c>
      <c r="F72" s="2404">
        <f>+ROUND(E72*D72,0)</f>
        <v>199092</v>
      </c>
      <c r="G72" s="2406"/>
    </row>
    <row r="73" spans="2:7" ht="15.75" customHeight="1">
      <c r="B73" s="454" t="s">
        <v>1559</v>
      </c>
      <c r="C73" s="450" t="s">
        <v>1526</v>
      </c>
      <c r="D73" s="450">
        <v>0.13</v>
      </c>
      <c r="E73" s="451">
        <v>135000</v>
      </c>
      <c r="F73" s="2404">
        <f>+ROUND(E73*D73,0)</f>
        <v>17550</v>
      </c>
      <c r="G73" s="2406"/>
    </row>
    <row r="74" spans="2:7" ht="15.75" customHeight="1">
      <c r="B74" s="454" t="s">
        <v>1253</v>
      </c>
      <c r="C74" s="450" t="s">
        <v>1545</v>
      </c>
      <c r="D74" s="450">
        <v>170</v>
      </c>
      <c r="E74" s="451">
        <f>+E9</f>
        <v>200</v>
      </c>
      <c r="F74" s="2404">
        <f>+ROUND(E74*D74,0)</f>
        <v>34000</v>
      </c>
      <c r="G74" s="2406"/>
    </row>
    <row r="75" spans="2:7" ht="15.75" customHeight="1">
      <c r="B75" s="2407" t="s">
        <v>1209</v>
      </c>
      <c r="C75" s="2405"/>
      <c r="D75" s="2405"/>
      <c r="E75" s="2406"/>
      <c r="F75" s="2408">
        <f>SUM(F70:F74)</f>
        <v>747242</v>
      </c>
      <c r="G75" s="2406"/>
    </row>
    <row r="76" spans="2:7" ht="15.75" customHeight="1">
      <c r="C76" s="431"/>
    </row>
    <row r="77" spans="2:7" ht="15.75" customHeight="1">
      <c r="C77" s="431"/>
    </row>
    <row r="78" spans="2:7" ht="15.75" customHeight="1">
      <c r="B78" s="452" t="s">
        <v>1566</v>
      </c>
      <c r="C78" s="448" t="s">
        <v>1567</v>
      </c>
    </row>
    <row r="79" spans="2:7" ht="15.75" customHeight="1">
      <c r="C79" s="431"/>
    </row>
    <row r="80" spans="2:7" ht="15.75" customHeight="1">
      <c r="B80" s="453" t="s">
        <v>1547</v>
      </c>
      <c r="C80" s="453" t="s">
        <v>1231</v>
      </c>
      <c r="D80" s="453" t="s">
        <v>1522</v>
      </c>
      <c r="E80" s="453" t="s">
        <v>1548</v>
      </c>
      <c r="F80" s="2410" t="s">
        <v>1549</v>
      </c>
      <c r="G80" s="2406"/>
    </row>
    <row r="81" spans="2:7" ht="15.75" customHeight="1">
      <c r="B81" s="454" t="s">
        <v>1550</v>
      </c>
      <c r="C81" s="450" t="s">
        <v>108</v>
      </c>
      <c r="D81" s="450">
        <v>230</v>
      </c>
      <c r="E81" s="451">
        <f>+$E$5</f>
        <v>1500</v>
      </c>
      <c r="F81" s="2404">
        <f>+ROUND(E81*D81,0)</f>
        <v>345000</v>
      </c>
      <c r="G81" s="2406"/>
    </row>
    <row r="82" spans="2:7" ht="15.75" customHeight="1">
      <c r="B82" s="454" t="s">
        <v>1557</v>
      </c>
      <c r="C82" s="450" t="s">
        <v>928</v>
      </c>
      <c r="D82" s="450">
        <v>0.55000000000000004</v>
      </c>
      <c r="E82" s="451">
        <f>+$E$7</f>
        <v>205000</v>
      </c>
      <c r="F82" s="2404">
        <f>+ROUND(E82*D82,0)</f>
        <v>112750</v>
      </c>
      <c r="G82" s="2406"/>
    </row>
    <row r="83" spans="2:7" ht="15.75" customHeight="1">
      <c r="B83" s="454" t="s">
        <v>1558</v>
      </c>
      <c r="C83" s="450" t="s">
        <v>928</v>
      </c>
      <c r="D83" s="450">
        <v>0.92</v>
      </c>
      <c r="E83" s="451">
        <f>+$E$8</f>
        <v>211800</v>
      </c>
      <c r="F83" s="2404">
        <f>+ROUND(E83*D83,0)</f>
        <v>194856</v>
      </c>
      <c r="G83" s="2406"/>
    </row>
    <row r="84" spans="2:7" ht="15.75" customHeight="1">
      <c r="B84" s="454" t="s">
        <v>1559</v>
      </c>
      <c r="C84" s="450" t="s">
        <v>1526</v>
      </c>
      <c r="D84" s="450">
        <v>0.13</v>
      </c>
      <c r="E84" s="451">
        <v>135000</v>
      </c>
      <c r="F84" s="2404">
        <f>+ROUND(E84*D84,0)</f>
        <v>17550</v>
      </c>
      <c r="G84" s="2406"/>
    </row>
    <row r="85" spans="2:7" ht="15.75" customHeight="1">
      <c r="B85" s="454" t="s">
        <v>1253</v>
      </c>
      <c r="C85" s="450" t="s">
        <v>1545</v>
      </c>
      <c r="D85" s="450">
        <v>170</v>
      </c>
      <c r="E85" s="451">
        <f>+E9</f>
        <v>200</v>
      </c>
      <c r="F85" s="2404">
        <f>+ROUND(E85*D85,0)</f>
        <v>34000</v>
      </c>
      <c r="G85" s="2406"/>
    </row>
    <row r="86" spans="2:7" ht="15.75" customHeight="1">
      <c r="B86" s="2407" t="s">
        <v>1209</v>
      </c>
      <c r="C86" s="2405"/>
      <c r="D86" s="2405"/>
      <c r="E86" s="2406"/>
      <c r="F86" s="2408">
        <f>SUM(F81:F85)</f>
        <v>704156</v>
      </c>
      <c r="G86" s="2406"/>
    </row>
    <row r="87" spans="2:7" ht="15.75" customHeight="1">
      <c r="C87" s="431"/>
    </row>
    <row r="88" spans="2:7" ht="15.75" customHeight="1">
      <c r="C88" s="431"/>
    </row>
    <row r="89" spans="2:7" ht="15.75" customHeight="1">
      <c r="B89" s="452" t="s">
        <v>1568</v>
      </c>
      <c r="C89" s="448" t="s">
        <v>1569</v>
      </c>
    </row>
    <row r="91" spans="2:7" ht="15.75" customHeight="1">
      <c r="B91" s="453" t="s">
        <v>1547</v>
      </c>
      <c r="C91" s="453" t="s">
        <v>1231</v>
      </c>
      <c r="D91" s="453" t="s">
        <v>1522</v>
      </c>
      <c r="E91" s="453" t="s">
        <v>1548</v>
      </c>
      <c r="F91" s="2410" t="s">
        <v>1549</v>
      </c>
      <c r="G91" s="2406"/>
    </row>
    <row r="92" spans="2:7" ht="15.75" customHeight="1">
      <c r="B92" s="454" t="s">
        <v>1550</v>
      </c>
      <c r="C92" s="450" t="s">
        <v>108</v>
      </c>
      <c r="D92" s="450">
        <v>175</v>
      </c>
      <c r="E92" s="451">
        <f>+$E$5</f>
        <v>1500</v>
      </c>
      <c r="F92" s="2404">
        <f>+ROUND(E92*D92,0)</f>
        <v>262500</v>
      </c>
      <c r="G92" s="2406"/>
    </row>
    <row r="93" spans="2:7" ht="15.75" customHeight="1">
      <c r="B93" s="454" t="s">
        <v>1557</v>
      </c>
      <c r="C93" s="450" t="s">
        <v>928</v>
      </c>
      <c r="D93" s="450">
        <v>0.55000000000000004</v>
      </c>
      <c r="E93" s="451">
        <f>+E6</f>
        <v>154000</v>
      </c>
      <c r="F93" s="2404">
        <f>+ROUND(E93*D93,0)</f>
        <v>84700</v>
      </c>
      <c r="G93" s="2406"/>
    </row>
    <row r="94" spans="2:7" ht="15.75" customHeight="1">
      <c r="B94" s="454" t="s">
        <v>1558</v>
      </c>
      <c r="C94" s="450" t="s">
        <v>928</v>
      </c>
      <c r="D94" s="450">
        <v>0.98</v>
      </c>
      <c r="E94" s="451">
        <f>+$E$8</f>
        <v>211800</v>
      </c>
      <c r="F94" s="2404">
        <f>+ROUND(E94*D94,0)</f>
        <v>207564</v>
      </c>
      <c r="G94" s="2406"/>
    </row>
    <row r="95" spans="2:7" ht="15.75" customHeight="1">
      <c r="B95" s="454" t="s">
        <v>1559</v>
      </c>
      <c r="C95" s="450" t="s">
        <v>1526</v>
      </c>
      <c r="D95" s="450">
        <v>0.13</v>
      </c>
      <c r="E95" s="451">
        <v>135000</v>
      </c>
      <c r="F95" s="2404">
        <f>+ROUND(E95*D95,0)</f>
        <v>17550</v>
      </c>
      <c r="G95" s="2406"/>
    </row>
    <row r="96" spans="2:7" ht="15.75" customHeight="1">
      <c r="B96" s="454" t="s">
        <v>1253</v>
      </c>
      <c r="C96" s="450" t="s">
        <v>1545</v>
      </c>
      <c r="D96" s="450">
        <v>160</v>
      </c>
      <c r="E96" s="451">
        <f>+E9</f>
        <v>200</v>
      </c>
      <c r="F96" s="2404">
        <f>+ROUND(E96*D96,0)</f>
        <v>32000</v>
      </c>
      <c r="G96" s="2406"/>
    </row>
    <row r="97" spans="2:7" ht="15.75" customHeight="1">
      <c r="B97" s="2407" t="s">
        <v>1209</v>
      </c>
      <c r="C97" s="2405"/>
      <c r="D97" s="2405"/>
      <c r="E97" s="2406"/>
      <c r="F97" s="2408">
        <f>SUM(F92:G96)</f>
        <v>604314</v>
      </c>
      <c r="G97" s="2406"/>
    </row>
    <row r="98" spans="2:7" ht="15.75" customHeight="1">
      <c r="C98" s="431"/>
    </row>
    <row r="99" spans="2:7" ht="15.75" customHeight="1">
      <c r="C99" s="431"/>
    </row>
    <row r="100" spans="2:7" ht="15.75" customHeight="1">
      <c r="B100" s="2409" t="s">
        <v>1570</v>
      </c>
      <c r="C100" s="2399"/>
      <c r="D100" s="2399"/>
      <c r="E100" s="2399"/>
      <c r="F100" s="2399"/>
    </row>
    <row r="101" spans="2:7" ht="15.75" customHeight="1">
      <c r="C101" s="431"/>
    </row>
    <row r="102" spans="2:7" ht="30" customHeight="1">
      <c r="B102" s="457" t="s">
        <v>1571</v>
      </c>
      <c r="C102" s="453" t="s">
        <v>1231</v>
      </c>
      <c r="D102" s="453" t="s">
        <v>1522</v>
      </c>
      <c r="E102" s="2410" t="s">
        <v>1548</v>
      </c>
      <c r="F102" s="2405"/>
      <c r="G102" s="2406"/>
    </row>
    <row r="103" spans="2:7" ht="15.75" customHeight="1">
      <c r="B103" s="450" t="s">
        <v>1572</v>
      </c>
      <c r="C103" s="450" t="s">
        <v>928</v>
      </c>
      <c r="D103" s="458">
        <v>1</v>
      </c>
      <c r="E103" s="2404">
        <f>F97</f>
        <v>604314</v>
      </c>
      <c r="F103" s="2405"/>
      <c r="G103" s="2406"/>
    </row>
    <row r="104" spans="2:7" ht="15.75" customHeight="1">
      <c r="B104" s="450" t="s">
        <v>1573</v>
      </c>
      <c r="C104" s="450" t="s">
        <v>928</v>
      </c>
      <c r="D104" s="458">
        <v>1</v>
      </c>
      <c r="E104" s="2404">
        <f>F86</f>
        <v>704156</v>
      </c>
      <c r="F104" s="2405"/>
      <c r="G104" s="2406"/>
    </row>
    <row r="105" spans="2:7" ht="15.75" customHeight="1">
      <c r="B105" s="450" t="s">
        <v>1574</v>
      </c>
      <c r="C105" s="450" t="s">
        <v>928</v>
      </c>
      <c r="D105" s="458">
        <v>1</v>
      </c>
      <c r="E105" s="2404">
        <f>F75</f>
        <v>747242</v>
      </c>
      <c r="F105" s="2405"/>
      <c r="G105" s="2406"/>
    </row>
    <row r="106" spans="2:7" ht="15.75" customHeight="1">
      <c r="B106" s="457" t="s">
        <v>1575</v>
      </c>
      <c r="C106" s="450" t="s">
        <v>928</v>
      </c>
      <c r="D106" s="458">
        <v>1</v>
      </c>
      <c r="E106" s="2404">
        <f>G64</f>
        <v>971262</v>
      </c>
      <c r="F106" s="2405"/>
      <c r="G106" s="2406"/>
    </row>
    <row r="107" spans="2:7" ht="15.75" customHeight="1">
      <c r="B107" s="457" t="s">
        <v>1576</v>
      </c>
      <c r="C107" s="450" t="s">
        <v>928</v>
      </c>
      <c r="D107" s="458">
        <v>1</v>
      </c>
      <c r="E107" s="2404">
        <f>F53</f>
        <v>921518</v>
      </c>
      <c r="F107" s="2405"/>
      <c r="G107" s="2406"/>
    </row>
  </sheetData>
  <mergeCells count="71">
    <mergeCell ref="F16:G16"/>
    <mergeCell ref="B2:F2"/>
    <mergeCell ref="B4:B5"/>
    <mergeCell ref="F13:G13"/>
    <mergeCell ref="F14:G14"/>
    <mergeCell ref="F15:G15"/>
    <mergeCell ref="B17:E17"/>
    <mergeCell ref="F21:G21"/>
    <mergeCell ref="F22:G22"/>
    <mergeCell ref="F23:G23"/>
    <mergeCell ref="F24:G24"/>
    <mergeCell ref="B25:E25"/>
    <mergeCell ref="F29:G29"/>
    <mergeCell ref="F30:G30"/>
    <mergeCell ref="F31:G31"/>
    <mergeCell ref="F32:G32"/>
    <mergeCell ref="B33:E33"/>
    <mergeCell ref="F37:G37"/>
    <mergeCell ref="F38:G38"/>
    <mergeCell ref="F39:G39"/>
    <mergeCell ref="F40:G40"/>
    <mergeCell ref="B53:E53"/>
    <mergeCell ref="F53:G53"/>
    <mergeCell ref="F41:G41"/>
    <mergeCell ref="F42:G42"/>
    <mergeCell ref="B43:E43"/>
    <mergeCell ref="F43:G43"/>
    <mergeCell ref="F47:G47"/>
    <mergeCell ref="F48:G48"/>
    <mergeCell ref="F63:G63"/>
    <mergeCell ref="F49:G49"/>
    <mergeCell ref="F50:G50"/>
    <mergeCell ref="F51:G51"/>
    <mergeCell ref="F52:G52"/>
    <mergeCell ref="F58:G58"/>
    <mergeCell ref="F59:G59"/>
    <mergeCell ref="F60:G60"/>
    <mergeCell ref="F61:G61"/>
    <mergeCell ref="F62:G62"/>
    <mergeCell ref="B64:E64"/>
    <mergeCell ref="F69:G69"/>
    <mergeCell ref="F70:G70"/>
    <mergeCell ref="F71:G71"/>
    <mergeCell ref="F72:G72"/>
    <mergeCell ref="B86:E86"/>
    <mergeCell ref="F86:G86"/>
    <mergeCell ref="F73:G73"/>
    <mergeCell ref="F74:G74"/>
    <mergeCell ref="B75:E75"/>
    <mergeCell ref="F75:G75"/>
    <mergeCell ref="F80:G80"/>
    <mergeCell ref="F81:G81"/>
    <mergeCell ref="F96:G96"/>
    <mergeCell ref="F82:G82"/>
    <mergeCell ref="F83:G83"/>
    <mergeCell ref="F84:G84"/>
    <mergeCell ref="F85:G85"/>
    <mergeCell ref="F91:G91"/>
    <mergeCell ref="F92:G92"/>
    <mergeCell ref="F93:G93"/>
    <mergeCell ref="F94:G94"/>
    <mergeCell ref="F95:G95"/>
    <mergeCell ref="E105:G105"/>
    <mergeCell ref="E106:G106"/>
    <mergeCell ref="E107:G107"/>
    <mergeCell ref="B97:E97"/>
    <mergeCell ref="F97:G97"/>
    <mergeCell ref="B100:F100"/>
    <mergeCell ref="E102:G102"/>
    <mergeCell ref="E103:G103"/>
    <mergeCell ref="E104:G104"/>
  </mergeCells>
  <printOptions horizontalCentered="1" verticalCentered="1"/>
  <pageMargins left="0.70866141732283472" right="0.70866141732283472" top="0.74803149606299213" bottom="0.74803149606299213" header="0" footer="0"/>
  <pageSetup scale="59" fitToHeight="0" orientation="portrait" r:id="rId1"/>
  <rowBreaks count="1" manualBreakCount="1">
    <brk id="53" max="8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1B69F-A17D-4E99-9456-616031E9018B}">
  <sheetPr>
    <pageSetUpPr fitToPage="1"/>
  </sheetPr>
  <dimension ref="A1:Z39"/>
  <sheetViews>
    <sheetView showGridLines="0" view="pageBreakPreview" zoomScale="70" zoomScaleNormal="100" zoomScaleSheetLayoutView="70" workbookViewId="0">
      <selection activeCell="R36" sqref="R36"/>
    </sheetView>
  </sheetViews>
  <sheetFormatPr baseColWidth="10" defaultColWidth="11.5546875" defaultRowHeight="14.4"/>
  <cols>
    <col min="1" max="1" width="3.88671875" style="465" customWidth="1"/>
    <col min="2" max="25" width="11.5546875" style="465"/>
    <col min="26" max="26" width="6.6640625" style="465" customWidth="1"/>
    <col min="27" max="16384" width="11.5546875" style="465"/>
  </cols>
  <sheetData>
    <row r="1" spans="1:26" ht="15" thickBot="1">
      <c r="A1" s="461"/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3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4"/>
    </row>
    <row r="2" spans="1:26">
      <c r="A2" s="466"/>
      <c r="B2" s="2419"/>
      <c r="C2" s="2420"/>
      <c r="D2" s="2420"/>
      <c r="E2" s="2420"/>
      <c r="F2" s="2420"/>
      <c r="G2" s="2420"/>
      <c r="H2" s="2420"/>
      <c r="I2" s="2420"/>
      <c r="J2" s="2420"/>
      <c r="K2" s="2420"/>
      <c r="L2" s="2421"/>
      <c r="M2" s="467"/>
      <c r="N2" s="468"/>
      <c r="O2" s="2419"/>
      <c r="P2" s="2420"/>
      <c r="Q2" s="2420"/>
      <c r="R2" s="2420"/>
      <c r="S2" s="2420"/>
      <c r="T2" s="2420"/>
      <c r="U2" s="2420"/>
      <c r="V2" s="2420"/>
      <c r="W2" s="2420"/>
      <c r="X2" s="2420"/>
      <c r="Y2" s="2421"/>
      <c r="Z2" s="469"/>
    </row>
    <row r="3" spans="1:26">
      <c r="A3" s="466"/>
      <c r="B3" s="2422" t="s">
        <v>1578</v>
      </c>
      <c r="C3" s="2423"/>
      <c r="D3" s="2423"/>
      <c r="E3" s="2423"/>
      <c r="F3" s="2423"/>
      <c r="G3" s="2423"/>
      <c r="H3" s="2423"/>
      <c r="I3" s="2423"/>
      <c r="J3" s="2423"/>
      <c r="K3" s="2423"/>
      <c r="L3" s="2424"/>
      <c r="M3" s="467"/>
      <c r="N3" s="468"/>
      <c r="O3" s="2422" t="s">
        <v>1579</v>
      </c>
      <c r="P3" s="2423"/>
      <c r="Q3" s="2423"/>
      <c r="R3" s="2423"/>
      <c r="S3" s="2423"/>
      <c r="T3" s="2423"/>
      <c r="U3" s="2423"/>
      <c r="V3" s="2423"/>
      <c r="W3" s="2423"/>
      <c r="X3" s="2423"/>
      <c r="Y3" s="2424"/>
      <c r="Z3" s="469"/>
    </row>
    <row r="4" spans="1:26">
      <c r="A4" s="466"/>
      <c r="B4" s="2425" t="s">
        <v>1267</v>
      </c>
      <c r="C4" s="2426"/>
      <c r="D4" s="2426"/>
      <c r="E4" s="2426"/>
      <c r="F4" s="2426"/>
      <c r="G4" s="2426"/>
      <c r="H4" s="2426"/>
      <c r="I4" s="2427"/>
      <c r="J4" s="470"/>
      <c r="K4" s="468"/>
      <c r="L4" s="471"/>
      <c r="M4" s="467"/>
      <c r="N4" s="468"/>
      <c r="O4" s="2425" t="s">
        <v>1267</v>
      </c>
      <c r="P4" s="2426"/>
      <c r="Q4" s="2426"/>
      <c r="R4" s="2426"/>
      <c r="S4" s="2426"/>
      <c r="T4" s="2426"/>
      <c r="U4" s="2426"/>
      <c r="V4" s="2426"/>
      <c r="W4" s="470"/>
      <c r="X4" s="468"/>
      <c r="Y4" s="471"/>
      <c r="Z4" s="469"/>
    </row>
    <row r="5" spans="1:26">
      <c r="A5" s="466"/>
      <c r="B5" s="466"/>
      <c r="C5" s="468"/>
      <c r="D5" s="468"/>
      <c r="E5" s="468"/>
      <c r="F5" s="468"/>
      <c r="G5" s="468"/>
      <c r="H5" s="468"/>
      <c r="I5" s="468"/>
      <c r="J5" s="470"/>
      <c r="K5" s="468"/>
      <c r="L5" s="471"/>
      <c r="M5" s="467"/>
      <c r="N5" s="468"/>
      <c r="O5" s="466"/>
      <c r="P5" s="468"/>
      <c r="Q5" s="468"/>
      <c r="R5" s="468"/>
      <c r="S5" s="468"/>
      <c r="T5" s="468"/>
      <c r="U5" s="468"/>
      <c r="V5" s="468"/>
      <c r="W5" s="470"/>
      <c r="X5" s="468"/>
      <c r="Y5" s="471"/>
      <c r="Z5" s="469"/>
    </row>
    <row r="6" spans="1:26" ht="15.6">
      <c r="A6" s="472"/>
      <c r="B6" s="473" t="s">
        <v>1580</v>
      </c>
      <c r="C6" s="474"/>
      <c r="D6" s="474"/>
      <c r="E6" s="474"/>
      <c r="F6" s="474"/>
      <c r="G6" s="474"/>
      <c r="H6" s="474"/>
      <c r="I6" s="474"/>
      <c r="J6" s="475"/>
      <c r="K6" s="474"/>
      <c r="L6" s="476">
        <v>100</v>
      </c>
      <c r="M6" s="477"/>
      <c r="N6" s="474"/>
      <c r="O6" s="473" t="s">
        <v>1580</v>
      </c>
      <c r="P6" s="474"/>
      <c r="Q6" s="474"/>
      <c r="R6" s="474"/>
      <c r="S6" s="474"/>
      <c r="T6" s="474"/>
      <c r="U6" s="474"/>
      <c r="V6" s="474"/>
      <c r="W6" s="475"/>
      <c r="X6" s="474"/>
      <c r="Y6" s="476">
        <v>100</v>
      </c>
      <c r="Z6" s="469"/>
    </row>
    <row r="7" spans="1:26">
      <c r="A7" s="466"/>
      <c r="B7" s="478"/>
      <c r="C7" s="468"/>
      <c r="D7" s="468"/>
      <c r="E7" s="468"/>
      <c r="F7" s="468"/>
      <c r="G7" s="468"/>
      <c r="H7" s="468"/>
      <c r="I7" s="468"/>
      <c r="J7" s="470"/>
      <c r="K7" s="468"/>
      <c r="L7" s="479"/>
      <c r="M7" s="467"/>
      <c r="N7" s="468"/>
      <c r="O7" s="478"/>
      <c r="P7" s="468"/>
      <c r="Q7" s="468"/>
      <c r="R7" s="468"/>
      <c r="S7" s="468"/>
      <c r="T7" s="468"/>
      <c r="U7" s="468"/>
      <c r="V7" s="468"/>
      <c r="W7" s="470"/>
      <c r="X7" s="468"/>
      <c r="Y7" s="479"/>
      <c r="Z7" s="469"/>
    </row>
    <row r="8" spans="1:26">
      <c r="A8" s="466"/>
      <c r="B8" s="473" t="s">
        <v>1581</v>
      </c>
      <c r="C8" s="468"/>
      <c r="D8" s="468"/>
      <c r="E8" s="468"/>
      <c r="F8" s="468"/>
      <c r="G8" s="468"/>
      <c r="H8" s="468"/>
      <c r="I8" s="468"/>
      <c r="J8" s="470"/>
      <c r="K8" s="468"/>
      <c r="L8" s="479"/>
      <c r="M8" s="467"/>
      <c r="N8" s="468"/>
      <c r="O8" s="473" t="s">
        <v>1581</v>
      </c>
      <c r="P8" s="468"/>
      <c r="Q8" s="468"/>
      <c r="R8" s="468"/>
      <c r="S8" s="468"/>
      <c r="T8" s="468"/>
      <c r="U8" s="468"/>
      <c r="V8" s="468"/>
      <c r="W8" s="470"/>
      <c r="X8" s="468"/>
      <c r="Y8" s="479"/>
      <c r="Z8" s="469"/>
    </row>
    <row r="9" spans="1:26">
      <c r="A9" s="466"/>
      <c r="B9" s="466"/>
      <c r="C9" s="468"/>
      <c r="D9" s="468"/>
      <c r="E9" s="468"/>
      <c r="F9" s="468"/>
      <c r="G9" s="468"/>
      <c r="H9" s="468"/>
      <c r="I9" s="468"/>
      <c r="J9" s="470"/>
      <c r="K9" s="468"/>
      <c r="L9" s="479"/>
      <c r="M9" s="467"/>
      <c r="N9" s="468"/>
      <c r="O9" s="466"/>
      <c r="P9" s="468"/>
      <c r="Q9" s="468"/>
      <c r="R9" s="468"/>
      <c r="S9" s="468"/>
      <c r="T9" s="468"/>
      <c r="U9" s="468"/>
      <c r="V9" s="468"/>
      <c r="W9" s="470"/>
      <c r="X9" s="468"/>
      <c r="Y9" s="479"/>
      <c r="Z9" s="469"/>
    </row>
    <row r="10" spans="1:26">
      <c r="A10" s="466"/>
      <c r="B10" s="466"/>
      <c r="C10" s="480"/>
      <c r="D10" s="2415" t="s">
        <v>1582</v>
      </c>
      <c r="E10" s="2415"/>
      <c r="F10" s="468"/>
      <c r="G10" s="468"/>
      <c r="H10" s="468"/>
      <c r="I10" s="468"/>
      <c r="J10" s="470"/>
      <c r="K10" s="468"/>
      <c r="L10" s="479">
        <v>11.71</v>
      </c>
      <c r="M10" s="467"/>
      <c r="N10" s="468"/>
      <c r="O10" s="466"/>
      <c r="P10" s="480"/>
      <c r="Q10" s="2415" t="s">
        <v>1582</v>
      </c>
      <c r="R10" s="2415"/>
      <c r="S10" s="468"/>
      <c r="T10" s="468"/>
      <c r="U10" s="468"/>
      <c r="V10" s="468"/>
      <c r="W10" s="470"/>
      <c r="X10" s="468"/>
      <c r="Y10" s="481"/>
      <c r="Z10" s="469"/>
    </row>
    <row r="11" spans="1:26">
      <c r="A11" s="466"/>
      <c r="B11" s="466"/>
      <c r="C11" s="480"/>
      <c r="D11" s="482" t="s">
        <v>1583</v>
      </c>
      <c r="E11" s="468"/>
      <c r="F11" s="468"/>
      <c r="G11" s="468"/>
      <c r="H11" s="468"/>
      <c r="I11" s="468"/>
      <c r="J11" s="470"/>
      <c r="K11" s="468"/>
      <c r="L11" s="479">
        <v>8.33</v>
      </c>
      <c r="M11" s="467"/>
      <c r="N11" s="468"/>
      <c r="O11" s="466"/>
      <c r="P11" s="480"/>
      <c r="Q11" s="482" t="s">
        <v>1583</v>
      </c>
      <c r="R11" s="468"/>
      <c r="S11" s="468"/>
      <c r="T11" s="468"/>
      <c r="U11" s="468"/>
      <c r="V11" s="468"/>
      <c r="W11" s="470"/>
      <c r="X11" s="468"/>
      <c r="Y11" s="481">
        <v>8.33</v>
      </c>
      <c r="Z11" s="469"/>
    </row>
    <row r="12" spans="1:26">
      <c r="A12" s="466"/>
      <c r="B12" s="466"/>
      <c r="C12" s="480"/>
      <c r="D12" s="2415" t="s">
        <v>1584</v>
      </c>
      <c r="E12" s="2415"/>
      <c r="F12" s="468"/>
      <c r="G12" s="468"/>
      <c r="H12" s="468"/>
      <c r="I12" s="468"/>
      <c r="J12" s="470"/>
      <c r="K12" s="468"/>
      <c r="L12" s="479">
        <v>1</v>
      </c>
      <c r="M12" s="467"/>
      <c r="N12" s="468"/>
      <c r="O12" s="466"/>
      <c r="P12" s="480"/>
      <c r="Q12" s="2415" t="s">
        <v>1584</v>
      </c>
      <c r="R12" s="2415"/>
      <c r="S12" s="468"/>
      <c r="T12" s="468"/>
      <c r="U12" s="468"/>
      <c r="V12" s="468"/>
      <c r="W12" s="470"/>
      <c r="X12" s="468"/>
      <c r="Y12" s="481">
        <v>1</v>
      </c>
      <c r="Z12" s="469"/>
    </row>
    <row r="13" spans="1:26">
      <c r="A13" s="466"/>
      <c r="B13" s="466"/>
      <c r="C13" s="480"/>
      <c r="D13" s="482" t="s">
        <v>1585</v>
      </c>
      <c r="E13" s="468"/>
      <c r="F13" s="468"/>
      <c r="G13" s="468"/>
      <c r="H13" s="468"/>
      <c r="I13" s="468"/>
      <c r="J13" s="470"/>
      <c r="K13" s="468"/>
      <c r="L13" s="479">
        <v>8.33</v>
      </c>
      <c r="M13" s="483">
        <f>30/360</f>
        <v>8.3333333333333329E-2</v>
      </c>
      <c r="N13" s="468"/>
      <c r="O13" s="466"/>
      <c r="P13" s="480"/>
      <c r="Q13" s="482" t="s">
        <v>1585</v>
      </c>
      <c r="R13" s="468"/>
      <c r="S13" s="468"/>
      <c r="T13" s="468"/>
      <c r="U13" s="468"/>
      <c r="V13" s="468"/>
      <c r="W13" s="470"/>
      <c r="X13" s="468"/>
      <c r="Y13" s="481">
        <v>8.33</v>
      </c>
      <c r="Z13" s="469"/>
    </row>
    <row r="14" spans="1:26">
      <c r="A14" s="466"/>
      <c r="B14" s="466"/>
      <c r="C14" s="480"/>
      <c r="D14" s="482" t="s">
        <v>1586</v>
      </c>
      <c r="E14" s="468"/>
      <c r="F14" s="468"/>
      <c r="G14" s="468"/>
      <c r="H14" s="468"/>
      <c r="I14" s="468"/>
      <c r="J14" s="470"/>
      <c r="K14" s="468"/>
      <c r="L14" s="479">
        <v>4.16</v>
      </c>
      <c r="M14" s="483">
        <f>15/365</f>
        <v>4.1095890410958902E-2</v>
      </c>
      <c r="N14" s="468"/>
      <c r="O14" s="466"/>
      <c r="P14" s="480"/>
      <c r="Q14" s="482" t="s">
        <v>1586</v>
      </c>
      <c r="R14" s="468"/>
      <c r="S14" s="468"/>
      <c r="T14" s="468"/>
      <c r="U14" s="468"/>
      <c r="V14" s="468"/>
      <c r="W14" s="470"/>
      <c r="X14" s="468"/>
      <c r="Y14" s="481">
        <v>4.16</v>
      </c>
      <c r="Z14" s="469"/>
    </row>
    <row r="15" spans="1:26">
      <c r="A15" s="466"/>
      <c r="B15" s="466"/>
      <c r="C15" s="480"/>
      <c r="D15" s="482" t="s">
        <v>1587</v>
      </c>
      <c r="E15" s="468"/>
      <c r="F15" s="468"/>
      <c r="G15" s="468"/>
      <c r="H15" s="468"/>
      <c r="I15" s="468"/>
      <c r="J15" s="470"/>
      <c r="K15" s="468"/>
      <c r="L15" s="479">
        <v>8.5</v>
      </c>
      <c r="M15" s="467"/>
      <c r="N15" s="468"/>
      <c r="O15" s="466"/>
      <c r="P15" s="480"/>
      <c r="Q15" s="482" t="s">
        <v>1587</v>
      </c>
      <c r="R15" s="468"/>
      <c r="S15" s="468"/>
      <c r="T15" s="468"/>
      <c r="U15" s="468"/>
      <c r="V15" s="468"/>
      <c r="W15" s="470"/>
      <c r="X15" s="468"/>
      <c r="Y15" s="481">
        <v>8.5</v>
      </c>
      <c r="Z15" s="469"/>
    </row>
    <row r="16" spans="1:26">
      <c r="A16" s="466"/>
      <c r="B16" s="466"/>
      <c r="C16" s="480"/>
      <c r="D16" s="482" t="s">
        <v>1588</v>
      </c>
      <c r="E16" s="468"/>
      <c r="F16" s="468"/>
      <c r="G16" s="468"/>
      <c r="H16" s="468"/>
      <c r="I16" s="468"/>
      <c r="J16" s="470"/>
      <c r="K16" s="468"/>
      <c r="L16" s="479">
        <v>12</v>
      </c>
      <c r="M16" s="467"/>
      <c r="N16" s="468"/>
      <c r="O16" s="466"/>
      <c r="P16" s="480"/>
      <c r="Q16" s="482" t="s">
        <v>1588</v>
      </c>
      <c r="R16" s="468"/>
      <c r="S16" s="468"/>
      <c r="T16" s="468"/>
      <c r="U16" s="468"/>
      <c r="V16" s="468"/>
      <c r="W16" s="470"/>
      <c r="X16" s="468"/>
      <c r="Y16" s="481">
        <v>12</v>
      </c>
      <c r="Z16" s="469"/>
    </row>
    <row r="17" spans="1:26">
      <c r="A17" s="466"/>
      <c r="B17" s="466"/>
      <c r="C17" s="480"/>
      <c r="D17" s="2415" t="s">
        <v>1589</v>
      </c>
      <c r="E17" s="2415"/>
      <c r="F17" s="468"/>
      <c r="G17" s="468"/>
      <c r="H17" s="468"/>
      <c r="I17" s="468"/>
      <c r="J17" s="470"/>
      <c r="K17" s="468"/>
      <c r="L17" s="481">
        <v>6.96</v>
      </c>
      <c r="M17" s="467"/>
      <c r="N17" s="468"/>
      <c r="O17" s="466"/>
      <c r="P17" s="480"/>
      <c r="Q17" s="2415" t="s">
        <v>1589</v>
      </c>
      <c r="R17" s="2415"/>
      <c r="S17" s="468"/>
      <c r="T17" s="468"/>
      <c r="U17" s="468"/>
      <c r="V17" s="468"/>
      <c r="W17" s="470"/>
      <c r="X17" s="468"/>
      <c r="Y17" s="481">
        <v>6.96</v>
      </c>
      <c r="Z17" s="469"/>
    </row>
    <row r="18" spans="1:26">
      <c r="A18" s="466"/>
      <c r="B18" s="466"/>
      <c r="C18" s="468"/>
      <c r="D18" s="468" t="s">
        <v>1590</v>
      </c>
      <c r="E18" s="468"/>
      <c r="F18" s="468"/>
      <c r="G18" s="468"/>
      <c r="H18" s="468"/>
      <c r="I18" s="468"/>
      <c r="J18" s="470"/>
      <c r="K18" s="468"/>
      <c r="L18" s="479">
        <v>3</v>
      </c>
      <c r="M18" s="467"/>
      <c r="N18" s="468"/>
      <c r="O18" s="466"/>
      <c r="P18" s="468"/>
      <c r="Q18" s="468" t="s">
        <v>1590</v>
      </c>
      <c r="R18" s="468"/>
      <c r="S18" s="468"/>
      <c r="T18" s="468"/>
      <c r="U18" s="468"/>
      <c r="V18" s="468"/>
      <c r="W18" s="470"/>
      <c r="X18" s="468"/>
      <c r="Y18" s="481"/>
      <c r="Z18" s="469"/>
    </row>
    <row r="19" spans="1:26">
      <c r="A19" s="466"/>
      <c r="B19" s="466"/>
      <c r="C19" s="468"/>
      <c r="D19" s="468" t="s">
        <v>1591</v>
      </c>
      <c r="E19" s="468"/>
      <c r="F19" s="468"/>
      <c r="G19" s="468"/>
      <c r="H19" s="468"/>
      <c r="I19" s="468"/>
      <c r="J19" s="470"/>
      <c r="K19" s="468"/>
      <c r="L19" s="479">
        <v>1.3</v>
      </c>
      <c r="M19" s="467"/>
      <c r="N19" s="468"/>
      <c r="O19" s="466"/>
      <c r="P19" s="468"/>
      <c r="Q19" s="468" t="s">
        <v>1591</v>
      </c>
      <c r="R19" s="468"/>
      <c r="S19" s="468"/>
      <c r="T19" s="468"/>
      <c r="U19" s="468"/>
      <c r="V19" s="468"/>
      <c r="W19" s="470"/>
      <c r="X19" s="468"/>
      <c r="Y19" s="481">
        <v>1.3</v>
      </c>
      <c r="Z19" s="469"/>
    </row>
    <row r="20" spans="1:26">
      <c r="A20" s="466"/>
      <c r="B20" s="466"/>
      <c r="C20" s="480"/>
      <c r="D20" s="468" t="s">
        <v>1592</v>
      </c>
      <c r="E20" s="468"/>
      <c r="F20" s="468"/>
      <c r="G20" s="468"/>
      <c r="H20" s="468"/>
      <c r="I20" s="468"/>
      <c r="J20" s="470"/>
      <c r="K20" s="468"/>
      <c r="L20" s="479">
        <v>1</v>
      </c>
      <c r="M20" s="467"/>
      <c r="N20" s="468"/>
      <c r="O20" s="466"/>
      <c r="P20" s="480"/>
      <c r="Q20" s="468" t="s">
        <v>1592</v>
      </c>
      <c r="R20" s="468"/>
      <c r="S20" s="468"/>
      <c r="T20" s="468"/>
      <c r="U20" s="468"/>
      <c r="V20" s="468"/>
      <c r="W20" s="470"/>
      <c r="X20" s="468"/>
      <c r="Y20" s="481">
        <v>1</v>
      </c>
      <c r="Z20" s="469"/>
    </row>
    <row r="21" spans="1:26">
      <c r="A21" s="466"/>
      <c r="B21" s="466"/>
      <c r="C21" s="480"/>
      <c r="D21" s="468"/>
      <c r="E21" s="468"/>
      <c r="F21" s="468"/>
      <c r="G21" s="468"/>
      <c r="H21" s="468"/>
      <c r="I21" s="468"/>
      <c r="J21" s="470"/>
      <c r="K21" s="468"/>
      <c r="L21" s="479"/>
      <c r="M21" s="467"/>
      <c r="N21" s="468"/>
      <c r="O21" s="466"/>
      <c r="P21" s="480"/>
      <c r="Q21" s="468"/>
      <c r="R21" s="468"/>
      <c r="S21" s="468"/>
      <c r="T21" s="468"/>
      <c r="U21" s="468"/>
      <c r="V21" s="468"/>
      <c r="W21" s="470"/>
      <c r="X21" s="468"/>
      <c r="Y21" s="481"/>
      <c r="Z21" s="469"/>
    </row>
    <row r="22" spans="1:26">
      <c r="A22" s="466"/>
      <c r="B22" s="466"/>
      <c r="C22" s="468"/>
      <c r="D22" s="468" t="s">
        <v>1593</v>
      </c>
      <c r="E22" s="468"/>
      <c r="F22" s="468"/>
      <c r="G22" s="468"/>
      <c r="H22" s="468"/>
      <c r="I22" s="468"/>
      <c r="J22" s="470"/>
      <c r="K22" s="468"/>
      <c r="L22" s="479"/>
      <c r="M22" s="467"/>
      <c r="N22" s="468"/>
      <c r="O22" s="466"/>
      <c r="P22" s="468"/>
      <c r="Q22" s="468" t="s">
        <v>1593</v>
      </c>
      <c r="R22" s="468"/>
      <c r="S22" s="468"/>
      <c r="T22" s="468"/>
      <c r="U22" s="468"/>
      <c r="V22" s="468"/>
      <c r="W22" s="470"/>
      <c r="X22" s="468"/>
      <c r="Y22" s="481"/>
      <c r="Z22" s="469"/>
    </row>
    <row r="23" spans="1:26">
      <c r="A23" s="466"/>
      <c r="B23" s="466"/>
      <c r="C23" s="468"/>
      <c r="D23" s="468" t="s">
        <v>1594</v>
      </c>
      <c r="E23" s="468"/>
      <c r="F23" s="468"/>
      <c r="G23" s="468"/>
      <c r="H23" s="468"/>
      <c r="I23" s="468"/>
      <c r="J23" s="470"/>
      <c r="K23" s="468"/>
      <c r="L23" s="479">
        <v>4</v>
      </c>
      <c r="M23" s="467"/>
      <c r="N23" s="468"/>
      <c r="O23" s="466"/>
      <c r="P23" s="468"/>
      <c r="Q23" s="468" t="s">
        <v>1594</v>
      </c>
      <c r="R23" s="468"/>
      <c r="S23" s="468"/>
      <c r="T23" s="468"/>
      <c r="U23" s="468"/>
      <c r="V23" s="468"/>
      <c r="W23" s="470"/>
      <c r="X23" s="468"/>
      <c r="Y23" s="481">
        <v>4</v>
      </c>
      <c r="Z23" s="469"/>
    </row>
    <row r="24" spans="1:26">
      <c r="A24" s="466"/>
      <c r="B24" s="466"/>
      <c r="C24" s="468"/>
      <c r="D24" s="468" t="s">
        <v>1595</v>
      </c>
      <c r="E24" s="468"/>
      <c r="F24" s="468"/>
      <c r="G24" s="468"/>
      <c r="H24" s="468"/>
      <c r="I24" s="468"/>
      <c r="J24" s="470"/>
      <c r="K24" s="468"/>
      <c r="L24" s="479">
        <v>2</v>
      </c>
      <c r="M24" s="467"/>
      <c r="N24" s="468"/>
      <c r="O24" s="466"/>
      <c r="P24" s="468"/>
      <c r="Q24" s="468" t="s">
        <v>1595</v>
      </c>
      <c r="R24" s="468"/>
      <c r="S24" s="468"/>
      <c r="T24" s="468"/>
      <c r="U24" s="468"/>
      <c r="V24" s="468"/>
      <c r="W24" s="470"/>
      <c r="X24" s="468"/>
      <c r="Y24" s="481">
        <v>2</v>
      </c>
      <c r="Z24" s="469"/>
    </row>
    <row r="25" spans="1:26">
      <c r="A25" s="466"/>
      <c r="B25" s="466"/>
      <c r="C25" s="468"/>
      <c r="D25" s="468" t="s">
        <v>1596</v>
      </c>
      <c r="E25" s="468"/>
      <c r="F25" s="468"/>
      <c r="G25" s="468"/>
      <c r="H25" s="468"/>
      <c r="I25" s="468"/>
      <c r="J25" s="470"/>
      <c r="K25" s="468"/>
      <c r="L25" s="479">
        <v>3</v>
      </c>
      <c r="M25" s="467"/>
      <c r="N25" s="468"/>
      <c r="O25" s="466"/>
      <c r="P25" s="468"/>
      <c r="Q25" s="468" t="s">
        <v>1596</v>
      </c>
      <c r="R25" s="468"/>
      <c r="S25" s="468"/>
      <c r="T25" s="468"/>
      <c r="U25" s="468"/>
      <c r="V25" s="468"/>
      <c r="W25" s="470"/>
      <c r="X25" s="468"/>
      <c r="Y25" s="481">
        <v>3</v>
      </c>
      <c r="Z25" s="469"/>
    </row>
    <row r="26" spans="1:26">
      <c r="A26" s="466"/>
      <c r="B26" s="466"/>
      <c r="C26" s="468"/>
      <c r="D26" s="468"/>
      <c r="E26" s="468"/>
      <c r="F26" s="468"/>
      <c r="G26" s="468"/>
      <c r="H26" s="468"/>
      <c r="I26" s="468"/>
      <c r="J26" s="470"/>
      <c r="K26" s="468"/>
      <c r="L26" s="479"/>
      <c r="M26" s="467"/>
      <c r="N26" s="468"/>
      <c r="O26" s="466"/>
      <c r="P26" s="468"/>
      <c r="Q26" s="468"/>
      <c r="R26" s="468"/>
      <c r="S26" s="468"/>
      <c r="T26" s="468"/>
      <c r="U26" s="468"/>
      <c r="V26" s="468"/>
      <c r="W26" s="470"/>
      <c r="X26" s="468"/>
      <c r="Y26" s="481"/>
      <c r="Z26" s="469"/>
    </row>
    <row r="27" spans="1:26">
      <c r="A27" s="466"/>
      <c r="B27" s="466"/>
      <c r="C27" s="468"/>
      <c r="D27" s="468"/>
      <c r="E27" s="468"/>
      <c r="F27" s="484" t="s">
        <v>1597</v>
      </c>
      <c r="G27" s="468"/>
      <c r="H27" s="468"/>
      <c r="I27" s="468"/>
      <c r="J27" s="470"/>
      <c r="K27" s="468"/>
      <c r="L27" s="485">
        <f>SUM(L10:L25)</f>
        <v>75.290000000000006</v>
      </c>
      <c r="M27" s="467"/>
      <c r="N27" s="468"/>
      <c r="O27" s="466"/>
      <c r="P27" s="468"/>
      <c r="Q27" s="468"/>
      <c r="R27" s="468"/>
      <c r="S27" s="484" t="s">
        <v>1597</v>
      </c>
      <c r="T27" s="468"/>
      <c r="U27" s="468"/>
      <c r="V27" s="468"/>
      <c r="W27" s="470"/>
      <c r="X27" s="468"/>
      <c r="Y27" s="485">
        <f>SUM(Y10:Y25)</f>
        <v>60.58</v>
      </c>
      <c r="Z27" s="469"/>
    </row>
    <row r="28" spans="1:26">
      <c r="A28" s="466"/>
      <c r="B28" s="466"/>
      <c r="C28" s="468"/>
      <c r="D28" s="468"/>
      <c r="E28" s="468"/>
      <c r="F28" s="468"/>
      <c r="G28" s="468"/>
      <c r="H28" s="468"/>
      <c r="I28" s="468"/>
      <c r="J28" s="470"/>
      <c r="K28" s="468"/>
      <c r="L28" s="479"/>
      <c r="M28" s="467"/>
      <c r="N28" s="468"/>
      <c r="O28" s="466"/>
      <c r="P28" s="468"/>
      <c r="Q28" s="468"/>
      <c r="R28" s="468"/>
      <c r="S28" s="468"/>
      <c r="T28" s="468"/>
      <c r="U28" s="468"/>
      <c r="V28" s="468"/>
      <c r="W28" s="470"/>
      <c r="X28" s="468"/>
      <c r="Y28" s="479"/>
      <c r="Z28" s="469"/>
    </row>
    <row r="29" spans="1:26">
      <c r="A29" s="466"/>
      <c r="B29" s="466"/>
      <c r="C29" s="468"/>
      <c r="D29" s="468"/>
      <c r="E29" s="468"/>
      <c r="F29" s="468"/>
      <c r="G29" s="468"/>
      <c r="H29" s="468"/>
      <c r="I29" s="468"/>
      <c r="J29" s="470"/>
      <c r="K29" s="468"/>
      <c r="L29" s="479"/>
      <c r="M29" s="467"/>
      <c r="N29" s="468"/>
      <c r="O29" s="466"/>
      <c r="P29" s="468"/>
      <c r="Q29" s="468"/>
      <c r="R29" s="468"/>
      <c r="S29" s="468"/>
      <c r="T29" s="468"/>
      <c r="U29" s="468"/>
      <c r="V29" s="468"/>
      <c r="W29" s="470"/>
      <c r="X29" s="468"/>
      <c r="Y29" s="479"/>
      <c r="Z29" s="469"/>
    </row>
    <row r="30" spans="1:26" ht="15" thickBot="1">
      <c r="A30" s="466"/>
      <c r="B30" s="466"/>
      <c r="C30" s="468"/>
      <c r="D30" s="468"/>
      <c r="E30" s="468"/>
      <c r="F30" s="468"/>
      <c r="G30" s="468"/>
      <c r="H30" s="468"/>
      <c r="I30" s="468"/>
      <c r="J30" s="470"/>
      <c r="K30" s="468"/>
      <c r="L30" s="479"/>
      <c r="M30" s="467"/>
      <c r="N30" s="468"/>
      <c r="O30" s="466"/>
      <c r="P30" s="468"/>
      <c r="Q30" s="468"/>
      <c r="R30" s="468"/>
      <c r="S30" s="468"/>
      <c r="T30" s="468"/>
      <c r="U30" s="468"/>
      <c r="V30" s="468"/>
      <c r="W30" s="470"/>
      <c r="X30" s="468"/>
      <c r="Y30" s="479"/>
      <c r="Z30" s="469"/>
    </row>
    <row r="31" spans="1:26" ht="15" thickBot="1">
      <c r="A31" s="466"/>
      <c r="B31" s="2416" t="s">
        <v>1598</v>
      </c>
      <c r="C31" s="2417"/>
      <c r="D31" s="2417"/>
      <c r="E31" s="2417"/>
      <c r="F31" s="2417"/>
      <c r="G31" s="2417"/>
      <c r="H31" s="2417"/>
      <c r="I31" s="2418"/>
      <c r="J31" s="486"/>
      <c r="K31" s="486"/>
      <c r="L31" s="487">
        <f>L27+L6</f>
        <v>175.29000000000002</v>
      </c>
      <c r="M31" s="467"/>
      <c r="N31" s="468"/>
      <c r="O31" s="2416" t="s">
        <v>1598</v>
      </c>
      <c r="P31" s="2417"/>
      <c r="Q31" s="2417"/>
      <c r="R31" s="2417"/>
      <c r="S31" s="2417"/>
      <c r="T31" s="2417"/>
      <c r="U31" s="2417"/>
      <c r="V31" s="2418"/>
      <c r="W31" s="486"/>
      <c r="X31" s="486"/>
      <c r="Y31" s="487">
        <f>Y27+Y6</f>
        <v>160.57999999999998</v>
      </c>
      <c r="Z31" s="469"/>
    </row>
    <row r="32" spans="1:26" ht="15" thickBot="1">
      <c r="A32" s="466"/>
      <c r="B32" s="2416" t="s">
        <v>1599</v>
      </c>
      <c r="C32" s="2417"/>
      <c r="D32" s="2417"/>
      <c r="E32" s="2417"/>
      <c r="F32" s="2417"/>
      <c r="G32" s="2417"/>
      <c r="H32" s="2417"/>
      <c r="I32" s="2418"/>
      <c r="J32" s="488"/>
      <c r="K32" s="488"/>
      <c r="L32" s="489">
        <f>+ROUND(L31,2)/100</f>
        <v>1.7528999999999999</v>
      </c>
      <c r="M32" s="467"/>
      <c r="N32" s="468"/>
      <c r="O32" s="2416" t="s">
        <v>1599</v>
      </c>
      <c r="P32" s="2417"/>
      <c r="Q32" s="2417"/>
      <c r="R32" s="2417"/>
      <c r="S32" s="2417"/>
      <c r="T32" s="2417"/>
      <c r="U32" s="2417"/>
      <c r="V32" s="2418"/>
      <c r="W32" s="488"/>
      <c r="X32" s="488"/>
      <c r="Y32" s="489">
        <f>+ROUND(Y31,2)/100</f>
        <v>1.6058000000000001</v>
      </c>
      <c r="Z32" s="469"/>
    </row>
    <row r="33" spans="1:26">
      <c r="A33" s="490"/>
      <c r="Z33" s="469"/>
    </row>
    <row r="34" spans="1:26">
      <c r="A34" s="490"/>
      <c r="B34" s="491"/>
      <c r="C34" s="492"/>
      <c r="D34" s="492"/>
      <c r="E34" s="493"/>
      <c r="O34" s="491"/>
      <c r="P34" s="492"/>
      <c r="Q34" s="492"/>
      <c r="R34" s="493"/>
      <c r="Z34" s="469"/>
    </row>
    <row r="35" spans="1:26" ht="25.95" customHeight="1">
      <c r="A35" s="490"/>
      <c r="B35" s="494"/>
      <c r="C35" s="492"/>
      <c r="D35" s="492"/>
      <c r="E35" s="493"/>
      <c r="L35" s="495" t="s">
        <v>1600</v>
      </c>
      <c r="M35" s="496"/>
      <c r="N35" s="496"/>
      <c r="O35" s="497" t="s">
        <v>1278</v>
      </c>
      <c r="P35" s="497"/>
      <c r="Q35" s="492"/>
      <c r="R35" s="493"/>
      <c r="Z35" s="469"/>
    </row>
    <row r="36" spans="1:26" ht="27" customHeight="1">
      <c r="A36" s="490"/>
      <c r="B36" s="493"/>
      <c r="C36" s="498"/>
      <c r="D36" s="498"/>
      <c r="E36" s="493"/>
      <c r="L36" s="499"/>
      <c r="M36" s="500"/>
      <c r="N36" s="496"/>
      <c r="O36" s="501"/>
      <c r="P36" s="501"/>
      <c r="Q36" s="498"/>
      <c r="R36" s="493"/>
      <c r="Z36" s="469"/>
    </row>
    <row r="37" spans="1:26">
      <c r="A37" s="490"/>
      <c r="B37" s="2413"/>
      <c r="C37" s="2413"/>
      <c r="D37" s="498"/>
      <c r="E37" s="493"/>
      <c r="L37" s="502"/>
      <c r="M37" s="497"/>
      <c r="N37" s="497"/>
      <c r="O37" s="503" t="s">
        <v>1279</v>
      </c>
      <c r="P37" s="497"/>
      <c r="Q37" s="498"/>
      <c r="R37" s="493"/>
      <c r="Z37" s="469"/>
    </row>
    <row r="38" spans="1:26">
      <c r="A38" s="490"/>
      <c r="B38" s="2413"/>
      <c r="C38" s="2413"/>
      <c r="D38" s="2413"/>
      <c r="L38" s="504"/>
      <c r="M38" s="504"/>
      <c r="N38" s="497"/>
      <c r="O38" s="2414" t="s">
        <v>1280</v>
      </c>
      <c r="P38" s="2414"/>
      <c r="Q38" s="505"/>
      <c r="Z38" s="469"/>
    </row>
    <row r="39" spans="1:26" ht="15" thickBot="1">
      <c r="A39" s="506"/>
      <c r="B39" s="507"/>
      <c r="C39" s="507"/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8"/>
    </row>
  </sheetData>
  <mergeCells count="19">
    <mergeCell ref="B2:L2"/>
    <mergeCell ref="O2:Y2"/>
    <mergeCell ref="B3:L3"/>
    <mergeCell ref="O3:Y3"/>
    <mergeCell ref="B4:I4"/>
    <mergeCell ref="O4:V4"/>
    <mergeCell ref="B38:D38"/>
    <mergeCell ref="O38:P38"/>
    <mergeCell ref="D10:E10"/>
    <mergeCell ref="Q10:R10"/>
    <mergeCell ref="D12:E12"/>
    <mergeCell ref="Q12:R12"/>
    <mergeCell ref="D17:E17"/>
    <mergeCell ref="Q17:R17"/>
    <mergeCell ref="B31:I31"/>
    <mergeCell ref="O31:V31"/>
    <mergeCell ref="B32:I32"/>
    <mergeCell ref="O32:V32"/>
    <mergeCell ref="B37:C37"/>
  </mergeCells>
  <pageMargins left="0.7" right="0.7" top="0.75" bottom="0.75" header="0.3" footer="0.3"/>
  <pageSetup scale="41" fitToHeight="0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56"/>
  <sheetViews>
    <sheetView showGridLines="0" showZeros="0" view="pageBreakPreview" topLeftCell="A19" zoomScale="85" zoomScaleNormal="85" zoomScaleSheetLayoutView="85" workbookViewId="0">
      <selection activeCell="K3" sqref="K3:N4"/>
    </sheetView>
  </sheetViews>
  <sheetFormatPr baseColWidth="10" defaultColWidth="11.44140625" defaultRowHeight="13.2"/>
  <cols>
    <col min="1" max="1" width="7.109375" style="5" customWidth="1"/>
    <col min="2" max="2" width="54.5546875" style="4" customWidth="1"/>
    <col min="3" max="3" width="6.5546875" style="4" customWidth="1"/>
    <col min="4" max="4" width="11" style="4" customWidth="1"/>
    <col min="5" max="5" width="13.5546875" style="6" customWidth="1"/>
    <col min="6" max="6" width="19.44140625" style="6" customWidth="1"/>
    <col min="7" max="7" width="22.5546875" style="4" customWidth="1"/>
    <col min="8" max="8" width="16.44140625" style="4" customWidth="1"/>
    <col min="9" max="9" width="16.5546875" style="4" customWidth="1"/>
    <col min="10" max="10" width="23.6640625" style="4" customWidth="1"/>
    <col min="11" max="11" width="19.44140625" style="4" customWidth="1"/>
    <col min="12" max="13" width="7.5546875" style="4" customWidth="1"/>
    <col min="14" max="14" width="9.5546875" style="4" customWidth="1"/>
    <col min="15" max="17" width="11.44140625" style="4"/>
    <col min="18" max="18" width="17.6640625" style="4" customWidth="1"/>
    <col min="19" max="16384" width="11.44140625" style="4"/>
  </cols>
  <sheetData>
    <row r="1" spans="1:14" ht="25.5" customHeight="1">
      <c r="A1" s="1705"/>
      <c r="B1" s="1706"/>
      <c r="C1" s="2434" t="s">
        <v>39</v>
      </c>
      <c r="D1" s="2435"/>
      <c r="E1" s="2435"/>
      <c r="F1" s="2435"/>
      <c r="G1" s="2435"/>
      <c r="H1" s="2435"/>
      <c r="I1" s="2435"/>
      <c r="J1" s="2436"/>
      <c r="K1" s="2444" t="s">
        <v>38</v>
      </c>
      <c r="L1" s="2444"/>
      <c r="M1" s="2444"/>
      <c r="N1" s="2445"/>
    </row>
    <row r="2" spans="1:14" ht="21.9" customHeight="1" thickBot="1">
      <c r="A2" s="1707"/>
      <c r="B2" s="1708"/>
      <c r="C2" s="2437"/>
      <c r="D2" s="2438"/>
      <c r="E2" s="2438"/>
      <c r="F2" s="2438"/>
      <c r="G2" s="2438"/>
      <c r="H2" s="2438"/>
      <c r="I2" s="2438"/>
      <c r="J2" s="2439"/>
      <c r="K2" s="2449"/>
      <c r="L2" s="2449"/>
      <c r="M2" s="2449"/>
      <c r="N2" s="2450"/>
    </row>
    <row r="3" spans="1:14" ht="18.75" customHeight="1">
      <c r="A3" s="1707"/>
      <c r="B3" s="1708"/>
      <c r="C3" s="2437"/>
      <c r="D3" s="2438"/>
      <c r="E3" s="2438"/>
      <c r="F3" s="2438"/>
      <c r="G3" s="2438"/>
      <c r="H3" s="2438"/>
      <c r="I3" s="2438"/>
      <c r="J3" s="2439"/>
      <c r="K3" s="2443" t="s">
        <v>425</v>
      </c>
      <c r="L3" s="2444"/>
      <c r="M3" s="2444"/>
      <c r="N3" s="2445"/>
    </row>
    <row r="4" spans="1:14" ht="15.75" customHeight="1" thickBot="1">
      <c r="A4" s="1709"/>
      <c r="B4" s="1710"/>
      <c r="C4" s="2440"/>
      <c r="D4" s="2441"/>
      <c r="E4" s="2441"/>
      <c r="F4" s="2441"/>
      <c r="G4" s="2441"/>
      <c r="H4" s="2441"/>
      <c r="I4" s="2441"/>
      <c r="J4" s="2442"/>
      <c r="K4" s="2446"/>
      <c r="L4" s="2447"/>
      <c r="M4" s="2447"/>
      <c r="N4" s="2448"/>
    </row>
    <row r="5" spans="1:14" ht="3.75" customHeight="1">
      <c r="A5" s="9"/>
      <c r="B5" s="10"/>
      <c r="C5" s="10"/>
      <c r="D5" s="10"/>
      <c r="E5" s="11"/>
      <c r="F5" s="11"/>
      <c r="G5" s="10"/>
      <c r="H5" s="10"/>
      <c r="I5" s="10"/>
      <c r="J5" s="10"/>
      <c r="K5" s="10"/>
      <c r="L5" s="10"/>
      <c r="M5" s="10"/>
      <c r="N5" s="12"/>
    </row>
    <row r="6" spans="1:14" s="7" customFormat="1" ht="20.25" customHeight="1">
      <c r="A6" s="13" t="s">
        <v>22</v>
      </c>
      <c r="B6" s="14"/>
      <c r="C6" s="2451"/>
      <c r="D6" s="2451"/>
      <c r="E6" s="2451"/>
      <c r="F6" s="15" t="s">
        <v>23</v>
      </c>
      <c r="G6" s="156">
        <f>+'ACTA ADICIONAL OBRA '!F5</f>
        <v>1</v>
      </c>
      <c r="H6" s="2429" t="s">
        <v>11</v>
      </c>
      <c r="I6" s="2429"/>
      <c r="J6" s="157">
        <f>+'ACTA ADICIONAL OBRA '!N5</f>
        <v>0</v>
      </c>
      <c r="K6" s="78" t="s">
        <v>24</v>
      </c>
      <c r="L6" s="2452" t="str">
        <f>+'ACTA ADICIONAL OBRA '!P5</f>
        <v xml:space="preserve">MARZO </v>
      </c>
      <c r="M6" s="2452"/>
      <c r="N6" s="2453"/>
    </row>
    <row r="7" spans="1:14" ht="21" customHeight="1">
      <c r="A7" s="9"/>
      <c r="B7" s="10"/>
      <c r="C7" s="10"/>
      <c r="D7" s="10"/>
      <c r="E7" s="11"/>
      <c r="F7" s="11"/>
      <c r="G7" s="10"/>
      <c r="H7" s="10"/>
      <c r="I7" s="10"/>
      <c r="J7" s="2428" t="s">
        <v>27</v>
      </c>
      <c r="K7" s="2429"/>
      <c r="L7" s="154">
        <f>+'ACTA ADICIONAL OBRA '!P6</f>
        <v>46098</v>
      </c>
      <c r="M7" s="154" t="e">
        <f>+'ACTA ADICIONAL OBRA '!#REF!</f>
        <v>#REF!</v>
      </c>
      <c r="N7" s="155" t="e">
        <f>+'ACTA ADICIONAL OBRA '!#REF!</f>
        <v>#REF!</v>
      </c>
    </row>
    <row r="8" spans="1:14" ht="6" customHeight="1">
      <c r="A8" s="17"/>
      <c r="B8" s="18"/>
      <c r="C8" s="18"/>
      <c r="D8" s="18"/>
      <c r="E8" s="19"/>
      <c r="F8" s="19"/>
      <c r="G8" s="18"/>
      <c r="H8" s="18"/>
      <c r="I8" s="18"/>
      <c r="J8" s="2430"/>
      <c r="K8" s="2430"/>
      <c r="L8" s="18"/>
      <c r="M8" s="18"/>
      <c r="N8" s="20"/>
    </row>
    <row r="9" spans="1:14" ht="3.9" customHeight="1" thickBot="1">
      <c r="A9" s="9"/>
      <c r="B9" s="10"/>
      <c r="C9" s="10"/>
      <c r="D9" s="10"/>
      <c r="E9" s="11"/>
      <c r="F9" s="11"/>
      <c r="G9" s="10"/>
      <c r="H9" s="10"/>
      <c r="I9" s="10"/>
      <c r="J9" s="10"/>
      <c r="K9" s="10"/>
      <c r="L9" s="10"/>
      <c r="M9" s="10"/>
      <c r="N9" s="12"/>
    </row>
    <row r="10" spans="1:14" ht="3.75" customHeight="1">
      <c r="A10" s="21"/>
      <c r="B10" s="22"/>
      <c r="C10" s="22"/>
      <c r="D10" s="22"/>
      <c r="E10" s="23"/>
      <c r="F10" s="23"/>
      <c r="G10" s="22"/>
      <c r="H10" s="22"/>
      <c r="I10" s="22"/>
      <c r="J10" s="22"/>
      <c r="K10" s="22"/>
      <c r="L10" s="22"/>
      <c r="M10" s="22"/>
      <c r="N10" s="24"/>
    </row>
    <row r="11" spans="1:14" s="1" customFormat="1" ht="15.75" customHeight="1">
      <c r="A11" s="25" t="s">
        <v>43</v>
      </c>
      <c r="B11" s="26"/>
      <c r="C11" s="27"/>
      <c r="D11" s="26"/>
      <c r="E11" s="28"/>
      <c r="F11" s="29"/>
      <c r="G11" s="30" t="s">
        <v>13</v>
      </c>
      <c r="H11" s="2431" t="e">
        <f>+'ACTA ADICIONAL OBRA '!#REF!</f>
        <v>#REF!</v>
      </c>
      <c r="I11" s="2431"/>
      <c r="J11" s="31" t="s">
        <v>14</v>
      </c>
      <c r="K11" s="2431">
        <f>+'ACTA ADICIONAL OBRA '!P8</f>
        <v>0</v>
      </c>
      <c r="L11" s="2431"/>
      <c r="M11" s="2431"/>
      <c r="N11" s="2432"/>
    </row>
    <row r="12" spans="1:14" s="1" customFormat="1" ht="3.9" customHeight="1">
      <c r="A12" s="32"/>
      <c r="B12" s="26"/>
      <c r="C12" s="33"/>
      <c r="D12" s="26"/>
      <c r="E12" s="34"/>
      <c r="F12" s="29"/>
      <c r="G12" s="30"/>
      <c r="H12" s="35"/>
      <c r="I12" s="36"/>
      <c r="J12" s="37"/>
      <c r="K12" s="1708"/>
      <c r="L12" s="1708"/>
      <c r="M12" s="1708"/>
      <c r="N12" s="2433"/>
    </row>
    <row r="13" spans="1:14" s="1" customFormat="1" ht="18" customHeight="1">
      <c r="A13" s="2458" t="s">
        <v>44</v>
      </c>
      <c r="B13" s="2459"/>
      <c r="C13" s="2459"/>
      <c r="D13" s="2459"/>
      <c r="E13" s="2459"/>
      <c r="F13" s="2460"/>
      <c r="G13" s="36" t="s">
        <v>5</v>
      </c>
      <c r="H13" s="2455" t="e">
        <f>+'ACTA ADICIONAL OBRA '!#REF!</f>
        <v>#REF!</v>
      </c>
      <c r="I13" s="2455"/>
      <c r="J13" s="31" t="s">
        <v>6</v>
      </c>
      <c r="K13" s="2451" t="e">
        <f>+'ACTA ADICIONAL OBRA '!#REF!</f>
        <v>#REF!</v>
      </c>
      <c r="L13" s="2451"/>
      <c r="M13" s="2451"/>
      <c r="N13" s="2454"/>
    </row>
    <row r="14" spans="1:14" s="1" customFormat="1" ht="12">
      <c r="A14" s="2458"/>
      <c r="B14" s="2459"/>
      <c r="C14" s="2459"/>
      <c r="D14" s="2459"/>
      <c r="E14" s="2459"/>
      <c r="F14" s="2460"/>
      <c r="G14" s="36"/>
      <c r="H14" s="79"/>
      <c r="I14" s="79"/>
      <c r="J14" s="31"/>
      <c r="K14" s="14"/>
      <c r="L14" s="14"/>
      <c r="M14" s="14"/>
      <c r="N14" s="77"/>
    </row>
    <row r="15" spans="1:14" s="1" customFormat="1">
      <c r="A15" s="2458"/>
      <c r="B15" s="2459"/>
      <c r="C15" s="2459"/>
      <c r="D15" s="2459"/>
      <c r="E15" s="2459"/>
      <c r="F15" s="2460"/>
      <c r="G15" s="30" t="s">
        <v>19</v>
      </c>
      <c r="H15" s="2451" t="e">
        <f>+'ACTA ADICIONAL OBRA '!#REF!</f>
        <v>#REF!</v>
      </c>
      <c r="I15" s="2451"/>
      <c r="J15" s="31" t="s">
        <v>25</v>
      </c>
      <c r="K15" s="2455" t="e">
        <f>+'ACTA ADICIONAL OBRA '!#REF!</f>
        <v>#REF!</v>
      </c>
      <c r="L15" s="2455"/>
      <c r="M15" s="2455"/>
      <c r="N15" s="2461"/>
    </row>
    <row r="16" spans="1:14" s="1" customFormat="1" ht="12">
      <c r="A16" s="2458"/>
      <c r="B16" s="2459"/>
      <c r="C16" s="2459"/>
      <c r="D16" s="2459"/>
      <c r="E16" s="2459"/>
      <c r="F16" s="2460"/>
      <c r="G16" s="36"/>
      <c r="H16" s="79"/>
      <c r="I16" s="79"/>
      <c r="J16" s="31"/>
      <c r="K16" s="14"/>
      <c r="L16" s="14"/>
      <c r="M16" s="14"/>
      <c r="N16" s="77"/>
    </row>
    <row r="17" spans="1:18" s="1" customFormat="1" ht="16.5" customHeight="1">
      <c r="A17" s="2458"/>
      <c r="B17" s="2459"/>
      <c r="C17" s="2459"/>
      <c r="D17" s="2459"/>
      <c r="E17" s="2459"/>
      <c r="F17" s="2460"/>
      <c r="G17" s="30" t="s">
        <v>18</v>
      </c>
      <c r="H17" s="2456">
        <f>+'ACTA ADICIONAL OBRA '!K14</f>
        <v>0</v>
      </c>
      <c r="I17" s="2457"/>
      <c r="J17" s="43" t="s">
        <v>37</v>
      </c>
      <c r="K17" s="2451">
        <f>+'ACTA ADICIONAL OBRA '!P14</f>
        <v>0</v>
      </c>
      <c r="L17" s="2451"/>
      <c r="M17" s="2451"/>
      <c r="N17" s="2454"/>
    </row>
    <row r="18" spans="1:18" s="1" customFormat="1" ht="15.75" customHeight="1">
      <c r="A18" s="13" t="s">
        <v>42</v>
      </c>
      <c r="B18" s="51"/>
      <c r="C18" s="36" t="s">
        <v>411</v>
      </c>
      <c r="D18" s="36"/>
      <c r="E18" s="36"/>
      <c r="F18" s="39"/>
      <c r="G18" s="13"/>
      <c r="H18" s="1708"/>
      <c r="I18" s="1708"/>
      <c r="J18" s="31"/>
      <c r="K18" s="1708"/>
      <c r="L18" s="1708"/>
      <c r="M18" s="1708"/>
      <c r="N18" s="2433"/>
    </row>
    <row r="19" spans="1:18" s="1" customFormat="1" ht="3.9" customHeight="1">
      <c r="A19" s="13"/>
      <c r="B19" s="40"/>
      <c r="C19" s="33"/>
      <c r="D19" s="26"/>
      <c r="E19" s="41"/>
      <c r="F19" s="42"/>
      <c r="G19" s="45"/>
      <c r="H19" s="38"/>
      <c r="I19" s="38"/>
      <c r="J19" s="43"/>
      <c r="K19" s="1708"/>
      <c r="L19" s="1708"/>
      <c r="M19" s="1708"/>
      <c r="N19" s="2433"/>
    </row>
    <row r="20" spans="1:18" s="1" customFormat="1" ht="15" customHeight="1">
      <c r="A20" s="13" t="s">
        <v>40</v>
      </c>
      <c r="B20" s="72"/>
      <c r="C20" s="33" t="s">
        <v>10</v>
      </c>
      <c r="D20" s="33"/>
      <c r="E20" s="158" t="str">
        <f>+'ACTA ADICIONAL OBRA '!B16</f>
        <v>CONSORCIO INTER. CENTRO DE VIDA 2025</v>
      </c>
      <c r="F20" s="159"/>
      <c r="G20" s="36" t="s">
        <v>15</v>
      </c>
      <c r="H20" s="2456">
        <f>+'ACTA ADICIONAL OBRA '!K16</f>
        <v>0</v>
      </c>
      <c r="I20" s="2457"/>
      <c r="J20" s="48" t="s">
        <v>28</v>
      </c>
      <c r="K20" s="2451">
        <f>+'ACTA ADICIONAL OBRA '!P16</f>
        <v>0</v>
      </c>
      <c r="L20" s="2451"/>
      <c r="M20" s="2451"/>
      <c r="N20" s="2454"/>
    </row>
    <row r="21" spans="1:18" s="1" customFormat="1" ht="6" customHeight="1">
      <c r="A21" s="45"/>
      <c r="B21" s="46"/>
      <c r="C21" s="33"/>
      <c r="D21" s="26"/>
      <c r="E21" s="41"/>
      <c r="F21" s="42"/>
      <c r="G21" s="36"/>
      <c r="H21" s="38"/>
      <c r="I21" s="38"/>
      <c r="J21" s="36"/>
      <c r="K21" s="1708"/>
      <c r="L21" s="1708"/>
      <c r="M21" s="1708"/>
      <c r="N21" s="2433"/>
    </row>
    <row r="22" spans="1:18" s="1" customFormat="1" ht="12" customHeight="1">
      <c r="A22" s="13" t="e">
        <f>+'ACTA ADICIONAL OBRA '!#REF!</f>
        <v>#REF!</v>
      </c>
      <c r="B22" s="47"/>
      <c r="C22" s="2508" t="s">
        <v>392</v>
      </c>
      <c r="D22" s="2508"/>
      <c r="E22" s="2508"/>
      <c r="F22" s="2509"/>
      <c r="G22" s="45"/>
      <c r="H22" s="2465"/>
      <c r="I22" s="2465"/>
      <c r="J22" s="48"/>
      <c r="K22" s="1708"/>
      <c r="L22" s="1708"/>
      <c r="M22" s="1708"/>
      <c r="N22" s="2433"/>
    </row>
    <row r="23" spans="1:18" s="1" customFormat="1" ht="9" customHeight="1">
      <c r="A23" s="49"/>
      <c r="B23" s="50"/>
      <c r="C23" s="2510"/>
      <c r="D23" s="2510"/>
      <c r="E23" s="2510"/>
      <c r="F23" s="2511"/>
      <c r="G23" s="16"/>
      <c r="H23" s="52"/>
      <c r="I23" s="52"/>
      <c r="J23" s="53"/>
      <c r="K23" s="44"/>
      <c r="L23" s="44"/>
      <c r="M23" s="44"/>
      <c r="N23" s="54"/>
    </row>
    <row r="24" spans="1:18" s="1" customFormat="1" ht="27" customHeight="1">
      <c r="A24" s="2466" t="s">
        <v>35</v>
      </c>
      <c r="B24" s="2469" t="s">
        <v>1</v>
      </c>
      <c r="C24" s="2470"/>
      <c r="D24" s="2470"/>
      <c r="E24" s="2470"/>
      <c r="F24" s="2471"/>
      <c r="G24" s="2482" t="s">
        <v>20</v>
      </c>
      <c r="H24" s="2483"/>
      <c r="I24" s="2475" t="s">
        <v>7</v>
      </c>
      <c r="J24" s="2476"/>
      <c r="K24" s="2476"/>
      <c r="L24" s="2476"/>
      <c r="M24" s="2476"/>
      <c r="N24" s="2477"/>
    </row>
    <row r="25" spans="1:18" s="1" customFormat="1" ht="20.25" customHeight="1">
      <c r="A25" s="2467"/>
      <c r="B25" s="2472"/>
      <c r="C25" s="2473"/>
      <c r="D25" s="2473"/>
      <c r="E25" s="2473"/>
      <c r="F25" s="2474"/>
      <c r="G25" s="2484"/>
      <c r="H25" s="2485"/>
      <c r="I25" s="2478" t="s">
        <v>8</v>
      </c>
      <c r="J25" s="2479"/>
      <c r="K25" s="2478" t="s">
        <v>4</v>
      </c>
      <c r="L25" s="2480"/>
      <c r="M25" s="2480"/>
      <c r="N25" s="2481"/>
      <c r="Q25" s="2478" t="s">
        <v>391</v>
      </c>
      <c r="R25" s="2480"/>
    </row>
    <row r="26" spans="1:18" s="2" customFormat="1" ht="30" customHeight="1" thickBot="1">
      <c r="A26" s="2468"/>
      <c r="B26" s="75" t="s">
        <v>41</v>
      </c>
      <c r="C26" s="130" t="s">
        <v>9</v>
      </c>
      <c r="D26" s="55" t="s">
        <v>2</v>
      </c>
      <c r="E26" s="73" t="s">
        <v>17</v>
      </c>
      <c r="F26" s="56" t="s">
        <v>16</v>
      </c>
      <c r="G26" s="55" t="s">
        <v>2</v>
      </c>
      <c r="H26" s="55" t="s">
        <v>3</v>
      </c>
      <c r="I26" s="57" t="s">
        <v>2</v>
      </c>
      <c r="J26" s="57" t="s">
        <v>3</v>
      </c>
      <c r="K26" s="57" t="s">
        <v>2</v>
      </c>
      <c r="L26" s="2486" t="s">
        <v>3</v>
      </c>
      <c r="M26" s="2487"/>
      <c r="N26" s="2488"/>
      <c r="O26" s="1"/>
      <c r="P26" s="1"/>
      <c r="Q26" s="57" t="s">
        <v>2</v>
      </c>
      <c r="R26" s="76" t="s">
        <v>3</v>
      </c>
    </row>
    <row r="27" spans="1:18" s="1" customFormat="1" ht="18">
      <c r="A27" s="141">
        <v>1</v>
      </c>
      <c r="B27" s="142" t="s">
        <v>71</v>
      </c>
      <c r="C27" s="103"/>
      <c r="D27" s="104"/>
      <c r="E27" s="104"/>
      <c r="F27" s="105"/>
      <c r="G27" s="104"/>
      <c r="H27" s="106"/>
      <c r="I27" s="107"/>
      <c r="J27" s="108">
        <f>I27*E27</f>
        <v>0</v>
      </c>
      <c r="K27" s="108"/>
      <c r="L27" s="2489">
        <f>K27*E27</f>
        <v>0</v>
      </c>
      <c r="M27" s="2489"/>
      <c r="N27" s="2490"/>
      <c r="Q27" s="108"/>
      <c r="R27" s="147">
        <f>Q27*K27</f>
        <v>0</v>
      </c>
    </row>
    <row r="28" spans="1:18" s="1" customFormat="1" ht="15">
      <c r="A28" s="109">
        <v>11</v>
      </c>
      <c r="B28" s="110" t="s">
        <v>110</v>
      </c>
      <c r="C28" s="111"/>
      <c r="D28" s="112"/>
      <c r="E28" s="112"/>
      <c r="F28" s="113"/>
      <c r="G28" s="112"/>
      <c r="H28" s="112"/>
      <c r="I28" s="114"/>
      <c r="J28" s="114">
        <f>I28*E28</f>
        <v>0</v>
      </c>
      <c r="K28" s="114">
        <f>+I28+Q28</f>
        <v>0</v>
      </c>
      <c r="L28" s="2462">
        <f>+J28+R28</f>
        <v>0</v>
      </c>
      <c r="M28" s="2463"/>
      <c r="N28" s="2464"/>
      <c r="Q28" s="114"/>
      <c r="R28" s="148"/>
    </row>
    <row r="29" spans="1:18" s="1" customFormat="1" ht="15">
      <c r="A29" s="115" t="s">
        <v>111</v>
      </c>
      <c r="B29" s="110" t="s">
        <v>112</v>
      </c>
      <c r="C29" s="124" t="s">
        <v>101</v>
      </c>
      <c r="D29" s="125">
        <v>6</v>
      </c>
      <c r="E29" s="125">
        <v>6750000</v>
      </c>
      <c r="F29" s="126">
        <f>ROUND(D29*E29,2)</f>
        <v>40500000</v>
      </c>
      <c r="G29" s="112"/>
      <c r="H29" s="112"/>
      <c r="I29" s="114"/>
      <c r="J29" s="114">
        <f>I29*E29</f>
        <v>0</v>
      </c>
      <c r="K29" s="114">
        <f t="shared" ref="K29:K92" si="0">+I29+Q29</f>
        <v>0</v>
      </c>
      <c r="L29" s="2462">
        <f t="shared" ref="L29:L92" si="1">+J29+R29</f>
        <v>0</v>
      </c>
      <c r="M29" s="2463"/>
      <c r="N29" s="2464"/>
      <c r="Q29" s="114"/>
      <c r="R29" s="148"/>
    </row>
    <row r="30" spans="1:18" s="1" customFormat="1" ht="24.75" customHeight="1">
      <c r="A30" s="109">
        <v>12</v>
      </c>
      <c r="B30" s="110" t="s">
        <v>113</v>
      </c>
      <c r="C30" s="124"/>
      <c r="D30" s="125"/>
      <c r="E30" s="125"/>
      <c r="F30" s="126"/>
      <c r="G30" s="112"/>
      <c r="H30" s="112"/>
      <c r="I30" s="114"/>
      <c r="J30" s="114"/>
      <c r="K30" s="114">
        <f t="shared" si="0"/>
        <v>0</v>
      </c>
      <c r="L30" s="2462">
        <f t="shared" si="1"/>
        <v>0</v>
      </c>
      <c r="M30" s="2463"/>
      <c r="N30" s="2464"/>
      <c r="Q30" s="114"/>
      <c r="R30" s="148"/>
    </row>
    <row r="31" spans="1:18" s="1" customFormat="1" ht="15">
      <c r="A31" s="115" t="s">
        <v>114</v>
      </c>
      <c r="B31" s="110" t="s">
        <v>115</v>
      </c>
      <c r="C31" s="124" t="s">
        <v>102</v>
      </c>
      <c r="D31" s="125">
        <v>488</v>
      </c>
      <c r="E31" s="125">
        <v>100000</v>
      </c>
      <c r="F31" s="126">
        <f t="shared" ref="F31:F65" si="2">ROUND(D31*E31,2)</f>
        <v>48800000</v>
      </c>
      <c r="G31" s="112"/>
      <c r="H31" s="112"/>
      <c r="I31" s="114"/>
      <c r="J31" s="114"/>
      <c r="K31" s="114">
        <f t="shared" si="0"/>
        <v>0</v>
      </c>
      <c r="L31" s="2462">
        <f t="shared" si="1"/>
        <v>0</v>
      </c>
      <c r="M31" s="2463"/>
      <c r="N31" s="2464"/>
      <c r="Q31" s="114"/>
      <c r="R31" s="148"/>
    </row>
    <row r="32" spans="1:18" s="1" customFormat="1" ht="15">
      <c r="A32" s="109">
        <v>13</v>
      </c>
      <c r="B32" s="110" t="s">
        <v>116</v>
      </c>
      <c r="C32" s="124"/>
      <c r="D32" s="125"/>
      <c r="E32" s="125"/>
      <c r="F32" s="126">
        <f t="shared" si="2"/>
        <v>0</v>
      </c>
      <c r="G32" s="112"/>
      <c r="H32" s="112"/>
      <c r="I32" s="114"/>
      <c r="J32" s="114"/>
      <c r="K32" s="114">
        <f t="shared" si="0"/>
        <v>0</v>
      </c>
      <c r="L32" s="2462">
        <f t="shared" si="1"/>
        <v>0</v>
      </c>
      <c r="M32" s="2463"/>
      <c r="N32" s="2464"/>
      <c r="Q32" s="114"/>
      <c r="R32" s="148"/>
    </row>
    <row r="33" spans="1:18" s="1" customFormat="1" ht="15">
      <c r="A33" s="115" t="s">
        <v>117</v>
      </c>
      <c r="B33" s="110" t="s">
        <v>118</v>
      </c>
      <c r="C33" s="124" t="s">
        <v>102</v>
      </c>
      <c r="D33" s="125">
        <v>13</v>
      </c>
      <c r="E33" s="125">
        <v>900000</v>
      </c>
      <c r="F33" s="126">
        <f t="shared" si="2"/>
        <v>11700000</v>
      </c>
      <c r="G33" s="112"/>
      <c r="H33" s="112"/>
      <c r="I33" s="114"/>
      <c r="J33" s="114"/>
      <c r="K33" s="114">
        <f t="shared" si="0"/>
        <v>0</v>
      </c>
      <c r="L33" s="2462">
        <f t="shared" si="1"/>
        <v>0</v>
      </c>
      <c r="M33" s="2463"/>
      <c r="N33" s="2464"/>
      <c r="Q33" s="114"/>
      <c r="R33" s="148"/>
    </row>
    <row r="34" spans="1:18" s="1" customFormat="1" ht="15">
      <c r="A34" s="115" t="s">
        <v>119</v>
      </c>
      <c r="B34" s="110" t="s">
        <v>120</v>
      </c>
      <c r="C34" s="124" t="s">
        <v>102</v>
      </c>
      <c r="D34" s="125">
        <v>115</v>
      </c>
      <c r="E34" s="125">
        <v>900000</v>
      </c>
      <c r="F34" s="126">
        <f t="shared" si="2"/>
        <v>103500000</v>
      </c>
      <c r="G34" s="112"/>
      <c r="H34" s="112"/>
      <c r="I34" s="114"/>
      <c r="J34" s="114"/>
      <c r="K34" s="114">
        <f t="shared" si="0"/>
        <v>0</v>
      </c>
      <c r="L34" s="2462">
        <f t="shared" si="1"/>
        <v>0</v>
      </c>
      <c r="M34" s="2463"/>
      <c r="N34" s="2464"/>
      <c r="Q34" s="114"/>
      <c r="R34" s="148"/>
    </row>
    <row r="35" spans="1:18" s="1" customFormat="1" ht="22.8">
      <c r="A35" s="115" t="s">
        <v>121</v>
      </c>
      <c r="B35" s="110" t="s">
        <v>122</v>
      </c>
      <c r="C35" s="124" t="s">
        <v>102</v>
      </c>
      <c r="D35" s="125">
        <v>12</v>
      </c>
      <c r="E35" s="125">
        <v>900000</v>
      </c>
      <c r="F35" s="126">
        <f t="shared" si="2"/>
        <v>10800000</v>
      </c>
      <c r="G35" s="112"/>
      <c r="H35" s="112"/>
      <c r="I35" s="114"/>
      <c r="J35" s="114"/>
      <c r="K35" s="114">
        <f t="shared" si="0"/>
        <v>0</v>
      </c>
      <c r="L35" s="2462">
        <f t="shared" si="1"/>
        <v>0</v>
      </c>
      <c r="M35" s="2463"/>
      <c r="N35" s="2464"/>
      <c r="Q35" s="114"/>
      <c r="R35" s="148"/>
    </row>
    <row r="36" spans="1:18" s="1" customFormat="1" ht="15">
      <c r="A36" s="115" t="s">
        <v>123</v>
      </c>
      <c r="B36" s="116" t="s">
        <v>72</v>
      </c>
      <c r="C36" s="124" t="s">
        <v>102</v>
      </c>
      <c r="D36" s="125">
        <v>134</v>
      </c>
      <c r="E36" s="125">
        <v>950000</v>
      </c>
      <c r="F36" s="126">
        <f t="shared" si="2"/>
        <v>127300000</v>
      </c>
      <c r="G36" s="112"/>
      <c r="H36" s="112"/>
      <c r="I36" s="114"/>
      <c r="J36" s="114"/>
      <c r="K36" s="114">
        <f t="shared" si="0"/>
        <v>0</v>
      </c>
      <c r="L36" s="2462">
        <f t="shared" si="1"/>
        <v>0</v>
      </c>
      <c r="M36" s="2463"/>
      <c r="N36" s="2464"/>
      <c r="Q36" s="114"/>
      <c r="R36" s="148"/>
    </row>
    <row r="37" spans="1:18" s="1" customFormat="1" ht="22.8">
      <c r="A37" s="115" t="s">
        <v>124</v>
      </c>
      <c r="B37" s="116" t="s">
        <v>73</v>
      </c>
      <c r="C37" s="124" t="s">
        <v>102</v>
      </c>
      <c r="D37" s="125">
        <v>264</v>
      </c>
      <c r="E37" s="125">
        <v>750000</v>
      </c>
      <c r="F37" s="126">
        <f t="shared" si="2"/>
        <v>198000000</v>
      </c>
      <c r="G37" s="112"/>
      <c r="H37" s="112"/>
      <c r="I37" s="114"/>
      <c r="J37" s="114"/>
      <c r="K37" s="114">
        <f t="shared" si="0"/>
        <v>0</v>
      </c>
      <c r="L37" s="2462">
        <f t="shared" si="1"/>
        <v>0</v>
      </c>
      <c r="M37" s="2463"/>
      <c r="N37" s="2464"/>
      <c r="Q37" s="114"/>
      <c r="R37" s="148"/>
    </row>
    <row r="38" spans="1:18" s="1" customFormat="1" ht="22.8">
      <c r="A38" s="117" t="s">
        <v>125</v>
      </c>
      <c r="B38" s="110" t="s">
        <v>126</v>
      </c>
      <c r="C38" s="124" t="s">
        <v>102</v>
      </c>
      <c r="D38" s="125">
        <v>53</v>
      </c>
      <c r="E38" s="125">
        <v>750000</v>
      </c>
      <c r="F38" s="126">
        <f t="shared" si="2"/>
        <v>39750000</v>
      </c>
      <c r="G38" s="112"/>
      <c r="H38" s="112"/>
      <c r="I38" s="114"/>
      <c r="J38" s="114"/>
      <c r="K38" s="114">
        <f t="shared" si="0"/>
        <v>0</v>
      </c>
      <c r="L38" s="2462">
        <f t="shared" si="1"/>
        <v>0</v>
      </c>
      <c r="M38" s="2463"/>
      <c r="N38" s="2464"/>
      <c r="Q38" s="114"/>
      <c r="R38" s="148"/>
    </row>
    <row r="39" spans="1:18" s="1" customFormat="1" ht="15">
      <c r="A39" s="109">
        <v>14</v>
      </c>
      <c r="B39" s="110" t="s">
        <v>127</v>
      </c>
      <c r="C39" s="124"/>
      <c r="D39" s="125"/>
      <c r="E39" s="125"/>
      <c r="F39" s="126">
        <f t="shared" si="2"/>
        <v>0</v>
      </c>
      <c r="G39" s="112"/>
      <c r="H39" s="112"/>
      <c r="I39" s="114"/>
      <c r="J39" s="114"/>
      <c r="K39" s="114">
        <f t="shared" si="0"/>
        <v>0</v>
      </c>
      <c r="L39" s="2462">
        <f t="shared" si="1"/>
        <v>0</v>
      </c>
      <c r="M39" s="2463"/>
      <c r="N39" s="2464"/>
      <c r="Q39" s="114"/>
      <c r="R39" s="148"/>
    </row>
    <row r="40" spans="1:18" s="1" customFormat="1" ht="22.8">
      <c r="A40" s="115" t="s">
        <v>128</v>
      </c>
      <c r="B40" s="110" t="s">
        <v>129</v>
      </c>
      <c r="C40" s="124" t="s">
        <v>103</v>
      </c>
      <c r="D40" s="125">
        <v>576</v>
      </c>
      <c r="E40" s="125">
        <v>1410000</v>
      </c>
      <c r="F40" s="126">
        <f t="shared" si="2"/>
        <v>812160000</v>
      </c>
      <c r="G40" s="112"/>
      <c r="H40" s="112"/>
      <c r="I40" s="114"/>
      <c r="J40" s="114"/>
      <c r="K40" s="114">
        <f t="shared" si="0"/>
        <v>0</v>
      </c>
      <c r="L40" s="2462">
        <f t="shared" si="1"/>
        <v>0</v>
      </c>
      <c r="M40" s="2463"/>
      <c r="N40" s="2464"/>
      <c r="Q40" s="114"/>
      <c r="R40" s="148"/>
    </row>
    <row r="41" spans="1:18" s="1" customFormat="1" ht="15">
      <c r="A41" s="109">
        <v>15</v>
      </c>
      <c r="B41" s="110" t="s">
        <v>130</v>
      </c>
      <c r="C41" s="124"/>
      <c r="D41" s="125"/>
      <c r="E41" s="125"/>
      <c r="F41" s="126">
        <f t="shared" si="2"/>
        <v>0</v>
      </c>
      <c r="G41" s="112"/>
      <c r="H41" s="112"/>
      <c r="I41" s="114"/>
      <c r="J41" s="114"/>
      <c r="K41" s="114">
        <f t="shared" si="0"/>
        <v>0</v>
      </c>
      <c r="L41" s="2462">
        <f t="shared" si="1"/>
        <v>0</v>
      </c>
      <c r="M41" s="2463"/>
      <c r="N41" s="2464"/>
      <c r="Q41" s="114"/>
      <c r="R41" s="148"/>
    </row>
    <row r="42" spans="1:18" s="1" customFormat="1" ht="15">
      <c r="A42" s="115" t="s">
        <v>131</v>
      </c>
      <c r="B42" s="110" t="s">
        <v>132</v>
      </c>
      <c r="C42" s="124" t="s">
        <v>104</v>
      </c>
      <c r="D42" s="125">
        <v>95035</v>
      </c>
      <c r="E42" s="125">
        <v>2300</v>
      </c>
      <c r="F42" s="126">
        <f t="shared" si="2"/>
        <v>218580500</v>
      </c>
      <c r="G42" s="112"/>
      <c r="H42" s="112"/>
      <c r="I42" s="114"/>
      <c r="J42" s="114"/>
      <c r="K42" s="114">
        <f t="shared" si="0"/>
        <v>0</v>
      </c>
      <c r="L42" s="2462">
        <f t="shared" si="1"/>
        <v>0</v>
      </c>
      <c r="M42" s="2463"/>
      <c r="N42" s="2464"/>
      <c r="Q42" s="114"/>
      <c r="R42" s="148"/>
    </row>
    <row r="43" spans="1:18" s="1" customFormat="1" ht="15">
      <c r="A43" s="115" t="s">
        <v>133</v>
      </c>
      <c r="B43" s="110" t="s">
        <v>134</v>
      </c>
      <c r="C43" s="124" t="s">
        <v>105</v>
      </c>
      <c r="D43" s="125">
        <v>178210</v>
      </c>
      <c r="E43" s="125">
        <v>5500</v>
      </c>
      <c r="F43" s="126">
        <f t="shared" si="2"/>
        <v>980155000</v>
      </c>
      <c r="G43" s="112"/>
      <c r="H43" s="112"/>
      <c r="I43" s="114"/>
      <c r="J43" s="114"/>
      <c r="K43" s="114">
        <f t="shared" si="0"/>
        <v>0</v>
      </c>
      <c r="L43" s="2462">
        <f t="shared" si="1"/>
        <v>0</v>
      </c>
      <c r="M43" s="2463"/>
      <c r="N43" s="2464"/>
      <c r="Q43" s="114"/>
      <c r="R43" s="148"/>
    </row>
    <row r="44" spans="1:18" s="1" customFormat="1" ht="15">
      <c r="A44" s="109">
        <v>16</v>
      </c>
      <c r="B44" s="110" t="s">
        <v>135</v>
      </c>
      <c r="C44" s="124"/>
      <c r="D44" s="125"/>
      <c r="E44" s="125"/>
      <c r="F44" s="126">
        <f t="shared" si="2"/>
        <v>0</v>
      </c>
      <c r="G44" s="112"/>
      <c r="H44" s="112"/>
      <c r="I44" s="114"/>
      <c r="J44" s="114"/>
      <c r="K44" s="114">
        <f t="shared" si="0"/>
        <v>0</v>
      </c>
      <c r="L44" s="2462">
        <f t="shared" si="1"/>
        <v>0</v>
      </c>
      <c r="M44" s="2463"/>
      <c r="N44" s="2464"/>
      <c r="Q44" s="114"/>
      <c r="R44" s="148"/>
    </row>
    <row r="45" spans="1:18" s="1" customFormat="1" ht="15">
      <c r="A45" s="115" t="s">
        <v>136</v>
      </c>
      <c r="B45" s="110" t="s">
        <v>137</v>
      </c>
      <c r="C45" s="124" t="s">
        <v>105</v>
      </c>
      <c r="D45" s="125">
        <v>13220</v>
      </c>
      <c r="E45" s="125">
        <v>5500</v>
      </c>
      <c r="F45" s="126">
        <f t="shared" si="2"/>
        <v>72710000</v>
      </c>
      <c r="G45" s="112"/>
      <c r="H45" s="112"/>
      <c r="I45" s="114"/>
      <c r="J45" s="114"/>
      <c r="K45" s="114">
        <f t="shared" si="0"/>
        <v>0</v>
      </c>
      <c r="L45" s="2462">
        <f t="shared" si="1"/>
        <v>0</v>
      </c>
      <c r="M45" s="2463"/>
      <c r="N45" s="2464"/>
      <c r="Q45" s="114"/>
      <c r="R45" s="148"/>
    </row>
    <row r="46" spans="1:18" s="1" customFormat="1" ht="15">
      <c r="A46" s="109">
        <v>17</v>
      </c>
      <c r="B46" s="110" t="s">
        <v>138</v>
      </c>
      <c r="C46" s="124"/>
      <c r="D46" s="125"/>
      <c r="E46" s="125"/>
      <c r="F46" s="126">
        <f t="shared" si="2"/>
        <v>0</v>
      </c>
      <c r="G46" s="112"/>
      <c r="H46" s="112"/>
      <c r="I46" s="114"/>
      <c r="J46" s="114"/>
      <c r="K46" s="114">
        <f t="shared" si="0"/>
        <v>0</v>
      </c>
      <c r="L46" s="2462">
        <f t="shared" si="1"/>
        <v>0</v>
      </c>
      <c r="M46" s="2463"/>
      <c r="N46" s="2464"/>
      <c r="Q46" s="114"/>
      <c r="R46" s="148"/>
    </row>
    <row r="47" spans="1:18" s="1" customFormat="1" ht="22.8">
      <c r="A47" s="115" t="s">
        <v>139</v>
      </c>
      <c r="B47" s="110" t="s">
        <v>140</v>
      </c>
      <c r="C47" s="124" t="s">
        <v>106</v>
      </c>
      <c r="D47" s="125">
        <v>14</v>
      </c>
      <c r="E47" s="125">
        <v>1100000</v>
      </c>
      <c r="F47" s="126">
        <f t="shared" si="2"/>
        <v>15400000</v>
      </c>
      <c r="G47" s="112"/>
      <c r="H47" s="112"/>
      <c r="I47" s="114"/>
      <c r="J47" s="114"/>
      <c r="K47" s="114">
        <f t="shared" si="0"/>
        <v>0</v>
      </c>
      <c r="L47" s="2462">
        <f t="shared" si="1"/>
        <v>0</v>
      </c>
      <c r="M47" s="2463"/>
      <c r="N47" s="2464"/>
      <c r="Q47" s="114"/>
      <c r="R47" s="148"/>
    </row>
    <row r="48" spans="1:18" s="1" customFormat="1" ht="15">
      <c r="A48" s="109">
        <v>18</v>
      </c>
      <c r="B48" s="110" t="s">
        <v>141</v>
      </c>
      <c r="C48" s="124"/>
      <c r="D48" s="125"/>
      <c r="E48" s="125"/>
      <c r="F48" s="126">
        <f t="shared" si="2"/>
        <v>0</v>
      </c>
      <c r="G48" s="112"/>
      <c r="H48" s="112"/>
      <c r="I48" s="114"/>
      <c r="J48" s="114"/>
      <c r="K48" s="114">
        <f t="shared" si="0"/>
        <v>0</v>
      </c>
      <c r="L48" s="2462">
        <f t="shared" si="1"/>
        <v>0</v>
      </c>
      <c r="M48" s="2463"/>
      <c r="N48" s="2464"/>
      <c r="Q48" s="114"/>
      <c r="R48" s="148"/>
    </row>
    <row r="49" spans="1:18" s="1" customFormat="1" ht="15">
      <c r="A49" s="115" t="s">
        <v>142</v>
      </c>
      <c r="B49" s="110" t="s">
        <v>143</v>
      </c>
      <c r="C49" s="124" t="s">
        <v>103</v>
      </c>
      <c r="D49" s="125">
        <v>37</v>
      </c>
      <c r="E49" s="125">
        <v>1600000</v>
      </c>
      <c r="F49" s="126">
        <f t="shared" si="2"/>
        <v>59200000</v>
      </c>
      <c r="G49" s="112"/>
      <c r="H49" s="112"/>
      <c r="I49" s="114"/>
      <c r="J49" s="114"/>
      <c r="K49" s="114">
        <f t="shared" si="0"/>
        <v>0</v>
      </c>
      <c r="L49" s="2462">
        <f t="shared" si="1"/>
        <v>0</v>
      </c>
      <c r="M49" s="2463"/>
      <c r="N49" s="2464"/>
      <c r="Q49" s="114"/>
      <c r="R49" s="148"/>
    </row>
    <row r="50" spans="1:18" s="1" customFormat="1" ht="15">
      <c r="A50" s="109">
        <v>19</v>
      </c>
      <c r="B50" s="110" t="s">
        <v>144</v>
      </c>
      <c r="C50" s="124"/>
      <c r="D50" s="125"/>
      <c r="E50" s="125"/>
      <c r="F50" s="126">
        <f t="shared" si="2"/>
        <v>0</v>
      </c>
      <c r="G50" s="112"/>
      <c r="H50" s="112"/>
      <c r="I50" s="114"/>
      <c r="J50" s="114"/>
      <c r="K50" s="114">
        <f t="shared" si="0"/>
        <v>0</v>
      </c>
      <c r="L50" s="2462">
        <f t="shared" si="1"/>
        <v>0</v>
      </c>
      <c r="M50" s="2463"/>
      <c r="N50" s="2464"/>
      <c r="Q50" s="114"/>
      <c r="R50" s="148"/>
    </row>
    <row r="51" spans="1:18" s="1" customFormat="1" ht="22.8">
      <c r="A51" s="115" t="s">
        <v>145</v>
      </c>
      <c r="B51" s="116" t="s">
        <v>74</v>
      </c>
      <c r="C51" s="124" t="s">
        <v>102</v>
      </c>
      <c r="D51" s="125">
        <v>160</v>
      </c>
      <c r="E51" s="125">
        <v>135000</v>
      </c>
      <c r="F51" s="126">
        <f t="shared" si="2"/>
        <v>21600000</v>
      </c>
      <c r="G51" s="112"/>
      <c r="H51" s="112"/>
      <c r="I51" s="114"/>
      <c r="J51" s="114"/>
      <c r="K51" s="114">
        <f t="shared" si="0"/>
        <v>0</v>
      </c>
      <c r="L51" s="2462">
        <f t="shared" si="1"/>
        <v>0</v>
      </c>
      <c r="M51" s="2463"/>
      <c r="N51" s="2464"/>
      <c r="Q51" s="114"/>
      <c r="R51" s="148"/>
    </row>
    <row r="52" spans="1:18" s="1" customFormat="1" ht="15">
      <c r="A52" s="109">
        <v>110</v>
      </c>
      <c r="B52" s="110" t="s">
        <v>146</v>
      </c>
      <c r="C52" s="124"/>
      <c r="D52" s="125"/>
      <c r="E52" s="125"/>
      <c r="F52" s="126">
        <f t="shared" si="2"/>
        <v>0</v>
      </c>
      <c r="G52" s="112"/>
      <c r="H52" s="112"/>
      <c r="I52" s="114"/>
      <c r="J52" s="114"/>
      <c r="K52" s="114">
        <f t="shared" si="0"/>
        <v>0</v>
      </c>
      <c r="L52" s="2462">
        <f t="shared" si="1"/>
        <v>0</v>
      </c>
      <c r="M52" s="2463"/>
      <c r="N52" s="2464"/>
      <c r="Q52" s="114"/>
      <c r="R52" s="148"/>
    </row>
    <row r="53" spans="1:18" s="1" customFormat="1" ht="15">
      <c r="A53" s="115" t="s">
        <v>147</v>
      </c>
      <c r="B53" s="110" t="s">
        <v>148</v>
      </c>
      <c r="C53" s="124" t="s">
        <v>102</v>
      </c>
      <c r="D53" s="125">
        <v>8</v>
      </c>
      <c r="E53" s="125">
        <v>783000</v>
      </c>
      <c r="F53" s="126">
        <f t="shared" si="2"/>
        <v>6264000</v>
      </c>
      <c r="G53" s="112"/>
      <c r="H53" s="112"/>
      <c r="I53" s="114"/>
      <c r="J53" s="114"/>
      <c r="K53" s="114">
        <f t="shared" si="0"/>
        <v>0</v>
      </c>
      <c r="L53" s="2462">
        <f t="shared" si="1"/>
        <v>0</v>
      </c>
      <c r="M53" s="2463"/>
      <c r="N53" s="2464"/>
      <c r="Q53" s="114"/>
      <c r="R53" s="148"/>
    </row>
    <row r="54" spans="1:18" s="1" customFormat="1" ht="15">
      <c r="A54" s="115" t="s">
        <v>149</v>
      </c>
      <c r="B54" s="110" t="s">
        <v>134</v>
      </c>
      <c r="C54" s="124" t="s">
        <v>105</v>
      </c>
      <c r="D54" s="125">
        <v>660</v>
      </c>
      <c r="E54" s="125">
        <v>5500</v>
      </c>
      <c r="F54" s="126">
        <f t="shared" si="2"/>
        <v>3630000</v>
      </c>
      <c r="G54" s="112"/>
      <c r="H54" s="112"/>
      <c r="I54" s="114"/>
      <c r="J54" s="114"/>
      <c r="K54" s="114">
        <f t="shared" si="0"/>
        <v>0</v>
      </c>
      <c r="L54" s="2462">
        <f t="shared" si="1"/>
        <v>0</v>
      </c>
      <c r="M54" s="2463"/>
      <c r="N54" s="2464"/>
      <c r="Q54" s="114"/>
      <c r="R54" s="148"/>
    </row>
    <row r="55" spans="1:18" s="1" customFormat="1" ht="15">
      <c r="A55" s="115" t="s">
        <v>150</v>
      </c>
      <c r="B55" s="110" t="s">
        <v>151</v>
      </c>
      <c r="C55" s="124" t="s">
        <v>107</v>
      </c>
      <c r="D55" s="125">
        <v>1</v>
      </c>
      <c r="E55" s="125">
        <v>810000</v>
      </c>
      <c r="F55" s="126">
        <f t="shared" si="2"/>
        <v>810000</v>
      </c>
      <c r="G55" s="112"/>
      <c r="H55" s="112"/>
      <c r="I55" s="114"/>
      <c r="J55" s="114"/>
      <c r="K55" s="114">
        <f t="shared" si="0"/>
        <v>0</v>
      </c>
      <c r="L55" s="2462">
        <f t="shared" si="1"/>
        <v>0</v>
      </c>
      <c r="M55" s="2463"/>
      <c r="N55" s="2464"/>
      <c r="Q55" s="114"/>
      <c r="R55" s="148"/>
    </row>
    <row r="56" spans="1:18" s="1" customFormat="1" ht="15">
      <c r="A56" s="109">
        <v>111</v>
      </c>
      <c r="B56" s="110" t="s">
        <v>152</v>
      </c>
      <c r="C56" s="124"/>
      <c r="D56" s="125"/>
      <c r="E56" s="125"/>
      <c r="F56" s="126">
        <f t="shared" si="2"/>
        <v>0</v>
      </c>
      <c r="G56" s="112"/>
      <c r="H56" s="112"/>
      <c r="I56" s="114"/>
      <c r="J56" s="114"/>
      <c r="K56" s="114">
        <f t="shared" si="0"/>
        <v>0</v>
      </c>
      <c r="L56" s="2462">
        <f t="shared" si="1"/>
        <v>0</v>
      </c>
      <c r="M56" s="2463"/>
      <c r="N56" s="2464"/>
      <c r="Q56" s="114"/>
      <c r="R56" s="148"/>
    </row>
    <row r="57" spans="1:18" s="1" customFormat="1" ht="22.8">
      <c r="A57" s="115" t="s">
        <v>153</v>
      </c>
      <c r="B57" s="110" t="s">
        <v>154</v>
      </c>
      <c r="C57" s="124" t="s">
        <v>103</v>
      </c>
      <c r="D57" s="125">
        <v>72</v>
      </c>
      <c r="E57" s="125">
        <v>1410000</v>
      </c>
      <c r="F57" s="126">
        <f t="shared" si="2"/>
        <v>101520000</v>
      </c>
      <c r="G57" s="112"/>
      <c r="H57" s="112"/>
      <c r="I57" s="114"/>
      <c r="J57" s="114"/>
      <c r="K57" s="114">
        <f t="shared" si="0"/>
        <v>0</v>
      </c>
      <c r="L57" s="2462">
        <f t="shared" si="1"/>
        <v>0</v>
      </c>
      <c r="M57" s="2463"/>
      <c r="N57" s="2464"/>
      <c r="Q57" s="114"/>
      <c r="R57" s="148"/>
    </row>
    <row r="58" spans="1:18" s="1" customFormat="1" ht="15">
      <c r="A58" s="115" t="s">
        <v>155</v>
      </c>
      <c r="B58" s="110" t="s">
        <v>156</v>
      </c>
      <c r="C58" s="124" t="s">
        <v>102</v>
      </c>
      <c r="D58" s="125">
        <v>44</v>
      </c>
      <c r="E58" s="125">
        <v>783000</v>
      </c>
      <c r="F58" s="126">
        <f t="shared" si="2"/>
        <v>34452000</v>
      </c>
      <c r="G58" s="112"/>
      <c r="H58" s="112"/>
      <c r="I58" s="114"/>
      <c r="J58" s="114"/>
      <c r="K58" s="114">
        <f t="shared" si="0"/>
        <v>0</v>
      </c>
      <c r="L58" s="2462">
        <f t="shared" si="1"/>
        <v>0</v>
      </c>
      <c r="M58" s="2463"/>
      <c r="N58" s="2464"/>
      <c r="Q58" s="114"/>
      <c r="R58" s="148"/>
    </row>
    <row r="59" spans="1:18" s="1" customFormat="1" ht="15">
      <c r="A59" s="115" t="s">
        <v>157</v>
      </c>
      <c r="B59" s="110" t="s">
        <v>134</v>
      </c>
      <c r="C59" s="124" t="s">
        <v>108</v>
      </c>
      <c r="D59" s="125">
        <v>10050</v>
      </c>
      <c r="E59" s="125">
        <v>5500</v>
      </c>
      <c r="F59" s="126">
        <f t="shared" si="2"/>
        <v>55275000</v>
      </c>
      <c r="G59" s="112"/>
      <c r="H59" s="112"/>
      <c r="I59" s="114"/>
      <c r="J59" s="114"/>
      <c r="K59" s="114">
        <f t="shared" si="0"/>
        <v>0</v>
      </c>
      <c r="L59" s="2462">
        <f t="shared" si="1"/>
        <v>0</v>
      </c>
      <c r="M59" s="2463"/>
      <c r="N59" s="2464"/>
      <c r="Q59" s="114"/>
      <c r="R59" s="148"/>
    </row>
    <row r="60" spans="1:18" s="1" customFormat="1" ht="15">
      <c r="A60" s="115" t="s">
        <v>158</v>
      </c>
      <c r="B60" s="110" t="s">
        <v>159</v>
      </c>
      <c r="C60" s="124" t="s">
        <v>108</v>
      </c>
      <c r="D60" s="125">
        <v>3320</v>
      </c>
      <c r="E60" s="125">
        <v>13500</v>
      </c>
      <c r="F60" s="126">
        <f t="shared" si="2"/>
        <v>44820000</v>
      </c>
      <c r="G60" s="112"/>
      <c r="H60" s="112"/>
      <c r="I60" s="114"/>
      <c r="J60" s="114"/>
      <c r="K60" s="114">
        <f t="shared" si="0"/>
        <v>0</v>
      </c>
      <c r="L60" s="2462">
        <f t="shared" si="1"/>
        <v>0</v>
      </c>
      <c r="M60" s="2463"/>
      <c r="N60" s="2464"/>
      <c r="Q60" s="114"/>
      <c r="R60" s="148"/>
    </row>
    <row r="61" spans="1:18" s="1" customFormat="1" ht="15">
      <c r="A61" s="109">
        <v>112</v>
      </c>
      <c r="B61" s="110" t="s">
        <v>160</v>
      </c>
      <c r="C61" s="124"/>
      <c r="D61" s="125"/>
      <c r="E61" s="125"/>
      <c r="F61" s="126">
        <f t="shared" si="2"/>
        <v>0</v>
      </c>
      <c r="G61" s="112"/>
      <c r="H61" s="112"/>
      <c r="I61" s="114"/>
      <c r="J61" s="114"/>
      <c r="K61" s="114">
        <f t="shared" si="0"/>
        <v>0</v>
      </c>
      <c r="L61" s="2462">
        <f t="shared" si="1"/>
        <v>0</v>
      </c>
      <c r="M61" s="2463"/>
      <c r="N61" s="2464"/>
      <c r="Q61" s="114"/>
      <c r="R61" s="148"/>
    </row>
    <row r="62" spans="1:18" s="1" customFormat="1" ht="15">
      <c r="A62" s="115" t="s">
        <v>161</v>
      </c>
      <c r="B62" s="110" t="s">
        <v>162</v>
      </c>
      <c r="C62" s="124" t="s">
        <v>102</v>
      </c>
      <c r="D62" s="125">
        <v>1746</v>
      </c>
      <c r="E62" s="125">
        <v>135000</v>
      </c>
      <c r="F62" s="126">
        <f t="shared" si="2"/>
        <v>235710000</v>
      </c>
      <c r="G62" s="112"/>
      <c r="H62" s="112"/>
      <c r="I62" s="114"/>
      <c r="J62" s="114"/>
      <c r="K62" s="114">
        <f t="shared" si="0"/>
        <v>0</v>
      </c>
      <c r="L62" s="2462">
        <f t="shared" si="1"/>
        <v>0</v>
      </c>
      <c r="M62" s="2463"/>
      <c r="N62" s="2464"/>
      <c r="Q62" s="114"/>
      <c r="R62" s="148"/>
    </row>
    <row r="63" spans="1:18" s="1" customFormat="1" ht="15">
      <c r="A63" s="115" t="s">
        <v>163</v>
      </c>
      <c r="B63" s="110" t="s">
        <v>164</v>
      </c>
      <c r="C63" s="124" t="s">
        <v>109</v>
      </c>
      <c r="D63" s="125">
        <v>1423</v>
      </c>
      <c r="E63" s="125">
        <v>11500</v>
      </c>
      <c r="F63" s="126">
        <f t="shared" si="2"/>
        <v>16364500</v>
      </c>
      <c r="G63" s="112"/>
      <c r="H63" s="112"/>
      <c r="I63" s="114"/>
      <c r="J63" s="114"/>
      <c r="K63" s="114">
        <f t="shared" si="0"/>
        <v>0</v>
      </c>
      <c r="L63" s="2462">
        <f t="shared" si="1"/>
        <v>0</v>
      </c>
      <c r="M63" s="2463"/>
      <c r="N63" s="2464"/>
      <c r="Q63" s="114"/>
      <c r="R63" s="148"/>
    </row>
    <row r="64" spans="1:18" s="1" customFormat="1" ht="15">
      <c r="A64" s="115" t="s">
        <v>165</v>
      </c>
      <c r="B64" s="110" t="s">
        <v>166</v>
      </c>
      <c r="C64" s="124" t="s">
        <v>102</v>
      </c>
      <c r="D64" s="125">
        <v>3007</v>
      </c>
      <c r="E64" s="125">
        <v>27000</v>
      </c>
      <c r="F64" s="126">
        <f t="shared" si="2"/>
        <v>81189000</v>
      </c>
      <c r="G64" s="112"/>
      <c r="H64" s="112"/>
      <c r="I64" s="114"/>
      <c r="J64" s="114"/>
      <c r="K64" s="114">
        <f t="shared" si="0"/>
        <v>0</v>
      </c>
      <c r="L64" s="2462">
        <f t="shared" si="1"/>
        <v>0</v>
      </c>
      <c r="M64" s="2463"/>
      <c r="N64" s="2464"/>
      <c r="Q64" s="114"/>
      <c r="R64" s="148"/>
    </row>
    <row r="65" spans="1:18" s="1" customFormat="1" ht="15">
      <c r="A65" s="115" t="s">
        <v>167</v>
      </c>
      <c r="B65" s="110" t="s">
        <v>168</v>
      </c>
      <c r="C65" s="124" t="s">
        <v>109</v>
      </c>
      <c r="D65" s="125">
        <v>1943</v>
      </c>
      <c r="E65" s="125">
        <v>95000</v>
      </c>
      <c r="F65" s="126">
        <f t="shared" si="2"/>
        <v>184585000</v>
      </c>
      <c r="G65" s="112"/>
      <c r="H65" s="112"/>
      <c r="I65" s="114"/>
      <c r="J65" s="114"/>
      <c r="K65" s="114">
        <f t="shared" si="0"/>
        <v>0</v>
      </c>
      <c r="L65" s="2462">
        <f t="shared" si="1"/>
        <v>0</v>
      </c>
      <c r="M65" s="2463"/>
      <c r="N65" s="2464"/>
      <c r="Q65" s="114"/>
      <c r="R65" s="148"/>
    </row>
    <row r="66" spans="1:18" s="1" customFormat="1" ht="18">
      <c r="A66" s="141">
        <v>2</v>
      </c>
      <c r="B66" s="142" t="s">
        <v>336</v>
      </c>
      <c r="C66" s="124"/>
      <c r="D66" s="125"/>
      <c r="E66" s="125"/>
      <c r="F66" s="126"/>
      <c r="G66" s="112"/>
      <c r="H66" s="112"/>
      <c r="I66" s="114"/>
      <c r="J66" s="114"/>
      <c r="K66" s="114">
        <f t="shared" si="0"/>
        <v>0</v>
      </c>
      <c r="L66" s="2462">
        <f t="shared" si="1"/>
        <v>0</v>
      </c>
      <c r="M66" s="2463"/>
      <c r="N66" s="2464"/>
      <c r="Q66" s="114"/>
      <c r="R66" s="148"/>
    </row>
    <row r="67" spans="1:18" s="1" customFormat="1" ht="15">
      <c r="A67" s="96">
        <v>21</v>
      </c>
      <c r="B67" s="99" t="s">
        <v>75</v>
      </c>
      <c r="C67" s="124"/>
      <c r="D67" s="125"/>
      <c r="E67" s="125"/>
      <c r="F67" s="126"/>
      <c r="G67" s="112"/>
      <c r="H67" s="112"/>
      <c r="I67" s="114"/>
      <c r="J67" s="114"/>
      <c r="K67" s="114">
        <f t="shared" si="0"/>
        <v>0</v>
      </c>
      <c r="L67" s="2462">
        <f t="shared" si="1"/>
        <v>0</v>
      </c>
      <c r="M67" s="2463"/>
      <c r="N67" s="2464"/>
      <c r="Q67" s="114"/>
      <c r="R67" s="148"/>
    </row>
    <row r="68" spans="1:18" s="1" customFormat="1" ht="15">
      <c r="A68" s="97" t="s">
        <v>169</v>
      </c>
      <c r="B68" s="99" t="s">
        <v>184</v>
      </c>
      <c r="C68" s="124" t="s">
        <v>185</v>
      </c>
      <c r="D68" s="125">
        <v>2420</v>
      </c>
      <c r="E68" s="125">
        <v>680</v>
      </c>
      <c r="F68" s="126">
        <f t="shared" ref="F68:F86" si="3">ROUND(D68*E68,2)</f>
        <v>1645600</v>
      </c>
      <c r="G68" s="112"/>
      <c r="H68" s="112"/>
      <c r="I68" s="114"/>
      <c r="J68" s="114"/>
      <c r="K68" s="114">
        <f t="shared" si="0"/>
        <v>0</v>
      </c>
      <c r="L68" s="2462">
        <f t="shared" si="1"/>
        <v>0</v>
      </c>
      <c r="M68" s="2463"/>
      <c r="N68" s="2464"/>
      <c r="Q68" s="114"/>
      <c r="R68" s="148"/>
    </row>
    <row r="69" spans="1:18" s="1" customFormat="1" ht="15">
      <c r="A69" s="131">
        <v>22</v>
      </c>
      <c r="B69" s="99" t="s">
        <v>77</v>
      </c>
      <c r="C69" s="124"/>
      <c r="D69" s="125"/>
      <c r="E69" s="125"/>
      <c r="F69" s="126">
        <f t="shared" si="3"/>
        <v>0</v>
      </c>
      <c r="G69" s="112"/>
      <c r="H69" s="112"/>
      <c r="I69" s="114"/>
      <c r="J69" s="114"/>
      <c r="K69" s="114">
        <f t="shared" si="0"/>
        <v>0</v>
      </c>
      <c r="L69" s="2462">
        <f t="shared" si="1"/>
        <v>0</v>
      </c>
      <c r="M69" s="2463"/>
      <c r="N69" s="2464"/>
      <c r="Q69" s="114"/>
      <c r="R69" s="148"/>
    </row>
    <row r="70" spans="1:18" s="1" customFormat="1" ht="15">
      <c r="A70" s="97" t="s">
        <v>170</v>
      </c>
      <c r="B70" s="101" t="s">
        <v>186</v>
      </c>
      <c r="C70" s="124" t="s">
        <v>185</v>
      </c>
      <c r="D70" s="125">
        <v>810</v>
      </c>
      <c r="E70" s="125">
        <v>7000</v>
      </c>
      <c r="F70" s="126">
        <f t="shared" si="3"/>
        <v>5670000</v>
      </c>
      <c r="G70" s="112"/>
      <c r="H70" s="112"/>
      <c r="I70" s="114"/>
      <c r="J70" s="114"/>
      <c r="K70" s="114">
        <f t="shared" si="0"/>
        <v>0</v>
      </c>
      <c r="L70" s="2462">
        <f t="shared" si="1"/>
        <v>0</v>
      </c>
      <c r="M70" s="2463"/>
      <c r="N70" s="2464"/>
      <c r="Q70" s="114"/>
      <c r="R70" s="148"/>
    </row>
    <row r="71" spans="1:18" s="1" customFormat="1" ht="15">
      <c r="A71" s="97" t="s">
        <v>171</v>
      </c>
      <c r="B71" s="101" t="s">
        <v>187</v>
      </c>
      <c r="C71" s="124" t="s">
        <v>185</v>
      </c>
      <c r="D71" s="125">
        <v>726</v>
      </c>
      <c r="E71" s="125">
        <v>5400</v>
      </c>
      <c r="F71" s="126">
        <f t="shared" si="3"/>
        <v>3920400</v>
      </c>
      <c r="G71" s="112"/>
      <c r="H71" s="112"/>
      <c r="I71" s="114"/>
      <c r="J71" s="114"/>
      <c r="K71" s="114">
        <f t="shared" si="0"/>
        <v>0</v>
      </c>
      <c r="L71" s="2462">
        <f t="shared" si="1"/>
        <v>0</v>
      </c>
      <c r="M71" s="2463"/>
      <c r="N71" s="2464"/>
      <c r="Q71" s="114"/>
      <c r="R71" s="148"/>
    </row>
    <row r="72" spans="1:18" s="1" customFormat="1" ht="15">
      <c r="A72" s="97" t="s">
        <v>172</v>
      </c>
      <c r="B72" s="99" t="s">
        <v>188</v>
      </c>
      <c r="C72" s="124" t="s">
        <v>189</v>
      </c>
      <c r="D72" s="125">
        <v>1380</v>
      </c>
      <c r="E72" s="125">
        <v>3400</v>
      </c>
      <c r="F72" s="126">
        <f t="shared" si="3"/>
        <v>4692000</v>
      </c>
      <c r="G72" s="112"/>
      <c r="H72" s="112"/>
      <c r="I72" s="114"/>
      <c r="J72" s="114"/>
      <c r="K72" s="114">
        <f t="shared" si="0"/>
        <v>0</v>
      </c>
      <c r="L72" s="2462">
        <f t="shared" si="1"/>
        <v>0</v>
      </c>
      <c r="M72" s="2463"/>
      <c r="N72" s="2464"/>
      <c r="Q72" s="114"/>
      <c r="R72" s="148"/>
    </row>
    <row r="73" spans="1:18" s="1" customFormat="1" ht="15">
      <c r="A73" s="131">
        <v>23</v>
      </c>
      <c r="B73" s="99" t="s">
        <v>190</v>
      </c>
      <c r="C73" s="124"/>
      <c r="D73" s="125"/>
      <c r="E73" s="125"/>
      <c r="F73" s="126">
        <f t="shared" si="3"/>
        <v>0</v>
      </c>
      <c r="G73" s="112"/>
      <c r="H73" s="112"/>
      <c r="I73" s="114"/>
      <c r="J73" s="114"/>
      <c r="K73" s="114">
        <f t="shared" si="0"/>
        <v>0</v>
      </c>
      <c r="L73" s="2462">
        <f t="shared" si="1"/>
        <v>0</v>
      </c>
      <c r="M73" s="2463"/>
      <c r="N73" s="2464"/>
      <c r="Q73" s="114"/>
      <c r="R73" s="148"/>
    </row>
    <row r="74" spans="1:18" s="1" customFormat="1" ht="15">
      <c r="A74" s="97" t="s">
        <v>173</v>
      </c>
      <c r="B74" s="99" t="s">
        <v>191</v>
      </c>
      <c r="C74" s="124" t="s">
        <v>192</v>
      </c>
      <c r="D74" s="125">
        <v>1045</v>
      </c>
      <c r="E74" s="125">
        <v>13500</v>
      </c>
      <c r="F74" s="126">
        <f t="shared" si="3"/>
        <v>14107500</v>
      </c>
      <c r="G74" s="112"/>
      <c r="H74" s="112"/>
      <c r="I74" s="114"/>
      <c r="J74" s="114"/>
      <c r="K74" s="114">
        <f t="shared" si="0"/>
        <v>0</v>
      </c>
      <c r="L74" s="2462">
        <f t="shared" si="1"/>
        <v>0</v>
      </c>
      <c r="M74" s="2463"/>
      <c r="N74" s="2464"/>
      <c r="Q74" s="114"/>
      <c r="R74" s="148"/>
    </row>
    <row r="75" spans="1:18" s="1" customFormat="1" ht="15">
      <c r="A75" s="96">
        <v>24</v>
      </c>
      <c r="B75" s="99" t="s">
        <v>193</v>
      </c>
      <c r="C75" s="124"/>
      <c r="D75" s="125"/>
      <c r="E75" s="125"/>
      <c r="F75" s="126">
        <f t="shared" si="3"/>
        <v>0</v>
      </c>
      <c r="G75" s="112"/>
      <c r="H75" s="112"/>
      <c r="I75" s="114"/>
      <c r="J75" s="114"/>
      <c r="K75" s="114">
        <f t="shared" si="0"/>
        <v>0</v>
      </c>
      <c r="L75" s="2462">
        <f t="shared" si="1"/>
        <v>0</v>
      </c>
      <c r="M75" s="2463"/>
      <c r="N75" s="2464"/>
      <c r="Q75" s="114"/>
      <c r="R75" s="148"/>
    </row>
    <row r="76" spans="1:18" s="1" customFormat="1" ht="24">
      <c r="A76" s="97" t="s">
        <v>174</v>
      </c>
      <c r="B76" s="99" t="s">
        <v>194</v>
      </c>
      <c r="C76" s="124" t="s">
        <v>192</v>
      </c>
      <c r="D76" s="125">
        <v>847</v>
      </c>
      <c r="E76" s="125">
        <v>67500</v>
      </c>
      <c r="F76" s="126">
        <f t="shared" si="3"/>
        <v>57172500</v>
      </c>
      <c r="G76" s="112"/>
      <c r="H76" s="112"/>
      <c r="I76" s="114"/>
      <c r="J76" s="114"/>
      <c r="K76" s="114">
        <f t="shared" si="0"/>
        <v>0</v>
      </c>
      <c r="L76" s="2462">
        <f t="shared" si="1"/>
        <v>0</v>
      </c>
      <c r="M76" s="2463"/>
      <c r="N76" s="2464"/>
      <c r="Q76" s="114"/>
      <c r="R76" s="148"/>
    </row>
    <row r="77" spans="1:18" s="1" customFormat="1" ht="24">
      <c r="A77" s="97" t="s">
        <v>175</v>
      </c>
      <c r="B77" s="99" t="s">
        <v>195</v>
      </c>
      <c r="C77" s="124" t="s">
        <v>192</v>
      </c>
      <c r="D77" s="125">
        <v>412</v>
      </c>
      <c r="E77" s="125">
        <v>297000</v>
      </c>
      <c r="F77" s="126">
        <f t="shared" si="3"/>
        <v>122364000</v>
      </c>
      <c r="G77" s="112"/>
      <c r="H77" s="112"/>
      <c r="I77" s="114"/>
      <c r="J77" s="114"/>
      <c r="K77" s="114">
        <f t="shared" si="0"/>
        <v>0</v>
      </c>
      <c r="L77" s="2462">
        <f t="shared" si="1"/>
        <v>0</v>
      </c>
      <c r="M77" s="2463"/>
      <c r="N77" s="2464"/>
      <c r="Q77" s="114"/>
      <c r="R77" s="148"/>
    </row>
    <row r="78" spans="1:18" s="1" customFormat="1" ht="15">
      <c r="A78" s="97" t="s">
        <v>176</v>
      </c>
      <c r="B78" s="99" t="s">
        <v>196</v>
      </c>
      <c r="C78" s="124" t="s">
        <v>192</v>
      </c>
      <c r="D78" s="125">
        <v>121</v>
      </c>
      <c r="E78" s="125">
        <v>810000</v>
      </c>
      <c r="F78" s="126">
        <f t="shared" si="3"/>
        <v>98010000</v>
      </c>
      <c r="G78" s="112"/>
      <c r="H78" s="112"/>
      <c r="I78" s="114"/>
      <c r="J78" s="114"/>
      <c r="K78" s="114">
        <f t="shared" si="0"/>
        <v>0</v>
      </c>
      <c r="L78" s="2462">
        <f t="shared" si="1"/>
        <v>0</v>
      </c>
      <c r="M78" s="2463"/>
      <c r="N78" s="2464"/>
      <c r="Q78" s="114"/>
      <c r="R78" s="148"/>
    </row>
    <row r="79" spans="1:18" s="1" customFormat="1" ht="15">
      <c r="A79" s="97" t="s">
        <v>177</v>
      </c>
      <c r="B79" s="99" t="s">
        <v>197</v>
      </c>
      <c r="C79" s="124" t="s">
        <v>185</v>
      </c>
      <c r="D79" s="125">
        <v>2420</v>
      </c>
      <c r="E79" s="125">
        <v>12150</v>
      </c>
      <c r="F79" s="126">
        <f t="shared" si="3"/>
        <v>29403000</v>
      </c>
      <c r="G79" s="112"/>
      <c r="H79" s="112"/>
      <c r="I79" s="114"/>
      <c r="J79" s="114"/>
      <c r="K79" s="114">
        <f t="shared" si="0"/>
        <v>0</v>
      </c>
      <c r="L79" s="2462">
        <f t="shared" si="1"/>
        <v>0</v>
      </c>
      <c r="M79" s="2463"/>
      <c r="N79" s="2464"/>
      <c r="Q79" s="114"/>
      <c r="R79" s="148"/>
    </row>
    <row r="80" spans="1:18" s="1" customFormat="1" ht="15">
      <c r="A80" s="97" t="s">
        <v>178</v>
      </c>
      <c r="B80" s="99" t="s">
        <v>198</v>
      </c>
      <c r="C80" s="124" t="s">
        <v>185</v>
      </c>
      <c r="D80" s="125">
        <v>2420</v>
      </c>
      <c r="E80" s="125">
        <v>2700</v>
      </c>
      <c r="F80" s="126">
        <f t="shared" si="3"/>
        <v>6534000</v>
      </c>
      <c r="G80" s="112"/>
      <c r="H80" s="112"/>
      <c r="I80" s="114"/>
      <c r="J80" s="114"/>
      <c r="K80" s="114">
        <f t="shared" si="0"/>
        <v>0</v>
      </c>
      <c r="L80" s="2462">
        <f t="shared" si="1"/>
        <v>0</v>
      </c>
      <c r="M80" s="2463"/>
      <c r="N80" s="2464"/>
      <c r="Q80" s="114"/>
      <c r="R80" s="148"/>
    </row>
    <row r="81" spans="1:18" s="1" customFormat="1" ht="15">
      <c r="A81" s="96">
        <v>25</v>
      </c>
      <c r="B81" s="99" t="s">
        <v>199</v>
      </c>
      <c r="C81" s="124"/>
      <c r="D81" s="125"/>
      <c r="E81" s="125"/>
      <c r="F81" s="126">
        <f t="shared" si="3"/>
        <v>0</v>
      </c>
      <c r="G81" s="112"/>
      <c r="H81" s="112"/>
      <c r="I81" s="114"/>
      <c r="J81" s="114"/>
      <c r="K81" s="114">
        <f t="shared" si="0"/>
        <v>0</v>
      </c>
      <c r="L81" s="2462">
        <f t="shared" si="1"/>
        <v>0</v>
      </c>
      <c r="M81" s="2463"/>
      <c r="N81" s="2464"/>
      <c r="Q81" s="114"/>
      <c r="R81" s="148"/>
    </row>
    <row r="82" spans="1:18" s="1" customFormat="1" ht="28.5" customHeight="1">
      <c r="A82" s="98" t="s">
        <v>179</v>
      </c>
      <c r="B82" s="99" t="s">
        <v>200</v>
      </c>
      <c r="C82" s="124" t="s">
        <v>192</v>
      </c>
      <c r="D82" s="125">
        <v>581</v>
      </c>
      <c r="E82" s="125">
        <v>877500</v>
      </c>
      <c r="F82" s="126">
        <f t="shared" si="3"/>
        <v>509827500</v>
      </c>
      <c r="G82" s="112"/>
      <c r="H82" s="112"/>
      <c r="I82" s="114"/>
      <c r="J82" s="114"/>
      <c r="K82" s="114">
        <f t="shared" si="0"/>
        <v>0</v>
      </c>
      <c r="L82" s="2462">
        <f t="shared" si="1"/>
        <v>0</v>
      </c>
      <c r="M82" s="2463"/>
      <c r="N82" s="2464"/>
      <c r="Q82" s="114"/>
      <c r="R82" s="148"/>
    </row>
    <row r="83" spans="1:18" s="1" customFormat="1" ht="27.75" customHeight="1">
      <c r="A83" s="98" t="s">
        <v>180</v>
      </c>
      <c r="B83" s="99" t="s">
        <v>201</v>
      </c>
      <c r="C83" s="124" t="s">
        <v>189</v>
      </c>
      <c r="D83" s="125">
        <v>950</v>
      </c>
      <c r="E83" s="125">
        <v>81000</v>
      </c>
      <c r="F83" s="126">
        <f t="shared" si="3"/>
        <v>76950000</v>
      </c>
      <c r="G83" s="112"/>
      <c r="H83" s="112"/>
      <c r="I83" s="114"/>
      <c r="J83" s="114"/>
      <c r="K83" s="114">
        <f t="shared" si="0"/>
        <v>0</v>
      </c>
      <c r="L83" s="2462">
        <f t="shared" si="1"/>
        <v>0</v>
      </c>
      <c r="M83" s="2463"/>
      <c r="N83" s="2464"/>
      <c r="Q83" s="114"/>
      <c r="R83" s="148"/>
    </row>
    <row r="84" spans="1:18" s="1" customFormat="1" ht="27" customHeight="1">
      <c r="A84" s="98" t="s">
        <v>181</v>
      </c>
      <c r="B84" s="99" t="s">
        <v>202</v>
      </c>
      <c r="C84" s="124" t="s">
        <v>189</v>
      </c>
      <c r="D84" s="125">
        <v>430</v>
      </c>
      <c r="E84" s="125">
        <v>54000</v>
      </c>
      <c r="F84" s="126">
        <f t="shared" si="3"/>
        <v>23220000</v>
      </c>
      <c r="G84" s="112"/>
      <c r="H84" s="112"/>
      <c r="I84" s="114"/>
      <c r="J84" s="114"/>
      <c r="K84" s="114">
        <f t="shared" si="0"/>
        <v>0</v>
      </c>
      <c r="L84" s="2462">
        <f t="shared" si="1"/>
        <v>0</v>
      </c>
      <c r="M84" s="2463"/>
      <c r="N84" s="2464"/>
      <c r="Q84" s="114"/>
      <c r="R84" s="148"/>
    </row>
    <row r="85" spans="1:18" s="1" customFormat="1" ht="30" customHeight="1">
      <c r="A85" s="98" t="s">
        <v>182</v>
      </c>
      <c r="B85" s="99" t="s">
        <v>203</v>
      </c>
      <c r="C85" s="124" t="s">
        <v>204</v>
      </c>
      <c r="D85" s="125">
        <v>11560</v>
      </c>
      <c r="E85" s="125">
        <v>5130</v>
      </c>
      <c r="F85" s="126">
        <f t="shared" si="3"/>
        <v>59302800</v>
      </c>
      <c r="G85" s="112"/>
      <c r="H85" s="112"/>
      <c r="I85" s="114"/>
      <c r="J85" s="114"/>
      <c r="K85" s="114">
        <f t="shared" si="0"/>
        <v>0</v>
      </c>
      <c r="L85" s="2462">
        <f t="shared" si="1"/>
        <v>0</v>
      </c>
      <c r="M85" s="2463"/>
      <c r="N85" s="2464"/>
      <c r="Q85" s="114"/>
      <c r="R85" s="148"/>
    </row>
    <row r="86" spans="1:18" s="1" customFormat="1" ht="27" customHeight="1">
      <c r="A86" s="98" t="s">
        <v>183</v>
      </c>
      <c r="B86" s="99" t="s">
        <v>205</v>
      </c>
      <c r="C86" s="124" t="s">
        <v>206</v>
      </c>
      <c r="D86" s="125">
        <v>830</v>
      </c>
      <c r="E86" s="125">
        <v>10800</v>
      </c>
      <c r="F86" s="126">
        <f t="shared" si="3"/>
        <v>8964000</v>
      </c>
      <c r="G86" s="112"/>
      <c r="H86" s="112"/>
      <c r="I86" s="114"/>
      <c r="J86" s="114"/>
      <c r="K86" s="114">
        <f t="shared" si="0"/>
        <v>0</v>
      </c>
      <c r="L86" s="2462">
        <f t="shared" si="1"/>
        <v>0</v>
      </c>
      <c r="M86" s="2463"/>
      <c r="N86" s="2464"/>
      <c r="Q86" s="114"/>
      <c r="R86" s="148"/>
    </row>
    <row r="87" spans="1:18" s="1" customFormat="1" ht="18">
      <c r="A87" s="141">
        <v>3</v>
      </c>
      <c r="B87" s="142" t="s">
        <v>335</v>
      </c>
      <c r="C87" s="132"/>
      <c r="D87" s="133"/>
      <c r="E87" s="134"/>
      <c r="F87" s="126"/>
      <c r="G87" s="112"/>
      <c r="H87" s="112"/>
      <c r="I87" s="114"/>
      <c r="J87" s="114"/>
      <c r="K87" s="114">
        <f t="shared" si="0"/>
        <v>0</v>
      </c>
      <c r="L87" s="2462">
        <f t="shared" si="1"/>
        <v>0</v>
      </c>
      <c r="M87" s="2463"/>
      <c r="N87" s="2464"/>
      <c r="Q87" s="114"/>
      <c r="R87" s="148"/>
    </row>
    <row r="88" spans="1:18" s="1" customFormat="1" ht="15">
      <c r="A88" s="96">
        <v>31</v>
      </c>
      <c r="B88" s="99" t="s">
        <v>75</v>
      </c>
      <c r="C88" s="132"/>
      <c r="D88" s="133"/>
      <c r="E88" s="134"/>
      <c r="F88" s="126"/>
      <c r="G88" s="112"/>
      <c r="H88" s="112"/>
      <c r="I88" s="114"/>
      <c r="J88" s="114"/>
      <c r="K88" s="114">
        <f t="shared" si="0"/>
        <v>0</v>
      </c>
      <c r="L88" s="2462">
        <f t="shared" si="1"/>
        <v>0</v>
      </c>
      <c r="M88" s="2463"/>
      <c r="N88" s="2464"/>
      <c r="Q88" s="114"/>
      <c r="R88" s="148"/>
    </row>
    <row r="89" spans="1:18" s="1" customFormat="1" ht="15">
      <c r="A89" s="97" t="s">
        <v>207</v>
      </c>
      <c r="B89" s="99" t="s">
        <v>208</v>
      </c>
      <c r="C89" s="135" t="s">
        <v>185</v>
      </c>
      <c r="D89" s="136">
        <v>928</v>
      </c>
      <c r="E89" s="137">
        <v>810</v>
      </c>
      <c r="F89" s="126">
        <f t="shared" ref="F89:F122" si="4">ROUND(D89*E89,2)</f>
        <v>751680</v>
      </c>
      <c r="G89" s="112"/>
      <c r="H89" s="112"/>
      <c r="I89" s="114"/>
      <c r="J89" s="114"/>
      <c r="K89" s="114">
        <f t="shared" si="0"/>
        <v>0</v>
      </c>
      <c r="L89" s="2462">
        <f t="shared" si="1"/>
        <v>0</v>
      </c>
      <c r="M89" s="2463"/>
      <c r="N89" s="2464"/>
      <c r="Q89" s="114"/>
      <c r="R89" s="148"/>
    </row>
    <row r="90" spans="1:18" s="1" customFormat="1" ht="15">
      <c r="A90" s="96">
        <v>32</v>
      </c>
      <c r="B90" s="99" t="s">
        <v>209</v>
      </c>
      <c r="C90" s="132"/>
      <c r="D90" s="136"/>
      <c r="E90" s="137"/>
      <c r="F90" s="126">
        <f t="shared" si="4"/>
        <v>0</v>
      </c>
      <c r="G90" s="112"/>
      <c r="H90" s="112"/>
      <c r="I90" s="114"/>
      <c r="J90" s="114"/>
      <c r="K90" s="114">
        <f t="shared" si="0"/>
        <v>0</v>
      </c>
      <c r="L90" s="2462">
        <f t="shared" si="1"/>
        <v>0</v>
      </c>
      <c r="M90" s="2463"/>
      <c r="N90" s="2464"/>
      <c r="Q90" s="114"/>
      <c r="R90" s="148"/>
    </row>
    <row r="91" spans="1:18" s="1" customFormat="1" ht="15">
      <c r="A91" s="97" t="s">
        <v>210</v>
      </c>
      <c r="B91" s="99" t="s">
        <v>211</v>
      </c>
      <c r="C91" s="135" t="s">
        <v>192</v>
      </c>
      <c r="D91" s="136">
        <v>408</v>
      </c>
      <c r="E91" s="137">
        <v>20250</v>
      </c>
      <c r="F91" s="126">
        <f t="shared" si="4"/>
        <v>8262000</v>
      </c>
      <c r="G91" s="112"/>
      <c r="H91" s="112"/>
      <c r="I91" s="114"/>
      <c r="J91" s="114"/>
      <c r="K91" s="114">
        <f t="shared" si="0"/>
        <v>0</v>
      </c>
      <c r="L91" s="2462">
        <f t="shared" si="1"/>
        <v>0</v>
      </c>
      <c r="M91" s="2463"/>
      <c r="N91" s="2464"/>
      <c r="Q91" s="114"/>
      <c r="R91" s="148"/>
    </row>
    <row r="92" spans="1:18" s="1" customFormat="1" ht="15">
      <c r="A92" s="97" t="s">
        <v>212</v>
      </c>
      <c r="B92" s="99" t="s">
        <v>213</v>
      </c>
      <c r="C92" s="135" t="s">
        <v>185</v>
      </c>
      <c r="D92" s="136">
        <v>577</v>
      </c>
      <c r="E92" s="137">
        <v>4050</v>
      </c>
      <c r="F92" s="126">
        <f t="shared" si="4"/>
        <v>2336850</v>
      </c>
      <c r="G92" s="112"/>
      <c r="H92" s="112"/>
      <c r="I92" s="114"/>
      <c r="J92" s="114"/>
      <c r="K92" s="114">
        <f t="shared" si="0"/>
        <v>0</v>
      </c>
      <c r="L92" s="2462">
        <f t="shared" si="1"/>
        <v>0</v>
      </c>
      <c r="M92" s="2463"/>
      <c r="N92" s="2464"/>
      <c r="Q92" s="114"/>
      <c r="R92" s="148"/>
    </row>
    <row r="93" spans="1:18" s="1" customFormat="1" ht="15">
      <c r="A93" s="96">
        <v>33</v>
      </c>
      <c r="B93" s="99" t="s">
        <v>214</v>
      </c>
      <c r="C93" s="132"/>
      <c r="D93" s="136"/>
      <c r="E93" s="137"/>
      <c r="F93" s="126">
        <f t="shared" si="4"/>
        <v>0</v>
      </c>
      <c r="G93" s="112"/>
      <c r="H93" s="112"/>
      <c r="I93" s="114"/>
      <c r="J93" s="114"/>
      <c r="K93" s="114">
        <f t="shared" ref="K93:K156" si="5">+I93+Q93</f>
        <v>0</v>
      </c>
      <c r="L93" s="2462">
        <f t="shared" ref="L93:L156" si="6">+J93+R93</f>
        <v>0</v>
      </c>
      <c r="M93" s="2463"/>
      <c r="N93" s="2464"/>
      <c r="Q93" s="114"/>
      <c r="R93" s="148"/>
    </row>
    <row r="94" spans="1:18" s="1" customFormat="1" ht="24">
      <c r="A94" s="97" t="s">
        <v>215</v>
      </c>
      <c r="B94" s="99" t="s">
        <v>216</v>
      </c>
      <c r="C94" s="135" t="s">
        <v>185</v>
      </c>
      <c r="D94" s="136">
        <v>10</v>
      </c>
      <c r="E94" s="137">
        <v>54000</v>
      </c>
      <c r="F94" s="126">
        <f t="shared" si="4"/>
        <v>540000</v>
      </c>
      <c r="G94" s="112"/>
      <c r="H94" s="112"/>
      <c r="I94" s="114"/>
      <c r="J94" s="114"/>
      <c r="K94" s="114">
        <f t="shared" si="5"/>
        <v>0</v>
      </c>
      <c r="L94" s="2462">
        <f t="shared" si="6"/>
        <v>0</v>
      </c>
      <c r="M94" s="2463"/>
      <c r="N94" s="2464"/>
      <c r="Q94" s="114"/>
      <c r="R94" s="148"/>
    </row>
    <row r="95" spans="1:18" s="1" customFormat="1" ht="24">
      <c r="A95" s="97" t="s">
        <v>217</v>
      </c>
      <c r="B95" s="99" t="s">
        <v>218</v>
      </c>
      <c r="C95" s="135" t="s">
        <v>185</v>
      </c>
      <c r="D95" s="136">
        <v>10</v>
      </c>
      <c r="E95" s="137">
        <v>121500</v>
      </c>
      <c r="F95" s="126">
        <f t="shared" si="4"/>
        <v>1215000</v>
      </c>
      <c r="G95" s="112"/>
      <c r="H95" s="112"/>
      <c r="I95" s="114"/>
      <c r="J95" s="114"/>
      <c r="K95" s="114">
        <f t="shared" si="5"/>
        <v>0</v>
      </c>
      <c r="L95" s="2462">
        <f t="shared" si="6"/>
        <v>0</v>
      </c>
      <c r="M95" s="2463"/>
      <c r="N95" s="2464"/>
      <c r="Q95" s="114"/>
      <c r="R95" s="148"/>
    </row>
    <row r="96" spans="1:18" s="1" customFormat="1" ht="24">
      <c r="A96" s="98" t="s">
        <v>219</v>
      </c>
      <c r="B96" s="99" t="s">
        <v>220</v>
      </c>
      <c r="C96" s="138" t="s">
        <v>185</v>
      </c>
      <c r="D96" s="136">
        <v>183</v>
      </c>
      <c r="E96" s="137">
        <v>121500</v>
      </c>
      <c r="F96" s="126">
        <f t="shared" si="4"/>
        <v>22234500</v>
      </c>
      <c r="G96" s="112"/>
      <c r="H96" s="112"/>
      <c r="I96" s="114"/>
      <c r="J96" s="114"/>
      <c r="K96" s="114">
        <f t="shared" si="5"/>
        <v>0</v>
      </c>
      <c r="L96" s="2462">
        <f t="shared" si="6"/>
        <v>0</v>
      </c>
      <c r="M96" s="2463"/>
      <c r="N96" s="2464"/>
      <c r="Q96" s="114"/>
      <c r="R96" s="148"/>
    </row>
    <row r="97" spans="1:18" s="1" customFormat="1" ht="24">
      <c r="A97" s="98" t="s">
        <v>221</v>
      </c>
      <c r="B97" s="99" t="s">
        <v>222</v>
      </c>
      <c r="C97" s="138" t="s">
        <v>185</v>
      </c>
      <c r="D97" s="136">
        <v>338</v>
      </c>
      <c r="E97" s="137">
        <v>121500</v>
      </c>
      <c r="F97" s="126">
        <f t="shared" si="4"/>
        <v>41067000</v>
      </c>
      <c r="G97" s="112"/>
      <c r="H97" s="112"/>
      <c r="I97" s="114"/>
      <c r="J97" s="114"/>
      <c r="K97" s="114">
        <f t="shared" si="5"/>
        <v>0</v>
      </c>
      <c r="L97" s="2462">
        <f t="shared" si="6"/>
        <v>0</v>
      </c>
      <c r="M97" s="2463"/>
      <c r="N97" s="2464"/>
      <c r="Q97" s="114"/>
      <c r="R97" s="148"/>
    </row>
    <row r="98" spans="1:18" s="1" customFormat="1" ht="37.5" customHeight="1">
      <c r="A98" s="98" t="s">
        <v>223</v>
      </c>
      <c r="B98" s="99" t="s">
        <v>224</v>
      </c>
      <c r="C98" s="138" t="s">
        <v>185</v>
      </c>
      <c r="D98" s="136">
        <v>130</v>
      </c>
      <c r="E98" s="137">
        <v>121500</v>
      </c>
      <c r="F98" s="126">
        <f t="shared" si="4"/>
        <v>15795000</v>
      </c>
      <c r="G98" s="112"/>
      <c r="H98" s="112"/>
      <c r="I98" s="114"/>
      <c r="J98" s="114"/>
      <c r="K98" s="114">
        <f t="shared" si="5"/>
        <v>0</v>
      </c>
      <c r="L98" s="2462">
        <f t="shared" si="6"/>
        <v>0</v>
      </c>
      <c r="M98" s="2463"/>
      <c r="N98" s="2464"/>
      <c r="Q98" s="114"/>
      <c r="R98" s="148"/>
    </row>
    <row r="99" spans="1:18" s="1" customFormat="1" ht="39.75" customHeight="1">
      <c r="A99" s="98" t="s">
        <v>225</v>
      </c>
      <c r="B99" s="99" t="s">
        <v>226</v>
      </c>
      <c r="C99" s="138" t="s">
        <v>185</v>
      </c>
      <c r="D99" s="136">
        <v>50</v>
      </c>
      <c r="E99" s="137">
        <v>121500</v>
      </c>
      <c r="F99" s="126">
        <f t="shared" si="4"/>
        <v>6075000</v>
      </c>
      <c r="G99" s="112"/>
      <c r="H99" s="112"/>
      <c r="I99" s="114"/>
      <c r="J99" s="114"/>
      <c r="K99" s="114">
        <f t="shared" si="5"/>
        <v>0</v>
      </c>
      <c r="L99" s="2462">
        <f t="shared" si="6"/>
        <v>0</v>
      </c>
      <c r="M99" s="2463"/>
      <c r="N99" s="2464"/>
      <c r="Q99" s="114"/>
      <c r="R99" s="148"/>
    </row>
    <row r="100" spans="1:18" s="1" customFormat="1" ht="41.25" customHeight="1">
      <c r="A100" s="98" t="s">
        <v>227</v>
      </c>
      <c r="B100" s="99" t="s">
        <v>228</v>
      </c>
      <c r="C100" s="138" t="s">
        <v>185</v>
      </c>
      <c r="D100" s="136">
        <v>40</v>
      </c>
      <c r="E100" s="137">
        <v>121500</v>
      </c>
      <c r="F100" s="126">
        <f t="shared" si="4"/>
        <v>4860000</v>
      </c>
      <c r="G100" s="112"/>
      <c r="H100" s="112"/>
      <c r="I100" s="114"/>
      <c r="J100" s="114"/>
      <c r="K100" s="114">
        <f t="shared" si="5"/>
        <v>0</v>
      </c>
      <c r="L100" s="2462">
        <f t="shared" si="6"/>
        <v>0</v>
      </c>
      <c r="M100" s="2463"/>
      <c r="N100" s="2464"/>
      <c r="Q100" s="114"/>
      <c r="R100" s="148"/>
    </row>
    <row r="101" spans="1:18" s="1" customFormat="1" ht="41.25" customHeight="1">
      <c r="A101" s="98" t="s">
        <v>229</v>
      </c>
      <c r="B101" s="100" t="s">
        <v>230</v>
      </c>
      <c r="C101" s="138" t="s">
        <v>185</v>
      </c>
      <c r="D101" s="136">
        <v>10</v>
      </c>
      <c r="E101" s="137">
        <v>121500</v>
      </c>
      <c r="F101" s="126">
        <f t="shared" si="4"/>
        <v>1215000</v>
      </c>
      <c r="G101" s="112"/>
      <c r="H101" s="112"/>
      <c r="I101" s="114"/>
      <c r="J101" s="114"/>
      <c r="K101" s="114">
        <f t="shared" si="5"/>
        <v>0</v>
      </c>
      <c r="L101" s="2462">
        <f t="shared" si="6"/>
        <v>0</v>
      </c>
      <c r="M101" s="2463"/>
      <c r="N101" s="2464"/>
      <c r="Q101" s="114"/>
      <c r="R101" s="148"/>
    </row>
    <row r="102" spans="1:18" s="1" customFormat="1" ht="29.25" customHeight="1">
      <c r="A102" s="97" t="s">
        <v>231</v>
      </c>
      <c r="B102" s="99" t="s">
        <v>232</v>
      </c>
      <c r="C102" s="135" t="s">
        <v>206</v>
      </c>
      <c r="D102" s="136">
        <v>68</v>
      </c>
      <c r="E102" s="137">
        <v>121500</v>
      </c>
      <c r="F102" s="126">
        <f t="shared" si="4"/>
        <v>8262000</v>
      </c>
      <c r="G102" s="112"/>
      <c r="H102" s="112"/>
      <c r="I102" s="114"/>
      <c r="J102" s="114"/>
      <c r="K102" s="114">
        <f t="shared" si="5"/>
        <v>0</v>
      </c>
      <c r="L102" s="2462">
        <f t="shared" si="6"/>
        <v>0</v>
      </c>
      <c r="M102" s="2463"/>
      <c r="N102" s="2464"/>
      <c r="Q102" s="114"/>
      <c r="R102" s="148"/>
    </row>
    <row r="103" spans="1:18" s="1" customFormat="1" ht="15">
      <c r="A103" s="139">
        <v>40240</v>
      </c>
      <c r="B103" s="100" t="s">
        <v>233</v>
      </c>
      <c r="C103" s="135" t="s">
        <v>192</v>
      </c>
      <c r="D103" s="136">
        <v>4</v>
      </c>
      <c r="E103" s="137">
        <v>783000</v>
      </c>
      <c r="F103" s="126">
        <f t="shared" si="4"/>
        <v>3132000</v>
      </c>
      <c r="G103" s="112"/>
      <c r="H103" s="112"/>
      <c r="I103" s="114"/>
      <c r="J103" s="114"/>
      <c r="K103" s="114">
        <f t="shared" si="5"/>
        <v>0</v>
      </c>
      <c r="L103" s="2462">
        <f t="shared" si="6"/>
        <v>0</v>
      </c>
      <c r="M103" s="2463"/>
      <c r="N103" s="2464"/>
      <c r="Q103" s="114"/>
      <c r="R103" s="148"/>
    </row>
    <row r="104" spans="1:18" s="1" customFormat="1" ht="15">
      <c r="A104" s="139">
        <v>40605</v>
      </c>
      <c r="B104" s="99" t="s">
        <v>234</v>
      </c>
      <c r="C104" s="135" t="s">
        <v>192</v>
      </c>
      <c r="D104" s="136">
        <v>1</v>
      </c>
      <c r="E104" s="137">
        <v>1012500</v>
      </c>
      <c r="F104" s="126">
        <f t="shared" si="4"/>
        <v>1012500</v>
      </c>
      <c r="G104" s="112"/>
      <c r="H104" s="112"/>
      <c r="I104" s="114"/>
      <c r="J104" s="114"/>
      <c r="K104" s="114">
        <f t="shared" si="5"/>
        <v>0</v>
      </c>
      <c r="L104" s="2462">
        <f t="shared" si="6"/>
        <v>0</v>
      </c>
      <c r="M104" s="2463"/>
      <c r="N104" s="2464"/>
      <c r="Q104" s="114"/>
      <c r="R104" s="148"/>
    </row>
    <row r="105" spans="1:18" s="1" customFormat="1" ht="30" customHeight="1">
      <c r="A105" s="139">
        <v>40971</v>
      </c>
      <c r="B105" s="100" t="s">
        <v>235</v>
      </c>
      <c r="C105" s="135" t="s">
        <v>206</v>
      </c>
      <c r="D105" s="136">
        <v>52</v>
      </c>
      <c r="E105" s="137">
        <v>202500</v>
      </c>
      <c r="F105" s="126">
        <f t="shared" si="4"/>
        <v>10530000</v>
      </c>
      <c r="G105" s="112"/>
      <c r="H105" s="112"/>
      <c r="I105" s="114"/>
      <c r="J105" s="114"/>
      <c r="K105" s="114">
        <f t="shared" si="5"/>
        <v>0</v>
      </c>
      <c r="L105" s="2462">
        <f t="shared" si="6"/>
        <v>0</v>
      </c>
      <c r="M105" s="2463"/>
      <c r="N105" s="2464"/>
      <c r="Q105" s="114"/>
      <c r="R105" s="148"/>
    </row>
    <row r="106" spans="1:18" s="1" customFormat="1" ht="15">
      <c r="A106" s="139">
        <v>41336</v>
      </c>
      <c r="B106" s="99" t="s">
        <v>236</v>
      </c>
      <c r="C106" s="135" t="s">
        <v>185</v>
      </c>
      <c r="D106" s="136">
        <v>22</v>
      </c>
      <c r="E106" s="137">
        <v>162000</v>
      </c>
      <c r="F106" s="126">
        <f t="shared" si="4"/>
        <v>3564000</v>
      </c>
      <c r="G106" s="112"/>
      <c r="H106" s="112"/>
      <c r="I106" s="114"/>
      <c r="J106" s="114"/>
      <c r="K106" s="114">
        <f t="shared" si="5"/>
        <v>0</v>
      </c>
      <c r="L106" s="2462">
        <f t="shared" si="6"/>
        <v>0</v>
      </c>
      <c r="M106" s="2463"/>
      <c r="N106" s="2464"/>
      <c r="Q106" s="114"/>
      <c r="R106" s="148"/>
    </row>
    <row r="107" spans="1:18" s="1" customFormat="1" ht="15">
      <c r="A107" s="96">
        <v>34</v>
      </c>
      <c r="B107" s="99" t="s">
        <v>237</v>
      </c>
      <c r="C107" s="132"/>
      <c r="D107" s="136"/>
      <c r="E107" s="137"/>
      <c r="F107" s="126">
        <f t="shared" si="4"/>
        <v>0</v>
      </c>
      <c r="G107" s="112"/>
      <c r="H107" s="112"/>
      <c r="I107" s="114"/>
      <c r="J107" s="114"/>
      <c r="K107" s="114">
        <f t="shared" si="5"/>
        <v>0</v>
      </c>
      <c r="L107" s="2462">
        <f t="shared" si="6"/>
        <v>0</v>
      </c>
      <c r="M107" s="2463"/>
      <c r="N107" s="2464"/>
      <c r="Q107" s="114"/>
      <c r="R107" s="148"/>
    </row>
    <row r="108" spans="1:18" s="1" customFormat="1" ht="15">
      <c r="A108" s="97" t="s">
        <v>238</v>
      </c>
      <c r="B108" s="99" t="s">
        <v>239</v>
      </c>
      <c r="C108" s="135" t="s">
        <v>185</v>
      </c>
      <c r="D108" s="136">
        <v>928</v>
      </c>
      <c r="E108" s="137">
        <v>410</v>
      </c>
      <c r="F108" s="126">
        <f t="shared" si="4"/>
        <v>380480</v>
      </c>
      <c r="G108" s="112"/>
      <c r="H108" s="112"/>
      <c r="I108" s="114"/>
      <c r="J108" s="114"/>
      <c r="K108" s="114">
        <f t="shared" si="5"/>
        <v>0</v>
      </c>
      <c r="L108" s="2462">
        <f t="shared" si="6"/>
        <v>0</v>
      </c>
      <c r="M108" s="2463"/>
      <c r="N108" s="2464"/>
      <c r="Q108" s="114"/>
      <c r="R108" s="148"/>
    </row>
    <row r="109" spans="1:18" s="1" customFormat="1" ht="29.25" customHeight="1">
      <c r="A109" s="97" t="s">
        <v>240</v>
      </c>
      <c r="B109" s="99" t="s">
        <v>241</v>
      </c>
      <c r="C109" s="135" t="s">
        <v>192</v>
      </c>
      <c r="D109" s="136">
        <v>278</v>
      </c>
      <c r="E109" s="137">
        <v>135000</v>
      </c>
      <c r="F109" s="126">
        <f t="shared" si="4"/>
        <v>37530000</v>
      </c>
      <c r="G109" s="112"/>
      <c r="H109" s="112"/>
      <c r="I109" s="114"/>
      <c r="J109" s="114"/>
      <c r="K109" s="114">
        <f t="shared" si="5"/>
        <v>0</v>
      </c>
      <c r="L109" s="2462">
        <f t="shared" si="6"/>
        <v>0</v>
      </c>
      <c r="M109" s="2463"/>
      <c r="N109" s="2464"/>
      <c r="Q109" s="114"/>
      <c r="R109" s="148"/>
    </row>
    <row r="110" spans="1:18" s="1" customFormat="1" ht="15">
      <c r="A110" s="96">
        <v>35</v>
      </c>
      <c r="B110" s="99" t="s">
        <v>242</v>
      </c>
      <c r="C110" s="132"/>
      <c r="D110" s="136"/>
      <c r="E110" s="137"/>
      <c r="F110" s="126">
        <f t="shared" si="4"/>
        <v>0</v>
      </c>
      <c r="G110" s="112"/>
      <c r="H110" s="112"/>
      <c r="I110" s="114"/>
      <c r="J110" s="114"/>
      <c r="K110" s="114">
        <f t="shared" si="5"/>
        <v>0</v>
      </c>
      <c r="L110" s="2462">
        <f t="shared" si="6"/>
        <v>0</v>
      </c>
      <c r="M110" s="2463"/>
      <c r="N110" s="2464"/>
      <c r="Q110" s="114"/>
      <c r="R110" s="148"/>
    </row>
    <row r="111" spans="1:18" s="1" customFormat="1" ht="15">
      <c r="A111" s="97" t="s">
        <v>243</v>
      </c>
      <c r="B111" s="99" t="s">
        <v>244</v>
      </c>
      <c r="C111" s="135" t="s">
        <v>245</v>
      </c>
      <c r="D111" s="136">
        <v>2</v>
      </c>
      <c r="E111" s="137">
        <v>270000</v>
      </c>
      <c r="F111" s="126">
        <f t="shared" si="4"/>
        <v>540000</v>
      </c>
      <c r="G111" s="112"/>
      <c r="H111" s="112"/>
      <c r="I111" s="114"/>
      <c r="J111" s="114"/>
      <c r="K111" s="114">
        <f t="shared" si="5"/>
        <v>0</v>
      </c>
      <c r="L111" s="2462">
        <f t="shared" si="6"/>
        <v>0</v>
      </c>
      <c r="M111" s="2463"/>
      <c r="N111" s="2464"/>
      <c r="Q111" s="114"/>
      <c r="R111" s="148"/>
    </row>
    <row r="112" spans="1:18" s="1" customFormat="1" ht="15">
      <c r="A112" s="97" t="s">
        <v>246</v>
      </c>
      <c r="B112" s="99" t="s">
        <v>247</v>
      </c>
      <c r="C112" s="135" t="s">
        <v>245</v>
      </c>
      <c r="D112" s="136">
        <v>3</v>
      </c>
      <c r="E112" s="137">
        <v>337500</v>
      </c>
      <c r="F112" s="126">
        <f t="shared" si="4"/>
        <v>1012500</v>
      </c>
      <c r="G112" s="112"/>
      <c r="H112" s="112"/>
      <c r="I112" s="114"/>
      <c r="J112" s="114"/>
      <c r="K112" s="114">
        <f t="shared" si="5"/>
        <v>0</v>
      </c>
      <c r="L112" s="2462">
        <f t="shared" si="6"/>
        <v>0</v>
      </c>
      <c r="M112" s="2463"/>
      <c r="N112" s="2464"/>
      <c r="Q112" s="114"/>
      <c r="R112" s="148"/>
    </row>
    <row r="113" spans="1:18" s="1" customFormat="1" ht="15">
      <c r="A113" s="97" t="s">
        <v>248</v>
      </c>
      <c r="B113" s="100" t="s">
        <v>249</v>
      </c>
      <c r="C113" s="135" t="s">
        <v>206</v>
      </c>
      <c r="D113" s="136">
        <v>81</v>
      </c>
      <c r="E113" s="137">
        <v>472500</v>
      </c>
      <c r="F113" s="126">
        <f t="shared" si="4"/>
        <v>38272500</v>
      </c>
      <c r="G113" s="112"/>
      <c r="H113" s="112"/>
      <c r="I113" s="114"/>
      <c r="J113" s="114"/>
      <c r="K113" s="114">
        <f t="shared" si="5"/>
        <v>0</v>
      </c>
      <c r="L113" s="2462">
        <f t="shared" si="6"/>
        <v>0</v>
      </c>
      <c r="M113" s="2463"/>
      <c r="N113" s="2464"/>
      <c r="Q113" s="114"/>
      <c r="R113" s="148"/>
    </row>
    <row r="114" spans="1:18" s="1" customFormat="1" ht="15">
      <c r="A114" s="97" t="s">
        <v>250</v>
      </c>
      <c r="B114" s="100" t="s">
        <v>251</v>
      </c>
      <c r="C114" s="135" t="s">
        <v>206</v>
      </c>
      <c r="D114" s="136">
        <v>2</v>
      </c>
      <c r="E114" s="137">
        <v>607500</v>
      </c>
      <c r="F114" s="126">
        <f t="shared" si="4"/>
        <v>1215000</v>
      </c>
      <c r="G114" s="112"/>
      <c r="H114" s="112"/>
      <c r="I114" s="114"/>
      <c r="J114" s="114"/>
      <c r="K114" s="114">
        <f t="shared" si="5"/>
        <v>0</v>
      </c>
      <c r="L114" s="2462">
        <f t="shared" si="6"/>
        <v>0</v>
      </c>
      <c r="M114" s="2463"/>
      <c r="N114" s="2464"/>
      <c r="Q114" s="114"/>
      <c r="R114" s="148"/>
    </row>
    <row r="115" spans="1:18" s="1" customFormat="1" ht="15">
      <c r="A115" s="97" t="s">
        <v>252</v>
      </c>
      <c r="B115" s="99" t="s">
        <v>253</v>
      </c>
      <c r="C115" s="135" t="s">
        <v>245</v>
      </c>
      <c r="D115" s="136">
        <v>4</v>
      </c>
      <c r="E115" s="137">
        <v>607500</v>
      </c>
      <c r="F115" s="126">
        <f t="shared" si="4"/>
        <v>2430000</v>
      </c>
      <c r="G115" s="112"/>
      <c r="H115" s="112"/>
      <c r="I115" s="114"/>
      <c r="J115" s="114"/>
      <c r="K115" s="114">
        <f t="shared" si="5"/>
        <v>0</v>
      </c>
      <c r="L115" s="2462">
        <f t="shared" si="6"/>
        <v>0</v>
      </c>
      <c r="M115" s="2463"/>
      <c r="N115" s="2464"/>
      <c r="Q115" s="114"/>
      <c r="R115" s="148"/>
    </row>
    <row r="116" spans="1:18" s="1" customFormat="1" ht="15">
      <c r="A116" s="97" t="s">
        <v>254</v>
      </c>
      <c r="B116" s="99" t="s">
        <v>255</v>
      </c>
      <c r="C116" s="135" t="s">
        <v>245</v>
      </c>
      <c r="D116" s="136">
        <v>1</v>
      </c>
      <c r="E116" s="137">
        <v>1012500</v>
      </c>
      <c r="F116" s="126">
        <f t="shared" si="4"/>
        <v>1012500</v>
      </c>
      <c r="G116" s="112"/>
      <c r="H116" s="112"/>
      <c r="I116" s="114"/>
      <c r="J116" s="114"/>
      <c r="K116" s="114">
        <f t="shared" si="5"/>
        <v>0</v>
      </c>
      <c r="L116" s="2462">
        <f t="shared" si="6"/>
        <v>0</v>
      </c>
      <c r="M116" s="2463"/>
      <c r="N116" s="2464"/>
      <c r="Q116" s="114"/>
      <c r="R116" s="148"/>
    </row>
    <row r="117" spans="1:18" s="1" customFormat="1" ht="15">
      <c r="A117" s="97" t="s">
        <v>256</v>
      </c>
      <c r="B117" s="101" t="s">
        <v>257</v>
      </c>
      <c r="C117" s="135" t="s">
        <v>245</v>
      </c>
      <c r="D117" s="136">
        <v>29</v>
      </c>
      <c r="E117" s="137">
        <v>202500</v>
      </c>
      <c r="F117" s="126">
        <f t="shared" si="4"/>
        <v>5872500</v>
      </c>
      <c r="G117" s="112"/>
      <c r="H117" s="112"/>
      <c r="I117" s="114"/>
      <c r="J117" s="114"/>
      <c r="K117" s="114">
        <f t="shared" si="5"/>
        <v>0</v>
      </c>
      <c r="L117" s="2462">
        <f t="shared" si="6"/>
        <v>0</v>
      </c>
      <c r="M117" s="2463"/>
      <c r="N117" s="2464"/>
      <c r="Q117" s="114"/>
      <c r="R117" s="148"/>
    </row>
    <row r="118" spans="1:18" s="1" customFormat="1" ht="15">
      <c r="A118" s="97" t="s">
        <v>258</v>
      </c>
      <c r="B118" s="99" t="s">
        <v>259</v>
      </c>
      <c r="C118" s="135" t="s">
        <v>245</v>
      </c>
      <c r="D118" s="136">
        <v>8</v>
      </c>
      <c r="E118" s="137">
        <v>540000</v>
      </c>
      <c r="F118" s="126">
        <f t="shared" si="4"/>
        <v>4320000</v>
      </c>
      <c r="G118" s="112"/>
      <c r="H118" s="112"/>
      <c r="I118" s="114"/>
      <c r="J118" s="114"/>
      <c r="K118" s="114">
        <f t="shared" si="5"/>
        <v>0</v>
      </c>
      <c r="L118" s="2462">
        <f t="shared" si="6"/>
        <v>0</v>
      </c>
      <c r="M118" s="2463"/>
      <c r="N118" s="2464"/>
      <c r="Q118" s="114"/>
      <c r="R118" s="148"/>
    </row>
    <row r="119" spans="1:18" s="1" customFormat="1" ht="15">
      <c r="A119" s="97" t="s">
        <v>260</v>
      </c>
      <c r="B119" s="99" t="s">
        <v>261</v>
      </c>
      <c r="C119" s="135" t="s">
        <v>245</v>
      </c>
      <c r="D119" s="136">
        <v>1</v>
      </c>
      <c r="E119" s="137">
        <v>540000</v>
      </c>
      <c r="F119" s="126">
        <f t="shared" si="4"/>
        <v>540000</v>
      </c>
      <c r="G119" s="112"/>
      <c r="H119" s="112"/>
      <c r="I119" s="114"/>
      <c r="J119" s="114"/>
      <c r="K119" s="114">
        <f t="shared" si="5"/>
        <v>0</v>
      </c>
      <c r="L119" s="2462">
        <f t="shared" si="6"/>
        <v>0</v>
      </c>
      <c r="M119" s="2463"/>
      <c r="N119" s="2464"/>
      <c r="Q119" s="114"/>
      <c r="R119" s="148"/>
    </row>
    <row r="120" spans="1:18" s="1" customFormat="1" ht="15">
      <c r="A120" s="139">
        <v>40301</v>
      </c>
      <c r="B120" s="99" t="s">
        <v>262</v>
      </c>
      <c r="C120" s="135" t="s">
        <v>206</v>
      </c>
      <c r="D120" s="136">
        <v>82</v>
      </c>
      <c r="E120" s="137">
        <v>405000</v>
      </c>
      <c r="F120" s="126">
        <f t="shared" si="4"/>
        <v>33210000</v>
      </c>
      <c r="G120" s="112"/>
      <c r="H120" s="112"/>
      <c r="I120" s="114"/>
      <c r="J120" s="114"/>
      <c r="K120" s="114">
        <f t="shared" si="5"/>
        <v>0</v>
      </c>
      <c r="L120" s="2462">
        <f t="shared" si="6"/>
        <v>0</v>
      </c>
      <c r="M120" s="2463"/>
      <c r="N120" s="2464"/>
      <c r="Q120" s="114"/>
      <c r="R120" s="148"/>
    </row>
    <row r="121" spans="1:18" s="1" customFormat="1" ht="15">
      <c r="A121" s="96">
        <v>36</v>
      </c>
      <c r="B121" s="99" t="s">
        <v>263</v>
      </c>
      <c r="C121" s="132"/>
      <c r="D121" s="136"/>
      <c r="E121" s="137"/>
      <c r="F121" s="126">
        <f t="shared" si="4"/>
        <v>0</v>
      </c>
      <c r="G121" s="112"/>
      <c r="H121" s="112"/>
      <c r="I121" s="114"/>
      <c r="J121" s="114"/>
      <c r="K121" s="114">
        <f t="shared" si="5"/>
        <v>0</v>
      </c>
      <c r="L121" s="2462">
        <f t="shared" si="6"/>
        <v>0</v>
      </c>
      <c r="M121" s="2463"/>
      <c r="N121" s="2464"/>
      <c r="Q121" s="114"/>
      <c r="R121" s="148"/>
    </row>
    <row r="122" spans="1:18" s="1" customFormat="1" ht="15">
      <c r="A122" s="97" t="s">
        <v>264</v>
      </c>
      <c r="B122" s="99" t="s">
        <v>265</v>
      </c>
      <c r="C122" s="135" t="s">
        <v>185</v>
      </c>
      <c r="D122" s="136">
        <v>9</v>
      </c>
      <c r="E122" s="137">
        <v>30000</v>
      </c>
      <c r="F122" s="126">
        <f t="shared" si="4"/>
        <v>270000</v>
      </c>
      <c r="G122" s="112"/>
      <c r="H122" s="112"/>
      <c r="I122" s="114"/>
      <c r="J122" s="114"/>
      <c r="K122" s="114">
        <f t="shared" si="5"/>
        <v>0</v>
      </c>
      <c r="L122" s="2462">
        <f t="shared" si="6"/>
        <v>0</v>
      </c>
      <c r="M122" s="2463"/>
      <c r="N122" s="2464"/>
      <c r="Q122" s="114"/>
      <c r="R122" s="148"/>
    </row>
    <row r="123" spans="1:18" s="1" customFormat="1" ht="18">
      <c r="A123" s="141">
        <v>4</v>
      </c>
      <c r="B123" s="142" t="s">
        <v>266</v>
      </c>
      <c r="C123" s="132"/>
      <c r="D123" s="133"/>
      <c r="E123" s="134"/>
      <c r="F123" s="126"/>
      <c r="G123" s="112"/>
      <c r="H123" s="112"/>
      <c r="I123" s="114"/>
      <c r="J123" s="114"/>
      <c r="K123" s="114">
        <f t="shared" si="5"/>
        <v>0</v>
      </c>
      <c r="L123" s="2462">
        <f t="shared" si="6"/>
        <v>0</v>
      </c>
      <c r="M123" s="2463"/>
      <c r="N123" s="2464"/>
      <c r="Q123" s="114"/>
      <c r="R123" s="148"/>
    </row>
    <row r="124" spans="1:18" s="1" customFormat="1" ht="24">
      <c r="A124" s="96">
        <v>41</v>
      </c>
      <c r="B124" s="99" t="s">
        <v>270</v>
      </c>
      <c r="C124" s="132"/>
      <c r="D124" s="133"/>
      <c r="E124" s="134"/>
      <c r="F124" s="126"/>
      <c r="G124" s="112"/>
      <c r="H124" s="112"/>
      <c r="I124" s="114"/>
      <c r="J124" s="114"/>
      <c r="K124" s="114">
        <f t="shared" si="5"/>
        <v>0</v>
      </c>
      <c r="L124" s="2462">
        <f t="shared" si="6"/>
        <v>0</v>
      </c>
      <c r="M124" s="2463"/>
      <c r="N124" s="2464"/>
      <c r="Q124" s="114"/>
      <c r="R124" s="148"/>
    </row>
    <row r="125" spans="1:18" s="1" customFormat="1" ht="24">
      <c r="A125" s="98" t="s">
        <v>271</v>
      </c>
      <c r="B125" s="99" t="s">
        <v>272</v>
      </c>
      <c r="C125" s="138" t="s">
        <v>245</v>
      </c>
      <c r="D125" s="136">
        <v>3</v>
      </c>
      <c r="E125" s="137">
        <v>337500</v>
      </c>
      <c r="F125" s="126">
        <f t="shared" ref="F125:F133" si="7">ROUND(D125*E125,2)</f>
        <v>1012500</v>
      </c>
      <c r="G125" s="112"/>
      <c r="H125" s="112"/>
      <c r="I125" s="114"/>
      <c r="J125" s="114"/>
      <c r="K125" s="114">
        <f t="shared" si="5"/>
        <v>0</v>
      </c>
      <c r="L125" s="2462">
        <f t="shared" si="6"/>
        <v>0</v>
      </c>
      <c r="M125" s="2463"/>
      <c r="N125" s="2464"/>
      <c r="Q125" s="114"/>
      <c r="R125" s="148"/>
    </row>
    <row r="126" spans="1:18" s="1" customFormat="1" ht="15">
      <c r="A126" s="97" t="s">
        <v>273</v>
      </c>
      <c r="B126" s="99" t="s">
        <v>274</v>
      </c>
      <c r="C126" s="135" t="s">
        <v>245</v>
      </c>
      <c r="D126" s="136">
        <v>2</v>
      </c>
      <c r="E126" s="137">
        <v>202500</v>
      </c>
      <c r="F126" s="126">
        <f t="shared" si="7"/>
        <v>405000</v>
      </c>
      <c r="G126" s="112"/>
      <c r="H126" s="112"/>
      <c r="I126" s="114"/>
      <c r="J126" s="114"/>
      <c r="K126" s="114">
        <f t="shared" si="5"/>
        <v>0</v>
      </c>
      <c r="L126" s="2462">
        <f t="shared" si="6"/>
        <v>0</v>
      </c>
      <c r="M126" s="2463"/>
      <c r="N126" s="2464"/>
      <c r="Q126" s="114"/>
      <c r="R126" s="148"/>
    </row>
    <row r="127" spans="1:18" s="1" customFormat="1" ht="15">
      <c r="A127" s="97" t="s">
        <v>275</v>
      </c>
      <c r="B127" s="99" t="s">
        <v>276</v>
      </c>
      <c r="C127" s="135" t="s">
        <v>245</v>
      </c>
      <c r="D127" s="136">
        <v>3</v>
      </c>
      <c r="E127" s="137">
        <v>270000</v>
      </c>
      <c r="F127" s="126">
        <f t="shared" si="7"/>
        <v>810000</v>
      </c>
      <c r="G127" s="112"/>
      <c r="H127" s="112"/>
      <c r="I127" s="114"/>
      <c r="J127" s="114"/>
      <c r="K127" s="114">
        <f t="shared" si="5"/>
        <v>0</v>
      </c>
      <c r="L127" s="2462">
        <f t="shared" si="6"/>
        <v>0</v>
      </c>
      <c r="M127" s="2463"/>
      <c r="N127" s="2464"/>
      <c r="Q127" s="114"/>
      <c r="R127" s="148"/>
    </row>
    <row r="128" spans="1:18" s="1" customFormat="1" ht="15">
      <c r="A128" s="96">
        <v>42</v>
      </c>
      <c r="B128" s="99" t="s">
        <v>277</v>
      </c>
      <c r="C128" s="132"/>
      <c r="D128" s="136"/>
      <c r="E128" s="137"/>
      <c r="F128" s="126">
        <f t="shared" si="7"/>
        <v>0</v>
      </c>
      <c r="G128" s="112"/>
      <c r="H128" s="112"/>
      <c r="I128" s="114"/>
      <c r="J128" s="114"/>
      <c r="K128" s="114">
        <f t="shared" si="5"/>
        <v>0</v>
      </c>
      <c r="L128" s="2462">
        <f t="shared" si="6"/>
        <v>0</v>
      </c>
      <c r="M128" s="2463"/>
      <c r="N128" s="2464"/>
      <c r="Q128" s="114"/>
      <c r="R128" s="148"/>
    </row>
    <row r="129" spans="1:18" s="1" customFormat="1" ht="24">
      <c r="A129" s="97" t="s">
        <v>278</v>
      </c>
      <c r="B129" s="99" t="s">
        <v>279</v>
      </c>
      <c r="C129" s="135" t="s">
        <v>206</v>
      </c>
      <c r="D129" s="136">
        <v>257</v>
      </c>
      <c r="E129" s="137">
        <v>3500</v>
      </c>
      <c r="F129" s="126">
        <f t="shared" si="7"/>
        <v>899500</v>
      </c>
      <c r="G129" s="112"/>
      <c r="H129" s="112"/>
      <c r="I129" s="114"/>
      <c r="J129" s="114"/>
      <c r="K129" s="114">
        <f t="shared" si="5"/>
        <v>0</v>
      </c>
      <c r="L129" s="2462">
        <f t="shared" si="6"/>
        <v>0</v>
      </c>
      <c r="M129" s="2463"/>
      <c r="N129" s="2464"/>
      <c r="Q129" s="114"/>
      <c r="R129" s="148"/>
    </row>
    <row r="130" spans="1:18" s="1" customFormat="1" ht="24">
      <c r="A130" s="97" t="s">
        <v>280</v>
      </c>
      <c r="B130" s="100" t="s">
        <v>267</v>
      </c>
      <c r="C130" s="135" t="s">
        <v>206</v>
      </c>
      <c r="D130" s="136">
        <v>150</v>
      </c>
      <c r="E130" s="137">
        <v>3500</v>
      </c>
      <c r="F130" s="126">
        <f t="shared" si="7"/>
        <v>525000</v>
      </c>
      <c r="G130" s="112"/>
      <c r="H130" s="112"/>
      <c r="I130" s="114"/>
      <c r="J130" s="114"/>
      <c r="K130" s="114">
        <f t="shared" si="5"/>
        <v>0</v>
      </c>
      <c r="L130" s="2462">
        <f t="shared" si="6"/>
        <v>0</v>
      </c>
      <c r="M130" s="2463"/>
      <c r="N130" s="2464"/>
      <c r="Q130" s="114"/>
      <c r="R130" s="148"/>
    </row>
    <row r="131" spans="1:18" s="1" customFormat="1" ht="24">
      <c r="A131" s="97" t="s">
        <v>281</v>
      </c>
      <c r="B131" s="100" t="s">
        <v>268</v>
      </c>
      <c r="C131" s="135" t="s">
        <v>206</v>
      </c>
      <c r="D131" s="136">
        <v>172</v>
      </c>
      <c r="E131" s="137">
        <v>3500</v>
      </c>
      <c r="F131" s="126">
        <f t="shared" si="7"/>
        <v>602000</v>
      </c>
      <c r="G131" s="112"/>
      <c r="H131" s="112"/>
      <c r="I131" s="114"/>
      <c r="J131" s="114"/>
      <c r="K131" s="114">
        <f t="shared" si="5"/>
        <v>0</v>
      </c>
      <c r="L131" s="2462">
        <f t="shared" si="6"/>
        <v>0</v>
      </c>
      <c r="M131" s="2463"/>
      <c r="N131" s="2464"/>
      <c r="Q131" s="114"/>
      <c r="R131" s="148"/>
    </row>
    <row r="132" spans="1:18" s="1" customFormat="1" ht="15">
      <c r="A132" s="97" t="s">
        <v>282</v>
      </c>
      <c r="B132" s="100" t="s">
        <v>269</v>
      </c>
      <c r="C132" s="135" t="s">
        <v>206</v>
      </c>
      <c r="D132" s="136">
        <v>15</v>
      </c>
      <c r="E132" s="137">
        <v>3500</v>
      </c>
      <c r="F132" s="126">
        <f t="shared" si="7"/>
        <v>52500</v>
      </c>
      <c r="G132" s="112"/>
      <c r="H132" s="112"/>
      <c r="I132" s="114"/>
      <c r="J132" s="114"/>
      <c r="K132" s="114">
        <f t="shared" si="5"/>
        <v>0</v>
      </c>
      <c r="L132" s="2462">
        <f t="shared" si="6"/>
        <v>0</v>
      </c>
      <c r="M132" s="2463"/>
      <c r="N132" s="2464"/>
      <c r="Q132" s="114"/>
      <c r="R132" s="148"/>
    </row>
    <row r="133" spans="1:18" s="1" customFormat="1" ht="15">
      <c r="A133" s="97" t="s">
        <v>283</v>
      </c>
      <c r="B133" s="101" t="s">
        <v>284</v>
      </c>
      <c r="C133" s="135" t="s">
        <v>185</v>
      </c>
      <c r="D133" s="136">
        <v>19</v>
      </c>
      <c r="E133" s="137">
        <v>38000</v>
      </c>
      <c r="F133" s="126">
        <f t="shared" si="7"/>
        <v>722000</v>
      </c>
      <c r="G133" s="112"/>
      <c r="H133" s="112"/>
      <c r="I133" s="114"/>
      <c r="J133" s="114"/>
      <c r="K133" s="114">
        <f t="shared" si="5"/>
        <v>0</v>
      </c>
      <c r="L133" s="2462">
        <f t="shared" si="6"/>
        <v>0</v>
      </c>
      <c r="M133" s="2463"/>
      <c r="N133" s="2464"/>
      <c r="Q133" s="114"/>
      <c r="R133" s="148"/>
    </row>
    <row r="134" spans="1:18" s="1" customFormat="1" ht="18">
      <c r="A134" s="141">
        <v>5</v>
      </c>
      <c r="B134" s="142" t="s">
        <v>334</v>
      </c>
      <c r="C134" s="132"/>
      <c r="D134" s="133"/>
      <c r="E134" s="134"/>
      <c r="F134" s="126"/>
      <c r="G134" s="112"/>
      <c r="H134" s="112"/>
      <c r="I134" s="114"/>
      <c r="J134" s="114"/>
      <c r="K134" s="114">
        <f t="shared" si="5"/>
        <v>0</v>
      </c>
      <c r="L134" s="2462">
        <f t="shared" si="6"/>
        <v>0</v>
      </c>
      <c r="M134" s="2463"/>
      <c r="N134" s="2464"/>
      <c r="Q134" s="114"/>
      <c r="R134" s="148"/>
    </row>
    <row r="135" spans="1:18" s="1" customFormat="1" ht="15">
      <c r="A135" s="140">
        <v>5.0999999999999996</v>
      </c>
      <c r="B135" s="99" t="s">
        <v>285</v>
      </c>
      <c r="C135" s="132"/>
      <c r="D135" s="133"/>
      <c r="E135" s="134"/>
      <c r="F135" s="126"/>
      <c r="G135" s="112"/>
      <c r="H135" s="112"/>
      <c r="I135" s="114"/>
      <c r="J135" s="114"/>
      <c r="K135" s="114">
        <f t="shared" si="5"/>
        <v>0</v>
      </c>
      <c r="L135" s="2462">
        <f t="shared" si="6"/>
        <v>0</v>
      </c>
      <c r="M135" s="2463"/>
      <c r="N135" s="2464"/>
      <c r="Q135" s="114"/>
      <c r="R135" s="148"/>
    </row>
    <row r="136" spans="1:18" s="1" customFormat="1" ht="24">
      <c r="A136" s="97" t="s">
        <v>286</v>
      </c>
      <c r="B136" s="99" t="s">
        <v>287</v>
      </c>
      <c r="C136" s="135" t="s">
        <v>245</v>
      </c>
      <c r="D136" s="136">
        <v>6</v>
      </c>
      <c r="E136" s="137">
        <v>175500</v>
      </c>
      <c r="F136" s="126">
        <f t="shared" ref="F136:F145" si="8">ROUND(D136*E136,2)</f>
        <v>1053000</v>
      </c>
      <c r="G136" s="112"/>
      <c r="H136" s="112"/>
      <c r="I136" s="114"/>
      <c r="J136" s="114"/>
      <c r="K136" s="114">
        <f t="shared" si="5"/>
        <v>0</v>
      </c>
      <c r="L136" s="2462">
        <f t="shared" si="6"/>
        <v>0</v>
      </c>
      <c r="M136" s="2463"/>
      <c r="N136" s="2464"/>
      <c r="Q136" s="114"/>
      <c r="R136" s="148"/>
    </row>
    <row r="137" spans="1:18" s="1" customFormat="1" ht="24">
      <c r="A137" s="97" t="s">
        <v>288</v>
      </c>
      <c r="B137" s="99" t="s">
        <v>289</v>
      </c>
      <c r="C137" s="135" t="s">
        <v>245</v>
      </c>
      <c r="D137" s="136">
        <v>10</v>
      </c>
      <c r="E137" s="137">
        <v>202500</v>
      </c>
      <c r="F137" s="126">
        <f t="shared" si="8"/>
        <v>2025000</v>
      </c>
      <c r="G137" s="112"/>
      <c r="H137" s="112"/>
      <c r="I137" s="114"/>
      <c r="J137" s="114"/>
      <c r="K137" s="114">
        <f t="shared" si="5"/>
        <v>0</v>
      </c>
      <c r="L137" s="2462">
        <f t="shared" si="6"/>
        <v>0</v>
      </c>
      <c r="M137" s="2463"/>
      <c r="N137" s="2464"/>
      <c r="Q137" s="114"/>
      <c r="R137" s="148"/>
    </row>
    <row r="138" spans="1:18" s="1" customFormat="1" ht="24">
      <c r="A138" s="97" t="s">
        <v>290</v>
      </c>
      <c r="B138" s="100" t="s">
        <v>291</v>
      </c>
      <c r="C138" s="135" t="s">
        <v>245</v>
      </c>
      <c r="D138" s="136">
        <v>10</v>
      </c>
      <c r="E138" s="137">
        <v>202500</v>
      </c>
      <c r="F138" s="126">
        <f t="shared" si="8"/>
        <v>2025000</v>
      </c>
      <c r="G138" s="112"/>
      <c r="H138" s="112"/>
      <c r="I138" s="114"/>
      <c r="J138" s="114"/>
      <c r="K138" s="114">
        <f t="shared" si="5"/>
        <v>0</v>
      </c>
      <c r="L138" s="2462">
        <f t="shared" si="6"/>
        <v>0</v>
      </c>
      <c r="M138" s="2463"/>
      <c r="N138" s="2464"/>
      <c r="Q138" s="114"/>
      <c r="R138" s="148"/>
    </row>
    <row r="139" spans="1:18" s="1" customFormat="1" ht="15">
      <c r="A139" s="140">
        <v>5.2</v>
      </c>
      <c r="B139" s="99" t="s">
        <v>292</v>
      </c>
      <c r="C139" s="132"/>
      <c r="D139" s="136"/>
      <c r="E139" s="137"/>
      <c r="F139" s="126">
        <f t="shared" si="8"/>
        <v>0</v>
      </c>
      <c r="G139" s="112"/>
      <c r="H139" s="112"/>
      <c r="I139" s="114"/>
      <c r="J139" s="114"/>
      <c r="K139" s="114">
        <f t="shared" si="5"/>
        <v>0</v>
      </c>
      <c r="L139" s="2462">
        <f t="shared" si="6"/>
        <v>0</v>
      </c>
      <c r="M139" s="2463"/>
      <c r="N139" s="2464"/>
      <c r="Q139" s="114"/>
      <c r="R139" s="148"/>
    </row>
    <row r="140" spans="1:18" s="1" customFormat="1" ht="24">
      <c r="A140" s="97" t="s">
        <v>293</v>
      </c>
      <c r="B140" s="100" t="s">
        <v>294</v>
      </c>
      <c r="C140" s="135" t="s">
        <v>245</v>
      </c>
      <c r="D140" s="136">
        <v>6</v>
      </c>
      <c r="E140" s="137">
        <v>810000</v>
      </c>
      <c r="F140" s="126">
        <f t="shared" si="8"/>
        <v>4860000</v>
      </c>
      <c r="G140" s="112"/>
      <c r="H140" s="112"/>
      <c r="I140" s="114"/>
      <c r="J140" s="114"/>
      <c r="K140" s="114">
        <f t="shared" si="5"/>
        <v>0</v>
      </c>
      <c r="L140" s="2462">
        <f t="shared" si="6"/>
        <v>0</v>
      </c>
      <c r="M140" s="2463"/>
      <c r="N140" s="2464"/>
      <c r="Q140" s="114"/>
      <c r="R140" s="148"/>
    </row>
    <row r="141" spans="1:18" s="1" customFormat="1" ht="24">
      <c r="A141" s="97" t="s">
        <v>295</v>
      </c>
      <c r="B141" s="99" t="s">
        <v>296</v>
      </c>
      <c r="C141" s="135" t="s">
        <v>297</v>
      </c>
      <c r="D141" s="136">
        <v>50</v>
      </c>
      <c r="E141" s="137">
        <v>121500</v>
      </c>
      <c r="F141" s="126">
        <f t="shared" si="8"/>
        <v>6075000</v>
      </c>
      <c r="G141" s="112"/>
      <c r="H141" s="112"/>
      <c r="I141" s="114"/>
      <c r="J141" s="114"/>
      <c r="K141" s="114">
        <f t="shared" si="5"/>
        <v>0</v>
      </c>
      <c r="L141" s="2462">
        <f t="shared" si="6"/>
        <v>0</v>
      </c>
      <c r="M141" s="2463"/>
      <c r="N141" s="2464"/>
      <c r="Q141" s="114"/>
      <c r="R141" s="148"/>
    </row>
    <row r="142" spans="1:18" s="1" customFormat="1" ht="15">
      <c r="A142" s="97" t="s">
        <v>298</v>
      </c>
      <c r="B142" s="99" t="s">
        <v>299</v>
      </c>
      <c r="C142" s="135" t="s">
        <v>189</v>
      </c>
      <c r="D142" s="136">
        <v>1000</v>
      </c>
      <c r="E142" s="137">
        <v>140</v>
      </c>
      <c r="F142" s="126">
        <f t="shared" si="8"/>
        <v>140000</v>
      </c>
      <c r="G142" s="112"/>
      <c r="H142" s="112"/>
      <c r="I142" s="114"/>
      <c r="J142" s="114"/>
      <c r="K142" s="114">
        <f t="shared" si="5"/>
        <v>0</v>
      </c>
      <c r="L142" s="2462">
        <f t="shared" si="6"/>
        <v>0</v>
      </c>
      <c r="M142" s="2463"/>
      <c r="N142" s="2464"/>
      <c r="Q142" s="114"/>
      <c r="R142" s="148"/>
    </row>
    <row r="143" spans="1:18" s="1" customFormat="1" ht="15">
      <c r="A143" s="97" t="s">
        <v>300</v>
      </c>
      <c r="B143" s="99" t="s">
        <v>301</v>
      </c>
      <c r="C143" s="135" t="s">
        <v>245</v>
      </c>
      <c r="D143" s="136">
        <v>4</v>
      </c>
      <c r="E143" s="137">
        <v>472500</v>
      </c>
      <c r="F143" s="126">
        <f t="shared" si="8"/>
        <v>1890000</v>
      </c>
      <c r="G143" s="112"/>
      <c r="H143" s="112"/>
      <c r="I143" s="114"/>
      <c r="J143" s="114"/>
      <c r="K143" s="114">
        <f t="shared" si="5"/>
        <v>0</v>
      </c>
      <c r="L143" s="2462">
        <f t="shared" si="6"/>
        <v>0</v>
      </c>
      <c r="M143" s="2463"/>
      <c r="N143" s="2464"/>
      <c r="Q143" s="114"/>
      <c r="R143" s="148"/>
    </row>
    <row r="144" spans="1:18" s="1" customFormat="1" ht="24">
      <c r="A144" s="97" t="s">
        <v>302</v>
      </c>
      <c r="B144" s="100" t="s">
        <v>303</v>
      </c>
      <c r="C144" s="135" t="s">
        <v>206</v>
      </c>
      <c r="D144" s="136">
        <v>500</v>
      </c>
      <c r="E144" s="137">
        <v>13500</v>
      </c>
      <c r="F144" s="126">
        <f t="shared" si="8"/>
        <v>6750000</v>
      </c>
      <c r="G144" s="112"/>
      <c r="H144" s="112"/>
      <c r="I144" s="114"/>
      <c r="J144" s="114"/>
      <c r="K144" s="114">
        <f t="shared" si="5"/>
        <v>0</v>
      </c>
      <c r="L144" s="2462">
        <f t="shared" si="6"/>
        <v>0</v>
      </c>
      <c r="M144" s="2463"/>
      <c r="N144" s="2464"/>
      <c r="Q144" s="114"/>
      <c r="R144" s="148"/>
    </row>
    <row r="145" spans="1:18" s="1" customFormat="1" ht="15">
      <c r="A145" s="97" t="s">
        <v>304</v>
      </c>
      <c r="B145" s="99" t="s">
        <v>305</v>
      </c>
      <c r="C145" s="135" t="s">
        <v>297</v>
      </c>
      <c r="D145" s="136">
        <v>50</v>
      </c>
      <c r="E145" s="137">
        <v>67500</v>
      </c>
      <c r="F145" s="126">
        <f t="shared" si="8"/>
        <v>3375000</v>
      </c>
      <c r="G145" s="112"/>
      <c r="H145" s="112"/>
      <c r="I145" s="114"/>
      <c r="J145" s="114"/>
      <c r="K145" s="114">
        <f t="shared" si="5"/>
        <v>0</v>
      </c>
      <c r="L145" s="2462">
        <f t="shared" si="6"/>
        <v>0</v>
      </c>
      <c r="M145" s="2463"/>
      <c r="N145" s="2464"/>
      <c r="Q145" s="114"/>
      <c r="R145" s="148"/>
    </row>
    <row r="146" spans="1:18" s="1" customFormat="1" ht="18">
      <c r="A146" s="141">
        <v>6</v>
      </c>
      <c r="B146" s="142" t="s">
        <v>306</v>
      </c>
      <c r="C146" s="132"/>
      <c r="D146" s="133"/>
      <c r="E146" s="134"/>
      <c r="F146" s="126"/>
      <c r="G146" s="112"/>
      <c r="H146" s="112"/>
      <c r="I146" s="114"/>
      <c r="J146" s="114"/>
      <c r="K146" s="114">
        <f t="shared" si="5"/>
        <v>0</v>
      </c>
      <c r="L146" s="2462">
        <f t="shared" si="6"/>
        <v>0</v>
      </c>
      <c r="M146" s="2463"/>
      <c r="N146" s="2464"/>
      <c r="Q146" s="114"/>
      <c r="R146" s="148"/>
    </row>
    <row r="147" spans="1:18" s="1" customFormat="1" ht="15">
      <c r="A147" s="96">
        <v>61</v>
      </c>
      <c r="B147" s="99" t="s">
        <v>75</v>
      </c>
      <c r="C147" s="132"/>
      <c r="D147" s="133"/>
      <c r="E147" s="134"/>
      <c r="F147" s="126"/>
      <c r="G147" s="112"/>
      <c r="H147" s="112"/>
      <c r="I147" s="114"/>
      <c r="J147" s="114"/>
      <c r="K147" s="114">
        <f t="shared" si="5"/>
        <v>0</v>
      </c>
      <c r="L147" s="2462">
        <f t="shared" si="6"/>
        <v>0</v>
      </c>
      <c r="M147" s="2463"/>
      <c r="N147" s="2464"/>
      <c r="Q147" s="114"/>
      <c r="R147" s="148"/>
    </row>
    <row r="148" spans="1:18" s="1" customFormat="1" ht="15">
      <c r="A148" s="97" t="s">
        <v>309</v>
      </c>
      <c r="B148" s="99" t="s">
        <v>310</v>
      </c>
      <c r="C148" s="135" t="s">
        <v>206</v>
      </c>
      <c r="D148" s="136">
        <v>50</v>
      </c>
      <c r="E148" s="137">
        <v>810</v>
      </c>
      <c r="F148" s="126">
        <f t="shared" ref="F148:F163" si="9">ROUND(D148*E148,2)</f>
        <v>40500</v>
      </c>
      <c r="G148" s="112"/>
      <c r="H148" s="112"/>
      <c r="I148" s="114"/>
      <c r="J148" s="114"/>
      <c r="K148" s="114">
        <f t="shared" si="5"/>
        <v>0</v>
      </c>
      <c r="L148" s="2462">
        <f t="shared" si="6"/>
        <v>0</v>
      </c>
      <c r="M148" s="2463"/>
      <c r="N148" s="2464"/>
      <c r="Q148" s="114"/>
      <c r="R148" s="148"/>
    </row>
    <row r="149" spans="1:18" s="1" customFormat="1" ht="24">
      <c r="A149" s="131">
        <v>62</v>
      </c>
      <c r="B149" s="99" t="s">
        <v>311</v>
      </c>
      <c r="C149" s="132"/>
      <c r="D149" s="136"/>
      <c r="E149" s="137"/>
      <c r="F149" s="126">
        <f t="shared" si="9"/>
        <v>0</v>
      </c>
      <c r="G149" s="112"/>
      <c r="H149" s="112"/>
      <c r="I149" s="114"/>
      <c r="J149" s="114"/>
      <c r="K149" s="114">
        <f t="shared" si="5"/>
        <v>0</v>
      </c>
      <c r="L149" s="2462">
        <f t="shared" si="6"/>
        <v>0</v>
      </c>
      <c r="M149" s="2463"/>
      <c r="N149" s="2464"/>
      <c r="Q149" s="114"/>
      <c r="R149" s="148"/>
    </row>
    <row r="150" spans="1:18" s="1" customFormat="1" ht="24">
      <c r="A150" s="98" t="s">
        <v>312</v>
      </c>
      <c r="B150" s="99" t="s">
        <v>313</v>
      </c>
      <c r="C150" s="138" t="s">
        <v>192</v>
      </c>
      <c r="D150" s="136">
        <v>27</v>
      </c>
      <c r="E150" s="137">
        <v>20250</v>
      </c>
      <c r="F150" s="126">
        <f t="shared" si="9"/>
        <v>546750</v>
      </c>
      <c r="G150" s="112"/>
      <c r="H150" s="112"/>
      <c r="I150" s="114"/>
      <c r="J150" s="114"/>
      <c r="K150" s="114">
        <f t="shared" si="5"/>
        <v>0</v>
      </c>
      <c r="L150" s="2462">
        <f t="shared" si="6"/>
        <v>0</v>
      </c>
      <c r="M150" s="2463"/>
      <c r="N150" s="2464"/>
      <c r="Q150" s="114"/>
      <c r="R150" s="148"/>
    </row>
    <row r="151" spans="1:18" s="1" customFormat="1" ht="24">
      <c r="A151" s="131">
        <v>63</v>
      </c>
      <c r="B151" s="99" t="s">
        <v>314</v>
      </c>
      <c r="C151" s="132"/>
      <c r="D151" s="136"/>
      <c r="E151" s="137"/>
      <c r="F151" s="126">
        <f t="shared" si="9"/>
        <v>0</v>
      </c>
      <c r="G151" s="112"/>
      <c r="H151" s="112"/>
      <c r="I151" s="114"/>
      <c r="J151" s="114"/>
      <c r="K151" s="114">
        <f t="shared" si="5"/>
        <v>0</v>
      </c>
      <c r="L151" s="2462">
        <f t="shared" si="6"/>
        <v>0</v>
      </c>
      <c r="M151" s="2463"/>
      <c r="N151" s="2464"/>
      <c r="Q151" s="114"/>
      <c r="R151" s="148"/>
    </row>
    <row r="152" spans="1:18" s="1" customFormat="1" ht="24">
      <c r="A152" s="98" t="s">
        <v>315</v>
      </c>
      <c r="B152" s="99" t="s">
        <v>316</v>
      </c>
      <c r="C152" s="138" t="s">
        <v>192</v>
      </c>
      <c r="D152" s="136">
        <v>21.6</v>
      </c>
      <c r="E152" s="137">
        <v>13500</v>
      </c>
      <c r="F152" s="126">
        <f t="shared" si="9"/>
        <v>291600</v>
      </c>
      <c r="G152" s="112"/>
      <c r="H152" s="112"/>
      <c r="I152" s="114"/>
      <c r="J152" s="114"/>
      <c r="K152" s="114">
        <f t="shared" si="5"/>
        <v>0</v>
      </c>
      <c r="L152" s="2462">
        <f t="shared" si="6"/>
        <v>0</v>
      </c>
      <c r="M152" s="2463"/>
      <c r="N152" s="2464"/>
      <c r="Q152" s="114"/>
      <c r="R152" s="148"/>
    </row>
    <row r="153" spans="1:18" s="1" customFormat="1" ht="24">
      <c r="A153" s="97" t="s">
        <v>317</v>
      </c>
      <c r="B153" s="99" t="s">
        <v>318</v>
      </c>
      <c r="C153" s="138" t="s">
        <v>192</v>
      </c>
      <c r="D153" s="136">
        <v>5.4</v>
      </c>
      <c r="E153" s="137">
        <v>54000</v>
      </c>
      <c r="F153" s="126">
        <f t="shared" si="9"/>
        <v>291600</v>
      </c>
      <c r="G153" s="112"/>
      <c r="H153" s="112"/>
      <c r="I153" s="114"/>
      <c r="J153" s="114"/>
      <c r="K153" s="114">
        <f t="shared" si="5"/>
        <v>0</v>
      </c>
      <c r="L153" s="2462">
        <f t="shared" si="6"/>
        <v>0</v>
      </c>
      <c r="M153" s="2463"/>
      <c r="N153" s="2464"/>
      <c r="Q153" s="114"/>
      <c r="R153" s="148"/>
    </row>
    <row r="154" spans="1:18" s="1" customFormat="1" ht="24">
      <c r="A154" s="131">
        <v>64</v>
      </c>
      <c r="B154" s="99" t="s">
        <v>319</v>
      </c>
      <c r="C154" s="132"/>
      <c r="D154" s="136"/>
      <c r="E154" s="137"/>
      <c r="F154" s="126">
        <f t="shared" si="9"/>
        <v>0</v>
      </c>
      <c r="G154" s="112"/>
      <c r="H154" s="112"/>
      <c r="I154" s="114"/>
      <c r="J154" s="114"/>
      <c r="K154" s="114">
        <f t="shared" si="5"/>
        <v>0</v>
      </c>
      <c r="L154" s="2462">
        <f t="shared" si="6"/>
        <v>0</v>
      </c>
      <c r="M154" s="2463"/>
      <c r="N154" s="2464"/>
      <c r="Q154" s="114"/>
      <c r="R154" s="148"/>
    </row>
    <row r="155" spans="1:18" s="1" customFormat="1" ht="15">
      <c r="A155" s="97" t="s">
        <v>320</v>
      </c>
      <c r="B155" s="99" t="s">
        <v>321</v>
      </c>
      <c r="C155" s="135" t="s">
        <v>206</v>
      </c>
      <c r="D155" s="136">
        <v>50</v>
      </c>
      <c r="E155" s="137">
        <v>94500</v>
      </c>
      <c r="F155" s="126">
        <f t="shared" si="9"/>
        <v>4725000</v>
      </c>
      <c r="G155" s="112"/>
      <c r="H155" s="112"/>
      <c r="I155" s="114"/>
      <c r="J155" s="114"/>
      <c r="K155" s="114">
        <f t="shared" si="5"/>
        <v>0</v>
      </c>
      <c r="L155" s="2462">
        <f t="shared" si="6"/>
        <v>0</v>
      </c>
      <c r="M155" s="2463"/>
      <c r="N155" s="2464"/>
      <c r="Q155" s="114"/>
      <c r="R155" s="148"/>
    </row>
    <row r="156" spans="1:18" s="1" customFormat="1" ht="24">
      <c r="A156" s="131">
        <v>65</v>
      </c>
      <c r="B156" s="99" t="s">
        <v>322</v>
      </c>
      <c r="C156" s="132"/>
      <c r="D156" s="136"/>
      <c r="E156" s="137"/>
      <c r="F156" s="126">
        <f t="shared" si="9"/>
        <v>0</v>
      </c>
      <c r="G156" s="112"/>
      <c r="H156" s="112"/>
      <c r="I156" s="114"/>
      <c r="J156" s="114"/>
      <c r="K156" s="114">
        <f t="shared" si="5"/>
        <v>0</v>
      </c>
      <c r="L156" s="2462">
        <f t="shared" si="6"/>
        <v>0</v>
      </c>
      <c r="M156" s="2463"/>
      <c r="N156" s="2464"/>
      <c r="Q156" s="114"/>
      <c r="R156" s="148"/>
    </row>
    <row r="157" spans="1:18" s="1" customFormat="1" ht="15">
      <c r="A157" s="97" t="s">
        <v>323</v>
      </c>
      <c r="B157" s="99" t="s">
        <v>324</v>
      </c>
      <c r="C157" s="135" t="s">
        <v>245</v>
      </c>
      <c r="D157" s="136">
        <v>1</v>
      </c>
      <c r="E157" s="137">
        <v>675000</v>
      </c>
      <c r="F157" s="126">
        <f t="shared" si="9"/>
        <v>675000</v>
      </c>
      <c r="G157" s="112"/>
      <c r="H157" s="112"/>
      <c r="I157" s="114"/>
      <c r="J157" s="114"/>
      <c r="K157" s="114">
        <f t="shared" ref="K157:K163" si="10">+I157+Q157</f>
        <v>0</v>
      </c>
      <c r="L157" s="2462">
        <f t="shared" ref="L157:L163" si="11">+J157+R157</f>
        <v>0</v>
      </c>
      <c r="M157" s="2463"/>
      <c r="N157" s="2464"/>
      <c r="Q157" s="114"/>
      <c r="R157" s="148"/>
    </row>
    <row r="158" spans="1:18" s="1" customFormat="1" ht="15">
      <c r="A158" s="97" t="s">
        <v>325</v>
      </c>
      <c r="B158" s="100" t="s">
        <v>308</v>
      </c>
      <c r="C158" s="135" t="s">
        <v>245</v>
      </c>
      <c r="D158" s="136">
        <v>1</v>
      </c>
      <c r="E158" s="137">
        <v>1350000</v>
      </c>
      <c r="F158" s="126">
        <f t="shared" si="9"/>
        <v>1350000</v>
      </c>
      <c r="G158" s="112"/>
      <c r="H158" s="112"/>
      <c r="I158" s="114"/>
      <c r="J158" s="114"/>
      <c r="K158" s="114">
        <f t="shared" si="10"/>
        <v>0</v>
      </c>
      <c r="L158" s="2462">
        <f t="shared" si="11"/>
        <v>0</v>
      </c>
      <c r="M158" s="2463"/>
      <c r="N158" s="2464"/>
      <c r="Q158" s="114"/>
      <c r="R158" s="148"/>
    </row>
    <row r="159" spans="1:18" s="1" customFormat="1" ht="15">
      <c r="A159" s="96">
        <v>66</v>
      </c>
      <c r="B159" s="99" t="s">
        <v>326</v>
      </c>
      <c r="C159" s="132"/>
      <c r="D159" s="136"/>
      <c r="E159" s="137"/>
      <c r="F159" s="126">
        <f t="shared" si="9"/>
        <v>0</v>
      </c>
      <c r="G159" s="112"/>
      <c r="H159" s="112"/>
      <c r="I159" s="114"/>
      <c r="J159" s="114"/>
      <c r="K159" s="114">
        <f t="shared" si="10"/>
        <v>0</v>
      </c>
      <c r="L159" s="2462">
        <f t="shared" si="11"/>
        <v>0</v>
      </c>
      <c r="M159" s="2463"/>
      <c r="N159" s="2464"/>
      <c r="Q159" s="114"/>
      <c r="R159" s="148"/>
    </row>
    <row r="160" spans="1:18" s="1" customFormat="1" ht="15">
      <c r="A160" s="97" t="s">
        <v>327</v>
      </c>
      <c r="B160" s="99" t="s">
        <v>328</v>
      </c>
      <c r="C160" s="135" t="s">
        <v>245</v>
      </c>
      <c r="D160" s="136">
        <v>1</v>
      </c>
      <c r="E160" s="137">
        <v>675000</v>
      </c>
      <c r="F160" s="126">
        <f t="shared" si="9"/>
        <v>675000</v>
      </c>
      <c r="G160" s="112"/>
      <c r="H160" s="112"/>
      <c r="I160" s="114"/>
      <c r="J160" s="114"/>
      <c r="K160" s="114">
        <f t="shared" si="10"/>
        <v>0</v>
      </c>
      <c r="L160" s="2462">
        <f t="shared" si="11"/>
        <v>0</v>
      </c>
      <c r="M160" s="2463"/>
      <c r="N160" s="2464"/>
      <c r="Q160" s="114"/>
      <c r="R160" s="148"/>
    </row>
    <row r="161" spans="1:18" s="1" customFormat="1" ht="15">
      <c r="A161" s="97" t="s">
        <v>329</v>
      </c>
      <c r="B161" s="99" t="s">
        <v>330</v>
      </c>
      <c r="C161" s="135" t="s">
        <v>245</v>
      </c>
      <c r="D161" s="136">
        <v>1</v>
      </c>
      <c r="E161" s="137">
        <v>810000</v>
      </c>
      <c r="F161" s="126">
        <f t="shared" si="9"/>
        <v>810000</v>
      </c>
      <c r="G161" s="112"/>
      <c r="H161" s="112"/>
      <c r="I161" s="114"/>
      <c r="J161" s="114"/>
      <c r="K161" s="114">
        <f t="shared" si="10"/>
        <v>0</v>
      </c>
      <c r="L161" s="2462">
        <f t="shared" si="11"/>
        <v>0</v>
      </c>
      <c r="M161" s="2463"/>
      <c r="N161" s="2464"/>
      <c r="Q161" s="114"/>
      <c r="R161" s="148"/>
    </row>
    <row r="162" spans="1:18" s="1" customFormat="1" ht="15">
      <c r="A162" s="131">
        <v>67</v>
      </c>
      <c r="B162" s="99" t="s">
        <v>331</v>
      </c>
      <c r="C162" s="132"/>
      <c r="D162" s="136"/>
      <c r="E162" s="137"/>
      <c r="F162" s="126">
        <f t="shared" si="9"/>
        <v>0</v>
      </c>
      <c r="G162" s="112"/>
      <c r="H162" s="112"/>
      <c r="I162" s="114"/>
      <c r="J162" s="114"/>
      <c r="K162" s="114">
        <f t="shared" si="10"/>
        <v>0</v>
      </c>
      <c r="L162" s="2462">
        <f t="shared" si="11"/>
        <v>0</v>
      </c>
      <c r="M162" s="2463"/>
      <c r="N162" s="2464"/>
      <c r="Q162" s="114"/>
      <c r="R162" s="148"/>
    </row>
    <row r="163" spans="1:18" s="1" customFormat="1" ht="24">
      <c r="A163" s="98" t="s">
        <v>332</v>
      </c>
      <c r="B163" s="99" t="s">
        <v>333</v>
      </c>
      <c r="C163" s="138" t="s">
        <v>245</v>
      </c>
      <c r="D163" s="136">
        <v>1</v>
      </c>
      <c r="E163" s="137">
        <v>2430000</v>
      </c>
      <c r="F163" s="126">
        <f t="shared" si="9"/>
        <v>2430000</v>
      </c>
      <c r="G163" s="112"/>
      <c r="H163" s="112"/>
      <c r="I163" s="114"/>
      <c r="J163" s="114"/>
      <c r="K163" s="114">
        <f t="shared" si="10"/>
        <v>0</v>
      </c>
      <c r="L163" s="2462">
        <f t="shared" si="11"/>
        <v>0</v>
      </c>
      <c r="M163" s="2463"/>
      <c r="N163" s="2464"/>
      <c r="Q163" s="114"/>
      <c r="R163" s="148"/>
    </row>
    <row r="164" spans="1:18" s="1" customFormat="1" ht="15">
      <c r="A164" s="119"/>
      <c r="B164" s="118"/>
      <c r="C164" s="124"/>
      <c r="D164" s="125"/>
      <c r="E164" s="125"/>
      <c r="F164" s="126" t="s">
        <v>0</v>
      </c>
      <c r="G164" s="112"/>
      <c r="H164" s="112"/>
      <c r="I164" s="114"/>
      <c r="J164" s="114">
        <f t="shared" ref="J164:J165" si="12">I164*E164</f>
        <v>0</v>
      </c>
      <c r="K164" s="114"/>
      <c r="L164" s="2501"/>
      <c r="M164" s="2501"/>
      <c r="N164" s="2502"/>
      <c r="Q164" s="114"/>
      <c r="R164" s="148"/>
    </row>
    <row r="165" spans="1:18" s="1" customFormat="1" ht="15">
      <c r="A165" s="119"/>
      <c r="B165" s="118"/>
      <c r="C165" s="124"/>
      <c r="D165" s="125"/>
      <c r="E165" s="125"/>
      <c r="F165" s="126"/>
      <c r="G165" s="112"/>
      <c r="H165" s="112"/>
      <c r="I165" s="114"/>
      <c r="J165" s="114">
        <f t="shared" si="12"/>
        <v>0</v>
      </c>
      <c r="K165" s="114">
        <f>I165</f>
        <v>0</v>
      </c>
      <c r="L165" s="2501">
        <f>K165*E165</f>
        <v>0</v>
      </c>
      <c r="M165" s="2501"/>
      <c r="N165" s="2502"/>
      <c r="Q165" s="114">
        <f>O165</f>
        <v>0</v>
      </c>
      <c r="R165" s="148">
        <f>Q165*K165</f>
        <v>0</v>
      </c>
    </row>
    <row r="166" spans="1:18" s="1" customFormat="1" ht="15.6" thickBot="1">
      <c r="A166" s="120"/>
      <c r="B166" s="121"/>
      <c r="C166" s="128"/>
      <c r="D166" s="129">
        <f>C166*A166</f>
        <v>0</v>
      </c>
      <c r="E166" s="129"/>
      <c r="F166" s="127"/>
      <c r="G166" s="122"/>
      <c r="H166" s="122"/>
      <c r="I166" s="122"/>
      <c r="J166" s="122"/>
      <c r="K166" s="123">
        <f>I166</f>
        <v>0</v>
      </c>
      <c r="L166" s="2503">
        <f>E166*K166</f>
        <v>0</v>
      </c>
      <c r="M166" s="2503"/>
      <c r="N166" s="2504"/>
      <c r="Q166" s="123">
        <f>O166</f>
        <v>0</v>
      </c>
      <c r="R166" s="149">
        <f>K166*Q166</f>
        <v>0</v>
      </c>
    </row>
    <row r="167" spans="1:18" s="3" customFormat="1" ht="19.5" customHeight="1" thickBot="1">
      <c r="A167" s="58" t="s">
        <v>32</v>
      </c>
      <c r="B167" s="59"/>
      <c r="C167" s="59" t="s">
        <v>0</v>
      </c>
      <c r="D167" s="59"/>
      <c r="E167" s="60"/>
      <c r="F167" s="63">
        <f>SUM(F27:F166)</f>
        <v>4849073260</v>
      </c>
      <c r="G167" s="62" t="s">
        <v>0</v>
      </c>
      <c r="H167" s="61">
        <f>SUM(H27:H166)</f>
        <v>0</v>
      </c>
      <c r="I167" s="59" t="s">
        <v>0</v>
      </c>
      <c r="J167" s="61">
        <f>SUM(J27:J166)</f>
        <v>0</v>
      </c>
      <c r="K167" s="59" t="s">
        <v>0</v>
      </c>
      <c r="L167" s="2505">
        <f>SUM(L29:N166)</f>
        <v>0</v>
      </c>
      <c r="M167" s="2506"/>
      <c r="N167" s="2507"/>
      <c r="Q167" s="59" t="s">
        <v>0</v>
      </c>
      <c r="R167" s="74"/>
    </row>
    <row r="168" spans="1:18" s="3" customFormat="1" ht="22.5" customHeight="1">
      <c r="A168" s="2491" t="s">
        <v>12</v>
      </c>
      <c r="B168" s="2492"/>
      <c r="C168" s="2492"/>
      <c r="D168" s="2492"/>
      <c r="E168" s="2492"/>
      <c r="F168" s="2492"/>
      <c r="G168" s="2492"/>
      <c r="H168" s="2492"/>
      <c r="I168" s="2492"/>
      <c r="J168" s="2492"/>
      <c r="K168" s="2492"/>
      <c r="L168" s="2492"/>
      <c r="M168" s="10"/>
      <c r="N168" s="12"/>
    </row>
    <row r="169" spans="1:18" s="3" customFormat="1" ht="16.5" customHeight="1">
      <c r="A169" s="25" t="s">
        <v>21</v>
      </c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2"/>
    </row>
    <row r="170" spans="1:18" s="3" customFormat="1" ht="34.5" customHeight="1">
      <c r="A170" s="2493" t="s">
        <v>36</v>
      </c>
      <c r="B170" s="2492"/>
      <c r="C170" s="2492"/>
      <c r="D170" s="2492"/>
      <c r="E170" s="2492"/>
      <c r="F170" s="2492"/>
      <c r="G170" s="2492"/>
      <c r="H170" s="2492"/>
      <c r="I170" s="66"/>
      <c r="J170" s="66"/>
      <c r="K170" s="66"/>
      <c r="L170" s="66"/>
      <c r="M170" s="10"/>
      <c r="N170" s="12"/>
    </row>
    <row r="171" spans="1:18" s="1" customFormat="1" ht="29.25" customHeight="1">
      <c r="A171" s="2496" t="s">
        <v>26</v>
      </c>
      <c r="B171" s="2497"/>
      <c r="C171" s="2497"/>
      <c r="D171" s="2497"/>
      <c r="E171" s="2497"/>
      <c r="F171" s="2497"/>
      <c r="G171" s="2497"/>
      <c r="H171" s="2497"/>
      <c r="I171" s="2497"/>
      <c r="J171" s="2497"/>
      <c r="K171" s="2497"/>
      <c r="L171" s="2497"/>
      <c r="M171" s="2497"/>
      <c r="N171" s="2498"/>
    </row>
    <row r="172" spans="1:18" s="1" customFormat="1" ht="22.5" customHeight="1">
      <c r="A172" s="2496"/>
      <c r="B172" s="2497"/>
      <c r="C172" s="2497"/>
      <c r="D172" s="2497"/>
      <c r="E172" s="2497"/>
      <c r="F172" s="2497"/>
      <c r="G172" s="2497"/>
      <c r="H172" s="2497"/>
      <c r="I172" s="2497"/>
      <c r="J172" s="2497"/>
      <c r="K172" s="2497"/>
      <c r="L172" s="2497"/>
      <c r="M172" s="2497"/>
      <c r="N172" s="2498"/>
    </row>
    <row r="173" spans="1:18" s="1" customFormat="1" ht="13.5" customHeight="1">
      <c r="A173" s="1707" t="s">
        <v>0</v>
      </c>
      <c r="B173" s="1708"/>
      <c r="C173" s="1708"/>
      <c r="D173" s="2499"/>
      <c r="E173" s="2499"/>
      <c r="F173" s="2499"/>
      <c r="G173" s="26"/>
      <c r="H173" s="26"/>
      <c r="I173" s="26"/>
      <c r="J173" s="2500"/>
      <c r="K173" s="2500"/>
      <c r="L173" s="2500"/>
      <c r="M173" s="33"/>
      <c r="N173" s="67"/>
    </row>
    <row r="174" spans="1:18" ht="14.25" customHeight="1">
      <c r="A174" s="80" t="s">
        <v>31</v>
      </c>
      <c r="B174" s="81"/>
      <c r="C174" s="82"/>
      <c r="D174" s="82"/>
      <c r="E174" s="160" t="s">
        <v>31</v>
      </c>
      <c r="F174" s="161"/>
      <c r="G174" s="161"/>
      <c r="H174" s="83"/>
      <c r="I174" s="82"/>
      <c r="J174" s="82"/>
      <c r="K174" s="82"/>
      <c r="L174" s="82"/>
      <c r="M174" s="82"/>
      <c r="N174" s="84"/>
    </row>
    <row r="175" spans="1:18" ht="13.8">
      <c r="A175" s="85" t="s">
        <v>47</v>
      </c>
      <c r="B175" s="86"/>
      <c r="C175" s="82"/>
      <c r="D175" s="82"/>
      <c r="E175" s="87" t="s">
        <v>408</v>
      </c>
      <c r="F175" s="86"/>
      <c r="G175" s="86"/>
      <c r="H175" s="86"/>
      <c r="I175" s="82"/>
      <c r="J175" s="82"/>
      <c r="K175" s="82"/>
      <c r="L175" s="82"/>
      <c r="M175" s="82"/>
      <c r="N175" s="84"/>
    </row>
    <row r="176" spans="1:18">
      <c r="A176" s="88" t="s">
        <v>33</v>
      </c>
      <c r="B176" s="89"/>
      <c r="C176" s="82"/>
      <c r="D176" s="82"/>
      <c r="E176" s="87" t="s">
        <v>33</v>
      </c>
      <c r="F176" s="87"/>
      <c r="G176" s="87"/>
      <c r="H176" s="87"/>
      <c r="I176" s="82"/>
      <c r="J176" s="82"/>
      <c r="K176" s="82"/>
      <c r="L176" s="82"/>
      <c r="M176" s="82"/>
      <c r="N176" s="84"/>
    </row>
    <row r="177" spans="1:14">
      <c r="A177" s="2494" t="s">
        <v>29</v>
      </c>
      <c r="B177" s="2495"/>
      <c r="C177" s="82"/>
      <c r="D177" s="82"/>
      <c r="E177" s="86" t="s">
        <v>30</v>
      </c>
      <c r="F177" s="86"/>
      <c r="G177" s="86"/>
      <c r="H177" s="86"/>
      <c r="I177" s="82"/>
      <c r="J177" s="82"/>
      <c r="K177" s="82"/>
      <c r="L177" s="82"/>
      <c r="M177" s="82"/>
      <c r="N177" s="84"/>
    </row>
    <row r="178" spans="1:14">
      <c r="A178" s="88" t="s">
        <v>46</v>
      </c>
      <c r="B178" s="90"/>
      <c r="C178" s="82"/>
      <c r="D178" s="82"/>
      <c r="E178" s="92" t="s">
        <v>48</v>
      </c>
      <c r="F178" s="93"/>
      <c r="G178" s="93"/>
      <c r="H178" s="93"/>
      <c r="I178" s="91"/>
      <c r="J178" s="94"/>
      <c r="K178" s="94"/>
      <c r="L178" s="94"/>
      <c r="M178" s="82"/>
      <c r="N178" s="84"/>
    </row>
    <row r="179" spans="1:14">
      <c r="A179" s="95"/>
      <c r="B179" s="90"/>
      <c r="C179" s="92"/>
      <c r="D179" s="93"/>
      <c r="E179" s="93"/>
      <c r="F179" s="93"/>
      <c r="G179" s="91"/>
      <c r="H179" s="91"/>
      <c r="I179" s="91"/>
      <c r="J179" s="94"/>
      <c r="K179" s="94"/>
      <c r="L179" s="94"/>
      <c r="M179" s="82"/>
      <c r="N179" s="84"/>
    </row>
    <row r="180" spans="1:14" ht="14.4" thickBot="1">
      <c r="A180" s="68"/>
      <c r="B180" s="69"/>
      <c r="C180" s="69"/>
      <c r="D180" s="69"/>
      <c r="E180" s="70"/>
      <c r="F180" s="70"/>
      <c r="G180" s="69"/>
      <c r="H180" s="69"/>
      <c r="I180" s="69"/>
      <c r="J180" s="69"/>
      <c r="K180" s="69"/>
      <c r="L180" s="69"/>
      <c r="M180" s="69"/>
      <c r="N180" s="71"/>
    </row>
    <row r="181" spans="1:14" ht="5.25" customHeight="1">
      <c r="A181" s="4"/>
      <c r="E181" s="4"/>
      <c r="F181" s="4"/>
    </row>
    <row r="182" spans="1:14">
      <c r="A182" s="8"/>
      <c r="E182" s="4"/>
      <c r="F182" s="4"/>
    </row>
    <row r="183" spans="1:14">
      <c r="A183" s="8"/>
      <c r="E183" s="4"/>
      <c r="F183" s="4"/>
    </row>
    <row r="184" spans="1:14">
      <c r="A184" s="4"/>
      <c r="E184" s="4"/>
      <c r="F184" s="4"/>
    </row>
    <row r="185" spans="1:14">
      <c r="A185" s="4"/>
      <c r="E185" s="4"/>
      <c r="F185" s="4"/>
    </row>
    <row r="186" spans="1:14">
      <c r="A186" s="4"/>
      <c r="E186" s="4"/>
      <c r="F186" s="4"/>
    </row>
    <row r="187" spans="1:14">
      <c r="A187" s="4"/>
      <c r="E187" s="4"/>
      <c r="F187" s="4"/>
    </row>
    <row r="188" spans="1:14">
      <c r="A188" s="4"/>
      <c r="E188" s="4"/>
      <c r="F188" s="4"/>
    </row>
    <row r="189" spans="1:14">
      <c r="A189" s="4"/>
      <c r="E189" s="4"/>
      <c r="F189" s="4"/>
    </row>
    <row r="190" spans="1:14">
      <c r="A190" s="4"/>
      <c r="E190" s="4"/>
      <c r="F190" s="4"/>
    </row>
    <row r="191" spans="1:14">
      <c r="A191" s="4"/>
      <c r="E191" s="4"/>
      <c r="F191" s="4"/>
    </row>
    <row r="192" spans="1:14">
      <c r="A192" s="4"/>
      <c r="E192" s="4"/>
      <c r="F192" s="4"/>
    </row>
    <row r="193" s="4" customFormat="1"/>
    <row r="194" s="4" customFormat="1"/>
    <row r="195" s="4" customFormat="1"/>
    <row r="196" s="4" customFormat="1"/>
    <row r="197" s="4" customFormat="1"/>
    <row r="198" s="4" customFormat="1"/>
    <row r="199" s="4" customFormat="1"/>
    <row r="200" s="4" customFormat="1"/>
    <row r="201" s="4" customFormat="1"/>
    <row r="202" s="4" customFormat="1"/>
    <row r="203" s="4" customFormat="1" ht="13.5" customHeight="1"/>
    <row r="204" s="4" customFormat="1"/>
    <row r="205" s="4" customFormat="1"/>
    <row r="206" s="4" customFormat="1"/>
    <row r="207" s="4" customFormat="1"/>
    <row r="208" s="4" customFormat="1"/>
    <row r="209" s="4" customFormat="1"/>
    <row r="210" s="4" customFormat="1"/>
    <row r="211" s="4" customFormat="1"/>
    <row r="212" s="4" customFormat="1"/>
    <row r="213" s="4" customFormat="1"/>
    <row r="214" s="4" customFormat="1"/>
    <row r="215" s="4" customFormat="1"/>
    <row r="216" s="4" customFormat="1" ht="14.1" customHeight="1"/>
    <row r="217" s="4" customFormat="1" ht="14.1" customHeight="1"/>
    <row r="218" s="4" customFormat="1" ht="14.1" customHeight="1"/>
    <row r="219" s="4" customFormat="1" ht="14.1" customHeight="1"/>
    <row r="220" s="4" customFormat="1"/>
    <row r="221" s="4" customFormat="1"/>
    <row r="222" s="4" customFormat="1"/>
    <row r="223" s="4" customFormat="1"/>
    <row r="224" s="4" customFormat="1"/>
    <row r="225" s="4" customFormat="1"/>
    <row r="226" s="4" customFormat="1"/>
    <row r="227" s="4" customFormat="1"/>
    <row r="228" s="4" customFormat="1"/>
    <row r="229" s="4" customFormat="1"/>
    <row r="230" s="4" customFormat="1"/>
    <row r="231" s="4" customFormat="1" ht="13.5" customHeight="1"/>
    <row r="232" s="4" customFormat="1"/>
    <row r="233" s="4" customFormat="1" ht="14.25" customHeight="1"/>
    <row r="234" s="4" customFormat="1"/>
    <row r="235" s="4" customFormat="1" ht="11.1" customHeight="1"/>
    <row r="236" s="4" customFormat="1"/>
    <row r="237" s="4" customFormat="1"/>
    <row r="238" s="4" customFormat="1"/>
    <row r="239" s="4" customFormat="1"/>
    <row r="240" s="4" customFormat="1"/>
    <row r="241" s="4" customFormat="1"/>
    <row r="242" s="4" customFormat="1"/>
    <row r="243" s="4" customFormat="1" ht="12.75" customHeight="1"/>
    <row r="244" s="4" customFormat="1"/>
    <row r="245" s="4" customFormat="1"/>
    <row r="246" s="4" customFormat="1"/>
    <row r="247" s="4" customFormat="1"/>
    <row r="248" s="4" customFormat="1"/>
    <row r="249" s="4" customFormat="1"/>
    <row r="250" s="4" customFormat="1" ht="14.1" customHeight="1"/>
    <row r="251" s="4" customFormat="1" ht="14.1" customHeight="1"/>
    <row r="252" s="4" customFormat="1" ht="14.1" customHeight="1"/>
    <row r="253" s="4" customFormat="1" ht="14.1" customHeight="1"/>
    <row r="254" s="4" customFormat="1"/>
    <row r="255" s="4" customFormat="1"/>
    <row r="256" s="4" customFormat="1"/>
    <row r="257" s="4" customFormat="1"/>
    <row r="258" s="4" customFormat="1"/>
    <row r="259" s="4" customFormat="1"/>
    <row r="260" s="4" customFormat="1"/>
    <row r="261" s="4" customFormat="1"/>
    <row r="262" s="4" customFormat="1"/>
    <row r="263" s="4" customFormat="1" ht="13.5" customHeight="1"/>
    <row r="264" s="4" customFormat="1"/>
    <row r="265" s="4" customFormat="1" ht="14.25" customHeight="1"/>
    <row r="266" s="4" customFormat="1"/>
    <row r="267" s="4" customFormat="1" ht="11.1" customHeight="1"/>
    <row r="268" s="4" customFormat="1"/>
    <row r="269" s="4" customFormat="1"/>
    <row r="270" s="4" customFormat="1"/>
    <row r="271" s="4" customFormat="1"/>
    <row r="272" s="4" customFormat="1"/>
    <row r="273" s="4" customFormat="1"/>
    <row r="274" s="4" customFormat="1"/>
    <row r="275" s="4" customFormat="1"/>
    <row r="276" s="4" customFormat="1"/>
    <row r="277" s="4" customFormat="1"/>
    <row r="278" s="4" customFormat="1"/>
    <row r="279" s="4" customFormat="1"/>
    <row r="280" s="4" customFormat="1"/>
    <row r="281" s="4" customFormat="1"/>
    <row r="282" s="4" customFormat="1"/>
    <row r="283" s="4" customFormat="1"/>
    <row r="284" s="4" customFormat="1" ht="6" customHeight="1"/>
    <row r="285" s="4" customFormat="1"/>
    <row r="286" s="4" customFormat="1" ht="14.1" customHeight="1"/>
    <row r="287" s="4" customFormat="1" ht="14.1" customHeight="1"/>
    <row r="288" s="4" customFormat="1" ht="14.1" customHeight="1"/>
    <row r="289" s="4" customFormat="1"/>
    <row r="290" s="4" customFormat="1"/>
    <row r="291" s="4" customFormat="1"/>
    <row r="292" s="4" customFormat="1"/>
    <row r="293" s="4" customFormat="1"/>
    <row r="294" s="4" customFormat="1"/>
    <row r="295" s="4" customFormat="1"/>
    <row r="296" s="4" customFormat="1"/>
    <row r="297" s="4" customFormat="1" ht="6.75" customHeight="1"/>
    <row r="298" s="4" customFormat="1"/>
    <row r="299" s="4" customFormat="1"/>
    <row r="300" s="4" customFormat="1"/>
    <row r="301" s="4" customFormat="1"/>
    <row r="302" s="4" customFormat="1"/>
    <row r="303" s="4" customFormat="1"/>
    <row r="304" s="4" customFormat="1"/>
    <row r="305" s="4" customFormat="1"/>
    <row r="306" s="4" customFormat="1"/>
    <row r="307" s="4" customFormat="1"/>
    <row r="308" s="4" customFormat="1"/>
    <row r="309" s="4" customFormat="1"/>
    <row r="310" s="4" customFormat="1"/>
    <row r="311" s="4" customFormat="1"/>
    <row r="312" s="4" customFormat="1"/>
    <row r="313" s="4" customFormat="1"/>
    <row r="314" s="4" customFormat="1"/>
    <row r="315" s="4" customFormat="1"/>
    <row r="316" s="4" customFormat="1"/>
    <row r="317" s="4" customFormat="1" ht="6.75" customHeight="1"/>
    <row r="318" s="4" customFormat="1"/>
    <row r="319" s="4" customFormat="1"/>
    <row r="320" s="4" customFormat="1"/>
    <row r="321" s="4" customFormat="1"/>
    <row r="322" s="4" customFormat="1"/>
    <row r="323" s="4" customFormat="1"/>
    <row r="324" s="4" customFormat="1"/>
    <row r="325" s="4" customFormat="1"/>
    <row r="326" s="4" customFormat="1"/>
    <row r="327" s="4" customFormat="1"/>
    <row r="328" s="4" customFormat="1"/>
    <row r="329" s="4" customFormat="1"/>
    <row r="330" s="4" customFormat="1"/>
    <row r="331" s="4" customFormat="1"/>
    <row r="332" s="4" customFormat="1"/>
    <row r="333" s="4" customFormat="1"/>
    <row r="334" s="4" customFormat="1"/>
    <row r="335" s="4" customFormat="1"/>
    <row r="336" s="4" customFormat="1" ht="8.1" customHeight="1"/>
    <row r="337" s="4" customFormat="1"/>
    <row r="338" s="4" customFormat="1"/>
    <row r="339" s="4" customFormat="1"/>
    <row r="340" s="4" customFormat="1"/>
    <row r="341" s="4" customFormat="1"/>
    <row r="342" s="4" customFormat="1"/>
    <row r="343" s="4" customFormat="1"/>
    <row r="344" s="4" customFormat="1"/>
    <row r="345" s="4" customFormat="1"/>
    <row r="346" s="4" customFormat="1"/>
    <row r="347" s="4" customFormat="1"/>
    <row r="348" s="4" customFormat="1"/>
    <row r="349" s="4" customFormat="1"/>
    <row r="350" s="4" customFormat="1"/>
    <row r="351" s="4" customFormat="1"/>
    <row r="352" s="4" customFormat="1"/>
    <row r="353" s="4" customFormat="1"/>
    <row r="354" s="4" customFormat="1"/>
    <row r="355" s="4" customFormat="1"/>
    <row r="356" s="4" customFormat="1"/>
    <row r="357" s="4" customFormat="1"/>
    <row r="358" s="4" customFormat="1"/>
    <row r="359" s="4" customFormat="1"/>
    <row r="360" s="4" customFormat="1"/>
    <row r="361" s="4" customFormat="1" ht="8.1" customHeight="1"/>
    <row r="362" s="4" customFormat="1"/>
    <row r="363" s="4" customFormat="1"/>
    <row r="364" s="4" customFormat="1"/>
    <row r="365" s="4" customFormat="1" ht="17.100000000000001" customHeight="1"/>
    <row r="366" s="4" customFormat="1" ht="18" customHeight="1"/>
    <row r="367" s="4" customFormat="1" ht="15.75" customHeight="1"/>
    <row r="368" s="4" customFormat="1" ht="14.1" customHeight="1"/>
    <row r="369" s="4" customFormat="1" ht="12" customHeight="1"/>
    <row r="370" s="4" customFormat="1" ht="12" customHeight="1"/>
    <row r="371" s="4" customFormat="1" ht="12" customHeight="1"/>
    <row r="372" s="4" customFormat="1"/>
    <row r="373" s="4" customFormat="1"/>
    <row r="374" s="4" customFormat="1"/>
    <row r="375" s="4" customFormat="1"/>
    <row r="376" s="4" customFormat="1"/>
    <row r="377" s="4" customFormat="1"/>
    <row r="378" s="4" customFormat="1"/>
    <row r="379" s="4" customFormat="1"/>
    <row r="380" s="4" customFormat="1"/>
    <row r="381" s="4" customFormat="1"/>
    <row r="382" s="4" customFormat="1"/>
    <row r="383" s="4" customFormat="1"/>
    <row r="384" s="4" customFormat="1"/>
    <row r="385" s="4" customFormat="1" ht="11.1" customHeight="1"/>
    <row r="386" s="4" customFormat="1" ht="11.1" customHeight="1"/>
    <row r="387" s="4" customFormat="1"/>
    <row r="388" s="4" customFormat="1"/>
    <row r="389" s="4" customFormat="1"/>
    <row r="390" s="4" customFormat="1"/>
    <row r="391" s="4" customFormat="1"/>
    <row r="392" s="4" customFormat="1"/>
    <row r="393" s="4" customFormat="1"/>
    <row r="394" s="4" customFormat="1"/>
    <row r="395" s="4" customFormat="1"/>
    <row r="396" s="4" customFormat="1"/>
    <row r="397" s="4" customFormat="1"/>
    <row r="398" s="4" customFormat="1"/>
    <row r="399" s="4" customFormat="1"/>
    <row r="400" s="4" customFormat="1"/>
    <row r="401" s="4" customFormat="1"/>
    <row r="402" s="4" customFormat="1"/>
    <row r="403" s="4" customFormat="1"/>
    <row r="404" s="4" customFormat="1"/>
    <row r="405" s="4" customFormat="1"/>
    <row r="406" s="4" customFormat="1"/>
    <row r="407" s="4" customFormat="1"/>
    <row r="408" s="4" customFormat="1"/>
    <row r="409" s="4" customFormat="1"/>
    <row r="410" s="4" customFormat="1"/>
    <row r="411" s="4" customFormat="1"/>
    <row r="412" s="4" customFormat="1"/>
    <row r="413" s="4" customFormat="1"/>
    <row r="414" s="4" customFormat="1"/>
    <row r="415" s="4" customFormat="1"/>
    <row r="416" s="4" customFormat="1"/>
    <row r="417" s="4" customFormat="1"/>
    <row r="418" s="4" customFormat="1"/>
    <row r="419" s="4" customFormat="1"/>
    <row r="420" s="4" customFormat="1"/>
    <row r="421" s="4" customFormat="1"/>
    <row r="422" s="4" customFormat="1"/>
    <row r="423" s="4" customFormat="1"/>
    <row r="424" s="4" customFormat="1"/>
    <row r="425" s="4" customFormat="1"/>
    <row r="426" s="4" customFormat="1"/>
    <row r="427" s="4" customFormat="1"/>
    <row r="428" s="4" customFormat="1"/>
    <row r="429" s="4" customFormat="1"/>
    <row r="430" s="4" customFormat="1"/>
    <row r="431" s="4" customFormat="1"/>
    <row r="432" s="4" customFormat="1"/>
    <row r="433" s="4" customFormat="1"/>
    <row r="434" s="4" customFormat="1"/>
    <row r="435" s="4" customFormat="1"/>
    <row r="436" s="4" customFormat="1"/>
    <row r="437" s="4" customFormat="1"/>
    <row r="438" s="4" customFormat="1"/>
    <row r="439" s="4" customFormat="1"/>
    <row r="440" s="4" customFormat="1"/>
    <row r="441" s="4" customFormat="1"/>
    <row r="442" s="4" customFormat="1"/>
    <row r="443" s="4" customFormat="1"/>
    <row r="444" s="4" customFormat="1"/>
    <row r="445" s="4" customFormat="1"/>
    <row r="446" s="4" customFormat="1"/>
    <row r="447" s="4" customFormat="1"/>
    <row r="448" s="4" customFormat="1"/>
    <row r="449" s="4" customFormat="1"/>
    <row r="450" s="4" customFormat="1"/>
    <row r="451" s="4" customFormat="1"/>
    <row r="452" s="4" customFormat="1"/>
    <row r="453" s="4" customFormat="1"/>
    <row r="454" s="4" customFormat="1"/>
    <row r="455" s="4" customFormat="1"/>
    <row r="456" s="4" customFormat="1"/>
  </sheetData>
  <mergeCells count="185">
    <mergeCell ref="C22:F23"/>
    <mergeCell ref="L160:N160"/>
    <mergeCell ref="L161:N161"/>
    <mergeCell ref="L162:N162"/>
    <mergeCell ref="L163:N163"/>
    <mergeCell ref="Q25:R25"/>
    <mergeCell ref="L155:N155"/>
    <mergeCell ref="L156:N156"/>
    <mergeCell ref="L157:N157"/>
    <mergeCell ref="L158:N158"/>
    <mergeCell ref="L159:N159"/>
    <mergeCell ref="L150:N150"/>
    <mergeCell ref="L151:N151"/>
    <mergeCell ref="L152:N152"/>
    <mergeCell ref="L153:N153"/>
    <mergeCell ref="L154:N154"/>
    <mergeCell ref="L145:N145"/>
    <mergeCell ref="L146:N146"/>
    <mergeCell ref="L147:N147"/>
    <mergeCell ref="L148:N148"/>
    <mergeCell ref="L149:N149"/>
    <mergeCell ref="L140:N140"/>
    <mergeCell ref="L141:N141"/>
    <mergeCell ref="L142:N142"/>
    <mergeCell ref="L143:N143"/>
    <mergeCell ref="L144:N144"/>
    <mergeCell ref="L135:N135"/>
    <mergeCell ref="L136:N136"/>
    <mergeCell ref="L137:N137"/>
    <mergeCell ref="L138:N138"/>
    <mergeCell ref="L139:N139"/>
    <mergeCell ref="L130:N130"/>
    <mergeCell ref="L131:N131"/>
    <mergeCell ref="L132:N132"/>
    <mergeCell ref="L133:N133"/>
    <mergeCell ref="L134:N134"/>
    <mergeCell ref="L125:N125"/>
    <mergeCell ref="L126:N126"/>
    <mergeCell ref="L127:N127"/>
    <mergeCell ref="L128:N128"/>
    <mergeCell ref="L129:N129"/>
    <mergeCell ref="L120:N120"/>
    <mergeCell ref="L121:N121"/>
    <mergeCell ref="L122:N122"/>
    <mergeCell ref="L123:N123"/>
    <mergeCell ref="L124:N124"/>
    <mergeCell ref="L115:N115"/>
    <mergeCell ref="L116:N116"/>
    <mergeCell ref="L117:N117"/>
    <mergeCell ref="L118:N118"/>
    <mergeCell ref="L119:N119"/>
    <mergeCell ref="L110:N110"/>
    <mergeCell ref="L111:N111"/>
    <mergeCell ref="L112:N112"/>
    <mergeCell ref="L113:N113"/>
    <mergeCell ref="L114:N114"/>
    <mergeCell ref="L105:N105"/>
    <mergeCell ref="L106:N106"/>
    <mergeCell ref="L107:N107"/>
    <mergeCell ref="L108:N108"/>
    <mergeCell ref="L109:N109"/>
    <mergeCell ref="L100:N100"/>
    <mergeCell ref="L101:N101"/>
    <mergeCell ref="L102:N102"/>
    <mergeCell ref="L103:N103"/>
    <mergeCell ref="L104:N104"/>
    <mergeCell ref="L95:N95"/>
    <mergeCell ref="L96:N96"/>
    <mergeCell ref="L97:N97"/>
    <mergeCell ref="L98:N98"/>
    <mergeCell ref="L99:N99"/>
    <mergeCell ref="L90:N90"/>
    <mergeCell ref="L91:N91"/>
    <mergeCell ref="L92:N92"/>
    <mergeCell ref="L93:N93"/>
    <mergeCell ref="L94:N94"/>
    <mergeCell ref="L85:N85"/>
    <mergeCell ref="L86:N86"/>
    <mergeCell ref="L87:N87"/>
    <mergeCell ref="L88:N88"/>
    <mergeCell ref="L89:N89"/>
    <mergeCell ref="L80:N80"/>
    <mergeCell ref="L81:N81"/>
    <mergeCell ref="L82:N82"/>
    <mergeCell ref="L83:N83"/>
    <mergeCell ref="L84:N84"/>
    <mergeCell ref="L75:N75"/>
    <mergeCell ref="L76:N76"/>
    <mergeCell ref="L77:N77"/>
    <mergeCell ref="L78:N78"/>
    <mergeCell ref="L79:N79"/>
    <mergeCell ref="L70:N70"/>
    <mergeCell ref="L71:N71"/>
    <mergeCell ref="L72:N72"/>
    <mergeCell ref="L73:N73"/>
    <mergeCell ref="L74:N74"/>
    <mergeCell ref="L65:N65"/>
    <mergeCell ref="L66:N66"/>
    <mergeCell ref="L67:N67"/>
    <mergeCell ref="L68:N68"/>
    <mergeCell ref="L69:N69"/>
    <mergeCell ref="L60:N60"/>
    <mergeCell ref="L61:N61"/>
    <mergeCell ref="L62:N62"/>
    <mergeCell ref="L63:N63"/>
    <mergeCell ref="L64:N64"/>
    <mergeCell ref="L42:N42"/>
    <mergeCell ref="L43:N43"/>
    <mergeCell ref="L44:N44"/>
    <mergeCell ref="L55:N55"/>
    <mergeCell ref="L56:N56"/>
    <mergeCell ref="L57:N57"/>
    <mergeCell ref="L58:N58"/>
    <mergeCell ref="L59:N59"/>
    <mergeCell ref="L50:N50"/>
    <mergeCell ref="L51:N51"/>
    <mergeCell ref="L52:N52"/>
    <mergeCell ref="L53:N53"/>
    <mergeCell ref="L54:N54"/>
    <mergeCell ref="L35:N35"/>
    <mergeCell ref="L36:N36"/>
    <mergeCell ref="L37:N37"/>
    <mergeCell ref="L38:N38"/>
    <mergeCell ref="L39:N39"/>
    <mergeCell ref="A168:L168"/>
    <mergeCell ref="A170:H170"/>
    <mergeCell ref="A177:B177"/>
    <mergeCell ref="A171:N171"/>
    <mergeCell ref="A173:C173"/>
    <mergeCell ref="D173:F173"/>
    <mergeCell ref="J173:L173"/>
    <mergeCell ref="A172:N172"/>
    <mergeCell ref="L164:N164"/>
    <mergeCell ref="L165:N165"/>
    <mergeCell ref="L166:N166"/>
    <mergeCell ref="L167:N167"/>
    <mergeCell ref="L45:N45"/>
    <mergeCell ref="L46:N46"/>
    <mergeCell ref="L47:N47"/>
    <mergeCell ref="L48:N48"/>
    <mergeCell ref="L49:N49"/>
    <mergeCell ref="L40:N40"/>
    <mergeCell ref="L41:N41"/>
    <mergeCell ref="A24:A26"/>
    <mergeCell ref="B24:F25"/>
    <mergeCell ref="I24:N24"/>
    <mergeCell ref="I25:J25"/>
    <mergeCell ref="K25:N25"/>
    <mergeCell ref="G24:H25"/>
    <mergeCell ref="L26:N26"/>
    <mergeCell ref="L27:N27"/>
    <mergeCell ref="L29:N29"/>
    <mergeCell ref="L30:N30"/>
    <mergeCell ref="L31:N31"/>
    <mergeCell ref="L32:N32"/>
    <mergeCell ref="L33:N33"/>
    <mergeCell ref="L34:N34"/>
    <mergeCell ref="K21:N21"/>
    <mergeCell ref="H22:I22"/>
    <mergeCell ref="K22:N22"/>
    <mergeCell ref="L28:N28"/>
    <mergeCell ref="H18:I18"/>
    <mergeCell ref="K18:N18"/>
    <mergeCell ref="K19:N19"/>
    <mergeCell ref="K20:N20"/>
    <mergeCell ref="H13:I13"/>
    <mergeCell ref="K13:N13"/>
    <mergeCell ref="H20:I20"/>
    <mergeCell ref="A13:F17"/>
    <mergeCell ref="H15:I15"/>
    <mergeCell ref="K15:N15"/>
    <mergeCell ref="H17:I17"/>
    <mergeCell ref="K17:N17"/>
    <mergeCell ref="J7:K7"/>
    <mergeCell ref="J8:K8"/>
    <mergeCell ref="H11:I11"/>
    <mergeCell ref="K11:N11"/>
    <mergeCell ref="K12:N12"/>
    <mergeCell ref="A1:B4"/>
    <mergeCell ref="C1:J4"/>
    <mergeCell ref="K3:N4"/>
    <mergeCell ref="K1:N2"/>
    <mergeCell ref="C6:E6"/>
    <mergeCell ref="H6:I6"/>
    <mergeCell ref="L6:N6"/>
  </mergeCells>
  <phoneticPr fontId="14" type="noConversion"/>
  <printOptions horizontalCentered="1"/>
  <pageMargins left="0" right="0" top="0.39370078740157483" bottom="0.31496062992125984" header="0" footer="0"/>
  <pageSetup scale="60" orientation="landscape" r:id="rId1"/>
  <headerFooter alignWithMargins="0">
    <oddFooter>&amp;C&amp;P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446"/>
  <sheetViews>
    <sheetView showGridLines="0" showZeros="0" view="pageBreakPreview" zoomScale="85" zoomScaleNormal="85" zoomScaleSheetLayoutView="85" workbookViewId="0">
      <selection activeCell="J13" sqref="J13"/>
    </sheetView>
  </sheetViews>
  <sheetFormatPr baseColWidth="10" defaultColWidth="11.44140625" defaultRowHeight="13.2"/>
  <cols>
    <col min="1" max="1" width="9.33203125" style="5" customWidth="1"/>
    <col min="2" max="2" width="59.109375" style="4" customWidth="1"/>
    <col min="3" max="3" width="7.109375" style="4" customWidth="1"/>
    <col min="4" max="4" width="12" style="4" customWidth="1"/>
    <col min="5" max="5" width="13.5546875" style="6" customWidth="1"/>
    <col min="6" max="6" width="18.5546875" style="6" customWidth="1"/>
    <col min="7" max="7" width="22.5546875" style="4" customWidth="1"/>
    <col min="8" max="8" width="16.44140625" style="4" customWidth="1"/>
    <col min="9" max="9" width="16.5546875" style="4" customWidth="1"/>
    <col min="10" max="10" width="23.6640625" style="4" customWidth="1"/>
    <col min="11" max="11" width="19.44140625" style="4" customWidth="1"/>
    <col min="12" max="14" width="5.6640625" style="4" customWidth="1"/>
    <col min="15" max="17" width="11.44140625" style="4"/>
    <col min="18" max="18" width="21.6640625" style="4" customWidth="1"/>
    <col min="19" max="16384" width="11.44140625" style="4"/>
  </cols>
  <sheetData>
    <row r="1" spans="1:14" ht="21.9" customHeight="1">
      <c r="A1" s="1705"/>
      <c r="B1" s="1706"/>
      <c r="C1" s="2434" t="s">
        <v>39</v>
      </c>
      <c r="D1" s="2435"/>
      <c r="E1" s="2435"/>
      <c r="F1" s="2435"/>
      <c r="G1" s="2435"/>
      <c r="H1" s="2435"/>
      <c r="I1" s="2435"/>
      <c r="J1" s="2436"/>
      <c r="K1" s="2444" t="s">
        <v>38</v>
      </c>
      <c r="L1" s="2444"/>
      <c r="M1" s="2444"/>
      <c r="N1" s="2445"/>
    </row>
    <row r="2" spans="1:14" ht="21.9" customHeight="1" thickBot="1">
      <c r="A2" s="1707"/>
      <c r="B2" s="1708"/>
      <c r="C2" s="2437"/>
      <c r="D2" s="2438"/>
      <c r="E2" s="2438"/>
      <c r="F2" s="2438"/>
      <c r="G2" s="2438"/>
      <c r="H2" s="2438"/>
      <c r="I2" s="2438"/>
      <c r="J2" s="2439"/>
      <c r="K2" s="2449"/>
      <c r="L2" s="2449"/>
      <c r="M2" s="2449"/>
      <c r="N2" s="2450"/>
    </row>
    <row r="3" spans="1:14" ht="21.9" customHeight="1">
      <c r="A3" s="1707"/>
      <c r="B3" s="1708"/>
      <c r="C3" s="2437"/>
      <c r="D3" s="2438"/>
      <c r="E3" s="2438"/>
      <c r="F3" s="2438"/>
      <c r="G3" s="2438"/>
      <c r="H3" s="2438"/>
      <c r="I3" s="2438"/>
      <c r="J3" s="2439"/>
      <c r="K3" s="2443" t="s">
        <v>425</v>
      </c>
      <c r="L3" s="2444"/>
      <c r="M3" s="2444"/>
      <c r="N3" s="2445"/>
    </row>
    <row r="4" spans="1:14" ht="21.9" customHeight="1" thickBot="1">
      <c r="A4" s="1709"/>
      <c r="B4" s="1710"/>
      <c r="C4" s="2440"/>
      <c r="D4" s="2441"/>
      <c r="E4" s="2441"/>
      <c r="F4" s="2441"/>
      <c r="G4" s="2441"/>
      <c r="H4" s="2441"/>
      <c r="I4" s="2441"/>
      <c r="J4" s="2442"/>
      <c r="K4" s="2446"/>
      <c r="L4" s="2447"/>
      <c r="M4" s="2447"/>
      <c r="N4" s="2448"/>
    </row>
    <row r="5" spans="1:14" ht="6.75" customHeight="1">
      <c r="A5" s="9"/>
      <c r="B5" s="10"/>
      <c r="C5" s="10"/>
      <c r="D5" s="10"/>
      <c r="E5" s="11"/>
      <c r="F5" s="11"/>
      <c r="G5" s="10"/>
      <c r="H5" s="10"/>
      <c r="I5" s="10"/>
      <c r="J5" s="10"/>
      <c r="K5" s="10"/>
      <c r="L5" s="10"/>
      <c r="M5" s="10"/>
      <c r="N5" s="12"/>
    </row>
    <row r="6" spans="1:14" s="7" customFormat="1" ht="17.25" customHeight="1">
      <c r="A6" s="13" t="s">
        <v>22</v>
      </c>
      <c r="B6" s="14"/>
      <c r="C6" s="2451"/>
      <c r="D6" s="2451"/>
      <c r="E6" s="2451"/>
      <c r="F6" s="15" t="s">
        <v>23</v>
      </c>
      <c r="G6" s="156">
        <f>+'ACTA ADICIONAL OBRA '!F5</f>
        <v>1</v>
      </c>
      <c r="H6" s="2429" t="s">
        <v>11</v>
      </c>
      <c r="I6" s="2429"/>
      <c r="J6" s="157">
        <f>+'ACTA ADICIONAL OBRA '!N5</f>
        <v>0</v>
      </c>
      <c r="K6" s="78" t="s">
        <v>24</v>
      </c>
      <c r="L6" s="2452" t="str">
        <f>+'ACTA ADICIONAL OBRA '!P5</f>
        <v xml:space="preserve">MARZO </v>
      </c>
      <c r="M6" s="2452"/>
      <c r="N6" s="2453"/>
    </row>
    <row r="7" spans="1:14" ht="22.5" customHeight="1">
      <c r="A7" s="9"/>
      <c r="B7" s="10"/>
      <c r="C7" s="10"/>
      <c r="D7" s="10"/>
      <c r="E7" s="11"/>
      <c r="F7" s="11"/>
      <c r="G7" s="10"/>
      <c r="H7" s="10"/>
      <c r="I7" s="10"/>
      <c r="J7" s="2428" t="s">
        <v>27</v>
      </c>
      <c r="K7" s="2429"/>
      <c r="L7" s="154">
        <f>+'ACTA ADICIONAL OBRA '!P6</f>
        <v>46098</v>
      </c>
      <c r="M7" s="154" t="e">
        <f>+'ACTA ADICIONAL OBRA '!#REF!</f>
        <v>#REF!</v>
      </c>
      <c r="N7" s="155" t="e">
        <f>+'ACTA ADICIONAL OBRA '!#REF!</f>
        <v>#REF!</v>
      </c>
    </row>
    <row r="8" spans="1:14" ht="6" customHeight="1">
      <c r="A8" s="17"/>
      <c r="B8" s="18"/>
      <c r="C8" s="18"/>
      <c r="D8" s="18"/>
      <c r="E8" s="19"/>
      <c r="F8" s="19"/>
      <c r="G8" s="18"/>
      <c r="H8" s="18"/>
      <c r="I8" s="18"/>
      <c r="J8" s="2430"/>
      <c r="K8" s="2430"/>
      <c r="L8" s="18"/>
      <c r="M8" s="18"/>
      <c r="N8" s="20"/>
    </row>
    <row r="9" spans="1:14" ht="3.9" customHeight="1" thickBot="1">
      <c r="A9" s="9"/>
      <c r="B9" s="10"/>
      <c r="C9" s="10"/>
      <c r="D9" s="10"/>
      <c r="E9" s="11"/>
      <c r="F9" s="11"/>
      <c r="G9" s="10"/>
      <c r="H9" s="10"/>
      <c r="I9" s="10"/>
      <c r="J9" s="10"/>
      <c r="K9" s="10"/>
      <c r="L9" s="10"/>
      <c r="M9" s="10"/>
      <c r="N9" s="12"/>
    </row>
    <row r="10" spans="1:14" ht="3.9" customHeight="1">
      <c r="A10" s="21"/>
      <c r="B10" s="22"/>
      <c r="C10" s="22"/>
      <c r="D10" s="22"/>
      <c r="E10" s="23"/>
      <c r="F10" s="23"/>
      <c r="G10" s="22"/>
      <c r="H10" s="22"/>
      <c r="I10" s="22"/>
      <c r="J10" s="22"/>
      <c r="K10" s="22"/>
      <c r="L10" s="22"/>
      <c r="M10" s="22"/>
      <c r="N10" s="24"/>
    </row>
    <row r="11" spans="1:14" s="1" customFormat="1" ht="15.75" customHeight="1">
      <c r="A11" s="25" t="s">
        <v>43</v>
      </c>
      <c r="B11" s="26"/>
      <c r="C11" s="27"/>
      <c r="D11" s="26"/>
      <c r="E11" s="28"/>
      <c r="F11" s="29"/>
      <c r="G11" s="30" t="s">
        <v>13</v>
      </c>
      <c r="H11" s="2431" t="e">
        <f>+'ACTA ADICIONAL OBRA '!#REF!</f>
        <v>#REF!</v>
      </c>
      <c r="I11" s="2431"/>
      <c r="J11" s="31" t="s">
        <v>14</v>
      </c>
      <c r="K11" s="2431">
        <f>+'ACTA ADICIONAL OBRA '!P8</f>
        <v>0</v>
      </c>
      <c r="L11" s="2431"/>
      <c r="M11" s="2431"/>
      <c r="N11" s="2432"/>
    </row>
    <row r="12" spans="1:14" s="1" customFormat="1" ht="3.9" customHeight="1">
      <c r="A12" s="32"/>
      <c r="B12" s="26"/>
      <c r="C12" s="33"/>
      <c r="D12" s="26"/>
      <c r="E12" s="34"/>
      <c r="F12" s="29"/>
      <c r="G12" s="30"/>
      <c r="H12" s="35"/>
      <c r="I12" s="36"/>
      <c r="J12" s="37"/>
      <c r="K12" s="1708"/>
      <c r="L12" s="1708"/>
      <c r="M12" s="1708"/>
      <c r="N12" s="2433"/>
    </row>
    <row r="13" spans="1:14" s="1" customFormat="1" ht="19.5" customHeight="1">
      <c r="A13" s="2458" t="s">
        <v>44</v>
      </c>
      <c r="B13" s="2459"/>
      <c r="C13" s="2459"/>
      <c r="D13" s="2459"/>
      <c r="E13" s="2459"/>
      <c r="F13" s="2460"/>
      <c r="G13" s="36" t="s">
        <v>5</v>
      </c>
      <c r="H13" s="2455" t="e">
        <f>+'ACTA ADICIONAL OBRA '!#REF!</f>
        <v>#REF!</v>
      </c>
      <c r="I13" s="2455"/>
      <c r="J13" s="31" t="s">
        <v>6</v>
      </c>
      <c r="K13" s="2451" t="e">
        <f>+'ACTA ADICIONAL OBRA '!#REF!</f>
        <v>#REF!</v>
      </c>
      <c r="L13" s="2451"/>
      <c r="M13" s="2451"/>
      <c r="N13" s="2454"/>
    </row>
    <row r="14" spans="1:14" s="1" customFormat="1" ht="12">
      <c r="A14" s="2458"/>
      <c r="B14" s="2459"/>
      <c r="C14" s="2459"/>
      <c r="D14" s="2459"/>
      <c r="E14" s="2459"/>
      <c r="F14" s="2460"/>
      <c r="G14" s="36"/>
      <c r="H14" s="79"/>
      <c r="I14" s="79"/>
      <c r="J14" s="31"/>
      <c r="K14" s="14"/>
      <c r="L14" s="14"/>
      <c r="M14" s="14"/>
      <c r="N14" s="77"/>
    </row>
    <row r="15" spans="1:14" s="1" customFormat="1">
      <c r="A15" s="2458"/>
      <c r="B15" s="2459"/>
      <c r="C15" s="2459"/>
      <c r="D15" s="2459"/>
      <c r="E15" s="2459"/>
      <c r="F15" s="2460"/>
      <c r="G15" s="30" t="s">
        <v>19</v>
      </c>
      <c r="H15" s="2451" t="e">
        <f>+'ACTA ADICIONAL OBRA '!#REF!</f>
        <v>#REF!</v>
      </c>
      <c r="I15" s="2451"/>
      <c r="J15" s="31" t="s">
        <v>25</v>
      </c>
      <c r="K15" s="2455" t="e">
        <f>+'ACTA ADICIONAL OBRA '!#REF!</f>
        <v>#REF!</v>
      </c>
      <c r="L15" s="2455"/>
      <c r="M15" s="2455"/>
      <c r="N15" s="2461"/>
    </row>
    <row r="16" spans="1:14" s="1" customFormat="1" ht="12">
      <c r="A16" s="2458"/>
      <c r="B16" s="2459"/>
      <c r="C16" s="2459"/>
      <c r="D16" s="2459"/>
      <c r="E16" s="2459"/>
      <c r="F16" s="2460"/>
      <c r="G16" s="36"/>
      <c r="H16" s="79"/>
      <c r="I16" s="79"/>
      <c r="J16" s="31"/>
      <c r="K16" s="14"/>
      <c r="L16" s="14"/>
      <c r="M16" s="14"/>
      <c r="N16" s="77"/>
    </row>
    <row r="17" spans="1:18" s="1" customFormat="1" ht="16.5" customHeight="1">
      <c r="A17" s="2458"/>
      <c r="B17" s="2459"/>
      <c r="C17" s="2459"/>
      <c r="D17" s="2459"/>
      <c r="E17" s="2459"/>
      <c r="F17" s="2460"/>
      <c r="G17" s="30" t="s">
        <v>18</v>
      </c>
      <c r="H17" s="2456">
        <f>+'ACTA ADICIONAL OBRA '!K14</f>
        <v>0</v>
      </c>
      <c r="I17" s="2457"/>
      <c r="J17" s="43" t="s">
        <v>37</v>
      </c>
      <c r="K17" s="2451">
        <f>+'ACTA ADICIONAL OBRA '!P14</f>
        <v>0</v>
      </c>
      <c r="L17" s="2451"/>
      <c r="M17" s="2451"/>
      <c r="N17" s="2454"/>
    </row>
    <row r="18" spans="1:18" s="1" customFormat="1" ht="12" customHeight="1">
      <c r="A18" s="13" t="s">
        <v>42</v>
      </c>
      <c r="B18" s="51"/>
      <c r="C18" s="36" t="s">
        <v>411</v>
      </c>
      <c r="D18" s="36"/>
      <c r="E18" s="36"/>
      <c r="F18" s="39"/>
      <c r="G18" s="13"/>
      <c r="H18" s="1708"/>
      <c r="I18" s="1708"/>
      <c r="J18" s="31"/>
      <c r="K18" s="1708"/>
      <c r="L18" s="1708"/>
      <c r="M18" s="1708"/>
      <c r="N18" s="2433"/>
    </row>
    <row r="19" spans="1:18" s="1" customFormat="1" ht="3.9" customHeight="1">
      <c r="A19" s="13"/>
      <c r="B19" s="40"/>
      <c r="C19" s="33"/>
      <c r="D19" s="26"/>
      <c r="E19" s="41"/>
      <c r="F19" s="42"/>
      <c r="G19" s="45"/>
      <c r="H19" s="38"/>
      <c r="I19" s="38"/>
      <c r="J19" s="43"/>
      <c r="K19" s="1708"/>
      <c r="L19" s="1708"/>
      <c r="M19" s="1708"/>
      <c r="N19" s="2433"/>
    </row>
    <row r="20" spans="1:18" s="1" customFormat="1" ht="15" customHeight="1">
      <c r="A20" s="13" t="s">
        <v>40</v>
      </c>
      <c r="B20" s="72"/>
      <c r="C20" s="33" t="s">
        <v>10</v>
      </c>
      <c r="D20" s="33"/>
      <c r="E20" s="158" t="str">
        <f>+'ACTA ADICIONAL OBRA '!B16</f>
        <v>CONSORCIO INTER. CENTRO DE VIDA 2025</v>
      </c>
      <c r="F20" s="159"/>
      <c r="G20" s="36" t="s">
        <v>15</v>
      </c>
      <c r="H20" s="2456">
        <f>+'ACTA ADICIONAL OBRA '!K16</f>
        <v>0</v>
      </c>
      <c r="I20" s="2457"/>
      <c r="J20" s="48" t="s">
        <v>28</v>
      </c>
      <c r="K20" s="2451">
        <f>+'ACTA ADICIONAL OBRA '!P16</f>
        <v>0</v>
      </c>
      <c r="L20" s="2451"/>
      <c r="M20" s="2451"/>
      <c r="N20" s="2454"/>
    </row>
    <row r="21" spans="1:18" s="1" customFormat="1" ht="9.75" customHeight="1">
      <c r="A21" s="45"/>
      <c r="B21" s="46"/>
      <c r="C21" s="33"/>
      <c r="D21" s="26"/>
      <c r="E21" s="41"/>
      <c r="F21" s="42"/>
      <c r="G21" s="36"/>
      <c r="H21" s="38"/>
      <c r="I21" s="38"/>
      <c r="J21" s="36"/>
      <c r="K21" s="1708"/>
      <c r="L21" s="1708"/>
      <c r="M21" s="1708"/>
      <c r="N21" s="2433"/>
    </row>
    <row r="22" spans="1:18" s="1" customFormat="1" ht="12" customHeight="1">
      <c r="A22" s="13" t="e">
        <f>+'ACTA ADICIONAL OBRA '!#REF!</f>
        <v>#REF!</v>
      </c>
      <c r="B22" s="47"/>
      <c r="C22" s="2508" t="s">
        <v>393</v>
      </c>
      <c r="D22" s="2508"/>
      <c r="E22" s="2508"/>
      <c r="F22" s="2509"/>
      <c r="G22" s="45"/>
      <c r="H22" s="2465"/>
      <c r="I22" s="2465"/>
      <c r="J22" s="48"/>
      <c r="K22" s="1708"/>
      <c r="L22" s="1708"/>
      <c r="M22" s="1708"/>
      <c r="N22" s="2433"/>
    </row>
    <row r="23" spans="1:18" s="1" customFormat="1" ht="10.5" customHeight="1">
      <c r="A23" s="49"/>
      <c r="B23" s="50"/>
      <c r="C23" s="2510"/>
      <c r="D23" s="2510"/>
      <c r="E23" s="2510"/>
      <c r="F23" s="2511"/>
      <c r="G23" s="16"/>
      <c r="H23" s="52"/>
      <c r="I23" s="52"/>
      <c r="J23" s="53"/>
      <c r="K23" s="44"/>
      <c r="L23" s="44"/>
      <c r="M23" s="44"/>
      <c r="N23" s="54"/>
    </row>
    <row r="24" spans="1:18" s="1" customFormat="1" ht="24.9" customHeight="1">
      <c r="A24" s="2466" t="s">
        <v>35</v>
      </c>
      <c r="B24" s="2469" t="s">
        <v>1</v>
      </c>
      <c r="C24" s="2470"/>
      <c r="D24" s="2470"/>
      <c r="E24" s="2470"/>
      <c r="F24" s="2471"/>
      <c r="G24" s="2482" t="s">
        <v>20</v>
      </c>
      <c r="H24" s="2483"/>
      <c r="I24" s="2475" t="s">
        <v>7</v>
      </c>
      <c r="J24" s="2476"/>
      <c r="K24" s="2476"/>
      <c r="L24" s="2476"/>
      <c r="M24" s="2476"/>
      <c r="N24" s="2477"/>
    </row>
    <row r="25" spans="1:18" s="1" customFormat="1" ht="24.9" customHeight="1">
      <c r="A25" s="2467"/>
      <c r="B25" s="2472"/>
      <c r="C25" s="2473"/>
      <c r="D25" s="2473"/>
      <c r="E25" s="2473"/>
      <c r="F25" s="2474"/>
      <c r="G25" s="2484"/>
      <c r="H25" s="2485"/>
      <c r="I25" s="2478" t="s">
        <v>8</v>
      </c>
      <c r="J25" s="2479"/>
      <c r="K25" s="2478" t="s">
        <v>4</v>
      </c>
      <c r="L25" s="2480"/>
      <c r="M25" s="2480"/>
      <c r="N25" s="2481"/>
      <c r="Q25" s="2478" t="s">
        <v>391</v>
      </c>
      <c r="R25" s="2480"/>
    </row>
    <row r="26" spans="1:18" s="2" customFormat="1" ht="34.5" customHeight="1" thickBot="1">
      <c r="A26" s="2468"/>
      <c r="B26" s="75" t="s">
        <v>41</v>
      </c>
      <c r="C26" s="130" t="s">
        <v>9</v>
      </c>
      <c r="D26" s="55" t="s">
        <v>2</v>
      </c>
      <c r="E26" s="73" t="s">
        <v>17</v>
      </c>
      <c r="F26" s="56" t="s">
        <v>16</v>
      </c>
      <c r="G26" s="55" t="s">
        <v>2</v>
      </c>
      <c r="H26" s="55" t="s">
        <v>3</v>
      </c>
      <c r="I26" s="57" t="s">
        <v>2</v>
      </c>
      <c r="J26" s="57" t="s">
        <v>3</v>
      </c>
      <c r="K26" s="57" t="s">
        <v>2</v>
      </c>
      <c r="L26" s="2486" t="s">
        <v>3</v>
      </c>
      <c r="M26" s="2487"/>
      <c r="N26" s="2488"/>
      <c r="O26" s="1"/>
      <c r="P26" s="1"/>
      <c r="Q26" s="57" t="s">
        <v>2</v>
      </c>
      <c r="R26" s="76" t="s">
        <v>3</v>
      </c>
    </row>
    <row r="27" spans="1:18" s="1" customFormat="1" ht="18">
      <c r="A27" s="141">
        <v>1</v>
      </c>
      <c r="B27" s="142" t="s">
        <v>71</v>
      </c>
      <c r="C27" s="143"/>
      <c r="D27" s="144"/>
      <c r="E27" s="144"/>
      <c r="F27" s="105"/>
      <c r="G27" s="104"/>
      <c r="H27" s="106"/>
      <c r="I27" s="107"/>
      <c r="J27" s="108">
        <f>I27*E27</f>
        <v>0</v>
      </c>
      <c r="K27" s="108"/>
      <c r="L27" s="2489">
        <f>K27*E27</f>
        <v>0</v>
      </c>
      <c r="M27" s="2489"/>
      <c r="N27" s="2490"/>
      <c r="Q27" s="108"/>
      <c r="R27" s="147">
        <f>Q27*K27</f>
        <v>0</v>
      </c>
    </row>
    <row r="28" spans="1:18" s="1" customFormat="1" ht="15">
      <c r="A28" s="96">
        <v>11</v>
      </c>
      <c r="B28" s="99" t="s">
        <v>75</v>
      </c>
      <c r="C28" s="132"/>
      <c r="D28" s="145"/>
      <c r="E28" s="145"/>
      <c r="F28" s="113"/>
      <c r="G28" s="112"/>
      <c r="H28" s="112"/>
      <c r="I28" s="114"/>
      <c r="J28" s="114">
        <f>I28*E28</f>
        <v>0</v>
      </c>
      <c r="K28" s="114"/>
      <c r="L28" s="2501"/>
      <c r="M28" s="2501"/>
      <c r="N28" s="2502"/>
      <c r="Q28" s="114"/>
      <c r="R28" s="148"/>
    </row>
    <row r="29" spans="1:18" s="1" customFormat="1" ht="15">
      <c r="A29" s="97" t="s">
        <v>49</v>
      </c>
      <c r="B29" s="99" t="s">
        <v>76</v>
      </c>
      <c r="C29" s="135" t="s">
        <v>337</v>
      </c>
      <c r="D29" s="137">
        <v>6</v>
      </c>
      <c r="E29" s="137">
        <v>6750000</v>
      </c>
      <c r="F29" s="126">
        <f>ROUND(D29*E29,2)</f>
        <v>40500000</v>
      </c>
      <c r="G29" s="112"/>
      <c r="H29" s="112"/>
      <c r="I29" s="114"/>
      <c r="J29" s="114">
        <f>I29*E29</f>
        <v>0</v>
      </c>
      <c r="K29" s="114">
        <f>+I29+Q29</f>
        <v>0</v>
      </c>
      <c r="L29" s="2501">
        <f>+J29+R29</f>
        <v>0</v>
      </c>
      <c r="M29" s="2501"/>
      <c r="N29" s="2502"/>
      <c r="Q29" s="114"/>
      <c r="R29" s="148"/>
    </row>
    <row r="30" spans="1:18" s="1" customFormat="1" ht="15">
      <c r="A30" s="96">
        <v>12</v>
      </c>
      <c r="B30" s="99" t="s">
        <v>77</v>
      </c>
      <c r="C30" s="132"/>
      <c r="D30" s="137"/>
      <c r="E30" s="137"/>
      <c r="F30" s="126">
        <f t="shared" ref="F30:F93" si="0">ROUND(D30*E30,2)</f>
        <v>0</v>
      </c>
      <c r="G30" s="112"/>
      <c r="H30" s="112"/>
      <c r="I30" s="114"/>
      <c r="J30" s="114"/>
      <c r="K30" s="114">
        <f t="shared" ref="K30:K93" si="1">+I30+Q30</f>
        <v>0</v>
      </c>
      <c r="L30" s="2501">
        <f t="shared" ref="L30:L93" si="2">+J30+R30</f>
        <v>0</v>
      </c>
      <c r="M30" s="2501"/>
      <c r="N30" s="2502"/>
      <c r="Q30" s="114"/>
      <c r="R30" s="148"/>
    </row>
    <row r="31" spans="1:18" s="1" customFormat="1" ht="15">
      <c r="A31" s="97" t="s">
        <v>50</v>
      </c>
      <c r="B31" s="101" t="s">
        <v>78</v>
      </c>
      <c r="C31" s="135" t="s">
        <v>192</v>
      </c>
      <c r="D31" s="137">
        <v>323</v>
      </c>
      <c r="E31" s="137">
        <v>100000</v>
      </c>
      <c r="F31" s="126">
        <f t="shared" si="0"/>
        <v>32300000</v>
      </c>
      <c r="G31" s="112"/>
      <c r="H31" s="112"/>
      <c r="I31" s="114"/>
      <c r="J31" s="114"/>
      <c r="K31" s="114">
        <f t="shared" si="1"/>
        <v>0</v>
      </c>
      <c r="L31" s="2501">
        <f t="shared" si="2"/>
        <v>0</v>
      </c>
      <c r="M31" s="2501"/>
      <c r="N31" s="2502"/>
      <c r="Q31" s="114"/>
      <c r="R31" s="148"/>
    </row>
    <row r="32" spans="1:18" s="1" customFormat="1" ht="15">
      <c r="A32" s="96">
        <v>13</v>
      </c>
      <c r="B32" s="99" t="s">
        <v>79</v>
      </c>
      <c r="C32" s="132"/>
      <c r="D32" s="137"/>
      <c r="E32" s="137"/>
      <c r="F32" s="126">
        <f t="shared" si="0"/>
        <v>0</v>
      </c>
      <c r="G32" s="112"/>
      <c r="H32" s="112"/>
      <c r="I32" s="114"/>
      <c r="J32" s="114"/>
      <c r="K32" s="114">
        <f t="shared" si="1"/>
        <v>0</v>
      </c>
      <c r="L32" s="2501">
        <f t="shared" si="2"/>
        <v>0</v>
      </c>
      <c r="M32" s="2501"/>
      <c r="N32" s="2502"/>
      <c r="Q32" s="114"/>
      <c r="R32" s="148"/>
    </row>
    <row r="33" spans="1:18" s="1" customFormat="1" ht="15">
      <c r="A33" s="97" t="s">
        <v>51</v>
      </c>
      <c r="B33" s="101" t="s">
        <v>80</v>
      </c>
      <c r="C33" s="135" t="s">
        <v>192</v>
      </c>
      <c r="D33" s="137">
        <v>13</v>
      </c>
      <c r="E33" s="137">
        <v>900000</v>
      </c>
      <c r="F33" s="126">
        <f t="shared" si="0"/>
        <v>11700000</v>
      </c>
      <c r="G33" s="112"/>
      <c r="H33" s="112"/>
      <c r="I33" s="114"/>
      <c r="J33" s="114"/>
      <c r="K33" s="114">
        <f t="shared" si="1"/>
        <v>0</v>
      </c>
      <c r="L33" s="2501">
        <f t="shared" si="2"/>
        <v>0</v>
      </c>
      <c r="M33" s="2501"/>
      <c r="N33" s="2502"/>
      <c r="Q33" s="114"/>
      <c r="R33" s="148"/>
    </row>
    <row r="34" spans="1:18" s="1" customFormat="1" ht="15">
      <c r="A34" s="97" t="s">
        <v>52</v>
      </c>
      <c r="B34" s="99" t="s">
        <v>81</v>
      </c>
      <c r="C34" s="135" t="s">
        <v>192</v>
      </c>
      <c r="D34" s="137">
        <v>145</v>
      </c>
      <c r="E34" s="137">
        <v>900000</v>
      </c>
      <c r="F34" s="126">
        <f t="shared" si="0"/>
        <v>130500000</v>
      </c>
      <c r="G34" s="112"/>
      <c r="H34" s="112"/>
      <c r="I34" s="114"/>
      <c r="J34" s="114"/>
      <c r="K34" s="114">
        <f t="shared" si="1"/>
        <v>0</v>
      </c>
      <c r="L34" s="2501">
        <f t="shared" si="2"/>
        <v>0</v>
      </c>
      <c r="M34" s="2501"/>
      <c r="N34" s="2502"/>
      <c r="Q34" s="114"/>
      <c r="R34" s="148"/>
    </row>
    <row r="35" spans="1:18" s="1" customFormat="1" ht="24">
      <c r="A35" s="98" t="s">
        <v>53</v>
      </c>
      <c r="B35" s="100" t="s">
        <v>338</v>
      </c>
      <c r="C35" s="138" t="s">
        <v>192</v>
      </c>
      <c r="D35" s="137">
        <v>14</v>
      </c>
      <c r="E35" s="137">
        <v>900000</v>
      </c>
      <c r="F35" s="126">
        <f t="shared" si="0"/>
        <v>12600000</v>
      </c>
      <c r="G35" s="112"/>
      <c r="H35" s="112"/>
      <c r="I35" s="114"/>
      <c r="J35" s="114"/>
      <c r="K35" s="114">
        <f t="shared" si="1"/>
        <v>0</v>
      </c>
      <c r="L35" s="2501">
        <f t="shared" si="2"/>
        <v>0</v>
      </c>
      <c r="M35" s="2501"/>
      <c r="N35" s="2502"/>
      <c r="Q35" s="114"/>
      <c r="R35" s="148"/>
    </row>
    <row r="36" spans="1:18" s="1" customFormat="1" ht="24">
      <c r="A36" s="97" t="s">
        <v>54</v>
      </c>
      <c r="B36" s="99" t="s">
        <v>339</v>
      </c>
      <c r="C36" s="135" t="s">
        <v>192</v>
      </c>
      <c r="D36" s="137">
        <v>148</v>
      </c>
      <c r="E36" s="137">
        <v>950000</v>
      </c>
      <c r="F36" s="126">
        <f t="shared" si="0"/>
        <v>140600000</v>
      </c>
      <c r="G36" s="112"/>
      <c r="H36" s="112"/>
      <c r="I36" s="114"/>
      <c r="J36" s="114"/>
      <c r="K36" s="114">
        <f t="shared" si="1"/>
        <v>0</v>
      </c>
      <c r="L36" s="2501">
        <f t="shared" si="2"/>
        <v>0</v>
      </c>
      <c r="M36" s="2501"/>
      <c r="N36" s="2502"/>
      <c r="Q36" s="114"/>
      <c r="R36" s="148"/>
    </row>
    <row r="37" spans="1:18" s="1" customFormat="1" ht="24">
      <c r="A37" s="97" t="s">
        <v>55</v>
      </c>
      <c r="B37" s="99" t="s">
        <v>340</v>
      </c>
      <c r="C37" s="135" t="s">
        <v>192</v>
      </c>
      <c r="D37" s="137">
        <v>299</v>
      </c>
      <c r="E37" s="137">
        <v>750000</v>
      </c>
      <c r="F37" s="126">
        <f t="shared" si="0"/>
        <v>224250000</v>
      </c>
      <c r="G37" s="112"/>
      <c r="H37" s="112"/>
      <c r="I37" s="114"/>
      <c r="J37" s="114"/>
      <c r="K37" s="114">
        <f t="shared" si="1"/>
        <v>0</v>
      </c>
      <c r="L37" s="2501">
        <f t="shared" si="2"/>
        <v>0</v>
      </c>
      <c r="M37" s="2501"/>
      <c r="N37" s="2502"/>
      <c r="Q37" s="114"/>
      <c r="R37" s="148"/>
    </row>
    <row r="38" spans="1:18" s="1" customFormat="1" ht="24">
      <c r="A38" s="98" t="s">
        <v>56</v>
      </c>
      <c r="B38" s="99" t="s">
        <v>82</v>
      </c>
      <c r="C38" s="138" t="s">
        <v>192</v>
      </c>
      <c r="D38" s="137">
        <v>60</v>
      </c>
      <c r="E38" s="137">
        <v>750000</v>
      </c>
      <c r="F38" s="126">
        <f t="shared" si="0"/>
        <v>45000000</v>
      </c>
      <c r="G38" s="112"/>
      <c r="H38" s="112"/>
      <c r="I38" s="114"/>
      <c r="J38" s="114"/>
      <c r="K38" s="114">
        <f t="shared" si="1"/>
        <v>0</v>
      </c>
      <c r="L38" s="2501">
        <f t="shared" si="2"/>
        <v>0</v>
      </c>
      <c r="M38" s="2501"/>
      <c r="N38" s="2502"/>
      <c r="Q38" s="114"/>
      <c r="R38" s="148"/>
    </row>
    <row r="39" spans="1:18" s="1" customFormat="1" ht="15">
      <c r="A39" s="96">
        <v>14</v>
      </c>
      <c r="B39" s="99" t="s">
        <v>83</v>
      </c>
      <c r="C39" s="132"/>
      <c r="D39" s="137"/>
      <c r="E39" s="137"/>
      <c r="F39" s="126">
        <f t="shared" si="0"/>
        <v>0</v>
      </c>
      <c r="G39" s="112"/>
      <c r="H39" s="112"/>
      <c r="I39" s="114"/>
      <c r="J39" s="114"/>
      <c r="K39" s="114">
        <f t="shared" si="1"/>
        <v>0</v>
      </c>
      <c r="L39" s="2501">
        <f t="shared" si="2"/>
        <v>0</v>
      </c>
      <c r="M39" s="2501"/>
      <c r="N39" s="2502"/>
      <c r="Q39" s="114"/>
      <c r="R39" s="148"/>
    </row>
    <row r="40" spans="1:18" s="1" customFormat="1" ht="15">
      <c r="A40" s="97" t="s">
        <v>57</v>
      </c>
      <c r="B40" s="99" t="s">
        <v>84</v>
      </c>
      <c r="C40" s="135" t="s">
        <v>206</v>
      </c>
      <c r="D40" s="137">
        <v>592</v>
      </c>
      <c r="E40" s="137">
        <v>1410000</v>
      </c>
      <c r="F40" s="126">
        <f t="shared" si="0"/>
        <v>834720000</v>
      </c>
      <c r="G40" s="112"/>
      <c r="H40" s="112"/>
      <c r="I40" s="114"/>
      <c r="J40" s="114"/>
      <c r="K40" s="114">
        <f t="shared" si="1"/>
        <v>0</v>
      </c>
      <c r="L40" s="2501">
        <f t="shared" si="2"/>
        <v>0</v>
      </c>
      <c r="M40" s="2501"/>
      <c r="N40" s="2502"/>
      <c r="Q40" s="114"/>
      <c r="R40" s="148"/>
    </row>
    <row r="41" spans="1:18" s="1" customFormat="1" ht="15">
      <c r="A41" s="96">
        <v>15</v>
      </c>
      <c r="B41" s="99" t="s">
        <v>85</v>
      </c>
      <c r="C41" s="132"/>
      <c r="D41" s="137"/>
      <c r="E41" s="137"/>
      <c r="F41" s="126">
        <f t="shared" si="0"/>
        <v>0</v>
      </c>
      <c r="G41" s="112"/>
      <c r="H41" s="112"/>
      <c r="I41" s="114"/>
      <c r="J41" s="114"/>
      <c r="K41" s="114">
        <f t="shared" si="1"/>
        <v>0</v>
      </c>
      <c r="L41" s="2501">
        <f t="shared" si="2"/>
        <v>0</v>
      </c>
      <c r="M41" s="2501"/>
      <c r="N41" s="2502"/>
      <c r="Q41" s="114"/>
      <c r="R41" s="148"/>
    </row>
    <row r="42" spans="1:18" s="1" customFormat="1" ht="15">
      <c r="A42" s="97" t="s">
        <v>58</v>
      </c>
      <c r="B42" s="99" t="s">
        <v>86</v>
      </c>
      <c r="C42" s="132" t="s">
        <v>341</v>
      </c>
      <c r="D42" s="137">
        <v>108362</v>
      </c>
      <c r="E42" s="137">
        <v>2300</v>
      </c>
      <c r="F42" s="126">
        <f t="shared" si="0"/>
        <v>249232600</v>
      </c>
      <c r="G42" s="112"/>
      <c r="H42" s="112"/>
      <c r="I42" s="114"/>
      <c r="J42" s="114"/>
      <c r="K42" s="114">
        <f t="shared" si="1"/>
        <v>0</v>
      </c>
      <c r="L42" s="2501">
        <f t="shared" si="2"/>
        <v>0</v>
      </c>
      <c r="M42" s="2501"/>
      <c r="N42" s="2502"/>
      <c r="Q42" s="114"/>
      <c r="R42" s="148"/>
    </row>
    <row r="43" spans="1:18" s="1" customFormat="1" ht="15">
      <c r="A43" s="97" t="s">
        <v>59</v>
      </c>
      <c r="B43" s="99" t="s">
        <v>87</v>
      </c>
      <c r="C43" s="135" t="s">
        <v>204</v>
      </c>
      <c r="D43" s="137">
        <v>182800</v>
      </c>
      <c r="E43" s="137">
        <v>5500</v>
      </c>
      <c r="F43" s="126">
        <f t="shared" si="0"/>
        <v>1005400000</v>
      </c>
      <c r="G43" s="112"/>
      <c r="H43" s="112"/>
      <c r="I43" s="114"/>
      <c r="J43" s="114"/>
      <c r="K43" s="114">
        <f t="shared" si="1"/>
        <v>0</v>
      </c>
      <c r="L43" s="2501">
        <f t="shared" si="2"/>
        <v>0</v>
      </c>
      <c r="M43" s="2501"/>
      <c r="N43" s="2502"/>
      <c r="Q43" s="114"/>
      <c r="R43" s="148"/>
    </row>
    <row r="44" spans="1:18" s="1" customFormat="1" ht="15">
      <c r="A44" s="96">
        <v>16</v>
      </c>
      <c r="B44" s="99" t="s">
        <v>88</v>
      </c>
      <c r="C44" s="132"/>
      <c r="D44" s="137"/>
      <c r="E44" s="137"/>
      <c r="F44" s="126">
        <f t="shared" si="0"/>
        <v>0</v>
      </c>
      <c r="G44" s="112"/>
      <c r="H44" s="112"/>
      <c r="I44" s="114"/>
      <c r="J44" s="114"/>
      <c r="K44" s="114">
        <f t="shared" si="1"/>
        <v>0</v>
      </c>
      <c r="L44" s="2501">
        <f t="shared" si="2"/>
        <v>0</v>
      </c>
      <c r="M44" s="2501"/>
      <c r="N44" s="2502"/>
      <c r="Q44" s="114"/>
      <c r="R44" s="148"/>
    </row>
    <row r="45" spans="1:18" s="1" customFormat="1" ht="15">
      <c r="A45" s="97" t="s">
        <v>60</v>
      </c>
      <c r="B45" s="99" t="s">
        <v>89</v>
      </c>
      <c r="C45" s="135" t="s">
        <v>204</v>
      </c>
      <c r="D45" s="137">
        <v>13250</v>
      </c>
      <c r="E45" s="137">
        <v>5500</v>
      </c>
      <c r="F45" s="126">
        <f t="shared" si="0"/>
        <v>72875000</v>
      </c>
      <c r="G45" s="112"/>
      <c r="H45" s="112"/>
      <c r="I45" s="114"/>
      <c r="J45" s="114"/>
      <c r="K45" s="114">
        <f t="shared" si="1"/>
        <v>0</v>
      </c>
      <c r="L45" s="2501">
        <f t="shared" si="2"/>
        <v>0</v>
      </c>
      <c r="M45" s="2501"/>
      <c r="N45" s="2502"/>
      <c r="Q45" s="114"/>
      <c r="R45" s="148"/>
    </row>
    <row r="46" spans="1:18" s="1" customFormat="1" ht="15">
      <c r="A46" s="96">
        <v>17</v>
      </c>
      <c r="B46" s="99" t="s">
        <v>90</v>
      </c>
      <c r="C46" s="132"/>
      <c r="D46" s="137"/>
      <c r="E46" s="137"/>
      <c r="F46" s="126">
        <f t="shared" si="0"/>
        <v>0</v>
      </c>
      <c r="G46" s="112"/>
      <c r="H46" s="112"/>
      <c r="I46" s="114"/>
      <c r="J46" s="114"/>
      <c r="K46" s="114">
        <f t="shared" si="1"/>
        <v>0</v>
      </c>
      <c r="L46" s="2501">
        <f t="shared" si="2"/>
        <v>0</v>
      </c>
      <c r="M46" s="2501"/>
      <c r="N46" s="2502"/>
      <c r="Q46" s="114"/>
      <c r="R46" s="148"/>
    </row>
    <row r="47" spans="1:18" s="1" customFormat="1" ht="24">
      <c r="A47" s="97" t="s">
        <v>61</v>
      </c>
      <c r="B47" s="99" t="s">
        <v>91</v>
      </c>
      <c r="C47" s="135" t="s">
        <v>245</v>
      </c>
      <c r="D47" s="137">
        <v>16</v>
      </c>
      <c r="E47" s="137">
        <v>1100000</v>
      </c>
      <c r="F47" s="126">
        <f t="shared" si="0"/>
        <v>17600000</v>
      </c>
      <c r="G47" s="112"/>
      <c r="H47" s="112"/>
      <c r="I47" s="114"/>
      <c r="J47" s="114"/>
      <c r="K47" s="114">
        <f t="shared" si="1"/>
        <v>0</v>
      </c>
      <c r="L47" s="2501">
        <f t="shared" si="2"/>
        <v>0</v>
      </c>
      <c r="M47" s="2501"/>
      <c r="N47" s="2502"/>
      <c r="Q47" s="114"/>
      <c r="R47" s="148"/>
    </row>
    <row r="48" spans="1:18" s="1" customFormat="1" ht="15">
      <c r="A48" s="96">
        <v>18</v>
      </c>
      <c r="B48" s="99" t="s">
        <v>92</v>
      </c>
      <c r="C48" s="132"/>
      <c r="D48" s="137"/>
      <c r="E48" s="137"/>
      <c r="F48" s="126">
        <f t="shared" si="0"/>
        <v>0</v>
      </c>
      <c r="G48" s="112"/>
      <c r="H48" s="112"/>
      <c r="I48" s="114"/>
      <c r="J48" s="114"/>
      <c r="K48" s="114">
        <f t="shared" si="1"/>
        <v>0</v>
      </c>
      <c r="L48" s="2501">
        <f t="shared" si="2"/>
        <v>0</v>
      </c>
      <c r="M48" s="2501"/>
      <c r="N48" s="2502"/>
      <c r="Q48" s="114"/>
      <c r="R48" s="148"/>
    </row>
    <row r="49" spans="1:18" s="1" customFormat="1" ht="15">
      <c r="A49" s="97" t="s">
        <v>62</v>
      </c>
      <c r="B49" s="99" t="s">
        <v>93</v>
      </c>
      <c r="C49" s="135" t="s">
        <v>206</v>
      </c>
      <c r="D49" s="137">
        <v>42</v>
      </c>
      <c r="E49" s="137">
        <v>1600000</v>
      </c>
      <c r="F49" s="126">
        <f t="shared" si="0"/>
        <v>67200000</v>
      </c>
      <c r="G49" s="112"/>
      <c r="H49" s="112"/>
      <c r="I49" s="114"/>
      <c r="J49" s="114"/>
      <c r="K49" s="114">
        <f t="shared" si="1"/>
        <v>0</v>
      </c>
      <c r="L49" s="2501">
        <f t="shared" si="2"/>
        <v>0</v>
      </c>
      <c r="M49" s="2501"/>
      <c r="N49" s="2502"/>
      <c r="Q49" s="114"/>
      <c r="R49" s="148"/>
    </row>
    <row r="50" spans="1:18" s="1" customFormat="1" ht="15">
      <c r="A50" s="96">
        <v>19</v>
      </c>
      <c r="B50" s="99" t="s">
        <v>94</v>
      </c>
      <c r="C50" s="132"/>
      <c r="D50" s="137"/>
      <c r="E50" s="137"/>
      <c r="F50" s="126">
        <f t="shared" si="0"/>
        <v>0</v>
      </c>
      <c r="G50" s="112"/>
      <c r="H50" s="112"/>
      <c r="I50" s="114"/>
      <c r="J50" s="114"/>
      <c r="K50" s="114">
        <f t="shared" si="1"/>
        <v>0</v>
      </c>
      <c r="L50" s="2501">
        <f t="shared" si="2"/>
        <v>0</v>
      </c>
      <c r="M50" s="2501"/>
      <c r="N50" s="2502"/>
      <c r="Q50" s="114"/>
      <c r="R50" s="148"/>
    </row>
    <row r="51" spans="1:18" s="1" customFormat="1" ht="24">
      <c r="A51" s="97" t="s">
        <v>63</v>
      </c>
      <c r="B51" s="99" t="s">
        <v>342</v>
      </c>
      <c r="C51" s="138" t="s">
        <v>192</v>
      </c>
      <c r="D51" s="137">
        <v>264</v>
      </c>
      <c r="E51" s="137">
        <v>135000</v>
      </c>
      <c r="F51" s="126">
        <f t="shared" si="0"/>
        <v>35640000</v>
      </c>
      <c r="G51" s="112"/>
      <c r="H51" s="112"/>
      <c r="I51" s="114"/>
      <c r="J51" s="114"/>
      <c r="K51" s="114">
        <f t="shared" si="1"/>
        <v>0</v>
      </c>
      <c r="L51" s="2501">
        <f t="shared" si="2"/>
        <v>0</v>
      </c>
      <c r="M51" s="2501"/>
      <c r="N51" s="2502"/>
      <c r="Q51" s="114"/>
      <c r="R51" s="148"/>
    </row>
    <row r="52" spans="1:18" s="1" customFormat="1" ht="15">
      <c r="A52" s="96">
        <v>110</v>
      </c>
      <c r="B52" s="99" t="s">
        <v>95</v>
      </c>
      <c r="C52" s="132"/>
      <c r="D52" s="137"/>
      <c r="E52" s="137"/>
      <c r="F52" s="126">
        <f t="shared" si="0"/>
        <v>0</v>
      </c>
      <c r="G52" s="112"/>
      <c r="H52" s="112"/>
      <c r="I52" s="114"/>
      <c r="J52" s="114"/>
      <c r="K52" s="114">
        <f t="shared" si="1"/>
        <v>0</v>
      </c>
      <c r="L52" s="2501">
        <f t="shared" si="2"/>
        <v>0</v>
      </c>
      <c r="M52" s="2501"/>
      <c r="N52" s="2502"/>
      <c r="Q52" s="114"/>
      <c r="R52" s="148"/>
    </row>
    <row r="53" spans="1:18" s="1" customFormat="1" ht="15">
      <c r="A53" s="97" t="s">
        <v>64</v>
      </c>
      <c r="B53" s="100" t="s">
        <v>343</v>
      </c>
      <c r="C53" s="135" t="s">
        <v>192</v>
      </c>
      <c r="D53" s="137">
        <v>118</v>
      </c>
      <c r="E53" s="137">
        <v>783000</v>
      </c>
      <c r="F53" s="126">
        <f t="shared" si="0"/>
        <v>92394000</v>
      </c>
      <c r="G53" s="112"/>
      <c r="H53" s="112"/>
      <c r="I53" s="114"/>
      <c r="J53" s="114"/>
      <c r="K53" s="114">
        <f t="shared" si="1"/>
        <v>0</v>
      </c>
      <c r="L53" s="2501">
        <f t="shared" si="2"/>
        <v>0</v>
      </c>
      <c r="M53" s="2501"/>
      <c r="N53" s="2502"/>
      <c r="Q53" s="114"/>
      <c r="R53" s="148"/>
    </row>
    <row r="54" spans="1:18" s="1" customFormat="1" ht="15">
      <c r="A54" s="97" t="s">
        <v>65</v>
      </c>
      <c r="B54" s="99" t="s">
        <v>87</v>
      </c>
      <c r="C54" s="135" t="s">
        <v>204</v>
      </c>
      <c r="D54" s="137">
        <v>11180</v>
      </c>
      <c r="E54" s="137">
        <v>5500</v>
      </c>
      <c r="F54" s="126">
        <f t="shared" si="0"/>
        <v>61490000</v>
      </c>
      <c r="G54" s="112"/>
      <c r="H54" s="112"/>
      <c r="I54" s="114"/>
      <c r="J54" s="114"/>
      <c r="K54" s="114">
        <f t="shared" si="1"/>
        <v>0</v>
      </c>
      <c r="L54" s="2501">
        <f t="shared" si="2"/>
        <v>0</v>
      </c>
      <c r="M54" s="2501"/>
      <c r="N54" s="2502"/>
      <c r="Q54" s="114"/>
      <c r="R54" s="148"/>
    </row>
    <row r="55" spans="1:18" s="1" customFormat="1" ht="24">
      <c r="A55" s="97" t="s">
        <v>66</v>
      </c>
      <c r="B55" s="99" t="s">
        <v>344</v>
      </c>
      <c r="C55" s="135" t="s">
        <v>345</v>
      </c>
      <c r="D55" s="137">
        <v>1</v>
      </c>
      <c r="E55" s="137">
        <v>10000000</v>
      </c>
      <c r="F55" s="126">
        <f t="shared" si="0"/>
        <v>10000000</v>
      </c>
      <c r="G55" s="112"/>
      <c r="H55" s="112"/>
      <c r="I55" s="114"/>
      <c r="J55" s="114"/>
      <c r="K55" s="114">
        <f t="shared" si="1"/>
        <v>0</v>
      </c>
      <c r="L55" s="2501">
        <f t="shared" si="2"/>
        <v>0</v>
      </c>
      <c r="M55" s="2501"/>
      <c r="N55" s="2502"/>
      <c r="Q55" s="114"/>
      <c r="R55" s="148"/>
    </row>
    <row r="56" spans="1:18" s="1" customFormat="1" ht="15">
      <c r="A56" s="97" t="s">
        <v>346</v>
      </c>
      <c r="B56" s="99" t="s">
        <v>89</v>
      </c>
      <c r="C56" s="135" t="s">
        <v>204</v>
      </c>
      <c r="D56" s="137">
        <v>7120</v>
      </c>
      <c r="E56" s="137">
        <v>5500</v>
      </c>
      <c r="F56" s="126">
        <f t="shared" si="0"/>
        <v>39160000</v>
      </c>
      <c r="G56" s="112"/>
      <c r="H56" s="112"/>
      <c r="I56" s="114"/>
      <c r="J56" s="114"/>
      <c r="K56" s="114">
        <f t="shared" si="1"/>
        <v>0</v>
      </c>
      <c r="L56" s="2501">
        <f t="shared" si="2"/>
        <v>0</v>
      </c>
      <c r="M56" s="2501"/>
      <c r="N56" s="2502"/>
      <c r="Q56" s="114"/>
      <c r="R56" s="148"/>
    </row>
    <row r="57" spans="1:18" s="1" customFormat="1" ht="15">
      <c r="A57" s="97" t="s">
        <v>347</v>
      </c>
      <c r="B57" s="99" t="s">
        <v>348</v>
      </c>
      <c r="C57" s="135" t="s">
        <v>185</v>
      </c>
      <c r="D57" s="137">
        <v>12</v>
      </c>
      <c r="E57" s="137">
        <v>337500</v>
      </c>
      <c r="F57" s="126">
        <f t="shared" si="0"/>
        <v>4050000</v>
      </c>
      <c r="G57" s="112"/>
      <c r="H57" s="112"/>
      <c r="I57" s="114"/>
      <c r="J57" s="114"/>
      <c r="K57" s="114">
        <f t="shared" si="1"/>
        <v>0</v>
      </c>
      <c r="L57" s="2501">
        <f t="shared" si="2"/>
        <v>0</v>
      </c>
      <c r="M57" s="2501"/>
      <c r="N57" s="2502"/>
      <c r="Q57" s="114"/>
      <c r="R57" s="148"/>
    </row>
    <row r="58" spans="1:18" s="1" customFormat="1" ht="15">
      <c r="A58" s="96">
        <v>111</v>
      </c>
      <c r="B58" s="99" t="s">
        <v>96</v>
      </c>
      <c r="C58" s="132"/>
      <c r="D58" s="137"/>
      <c r="E58" s="137"/>
      <c r="F58" s="126">
        <f t="shared" si="0"/>
        <v>0</v>
      </c>
      <c r="G58" s="112"/>
      <c r="H58" s="112"/>
      <c r="I58" s="114"/>
      <c r="J58" s="114"/>
      <c r="K58" s="114">
        <f t="shared" si="1"/>
        <v>0</v>
      </c>
      <c r="L58" s="2501">
        <f t="shared" si="2"/>
        <v>0</v>
      </c>
      <c r="M58" s="2501"/>
      <c r="N58" s="2502"/>
      <c r="Q58" s="114"/>
      <c r="R58" s="148"/>
    </row>
    <row r="59" spans="1:18" s="1" customFormat="1" ht="15">
      <c r="A59" s="97" t="s">
        <v>67</v>
      </c>
      <c r="B59" s="99" t="s">
        <v>97</v>
      </c>
      <c r="C59" s="135" t="s">
        <v>192</v>
      </c>
      <c r="D59" s="137">
        <v>1137</v>
      </c>
      <c r="E59" s="137">
        <v>135000</v>
      </c>
      <c r="F59" s="126">
        <f t="shared" si="0"/>
        <v>153495000</v>
      </c>
      <c r="G59" s="112"/>
      <c r="H59" s="112"/>
      <c r="I59" s="114"/>
      <c r="J59" s="114"/>
      <c r="K59" s="114">
        <f t="shared" si="1"/>
        <v>0</v>
      </c>
      <c r="L59" s="2501">
        <f t="shared" si="2"/>
        <v>0</v>
      </c>
      <c r="M59" s="2501"/>
      <c r="N59" s="2502"/>
      <c r="Q59" s="114"/>
      <c r="R59" s="148"/>
    </row>
    <row r="60" spans="1:18" s="1" customFormat="1" ht="15">
      <c r="A60" s="97" t="s">
        <v>68</v>
      </c>
      <c r="B60" s="99" t="s">
        <v>98</v>
      </c>
      <c r="C60" s="135" t="s">
        <v>185</v>
      </c>
      <c r="D60" s="137">
        <v>1078</v>
      </c>
      <c r="E60" s="137">
        <v>11500</v>
      </c>
      <c r="F60" s="126">
        <f t="shared" si="0"/>
        <v>12397000</v>
      </c>
      <c r="G60" s="112"/>
      <c r="H60" s="112"/>
      <c r="I60" s="114"/>
      <c r="J60" s="114"/>
      <c r="K60" s="114">
        <f t="shared" si="1"/>
        <v>0</v>
      </c>
      <c r="L60" s="2501">
        <f t="shared" si="2"/>
        <v>0</v>
      </c>
      <c r="M60" s="2501"/>
      <c r="N60" s="2502"/>
      <c r="Q60" s="114"/>
      <c r="R60" s="148"/>
    </row>
    <row r="61" spans="1:18" s="1" customFormat="1" ht="15">
      <c r="A61" s="97" t="s">
        <v>69</v>
      </c>
      <c r="B61" s="99" t="s">
        <v>99</v>
      </c>
      <c r="C61" s="135" t="s">
        <v>192</v>
      </c>
      <c r="D61" s="137">
        <v>316</v>
      </c>
      <c r="E61" s="137">
        <v>27000</v>
      </c>
      <c r="F61" s="126">
        <f t="shared" si="0"/>
        <v>8532000</v>
      </c>
      <c r="G61" s="112"/>
      <c r="H61" s="112"/>
      <c r="I61" s="114"/>
      <c r="J61" s="114"/>
      <c r="K61" s="114">
        <f t="shared" si="1"/>
        <v>0</v>
      </c>
      <c r="L61" s="2501">
        <f t="shared" si="2"/>
        <v>0</v>
      </c>
      <c r="M61" s="2501"/>
      <c r="N61" s="2502"/>
      <c r="Q61" s="114"/>
      <c r="R61" s="148"/>
    </row>
    <row r="62" spans="1:18" s="1" customFormat="1" ht="15">
      <c r="A62" s="97" t="s">
        <v>70</v>
      </c>
      <c r="B62" s="99" t="s">
        <v>100</v>
      </c>
      <c r="C62" s="135" t="s">
        <v>185</v>
      </c>
      <c r="D62" s="137">
        <v>1716</v>
      </c>
      <c r="E62" s="137">
        <v>95000</v>
      </c>
      <c r="F62" s="126">
        <f t="shared" si="0"/>
        <v>163020000</v>
      </c>
      <c r="G62" s="112"/>
      <c r="H62" s="112"/>
      <c r="I62" s="114"/>
      <c r="J62" s="114"/>
      <c r="K62" s="114">
        <f t="shared" si="1"/>
        <v>0</v>
      </c>
      <c r="L62" s="2501">
        <f t="shared" si="2"/>
        <v>0</v>
      </c>
      <c r="M62" s="2501"/>
      <c r="N62" s="2502"/>
      <c r="Q62" s="114"/>
      <c r="R62" s="148"/>
    </row>
    <row r="63" spans="1:18" s="1" customFormat="1" ht="18">
      <c r="A63" s="141">
        <v>2</v>
      </c>
      <c r="B63" s="142" t="s">
        <v>336</v>
      </c>
      <c r="C63" s="132"/>
      <c r="D63" s="145"/>
      <c r="E63" s="145"/>
      <c r="F63" s="126">
        <f t="shared" si="0"/>
        <v>0</v>
      </c>
      <c r="G63" s="112"/>
      <c r="H63" s="112"/>
      <c r="I63" s="114"/>
      <c r="J63" s="114"/>
      <c r="K63" s="114">
        <f t="shared" si="1"/>
        <v>0</v>
      </c>
      <c r="L63" s="2501">
        <f t="shared" si="2"/>
        <v>0</v>
      </c>
      <c r="M63" s="2501"/>
      <c r="N63" s="2502"/>
      <c r="Q63" s="114"/>
      <c r="R63" s="148"/>
    </row>
    <row r="64" spans="1:18" s="1" customFormat="1" ht="15">
      <c r="A64" s="96">
        <v>21</v>
      </c>
      <c r="B64" s="99" t="s">
        <v>75</v>
      </c>
      <c r="C64" s="132"/>
      <c r="D64" s="145"/>
      <c r="E64" s="145"/>
      <c r="F64" s="126">
        <f t="shared" si="0"/>
        <v>0</v>
      </c>
      <c r="G64" s="112"/>
      <c r="H64" s="112"/>
      <c r="I64" s="114"/>
      <c r="J64" s="114"/>
      <c r="K64" s="114">
        <f t="shared" si="1"/>
        <v>0</v>
      </c>
      <c r="L64" s="2501">
        <f t="shared" si="2"/>
        <v>0</v>
      </c>
      <c r="M64" s="2501"/>
      <c r="N64" s="2502"/>
      <c r="Q64" s="114"/>
      <c r="R64" s="148"/>
    </row>
    <row r="65" spans="1:18" s="1" customFormat="1" ht="15">
      <c r="A65" s="97" t="s">
        <v>169</v>
      </c>
      <c r="B65" s="99" t="s">
        <v>184</v>
      </c>
      <c r="C65" s="135" t="s">
        <v>185</v>
      </c>
      <c r="D65" s="137">
        <v>805</v>
      </c>
      <c r="E65" s="137">
        <v>680</v>
      </c>
      <c r="F65" s="126">
        <f t="shared" si="0"/>
        <v>547400</v>
      </c>
      <c r="G65" s="112"/>
      <c r="H65" s="112"/>
      <c r="I65" s="114"/>
      <c r="J65" s="114"/>
      <c r="K65" s="114">
        <f t="shared" si="1"/>
        <v>0</v>
      </c>
      <c r="L65" s="2501">
        <f t="shared" si="2"/>
        <v>0</v>
      </c>
      <c r="M65" s="2501"/>
      <c r="N65" s="2502"/>
      <c r="Q65" s="114"/>
      <c r="R65" s="148"/>
    </row>
    <row r="66" spans="1:18" s="1" customFormat="1" ht="15">
      <c r="A66" s="131">
        <v>22</v>
      </c>
      <c r="B66" s="99" t="s">
        <v>77</v>
      </c>
      <c r="C66" s="132"/>
      <c r="D66" s="137"/>
      <c r="E66" s="137"/>
      <c r="F66" s="126">
        <f t="shared" si="0"/>
        <v>0</v>
      </c>
      <c r="G66" s="112"/>
      <c r="H66" s="112"/>
      <c r="I66" s="114"/>
      <c r="J66" s="114"/>
      <c r="K66" s="114">
        <f t="shared" si="1"/>
        <v>0</v>
      </c>
      <c r="L66" s="2501">
        <f t="shared" si="2"/>
        <v>0</v>
      </c>
      <c r="M66" s="2501"/>
      <c r="N66" s="2502"/>
      <c r="Q66" s="114"/>
      <c r="R66" s="148"/>
    </row>
    <row r="67" spans="1:18" s="1" customFormat="1" ht="15">
      <c r="A67" s="97" t="s">
        <v>170</v>
      </c>
      <c r="B67" s="99" t="s">
        <v>186</v>
      </c>
      <c r="C67" s="135" t="s">
        <v>185</v>
      </c>
      <c r="D67" s="137">
        <v>105</v>
      </c>
      <c r="E67" s="137">
        <v>7000</v>
      </c>
      <c r="F67" s="126">
        <f t="shared" si="0"/>
        <v>735000</v>
      </c>
      <c r="G67" s="112"/>
      <c r="H67" s="112"/>
      <c r="I67" s="114"/>
      <c r="J67" s="114"/>
      <c r="K67" s="114">
        <f t="shared" si="1"/>
        <v>0</v>
      </c>
      <c r="L67" s="2501">
        <f t="shared" si="2"/>
        <v>0</v>
      </c>
      <c r="M67" s="2501"/>
      <c r="N67" s="2502"/>
      <c r="Q67" s="114"/>
      <c r="R67" s="148"/>
    </row>
    <row r="68" spans="1:18" s="1" customFormat="1" ht="15">
      <c r="A68" s="97" t="s">
        <v>171</v>
      </c>
      <c r="B68" s="99" t="s">
        <v>187</v>
      </c>
      <c r="C68" s="135" t="s">
        <v>185</v>
      </c>
      <c r="D68" s="137">
        <v>700</v>
      </c>
      <c r="E68" s="137">
        <v>5400</v>
      </c>
      <c r="F68" s="126">
        <f t="shared" si="0"/>
        <v>3780000</v>
      </c>
      <c r="G68" s="112"/>
      <c r="H68" s="112"/>
      <c r="I68" s="114"/>
      <c r="J68" s="114"/>
      <c r="K68" s="114">
        <f t="shared" si="1"/>
        <v>0</v>
      </c>
      <c r="L68" s="2501">
        <f t="shared" si="2"/>
        <v>0</v>
      </c>
      <c r="M68" s="2501"/>
      <c r="N68" s="2502"/>
      <c r="Q68" s="114"/>
      <c r="R68" s="148"/>
    </row>
    <row r="69" spans="1:18" s="1" customFormat="1" ht="15">
      <c r="A69" s="97" t="s">
        <v>172</v>
      </c>
      <c r="B69" s="99" t="s">
        <v>188</v>
      </c>
      <c r="C69" s="135" t="s">
        <v>189</v>
      </c>
      <c r="D69" s="137">
        <v>460</v>
      </c>
      <c r="E69" s="137">
        <v>3400</v>
      </c>
      <c r="F69" s="126">
        <f t="shared" si="0"/>
        <v>1564000</v>
      </c>
      <c r="G69" s="112"/>
      <c r="H69" s="112"/>
      <c r="I69" s="114"/>
      <c r="J69" s="114"/>
      <c r="K69" s="114">
        <f t="shared" si="1"/>
        <v>0</v>
      </c>
      <c r="L69" s="2501">
        <f t="shared" si="2"/>
        <v>0</v>
      </c>
      <c r="M69" s="2501"/>
      <c r="N69" s="2502"/>
      <c r="Q69" s="114"/>
      <c r="R69" s="148"/>
    </row>
    <row r="70" spans="1:18" s="1" customFormat="1" ht="15">
      <c r="A70" s="131">
        <v>23</v>
      </c>
      <c r="B70" s="99" t="s">
        <v>190</v>
      </c>
      <c r="C70" s="132"/>
      <c r="D70" s="137"/>
      <c r="E70" s="137"/>
      <c r="F70" s="126">
        <f t="shared" si="0"/>
        <v>0</v>
      </c>
      <c r="G70" s="112"/>
      <c r="H70" s="112"/>
      <c r="I70" s="114"/>
      <c r="J70" s="114"/>
      <c r="K70" s="114">
        <f t="shared" si="1"/>
        <v>0</v>
      </c>
      <c r="L70" s="2501">
        <f t="shared" si="2"/>
        <v>0</v>
      </c>
      <c r="M70" s="2501"/>
      <c r="N70" s="2502"/>
      <c r="Q70" s="114"/>
      <c r="R70" s="148"/>
    </row>
    <row r="71" spans="1:18" s="1" customFormat="1" ht="15">
      <c r="A71" s="97" t="s">
        <v>173</v>
      </c>
      <c r="B71" s="101" t="s">
        <v>191</v>
      </c>
      <c r="C71" s="135" t="s">
        <v>192</v>
      </c>
      <c r="D71" s="137">
        <v>345</v>
      </c>
      <c r="E71" s="137">
        <v>13500</v>
      </c>
      <c r="F71" s="126">
        <f t="shared" si="0"/>
        <v>4657500</v>
      </c>
      <c r="G71" s="112"/>
      <c r="H71" s="112"/>
      <c r="I71" s="114"/>
      <c r="J71" s="114"/>
      <c r="K71" s="114">
        <f t="shared" si="1"/>
        <v>0</v>
      </c>
      <c r="L71" s="2501">
        <f t="shared" si="2"/>
        <v>0</v>
      </c>
      <c r="M71" s="2501"/>
      <c r="N71" s="2502"/>
      <c r="Q71" s="114"/>
      <c r="R71" s="148"/>
    </row>
    <row r="72" spans="1:18" s="1" customFormat="1" ht="15">
      <c r="A72" s="96">
        <v>24</v>
      </c>
      <c r="B72" s="99" t="s">
        <v>193</v>
      </c>
      <c r="C72" s="132"/>
      <c r="D72" s="137"/>
      <c r="E72" s="137"/>
      <c r="F72" s="126">
        <f t="shared" si="0"/>
        <v>0</v>
      </c>
      <c r="G72" s="112"/>
      <c r="H72" s="112"/>
      <c r="I72" s="114"/>
      <c r="J72" s="114"/>
      <c r="K72" s="114">
        <f t="shared" si="1"/>
        <v>0</v>
      </c>
      <c r="L72" s="2501">
        <f t="shared" si="2"/>
        <v>0</v>
      </c>
      <c r="M72" s="2501"/>
      <c r="N72" s="2502"/>
      <c r="Q72" s="114"/>
      <c r="R72" s="148"/>
    </row>
    <row r="73" spans="1:18" s="1" customFormat="1" ht="24">
      <c r="A73" s="97" t="s">
        <v>174</v>
      </c>
      <c r="B73" s="99" t="s">
        <v>349</v>
      </c>
      <c r="C73" s="135" t="s">
        <v>185</v>
      </c>
      <c r="D73" s="137">
        <v>282</v>
      </c>
      <c r="E73" s="137">
        <v>67500</v>
      </c>
      <c r="F73" s="126">
        <f t="shared" si="0"/>
        <v>19035000</v>
      </c>
      <c r="G73" s="112"/>
      <c r="H73" s="112"/>
      <c r="I73" s="114"/>
      <c r="J73" s="114"/>
      <c r="K73" s="114">
        <f t="shared" si="1"/>
        <v>0</v>
      </c>
      <c r="L73" s="2501">
        <f t="shared" si="2"/>
        <v>0</v>
      </c>
      <c r="M73" s="2501"/>
      <c r="N73" s="2502"/>
      <c r="Q73" s="114"/>
      <c r="R73" s="148"/>
    </row>
    <row r="74" spans="1:18" s="1" customFormat="1" ht="24">
      <c r="A74" s="97" t="s">
        <v>175</v>
      </c>
      <c r="B74" s="99" t="s">
        <v>195</v>
      </c>
      <c r="C74" s="135" t="s">
        <v>192</v>
      </c>
      <c r="D74" s="137">
        <v>137</v>
      </c>
      <c r="E74" s="137">
        <v>297000</v>
      </c>
      <c r="F74" s="126">
        <f t="shared" si="0"/>
        <v>40689000</v>
      </c>
      <c r="G74" s="112"/>
      <c r="H74" s="112"/>
      <c r="I74" s="114"/>
      <c r="J74" s="114"/>
      <c r="K74" s="114">
        <f t="shared" si="1"/>
        <v>0</v>
      </c>
      <c r="L74" s="2501">
        <f t="shared" si="2"/>
        <v>0</v>
      </c>
      <c r="M74" s="2501"/>
      <c r="N74" s="2502"/>
      <c r="Q74" s="114"/>
      <c r="R74" s="148"/>
    </row>
    <row r="75" spans="1:18" s="1" customFormat="1" ht="15">
      <c r="A75" s="97" t="s">
        <v>176</v>
      </c>
      <c r="B75" s="99" t="s">
        <v>196</v>
      </c>
      <c r="C75" s="135" t="s">
        <v>192</v>
      </c>
      <c r="D75" s="137">
        <v>40</v>
      </c>
      <c r="E75" s="137">
        <v>810000</v>
      </c>
      <c r="F75" s="126">
        <f t="shared" si="0"/>
        <v>32400000</v>
      </c>
      <c r="G75" s="112"/>
      <c r="H75" s="112"/>
      <c r="I75" s="114"/>
      <c r="J75" s="114"/>
      <c r="K75" s="114">
        <f t="shared" si="1"/>
        <v>0</v>
      </c>
      <c r="L75" s="2501">
        <f t="shared" si="2"/>
        <v>0</v>
      </c>
      <c r="M75" s="2501"/>
      <c r="N75" s="2502"/>
      <c r="Q75" s="114"/>
      <c r="R75" s="148"/>
    </row>
    <row r="76" spans="1:18" s="1" customFormat="1" ht="15">
      <c r="A76" s="97" t="s">
        <v>177</v>
      </c>
      <c r="B76" s="99" t="s">
        <v>197</v>
      </c>
      <c r="C76" s="135" t="s">
        <v>185</v>
      </c>
      <c r="D76" s="137">
        <v>805</v>
      </c>
      <c r="E76" s="137">
        <v>12150</v>
      </c>
      <c r="F76" s="126">
        <f t="shared" si="0"/>
        <v>9780750</v>
      </c>
      <c r="G76" s="112"/>
      <c r="H76" s="112"/>
      <c r="I76" s="114"/>
      <c r="J76" s="114"/>
      <c r="K76" s="114">
        <f t="shared" si="1"/>
        <v>0</v>
      </c>
      <c r="L76" s="2501">
        <f t="shared" si="2"/>
        <v>0</v>
      </c>
      <c r="M76" s="2501"/>
      <c r="N76" s="2502"/>
      <c r="Q76" s="114"/>
      <c r="R76" s="148"/>
    </row>
    <row r="77" spans="1:18" s="1" customFormat="1" ht="15">
      <c r="A77" s="97" t="s">
        <v>178</v>
      </c>
      <c r="B77" s="99" t="s">
        <v>198</v>
      </c>
      <c r="C77" s="135" t="s">
        <v>185</v>
      </c>
      <c r="D77" s="137">
        <v>805</v>
      </c>
      <c r="E77" s="137">
        <v>2700</v>
      </c>
      <c r="F77" s="126">
        <f t="shared" si="0"/>
        <v>2173500</v>
      </c>
      <c r="G77" s="112"/>
      <c r="H77" s="112"/>
      <c r="I77" s="114"/>
      <c r="J77" s="114"/>
      <c r="K77" s="114">
        <f t="shared" si="1"/>
        <v>0</v>
      </c>
      <c r="L77" s="2501">
        <f t="shared" si="2"/>
        <v>0</v>
      </c>
      <c r="M77" s="2501"/>
      <c r="N77" s="2502"/>
      <c r="Q77" s="114"/>
      <c r="R77" s="148"/>
    </row>
    <row r="78" spans="1:18" s="1" customFormat="1" ht="15">
      <c r="A78" s="96">
        <v>25</v>
      </c>
      <c r="B78" s="99" t="s">
        <v>199</v>
      </c>
      <c r="C78" s="132"/>
      <c r="D78" s="137"/>
      <c r="E78" s="137"/>
      <c r="F78" s="126">
        <f t="shared" si="0"/>
        <v>0</v>
      </c>
      <c r="G78" s="112"/>
      <c r="H78" s="112"/>
      <c r="I78" s="114"/>
      <c r="J78" s="114"/>
      <c r="K78" s="114">
        <f t="shared" si="1"/>
        <v>0</v>
      </c>
      <c r="L78" s="2501">
        <f t="shared" si="2"/>
        <v>0</v>
      </c>
      <c r="M78" s="2501"/>
      <c r="N78" s="2502"/>
      <c r="Q78" s="114"/>
      <c r="R78" s="148"/>
    </row>
    <row r="79" spans="1:18" s="1" customFormat="1" ht="24">
      <c r="A79" s="98" t="s">
        <v>179</v>
      </c>
      <c r="B79" s="99" t="s">
        <v>200</v>
      </c>
      <c r="C79" s="138" t="s">
        <v>192</v>
      </c>
      <c r="D79" s="137">
        <v>195</v>
      </c>
      <c r="E79" s="137">
        <v>877500</v>
      </c>
      <c r="F79" s="126">
        <f t="shared" si="0"/>
        <v>171112500</v>
      </c>
      <c r="G79" s="112"/>
      <c r="H79" s="112"/>
      <c r="I79" s="114"/>
      <c r="J79" s="114"/>
      <c r="K79" s="114">
        <f t="shared" si="1"/>
        <v>0</v>
      </c>
      <c r="L79" s="2501">
        <f t="shared" si="2"/>
        <v>0</v>
      </c>
      <c r="M79" s="2501"/>
      <c r="N79" s="2502"/>
      <c r="Q79" s="114"/>
      <c r="R79" s="148"/>
    </row>
    <row r="80" spans="1:18" s="1" customFormat="1" ht="24">
      <c r="A80" s="98" t="s">
        <v>180</v>
      </c>
      <c r="B80" s="99" t="s">
        <v>201</v>
      </c>
      <c r="C80" s="138" t="s">
        <v>189</v>
      </c>
      <c r="D80" s="137">
        <v>320</v>
      </c>
      <c r="E80" s="137">
        <v>81000</v>
      </c>
      <c r="F80" s="126">
        <f t="shared" si="0"/>
        <v>25920000</v>
      </c>
      <c r="G80" s="112"/>
      <c r="H80" s="112"/>
      <c r="I80" s="114"/>
      <c r="J80" s="114"/>
      <c r="K80" s="114">
        <f t="shared" si="1"/>
        <v>0</v>
      </c>
      <c r="L80" s="2501">
        <f t="shared" si="2"/>
        <v>0</v>
      </c>
      <c r="M80" s="2501"/>
      <c r="N80" s="2502"/>
      <c r="Q80" s="114"/>
      <c r="R80" s="148"/>
    </row>
    <row r="81" spans="1:18" s="1" customFormat="1" ht="24">
      <c r="A81" s="98" t="s">
        <v>181</v>
      </c>
      <c r="B81" s="99" t="s">
        <v>202</v>
      </c>
      <c r="C81" s="138" t="s">
        <v>189</v>
      </c>
      <c r="D81" s="137">
        <v>140</v>
      </c>
      <c r="E81" s="137">
        <v>54000</v>
      </c>
      <c r="F81" s="126">
        <f t="shared" si="0"/>
        <v>7560000</v>
      </c>
      <c r="G81" s="112"/>
      <c r="H81" s="112"/>
      <c r="I81" s="114"/>
      <c r="J81" s="114"/>
      <c r="K81" s="114">
        <f t="shared" si="1"/>
        <v>0</v>
      </c>
      <c r="L81" s="2501">
        <f t="shared" si="2"/>
        <v>0</v>
      </c>
      <c r="M81" s="2501"/>
      <c r="N81" s="2502"/>
      <c r="Q81" s="114"/>
      <c r="R81" s="148"/>
    </row>
    <row r="82" spans="1:18" s="1" customFormat="1" ht="24">
      <c r="A82" s="98" t="s">
        <v>182</v>
      </c>
      <c r="B82" s="99" t="s">
        <v>203</v>
      </c>
      <c r="C82" s="138" t="s">
        <v>204</v>
      </c>
      <c r="D82" s="137">
        <v>3900</v>
      </c>
      <c r="E82" s="137">
        <v>5130</v>
      </c>
      <c r="F82" s="126">
        <f t="shared" si="0"/>
        <v>20007000</v>
      </c>
      <c r="G82" s="112"/>
      <c r="H82" s="112"/>
      <c r="I82" s="114"/>
      <c r="J82" s="114"/>
      <c r="K82" s="114">
        <f t="shared" si="1"/>
        <v>0</v>
      </c>
      <c r="L82" s="2501">
        <f t="shared" si="2"/>
        <v>0</v>
      </c>
      <c r="M82" s="2501"/>
      <c r="N82" s="2502"/>
      <c r="Q82" s="114"/>
      <c r="R82" s="148"/>
    </row>
    <row r="83" spans="1:18" s="1" customFormat="1" ht="18">
      <c r="A83" s="141">
        <v>3</v>
      </c>
      <c r="B83" s="142" t="s">
        <v>335</v>
      </c>
      <c r="C83" s="132"/>
      <c r="D83" s="145"/>
      <c r="E83" s="145"/>
      <c r="F83" s="126">
        <f t="shared" si="0"/>
        <v>0</v>
      </c>
      <c r="G83" s="112"/>
      <c r="H83" s="112"/>
      <c r="I83" s="114"/>
      <c r="J83" s="114"/>
      <c r="K83" s="114">
        <f t="shared" si="1"/>
        <v>0</v>
      </c>
      <c r="L83" s="2501">
        <f t="shared" si="2"/>
        <v>0</v>
      </c>
      <c r="M83" s="2501"/>
      <c r="N83" s="2502"/>
      <c r="Q83" s="114"/>
      <c r="R83" s="148"/>
    </row>
    <row r="84" spans="1:18" s="1" customFormat="1" ht="15">
      <c r="A84" s="96">
        <v>31</v>
      </c>
      <c r="B84" s="99" t="s">
        <v>75</v>
      </c>
      <c r="C84" s="132"/>
      <c r="D84" s="145"/>
      <c r="E84" s="145"/>
      <c r="F84" s="126">
        <f t="shared" si="0"/>
        <v>0</v>
      </c>
      <c r="G84" s="112"/>
      <c r="H84" s="112"/>
      <c r="I84" s="114"/>
      <c r="J84" s="114"/>
      <c r="K84" s="114">
        <f t="shared" si="1"/>
        <v>0</v>
      </c>
      <c r="L84" s="2501">
        <f t="shared" si="2"/>
        <v>0</v>
      </c>
      <c r="M84" s="2501"/>
      <c r="N84" s="2502"/>
      <c r="Q84" s="114"/>
      <c r="R84" s="148"/>
    </row>
    <row r="85" spans="1:18" s="1" customFormat="1" ht="15">
      <c r="A85" s="97" t="s">
        <v>207</v>
      </c>
      <c r="B85" s="99" t="s">
        <v>208</v>
      </c>
      <c r="C85" s="135" t="s">
        <v>185</v>
      </c>
      <c r="D85" s="137">
        <v>700</v>
      </c>
      <c r="E85" s="137">
        <v>810</v>
      </c>
      <c r="F85" s="126">
        <f t="shared" si="0"/>
        <v>567000</v>
      </c>
      <c r="G85" s="112"/>
      <c r="H85" s="112"/>
      <c r="I85" s="114"/>
      <c r="J85" s="114"/>
      <c r="K85" s="114">
        <f t="shared" si="1"/>
        <v>0</v>
      </c>
      <c r="L85" s="2501">
        <f t="shared" si="2"/>
        <v>0</v>
      </c>
      <c r="M85" s="2501"/>
      <c r="N85" s="2502"/>
      <c r="Q85" s="114"/>
      <c r="R85" s="148"/>
    </row>
    <row r="86" spans="1:18" s="1" customFormat="1" ht="15">
      <c r="A86" s="96">
        <v>32</v>
      </c>
      <c r="B86" s="99" t="s">
        <v>209</v>
      </c>
      <c r="C86" s="132"/>
      <c r="D86" s="137"/>
      <c r="E86" s="137"/>
      <c r="F86" s="126">
        <f t="shared" si="0"/>
        <v>0</v>
      </c>
      <c r="G86" s="112"/>
      <c r="H86" s="112"/>
      <c r="I86" s="114"/>
      <c r="J86" s="114"/>
      <c r="K86" s="114">
        <f t="shared" si="1"/>
        <v>0</v>
      </c>
      <c r="L86" s="2501">
        <f t="shared" si="2"/>
        <v>0</v>
      </c>
      <c r="M86" s="2501"/>
      <c r="N86" s="2502"/>
      <c r="Q86" s="114"/>
      <c r="R86" s="148"/>
    </row>
    <row r="87" spans="1:18" s="1" customFormat="1" ht="15">
      <c r="A87" s="97" t="s">
        <v>210</v>
      </c>
      <c r="B87" s="99" t="s">
        <v>211</v>
      </c>
      <c r="C87" s="135" t="s">
        <v>192</v>
      </c>
      <c r="D87" s="137">
        <v>150</v>
      </c>
      <c r="E87" s="137">
        <v>20250</v>
      </c>
      <c r="F87" s="126">
        <f t="shared" si="0"/>
        <v>3037500</v>
      </c>
      <c r="G87" s="112"/>
      <c r="H87" s="112"/>
      <c r="I87" s="114"/>
      <c r="J87" s="114"/>
      <c r="K87" s="114">
        <f t="shared" si="1"/>
        <v>0</v>
      </c>
      <c r="L87" s="2501">
        <f t="shared" si="2"/>
        <v>0</v>
      </c>
      <c r="M87" s="2501"/>
      <c r="N87" s="2502"/>
      <c r="Q87" s="114"/>
      <c r="R87" s="148"/>
    </row>
    <row r="88" spans="1:18" s="1" customFormat="1" ht="15">
      <c r="A88" s="97" t="s">
        <v>212</v>
      </c>
      <c r="B88" s="99" t="s">
        <v>213</v>
      </c>
      <c r="C88" s="135" t="s">
        <v>185</v>
      </c>
      <c r="D88" s="137">
        <v>400</v>
      </c>
      <c r="E88" s="137">
        <v>4050</v>
      </c>
      <c r="F88" s="126">
        <f t="shared" si="0"/>
        <v>1620000</v>
      </c>
      <c r="G88" s="112"/>
      <c r="H88" s="112"/>
      <c r="I88" s="114"/>
      <c r="J88" s="114"/>
      <c r="K88" s="114">
        <f t="shared" si="1"/>
        <v>0</v>
      </c>
      <c r="L88" s="2501">
        <f t="shared" si="2"/>
        <v>0</v>
      </c>
      <c r="M88" s="2501"/>
      <c r="N88" s="2502"/>
      <c r="Q88" s="114"/>
      <c r="R88" s="148"/>
    </row>
    <row r="89" spans="1:18" s="1" customFormat="1" ht="15">
      <c r="A89" s="96">
        <v>33</v>
      </c>
      <c r="B89" s="99" t="s">
        <v>214</v>
      </c>
      <c r="C89" s="132"/>
      <c r="D89" s="137"/>
      <c r="E89" s="137"/>
      <c r="F89" s="126">
        <f t="shared" si="0"/>
        <v>0</v>
      </c>
      <c r="G89" s="112"/>
      <c r="H89" s="112"/>
      <c r="I89" s="114"/>
      <c r="J89" s="114"/>
      <c r="K89" s="114">
        <f t="shared" si="1"/>
        <v>0</v>
      </c>
      <c r="L89" s="2501">
        <f t="shared" si="2"/>
        <v>0</v>
      </c>
      <c r="M89" s="2501"/>
      <c r="N89" s="2502"/>
      <c r="Q89" s="114"/>
      <c r="R89" s="148"/>
    </row>
    <row r="90" spans="1:18" s="1" customFormat="1" ht="24">
      <c r="A90" s="97" t="s">
        <v>215</v>
      </c>
      <c r="B90" s="99" t="s">
        <v>350</v>
      </c>
      <c r="C90" s="135" t="s">
        <v>185</v>
      </c>
      <c r="D90" s="137">
        <v>10</v>
      </c>
      <c r="E90" s="137">
        <v>54000</v>
      </c>
      <c r="F90" s="126">
        <f t="shared" si="0"/>
        <v>540000</v>
      </c>
      <c r="G90" s="112"/>
      <c r="H90" s="112"/>
      <c r="I90" s="114"/>
      <c r="J90" s="114"/>
      <c r="K90" s="114">
        <f t="shared" si="1"/>
        <v>0</v>
      </c>
      <c r="L90" s="2501">
        <f t="shared" si="2"/>
        <v>0</v>
      </c>
      <c r="M90" s="2501"/>
      <c r="N90" s="2502"/>
      <c r="Q90" s="114"/>
      <c r="R90" s="148"/>
    </row>
    <row r="91" spans="1:18" s="1" customFormat="1" ht="24">
      <c r="A91" s="97" t="s">
        <v>217</v>
      </c>
      <c r="B91" s="100" t="s">
        <v>351</v>
      </c>
      <c r="C91" s="135" t="s">
        <v>185</v>
      </c>
      <c r="D91" s="137">
        <v>10</v>
      </c>
      <c r="E91" s="137">
        <v>121500</v>
      </c>
      <c r="F91" s="126">
        <f t="shared" si="0"/>
        <v>1215000</v>
      </c>
      <c r="G91" s="112"/>
      <c r="H91" s="112"/>
      <c r="I91" s="114"/>
      <c r="J91" s="114"/>
      <c r="K91" s="114">
        <f t="shared" si="1"/>
        <v>0</v>
      </c>
      <c r="L91" s="2501">
        <f t="shared" si="2"/>
        <v>0</v>
      </c>
      <c r="M91" s="2501"/>
      <c r="N91" s="2502"/>
      <c r="Q91" s="114"/>
      <c r="R91" s="148"/>
    </row>
    <row r="92" spans="1:18" s="1" customFormat="1" ht="24">
      <c r="A92" s="98" t="s">
        <v>219</v>
      </c>
      <c r="B92" s="99" t="s">
        <v>352</v>
      </c>
      <c r="C92" s="138" t="s">
        <v>185</v>
      </c>
      <c r="D92" s="137">
        <v>190</v>
      </c>
      <c r="E92" s="137">
        <v>121500</v>
      </c>
      <c r="F92" s="126">
        <f t="shared" si="0"/>
        <v>23085000</v>
      </c>
      <c r="G92" s="112"/>
      <c r="H92" s="112"/>
      <c r="I92" s="114"/>
      <c r="J92" s="114"/>
      <c r="K92" s="114">
        <f t="shared" si="1"/>
        <v>0</v>
      </c>
      <c r="L92" s="2501">
        <f t="shared" si="2"/>
        <v>0</v>
      </c>
      <c r="M92" s="2501"/>
      <c r="N92" s="2502"/>
      <c r="Q92" s="114"/>
      <c r="R92" s="148"/>
    </row>
    <row r="93" spans="1:18" s="1" customFormat="1" ht="24">
      <c r="A93" s="98" t="s">
        <v>221</v>
      </c>
      <c r="B93" s="99" t="s">
        <v>353</v>
      </c>
      <c r="C93" s="138" t="s">
        <v>185</v>
      </c>
      <c r="D93" s="137">
        <v>137</v>
      </c>
      <c r="E93" s="137">
        <v>121500</v>
      </c>
      <c r="F93" s="126">
        <f t="shared" si="0"/>
        <v>16645500</v>
      </c>
      <c r="G93" s="112"/>
      <c r="H93" s="112"/>
      <c r="I93" s="114"/>
      <c r="J93" s="114"/>
      <c r="K93" s="114">
        <f t="shared" si="1"/>
        <v>0</v>
      </c>
      <c r="L93" s="2501">
        <f t="shared" si="2"/>
        <v>0</v>
      </c>
      <c r="M93" s="2501"/>
      <c r="N93" s="2502"/>
      <c r="Q93" s="114"/>
      <c r="R93" s="148"/>
    </row>
    <row r="94" spans="1:18" s="1" customFormat="1" ht="24">
      <c r="A94" s="98" t="s">
        <v>223</v>
      </c>
      <c r="B94" s="100" t="s">
        <v>354</v>
      </c>
      <c r="C94" s="138" t="s">
        <v>185</v>
      </c>
      <c r="D94" s="137">
        <v>190</v>
      </c>
      <c r="E94" s="137">
        <v>121500</v>
      </c>
      <c r="F94" s="126">
        <f t="shared" ref="F94:F151" si="3">ROUND(D94*E94,2)</f>
        <v>23085000</v>
      </c>
      <c r="G94" s="112"/>
      <c r="H94" s="112"/>
      <c r="I94" s="114"/>
      <c r="J94" s="114"/>
      <c r="K94" s="114">
        <f t="shared" ref="K94:K151" si="4">+I94+Q94</f>
        <v>0</v>
      </c>
      <c r="L94" s="2501">
        <f t="shared" ref="L94:L151" si="5">+J94+R94</f>
        <v>0</v>
      </c>
      <c r="M94" s="2501"/>
      <c r="N94" s="2502"/>
      <c r="Q94" s="114"/>
      <c r="R94" s="148"/>
    </row>
    <row r="95" spans="1:18" s="1" customFormat="1" ht="24">
      <c r="A95" s="98" t="s">
        <v>225</v>
      </c>
      <c r="B95" s="100" t="s">
        <v>355</v>
      </c>
      <c r="C95" s="138" t="s">
        <v>206</v>
      </c>
      <c r="D95" s="137">
        <v>80</v>
      </c>
      <c r="E95" s="137">
        <v>121500</v>
      </c>
      <c r="F95" s="126">
        <f t="shared" si="3"/>
        <v>9720000</v>
      </c>
      <c r="G95" s="112"/>
      <c r="H95" s="112"/>
      <c r="I95" s="114"/>
      <c r="J95" s="114"/>
      <c r="K95" s="114">
        <f t="shared" si="4"/>
        <v>0</v>
      </c>
      <c r="L95" s="2501">
        <f t="shared" si="5"/>
        <v>0</v>
      </c>
      <c r="M95" s="2501"/>
      <c r="N95" s="2502"/>
      <c r="Q95" s="114"/>
      <c r="R95" s="148"/>
    </row>
    <row r="96" spans="1:18" s="1" customFormat="1" ht="36">
      <c r="A96" s="98" t="s">
        <v>227</v>
      </c>
      <c r="B96" s="100" t="s">
        <v>356</v>
      </c>
      <c r="C96" s="138" t="s">
        <v>185</v>
      </c>
      <c r="D96" s="137">
        <v>20</v>
      </c>
      <c r="E96" s="137">
        <v>121500</v>
      </c>
      <c r="F96" s="126">
        <f t="shared" si="3"/>
        <v>2430000</v>
      </c>
      <c r="G96" s="112"/>
      <c r="H96" s="112"/>
      <c r="I96" s="114"/>
      <c r="J96" s="114"/>
      <c r="K96" s="114">
        <f t="shared" si="4"/>
        <v>0</v>
      </c>
      <c r="L96" s="2501">
        <f t="shared" si="5"/>
        <v>0</v>
      </c>
      <c r="M96" s="2501"/>
      <c r="N96" s="2502"/>
      <c r="Q96" s="114"/>
      <c r="R96" s="148"/>
    </row>
    <row r="97" spans="1:18" s="1" customFormat="1" ht="36">
      <c r="A97" s="98" t="s">
        <v>229</v>
      </c>
      <c r="B97" s="100" t="s">
        <v>230</v>
      </c>
      <c r="C97" s="138" t="s">
        <v>185</v>
      </c>
      <c r="D97" s="137">
        <v>20</v>
      </c>
      <c r="E97" s="137">
        <v>121500</v>
      </c>
      <c r="F97" s="126">
        <f t="shared" si="3"/>
        <v>2430000</v>
      </c>
      <c r="G97" s="112"/>
      <c r="H97" s="112"/>
      <c r="I97" s="114"/>
      <c r="J97" s="114"/>
      <c r="K97" s="114">
        <f t="shared" si="4"/>
        <v>0</v>
      </c>
      <c r="L97" s="2501">
        <f t="shared" si="5"/>
        <v>0</v>
      </c>
      <c r="M97" s="2501"/>
      <c r="N97" s="2502"/>
      <c r="Q97" s="114"/>
      <c r="R97" s="148"/>
    </row>
    <row r="98" spans="1:18" s="1" customFormat="1" ht="24">
      <c r="A98" s="98" t="s">
        <v>231</v>
      </c>
      <c r="B98" s="100" t="s">
        <v>357</v>
      </c>
      <c r="C98" s="138" t="s">
        <v>185</v>
      </c>
      <c r="D98" s="137">
        <v>72</v>
      </c>
      <c r="E98" s="137">
        <v>121500</v>
      </c>
      <c r="F98" s="126">
        <f t="shared" si="3"/>
        <v>8748000</v>
      </c>
      <c r="G98" s="112"/>
      <c r="H98" s="112"/>
      <c r="I98" s="114"/>
      <c r="J98" s="114"/>
      <c r="K98" s="114">
        <f t="shared" si="4"/>
        <v>0</v>
      </c>
      <c r="L98" s="2501">
        <f t="shared" si="5"/>
        <v>0</v>
      </c>
      <c r="M98" s="2501"/>
      <c r="N98" s="2502"/>
      <c r="Q98" s="114"/>
      <c r="R98" s="148"/>
    </row>
    <row r="99" spans="1:18" s="1" customFormat="1" ht="15">
      <c r="A99" s="139">
        <v>40240</v>
      </c>
      <c r="B99" s="99" t="s">
        <v>232</v>
      </c>
      <c r="C99" s="135" t="s">
        <v>206</v>
      </c>
      <c r="D99" s="137">
        <v>12</v>
      </c>
      <c r="E99" s="137">
        <v>121500</v>
      </c>
      <c r="F99" s="126">
        <f t="shared" si="3"/>
        <v>1458000</v>
      </c>
      <c r="G99" s="112"/>
      <c r="H99" s="112"/>
      <c r="I99" s="114"/>
      <c r="J99" s="114"/>
      <c r="K99" s="114">
        <f t="shared" si="4"/>
        <v>0</v>
      </c>
      <c r="L99" s="2501">
        <f t="shared" si="5"/>
        <v>0</v>
      </c>
      <c r="M99" s="2501"/>
      <c r="N99" s="2502"/>
      <c r="Q99" s="114"/>
      <c r="R99" s="148"/>
    </row>
    <row r="100" spans="1:18" s="1" customFormat="1" ht="15">
      <c r="A100" s="139">
        <v>40605</v>
      </c>
      <c r="B100" s="100" t="s">
        <v>233</v>
      </c>
      <c r="C100" s="135" t="s">
        <v>192</v>
      </c>
      <c r="D100" s="137">
        <v>4</v>
      </c>
      <c r="E100" s="137">
        <v>783000</v>
      </c>
      <c r="F100" s="126">
        <f t="shared" si="3"/>
        <v>3132000</v>
      </c>
      <c r="G100" s="112"/>
      <c r="H100" s="112"/>
      <c r="I100" s="114"/>
      <c r="J100" s="114"/>
      <c r="K100" s="114">
        <f t="shared" si="4"/>
        <v>0</v>
      </c>
      <c r="L100" s="2501">
        <f t="shared" si="5"/>
        <v>0</v>
      </c>
      <c r="M100" s="2501"/>
      <c r="N100" s="2502"/>
      <c r="Q100" s="114"/>
      <c r="R100" s="148"/>
    </row>
    <row r="101" spans="1:18" s="1" customFormat="1" ht="15">
      <c r="A101" s="139">
        <v>40971</v>
      </c>
      <c r="B101" s="99" t="s">
        <v>234</v>
      </c>
      <c r="C101" s="135" t="s">
        <v>192</v>
      </c>
      <c r="D101" s="137">
        <v>35</v>
      </c>
      <c r="E101" s="137">
        <v>1012500</v>
      </c>
      <c r="F101" s="126">
        <f t="shared" si="3"/>
        <v>35437500</v>
      </c>
      <c r="G101" s="112"/>
      <c r="H101" s="112"/>
      <c r="I101" s="114"/>
      <c r="J101" s="114"/>
      <c r="K101" s="114">
        <f t="shared" si="4"/>
        <v>0</v>
      </c>
      <c r="L101" s="2501">
        <f t="shared" si="5"/>
        <v>0</v>
      </c>
      <c r="M101" s="2501"/>
      <c r="N101" s="2502"/>
      <c r="Q101" s="114"/>
      <c r="R101" s="148"/>
    </row>
    <row r="102" spans="1:18" s="1" customFormat="1" ht="15">
      <c r="A102" s="139">
        <v>41336</v>
      </c>
      <c r="B102" s="99" t="s">
        <v>236</v>
      </c>
      <c r="C102" s="135" t="s">
        <v>185</v>
      </c>
      <c r="D102" s="137">
        <v>21</v>
      </c>
      <c r="E102" s="137">
        <v>162000</v>
      </c>
      <c r="F102" s="126">
        <f t="shared" si="3"/>
        <v>3402000</v>
      </c>
      <c r="G102" s="112"/>
      <c r="H102" s="112"/>
      <c r="I102" s="114"/>
      <c r="J102" s="114"/>
      <c r="K102" s="114">
        <f t="shared" si="4"/>
        <v>0</v>
      </c>
      <c r="L102" s="2501">
        <f t="shared" si="5"/>
        <v>0</v>
      </c>
      <c r="M102" s="2501"/>
      <c r="N102" s="2502"/>
      <c r="Q102" s="114"/>
      <c r="R102" s="148"/>
    </row>
    <row r="103" spans="1:18" s="1" customFormat="1" ht="15">
      <c r="A103" s="96">
        <v>34</v>
      </c>
      <c r="B103" s="99" t="s">
        <v>237</v>
      </c>
      <c r="C103" s="132"/>
      <c r="D103" s="137"/>
      <c r="E103" s="137"/>
      <c r="F103" s="126">
        <f t="shared" si="3"/>
        <v>0</v>
      </c>
      <c r="G103" s="112"/>
      <c r="H103" s="112"/>
      <c r="I103" s="114"/>
      <c r="J103" s="114"/>
      <c r="K103" s="114">
        <f t="shared" si="4"/>
        <v>0</v>
      </c>
      <c r="L103" s="2501">
        <f t="shared" si="5"/>
        <v>0</v>
      </c>
      <c r="M103" s="2501"/>
      <c r="N103" s="2502"/>
      <c r="Q103" s="114"/>
      <c r="R103" s="148"/>
    </row>
    <row r="104" spans="1:18" s="1" customFormat="1" ht="15">
      <c r="A104" s="97" t="s">
        <v>238</v>
      </c>
      <c r="B104" s="99" t="s">
        <v>239</v>
      </c>
      <c r="C104" s="135" t="s">
        <v>185</v>
      </c>
      <c r="D104" s="137">
        <v>520</v>
      </c>
      <c r="E104" s="137">
        <v>410</v>
      </c>
      <c r="F104" s="126">
        <f t="shared" si="3"/>
        <v>213200</v>
      </c>
      <c r="G104" s="112"/>
      <c r="H104" s="112"/>
      <c r="I104" s="114"/>
      <c r="J104" s="114"/>
      <c r="K104" s="114">
        <f t="shared" si="4"/>
        <v>0</v>
      </c>
      <c r="L104" s="2501">
        <f t="shared" si="5"/>
        <v>0</v>
      </c>
      <c r="M104" s="2501"/>
      <c r="N104" s="2502"/>
      <c r="Q104" s="114"/>
      <c r="R104" s="148"/>
    </row>
    <row r="105" spans="1:18" s="1" customFormat="1" ht="15">
      <c r="A105" s="97" t="s">
        <v>240</v>
      </c>
      <c r="B105" s="99" t="s">
        <v>241</v>
      </c>
      <c r="C105" s="135" t="s">
        <v>192</v>
      </c>
      <c r="D105" s="137">
        <v>156</v>
      </c>
      <c r="E105" s="137">
        <v>135000</v>
      </c>
      <c r="F105" s="126">
        <f t="shared" si="3"/>
        <v>21060000</v>
      </c>
      <c r="G105" s="112"/>
      <c r="H105" s="112"/>
      <c r="I105" s="114"/>
      <c r="J105" s="114"/>
      <c r="K105" s="114">
        <f t="shared" si="4"/>
        <v>0</v>
      </c>
      <c r="L105" s="2501">
        <f t="shared" si="5"/>
        <v>0</v>
      </c>
      <c r="M105" s="2501"/>
      <c r="N105" s="2502"/>
      <c r="Q105" s="114"/>
      <c r="R105" s="148"/>
    </row>
    <row r="106" spans="1:18" s="1" customFormat="1" ht="15">
      <c r="A106" s="96">
        <v>35</v>
      </c>
      <c r="B106" s="99" t="s">
        <v>358</v>
      </c>
      <c r="C106" s="132"/>
      <c r="D106" s="137"/>
      <c r="E106" s="137"/>
      <c r="F106" s="126">
        <f t="shared" si="3"/>
        <v>0</v>
      </c>
      <c r="G106" s="112"/>
      <c r="H106" s="112"/>
      <c r="I106" s="114"/>
      <c r="J106" s="114"/>
      <c r="K106" s="114">
        <f t="shared" si="4"/>
        <v>0</v>
      </c>
      <c r="L106" s="2501">
        <f t="shared" si="5"/>
        <v>0</v>
      </c>
      <c r="M106" s="2501"/>
      <c r="N106" s="2502"/>
      <c r="Q106" s="114"/>
      <c r="R106" s="148"/>
    </row>
    <row r="107" spans="1:18" s="1" customFormat="1" ht="15">
      <c r="A107" s="97" t="s">
        <v>243</v>
      </c>
      <c r="B107" s="99" t="s">
        <v>359</v>
      </c>
      <c r="C107" s="135" t="s">
        <v>185</v>
      </c>
      <c r="D107" s="137">
        <v>120</v>
      </c>
      <c r="E107" s="137">
        <v>13500</v>
      </c>
      <c r="F107" s="126">
        <f t="shared" si="3"/>
        <v>1620000</v>
      </c>
      <c r="G107" s="112"/>
      <c r="H107" s="112"/>
      <c r="I107" s="114"/>
      <c r="J107" s="114"/>
      <c r="K107" s="114">
        <f t="shared" si="4"/>
        <v>0</v>
      </c>
      <c r="L107" s="2501">
        <f t="shared" si="5"/>
        <v>0</v>
      </c>
      <c r="M107" s="2501"/>
      <c r="N107" s="2502"/>
      <c r="Q107" s="114"/>
      <c r="R107" s="148"/>
    </row>
    <row r="108" spans="1:18" s="1" customFormat="1" ht="24">
      <c r="A108" s="97" t="s">
        <v>246</v>
      </c>
      <c r="B108" s="99" t="s">
        <v>360</v>
      </c>
      <c r="C108" s="135" t="s">
        <v>192</v>
      </c>
      <c r="D108" s="137">
        <v>4</v>
      </c>
      <c r="E108" s="137">
        <v>135000</v>
      </c>
      <c r="F108" s="126">
        <f t="shared" si="3"/>
        <v>540000</v>
      </c>
      <c r="G108" s="112"/>
      <c r="H108" s="112"/>
      <c r="I108" s="114"/>
      <c r="J108" s="114"/>
      <c r="K108" s="114">
        <f t="shared" si="4"/>
        <v>0</v>
      </c>
      <c r="L108" s="2501">
        <f t="shared" si="5"/>
        <v>0</v>
      </c>
      <c r="M108" s="2501"/>
      <c r="N108" s="2502"/>
      <c r="Q108" s="114"/>
      <c r="R108" s="148"/>
    </row>
    <row r="109" spans="1:18" s="1" customFormat="1" ht="15">
      <c r="A109" s="97" t="s">
        <v>248</v>
      </c>
      <c r="B109" s="99" t="s">
        <v>361</v>
      </c>
      <c r="C109" s="135" t="s">
        <v>192</v>
      </c>
      <c r="D109" s="137">
        <v>1</v>
      </c>
      <c r="E109" s="137">
        <v>877500</v>
      </c>
      <c r="F109" s="126">
        <f t="shared" si="3"/>
        <v>877500</v>
      </c>
      <c r="G109" s="112"/>
      <c r="H109" s="112"/>
      <c r="I109" s="114"/>
      <c r="J109" s="114"/>
      <c r="K109" s="114">
        <f t="shared" si="4"/>
        <v>0</v>
      </c>
      <c r="L109" s="2501">
        <f t="shared" si="5"/>
        <v>0</v>
      </c>
      <c r="M109" s="2501"/>
      <c r="N109" s="2502"/>
      <c r="Q109" s="114"/>
      <c r="R109" s="148"/>
    </row>
    <row r="110" spans="1:18" s="1" customFormat="1" ht="15">
      <c r="A110" s="97" t="s">
        <v>250</v>
      </c>
      <c r="B110" s="99" t="s">
        <v>362</v>
      </c>
      <c r="C110" s="135" t="s">
        <v>185</v>
      </c>
      <c r="D110" s="137">
        <v>12</v>
      </c>
      <c r="E110" s="137">
        <v>2700</v>
      </c>
      <c r="F110" s="126">
        <f t="shared" si="3"/>
        <v>32400</v>
      </c>
      <c r="G110" s="112"/>
      <c r="H110" s="112"/>
      <c r="I110" s="114"/>
      <c r="J110" s="114"/>
      <c r="K110" s="114">
        <f t="shared" si="4"/>
        <v>0</v>
      </c>
      <c r="L110" s="2501">
        <f t="shared" si="5"/>
        <v>0</v>
      </c>
      <c r="M110" s="2501"/>
      <c r="N110" s="2502"/>
      <c r="Q110" s="114"/>
      <c r="R110" s="148"/>
    </row>
    <row r="111" spans="1:18" s="1" customFormat="1" ht="15">
      <c r="A111" s="96">
        <v>36</v>
      </c>
      <c r="B111" s="99" t="s">
        <v>242</v>
      </c>
      <c r="C111" s="132"/>
      <c r="D111" s="145"/>
      <c r="E111" s="145"/>
      <c r="F111" s="126">
        <f t="shared" si="3"/>
        <v>0</v>
      </c>
      <c r="G111" s="112"/>
      <c r="H111" s="112"/>
      <c r="I111" s="114"/>
      <c r="J111" s="114"/>
      <c r="K111" s="114">
        <f t="shared" si="4"/>
        <v>0</v>
      </c>
      <c r="L111" s="2501">
        <f t="shared" si="5"/>
        <v>0</v>
      </c>
      <c r="M111" s="2501"/>
      <c r="N111" s="2502"/>
      <c r="Q111" s="114"/>
      <c r="R111" s="148"/>
    </row>
    <row r="112" spans="1:18" s="1" customFormat="1" ht="24">
      <c r="A112" s="97" t="s">
        <v>264</v>
      </c>
      <c r="B112" s="99" t="s">
        <v>363</v>
      </c>
      <c r="C112" s="135" t="s">
        <v>245</v>
      </c>
      <c r="D112" s="137">
        <v>5</v>
      </c>
      <c r="E112" s="137">
        <v>270000</v>
      </c>
      <c r="F112" s="126">
        <f t="shared" si="3"/>
        <v>1350000</v>
      </c>
      <c r="G112" s="112"/>
      <c r="H112" s="112"/>
      <c r="I112" s="114"/>
      <c r="J112" s="114"/>
      <c r="K112" s="114">
        <f t="shared" si="4"/>
        <v>0</v>
      </c>
      <c r="L112" s="2501">
        <f t="shared" si="5"/>
        <v>0</v>
      </c>
      <c r="M112" s="2501"/>
      <c r="N112" s="2502"/>
      <c r="Q112" s="114"/>
      <c r="R112" s="148"/>
    </row>
    <row r="113" spans="1:18" s="1" customFormat="1" ht="24">
      <c r="A113" s="97" t="s">
        <v>364</v>
      </c>
      <c r="B113" s="99" t="s">
        <v>365</v>
      </c>
      <c r="C113" s="135" t="s">
        <v>245</v>
      </c>
      <c r="D113" s="137">
        <v>2</v>
      </c>
      <c r="E113" s="137">
        <v>337500</v>
      </c>
      <c r="F113" s="126">
        <f t="shared" si="3"/>
        <v>675000</v>
      </c>
      <c r="G113" s="112"/>
      <c r="H113" s="112"/>
      <c r="I113" s="114"/>
      <c r="J113" s="114"/>
      <c r="K113" s="114">
        <f t="shared" si="4"/>
        <v>0</v>
      </c>
      <c r="L113" s="2501">
        <f t="shared" si="5"/>
        <v>0</v>
      </c>
      <c r="M113" s="2501"/>
      <c r="N113" s="2502"/>
      <c r="Q113" s="114"/>
      <c r="R113" s="148"/>
    </row>
    <row r="114" spans="1:18" s="1" customFormat="1" ht="15">
      <c r="A114" s="97" t="s">
        <v>366</v>
      </c>
      <c r="B114" s="99" t="s">
        <v>367</v>
      </c>
      <c r="C114" s="135" t="s">
        <v>206</v>
      </c>
      <c r="D114" s="137">
        <v>5</v>
      </c>
      <c r="E114" s="137">
        <v>472500</v>
      </c>
      <c r="F114" s="126">
        <f t="shared" si="3"/>
        <v>2362500</v>
      </c>
      <c r="G114" s="112"/>
      <c r="H114" s="112"/>
      <c r="I114" s="114"/>
      <c r="J114" s="114"/>
      <c r="K114" s="114">
        <f t="shared" si="4"/>
        <v>0</v>
      </c>
      <c r="L114" s="2501">
        <f t="shared" si="5"/>
        <v>0</v>
      </c>
      <c r="M114" s="2501"/>
      <c r="N114" s="2502"/>
      <c r="Q114" s="114"/>
      <c r="R114" s="148"/>
    </row>
    <row r="115" spans="1:18" s="1" customFormat="1" ht="15">
      <c r="A115" s="97" t="s">
        <v>368</v>
      </c>
      <c r="B115" s="99" t="s">
        <v>369</v>
      </c>
      <c r="C115" s="135" t="s">
        <v>206</v>
      </c>
      <c r="D115" s="137">
        <v>2</v>
      </c>
      <c r="E115" s="137">
        <v>607500</v>
      </c>
      <c r="F115" s="126">
        <f t="shared" si="3"/>
        <v>1215000</v>
      </c>
      <c r="G115" s="112"/>
      <c r="H115" s="112"/>
      <c r="I115" s="114"/>
      <c r="J115" s="114"/>
      <c r="K115" s="114">
        <f t="shared" si="4"/>
        <v>0</v>
      </c>
      <c r="L115" s="2501">
        <f t="shared" si="5"/>
        <v>0</v>
      </c>
      <c r="M115" s="2501"/>
      <c r="N115" s="2502"/>
      <c r="Q115" s="114"/>
      <c r="R115" s="148"/>
    </row>
    <row r="116" spans="1:18" s="1" customFormat="1" ht="15">
      <c r="A116" s="97" t="s">
        <v>370</v>
      </c>
      <c r="B116" s="99" t="s">
        <v>253</v>
      </c>
      <c r="C116" s="135" t="s">
        <v>245</v>
      </c>
      <c r="D116" s="137">
        <v>2</v>
      </c>
      <c r="E116" s="137">
        <v>607500</v>
      </c>
      <c r="F116" s="126">
        <f t="shared" si="3"/>
        <v>1215000</v>
      </c>
      <c r="G116" s="112"/>
      <c r="H116" s="112"/>
      <c r="I116" s="114"/>
      <c r="J116" s="114"/>
      <c r="K116" s="114">
        <f t="shared" si="4"/>
        <v>0</v>
      </c>
      <c r="L116" s="2501">
        <f t="shared" si="5"/>
        <v>0</v>
      </c>
      <c r="M116" s="2501"/>
      <c r="N116" s="2502"/>
      <c r="Q116" s="114"/>
      <c r="R116" s="148"/>
    </row>
    <row r="117" spans="1:18" s="1" customFormat="1" ht="24">
      <c r="A117" s="97" t="s">
        <v>371</v>
      </c>
      <c r="B117" s="99" t="s">
        <v>372</v>
      </c>
      <c r="C117" s="135" t="s">
        <v>245</v>
      </c>
      <c r="D117" s="137">
        <v>2</v>
      </c>
      <c r="E117" s="137">
        <v>1012500</v>
      </c>
      <c r="F117" s="126">
        <f t="shared" si="3"/>
        <v>2025000</v>
      </c>
      <c r="G117" s="112"/>
      <c r="H117" s="112"/>
      <c r="I117" s="114"/>
      <c r="J117" s="114"/>
      <c r="K117" s="114">
        <f t="shared" si="4"/>
        <v>0</v>
      </c>
      <c r="L117" s="2501">
        <f t="shared" si="5"/>
        <v>0</v>
      </c>
      <c r="M117" s="2501"/>
      <c r="N117" s="2502"/>
      <c r="Q117" s="114"/>
      <c r="R117" s="148"/>
    </row>
    <row r="118" spans="1:18" s="1" customFormat="1" ht="15">
      <c r="A118" s="97" t="s">
        <v>373</v>
      </c>
      <c r="B118" s="101" t="s">
        <v>257</v>
      </c>
      <c r="C118" s="135" t="s">
        <v>245</v>
      </c>
      <c r="D118" s="137">
        <v>29</v>
      </c>
      <c r="E118" s="137">
        <v>202500</v>
      </c>
      <c r="F118" s="126">
        <f t="shared" si="3"/>
        <v>5872500</v>
      </c>
      <c r="G118" s="112"/>
      <c r="H118" s="112"/>
      <c r="I118" s="114"/>
      <c r="J118" s="114"/>
      <c r="K118" s="114">
        <f t="shared" si="4"/>
        <v>0</v>
      </c>
      <c r="L118" s="2501">
        <f t="shared" si="5"/>
        <v>0</v>
      </c>
      <c r="M118" s="2501"/>
      <c r="N118" s="2502"/>
      <c r="Q118" s="114"/>
      <c r="R118" s="148"/>
    </row>
    <row r="119" spans="1:18" s="1" customFormat="1" ht="15">
      <c r="A119" s="97" t="s">
        <v>374</v>
      </c>
      <c r="B119" s="101" t="s">
        <v>375</v>
      </c>
      <c r="C119" s="135" t="s">
        <v>245</v>
      </c>
      <c r="D119" s="137">
        <v>2</v>
      </c>
      <c r="E119" s="137">
        <v>540000</v>
      </c>
      <c r="F119" s="126">
        <f t="shared" si="3"/>
        <v>1080000</v>
      </c>
      <c r="G119" s="112"/>
      <c r="H119" s="112"/>
      <c r="I119" s="114"/>
      <c r="J119" s="114"/>
      <c r="K119" s="114">
        <f t="shared" si="4"/>
        <v>0</v>
      </c>
      <c r="L119" s="2501">
        <f t="shared" si="5"/>
        <v>0</v>
      </c>
      <c r="M119" s="2501"/>
      <c r="N119" s="2502"/>
      <c r="Q119" s="114"/>
      <c r="R119" s="148"/>
    </row>
    <row r="120" spans="1:18" s="1" customFormat="1" ht="15">
      <c r="A120" s="97" t="s">
        <v>376</v>
      </c>
      <c r="B120" s="99" t="s">
        <v>259</v>
      </c>
      <c r="C120" s="135" t="s">
        <v>245</v>
      </c>
      <c r="D120" s="137">
        <v>2</v>
      </c>
      <c r="E120" s="137">
        <v>540000</v>
      </c>
      <c r="F120" s="126">
        <f t="shared" si="3"/>
        <v>1080000</v>
      </c>
      <c r="G120" s="112"/>
      <c r="H120" s="112"/>
      <c r="I120" s="114"/>
      <c r="J120" s="114"/>
      <c r="K120" s="114">
        <f t="shared" si="4"/>
        <v>0</v>
      </c>
      <c r="L120" s="2501">
        <f t="shared" si="5"/>
        <v>0</v>
      </c>
      <c r="M120" s="2501"/>
      <c r="N120" s="2502"/>
      <c r="Q120" s="114"/>
      <c r="R120" s="148"/>
    </row>
    <row r="121" spans="1:18" s="1" customFormat="1" ht="15">
      <c r="A121" s="139">
        <v>40332</v>
      </c>
      <c r="B121" s="99" t="s">
        <v>261</v>
      </c>
      <c r="C121" s="135" t="s">
        <v>245</v>
      </c>
      <c r="D121" s="137">
        <v>6</v>
      </c>
      <c r="E121" s="137">
        <v>540000</v>
      </c>
      <c r="F121" s="126">
        <f t="shared" si="3"/>
        <v>3240000</v>
      </c>
      <c r="G121" s="112"/>
      <c r="H121" s="112"/>
      <c r="I121" s="114"/>
      <c r="J121" s="114"/>
      <c r="K121" s="114">
        <f t="shared" si="4"/>
        <v>0</v>
      </c>
      <c r="L121" s="2501">
        <f t="shared" si="5"/>
        <v>0</v>
      </c>
      <c r="M121" s="2501"/>
      <c r="N121" s="2502"/>
      <c r="Q121" s="114"/>
      <c r="R121" s="148"/>
    </row>
    <row r="122" spans="1:18" s="1" customFormat="1" ht="15">
      <c r="A122" s="139">
        <v>40697</v>
      </c>
      <c r="B122" s="99" t="s">
        <v>377</v>
      </c>
      <c r="C122" s="135" t="s">
        <v>245</v>
      </c>
      <c r="D122" s="137">
        <v>2</v>
      </c>
      <c r="E122" s="137">
        <v>270000</v>
      </c>
      <c r="F122" s="126">
        <f t="shared" si="3"/>
        <v>540000</v>
      </c>
      <c r="G122" s="112"/>
      <c r="H122" s="112"/>
      <c r="I122" s="114"/>
      <c r="J122" s="114"/>
      <c r="K122" s="114">
        <f t="shared" si="4"/>
        <v>0</v>
      </c>
      <c r="L122" s="2501">
        <f t="shared" si="5"/>
        <v>0</v>
      </c>
      <c r="M122" s="2501"/>
      <c r="N122" s="2502"/>
      <c r="Q122" s="114"/>
      <c r="R122" s="148"/>
    </row>
    <row r="123" spans="1:18" s="1" customFormat="1" ht="15">
      <c r="A123" s="139">
        <v>41063</v>
      </c>
      <c r="B123" s="99" t="s">
        <v>262</v>
      </c>
      <c r="C123" s="135" t="s">
        <v>206</v>
      </c>
      <c r="D123" s="137">
        <v>100</v>
      </c>
      <c r="E123" s="137">
        <v>405000</v>
      </c>
      <c r="F123" s="126">
        <f t="shared" si="3"/>
        <v>40500000</v>
      </c>
      <c r="G123" s="112"/>
      <c r="H123" s="112"/>
      <c r="I123" s="114"/>
      <c r="J123" s="114"/>
      <c r="K123" s="114">
        <f t="shared" si="4"/>
        <v>0</v>
      </c>
      <c r="L123" s="2501">
        <f t="shared" si="5"/>
        <v>0</v>
      </c>
      <c r="M123" s="2501"/>
      <c r="N123" s="2502"/>
      <c r="Q123" s="114"/>
      <c r="R123" s="148"/>
    </row>
    <row r="124" spans="1:18" s="1" customFormat="1" ht="15">
      <c r="A124" s="96">
        <v>37</v>
      </c>
      <c r="B124" s="99" t="s">
        <v>263</v>
      </c>
      <c r="C124" s="132"/>
      <c r="D124" s="137"/>
      <c r="E124" s="137"/>
      <c r="F124" s="126">
        <f t="shared" si="3"/>
        <v>0</v>
      </c>
      <c r="G124" s="112"/>
      <c r="H124" s="112"/>
      <c r="I124" s="114"/>
      <c r="J124" s="114"/>
      <c r="K124" s="114">
        <f t="shared" si="4"/>
        <v>0</v>
      </c>
      <c r="L124" s="2501">
        <f t="shared" si="5"/>
        <v>0</v>
      </c>
      <c r="M124" s="2501"/>
      <c r="N124" s="2502"/>
      <c r="Q124" s="114"/>
      <c r="R124" s="148"/>
    </row>
    <row r="125" spans="1:18" s="1" customFormat="1" ht="15">
      <c r="A125" s="97" t="s">
        <v>378</v>
      </c>
      <c r="B125" s="99" t="s">
        <v>265</v>
      </c>
      <c r="C125" s="135" t="s">
        <v>185</v>
      </c>
      <c r="D125" s="137">
        <v>173</v>
      </c>
      <c r="E125" s="137">
        <v>30000</v>
      </c>
      <c r="F125" s="126">
        <f t="shared" si="3"/>
        <v>5190000</v>
      </c>
      <c r="G125" s="112"/>
      <c r="H125" s="112"/>
      <c r="I125" s="114"/>
      <c r="J125" s="114"/>
      <c r="K125" s="114">
        <f t="shared" si="4"/>
        <v>0</v>
      </c>
      <c r="L125" s="2501">
        <f t="shared" si="5"/>
        <v>0</v>
      </c>
      <c r="M125" s="2501"/>
      <c r="N125" s="2502"/>
      <c r="Q125" s="114"/>
      <c r="R125" s="148"/>
    </row>
    <row r="126" spans="1:18" s="1" customFormat="1" ht="15">
      <c r="A126" s="96">
        <v>38</v>
      </c>
      <c r="B126" s="99" t="s">
        <v>379</v>
      </c>
      <c r="C126" s="132"/>
      <c r="D126" s="137"/>
      <c r="E126" s="137"/>
      <c r="F126" s="126">
        <f t="shared" si="3"/>
        <v>0</v>
      </c>
      <c r="G126" s="112"/>
      <c r="H126" s="112"/>
      <c r="I126" s="114"/>
      <c r="J126" s="114"/>
      <c r="K126" s="114">
        <f t="shared" si="4"/>
        <v>0</v>
      </c>
      <c r="L126" s="2501">
        <f t="shared" si="5"/>
        <v>0</v>
      </c>
      <c r="M126" s="2501"/>
      <c r="N126" s="2502"/>
      <c r="Q126" s="114"/>
      <c r="R126" s="148"/>
    </row>
    <row r="127" spans="1:18" s="1" customFormat="1" ht="15">
      <c r="A127" s="97" t="s">
        <v>380</v>
      </c>
      <c r="B127" s="99" t="s">
        <v>381</v>
      </c>
      <c r="C127" s="135" t="s">
        <v>192</v>
      </c>
      <c r="D127" s="137">
        <v>52</v>
      </c>
      <c r="E127" s="137">
        <v>783000</v>
      </c>
      <c r="F127" s="126">
        <f t="shared" si="3"/>
        <v>40716000</v>
      </c>
      <c r="G127" s="112"/>
      <c r="H127" s="112"/>
      <c r="I127" s="114"/>
      <c r="J127" s="114"/>
      <c r="K127" s="114">
        <f t="shared" si="4"/>
        <v>0</v>
      </c>
      <c r="L127" s="2501">
        <f t="shared" si="5"/>
        <v>0</v>
      </c>
      <c r="M127" s="2501"/>
      <c r="N127" s="2502"/>
      <c r="Q127" s="114"/>
      <c r="R127" s="148"/>
    </row>
    <row r="128" spans="1:18" s="1" customFormat="1" ht="15">
      <c r="A128" s="97" t="s">
        <v>382</v>
      </c>
      <c r="B128" s="101" t="s">
        <v>383</v>
      </c>
      <c r="C128" s="135" t="s">
        <v>192</v>
      </c>
      <c r="D128" s="137">
        <v>31</v>
      </c>
      <c r="E128" s="137">
        <v>675000</v>
      </c>
      <c r="F128" s="126">
        <f t="shared" si="3"/>
        <v>20925000</v>
      </c>
      <c r="G128" s="112"/>
      <c r="H128" s="112"/>
      <c r="I128" s="114"/>
      <c r="J128" s="114"/>
      <c r="K128" s="114">
        <f t="shared" si="4"/>
        <v>0</v>
      </c>
      <c r="L128" s="2501">
        <f t="shared" si="5"/>
        <v>0</v>
      </c>
      <c r="M128" s="2501"/>
      <c r="N128" s="2502"/>
      <c r="Q128" s="114"/>
      <c r="R128" s="148"/>
    </row>
    <row r="129" spans="1:18" s="1" customFormat="1" ht="15">
      <c r="A129" s="97" t="s">
        <v>384</v>
      </c>
      <c r="B129" s="99" t="s">
        <v>385</v>
      </c>
      <c r="C129" s="135" t="s">
        <v>386</v>
      </c>
      <c r="D129" s="137">
        <v>9230</v>
      </c>
      <c r="E129" s="137">
        <v>5500</v>
      </c>
      <c r="F129" s="126">
        <f t="shared" si="3"/>
        <v>50765000</v>
      </c>
      <c r="G129" s="112"/>
      <c r="H129" s="112"/>
      <c r="I129" s="114"/>
      <c r="J129" s="114"/>
      <c r="K129" s="114">
        <f t="shared" si="4"/>
        <v>0</v>
      </c>
      <c r="L129" s="2501">
        <f t="shared" si="5"/>
        <v>0</v>
      </c>
      <c r="M129" s="2501"/>
      <c r="N129" s="2502"/>
      <c r="Q129" s="114"/>
      <c r="R129" s="148"/>
    </row>
    <row r="130" spans="1:18" s="1" customFormat="1" ht="18">
      <c r="A130" s="141">
        <v>4</v>
      </c>
      <c r="B130" s="142" t="s">
        <v>266</v>
      </c>
      <c r="C130" s="132"/>
      <c r="D130" s="145"/>
      <c r="E130" s="145"/>
      <c r="F130" s="126">
        <f t="shared" si="3"/>
        <v>0</v>
      </c>
      <c r="G130" s="112"/>
      <c r="H130" s="112"/>
      <c r="I130" s="114"/>
      <c r="J130" s="114"/>
      <c r="K130" s="114">
        <f t="shared" si="4"/>
        <v>0</v>
      </c>
      <c r="L130" s="2501">
        <f t="shared" si="5"/>
        <v>0</v>
      </c>
      <c r="M130" s="2501"/>
      <c r="N130" s="2502"/>
      <c r="Q130" s="114"/>
      <c r="R130" s="148"/>
    </row>
    <row r="131" spans="1:18" s="1" customFormat="1" ht="15">
      <c r="A131" s="131">
        <v>41</v>
      </c>
      <c r="B131" s="99" t="s">
        <v>270</v>
      </c>
      <c r="C131" s="132"/>
      <c r="D131" s="145"/>
      <c r="E131" s="145"/>
      <c r="F131" s="126">
        <f t="shared" si="3"/>
        <v>0</v>
      </c>
      <c r="G131" s="112"/>
      <c r="H131" s="112"/>
      <c r="I131" s="114"/>
      <c r="J131" s="114"/>
      <c r="K131" s="114">
        <f t="shared" si="4"/>
        <v>0</v>
      </c>
      <c r="L131" s="2501">
        <f t="shared" si="5"/>
        <v>0</v>
      </c>
      <c r="M131" s="2501"/>
      <c r="N131" s="2502"/>
      <c r="Q131" s="114"/>
      <c r="R131" s="148"/>
    </row>
    <row r="132" spans="1:18" s="1" customFormat="1" ht="24">
      <c r="A132" s="98" t="s">
        <v>271</v>
      </c>
      <c r="B132" s="99" t="s">
        <v>272</v>
      </c>
      <c r="C132" s="138" t="s">
        <v>245</v>
      </c>
      <c r="D132" s="137">
        <v>2</v>
      </c>
      <c r="E132" s="137">
        <v>337500</v>
      </c>
      <c r="F132" s="126">
        <f t="shared" si="3"/>
        <v>675000</v>
      </c>
      <c r="G132" s="112"/>
      <c r="H132" s="112"/>
      <c r="I132" s="114"/>
      <c r="J132" s="114"/>
      <c r="K132" s="114">
        <f t="shared" si="4"/>
        <v>0</v>
      </c>
      <c r="L132" s="2501">
        <f t="shared" si="5"/>
        <v>0</v>
      </c>
      <c r="M132" s="2501"/>
      <c r="N132" s="2502"/>
      <c r="Q132" s="114"/>
      <c r="R132" s="148"/>
    </row>
    <row r="133" spans="1:18" s="1" customFormat="1" ht="15">
      <c r="A133" s="97" t="s">
        <v>273</v>
      </c>
      <c r="B133" s="99" t="s">
        <v>276</v>
      </c>
      <c r="C133" s="135" t="s">
        <v>245</v>
      </c>
      <c r="D133" s="137">
        <v>3</v>
      </c>
      <c r="E133" s="137">
        <v>270000</v>
      </c>
      <c r="F133" s="126">
        <f t="shared" si="3"/>
        <v>810000</v>
      </c>
      <c r="G133" s="112"/>
      <c r="H133" s="112"/>
      <c r="I133" s="114"/>
      <c r="J133" s="114"/>
      <c r="K133" s="114">
        <f t="shared" si="4"/>
        <v>0</v>
      </c>
      <c r="L133" s="2501">
        <f t="shared" si="5"/>
        <v>0</v>
      </c>
      <c r="M133" s="2501"/>
      <c r="N133" s="2502"/>
      <c r="Q133" s="114"/>
      <c r="R133" s="148"/>
    </row>
    <row r="134" spans="1:18" s="1" customFormat="1" ht="15">
      <c r="A134" s="96">
        <v>42</v>
      </c>
      <c r="B134" s="99" t="s">
        <v>277</v>
      </c>
      <c r="C134" s="132"/>
      <c r="D134" s="137"/>
      <c r="E134" s="137"/>
      <c r="F134" s="126">
        <f t="shared" si="3"/>
        <v>0</v>
      </c>
      <c r="G134" s="112"/>
      <c r="H134" s="112"/>
      <c r="I134" s="114"/>
      <c r="J134" s="114"/>
      <c r="K134" s="114">
        <f t="shared" si="4"/>
        <v>0</v>
      </c>
      <c r="L134" s="2501">
        <f t="shared" si="5"/>
        <v>0</v>
      </c>
      <c r="M134" s="2501"/>
      <c r="N134" s="2502"/>
      <c r="Q134" s="114"/>
      <c r="R134" s="148"/>
    </row>
    <row r="135" spans="1:18" s="1" customFormat="1" ht="15">
      <c r="A135" s="97" t="s">
        <v>278</v>
      </c>
      <c r="B135" s="100" t="s">
        <v>387</v>
      </c>
      <c r="C135" s="135" t="s">
        <v>206</v>
      </c>
      <c r="D135" s="137">
        <v>257</v>
      </c>
      <c r="E135" s="137">
        <v>3500</v>
      </c>
      <c r="F135" s="126">
        <f t="shared" si="3"/>
        <v>899500</v>
      </c>
      <c r="G135" s="112"/>
      <c r="H135" s="112"/>
      <c r="I135" s="114"/>
      <c r="J135" s="114"/>
      <c r="K135" s="114">
        <f t="shared" si="4"/>
        <v>0</v>
      </c>
      <c r="L135" s="2501">
        <f t="shared" si="5"/>
        <v>0</v>
      </c>
      <c r="M135" s="2501"/>
      <c r="N135" s="2502"/>
      <c r="Q135" s="114"/>
      <c r="R135" s="148"/>
    </row>
    <row r="136" spans="1:18" s="1" customFormat="1" ht="15">
      <c r="A136" s="97" t="s">
        <v>280</v>
      </c>
      <c r="B136" s="100" t="s">
        <v>267</v>
      </c>
      <c r="C136" s="135" t="s">
        <v>206</v>
      </c>
      <c r="D136" s="137">
        <v>150</v>
      </c>
      <c r="E136" s="137">
        <v>3500</v>
      </c>
      <c r="F136" s="126">
        <f t="shared" si="3"/>
        <v>525000</v>
      </c>
      <c r="G136" s="112"/>
      <c r="H136" s="112"/>
      <c r="I136" s="114"/>
      <c r="J136" s="114"/>
      <c r="K136" s="114">
        <f t="shared" si="4"/>
        <v>0</v>
      </c>
      <c r="L136" s="2501">
        <f t="shared" si="5"/>
        <v>0</v>
      </c>
      <c r="M136" s="2501"/>
      <c r="N136" s="2502"/>
      <c r="Q136" s="114"/>
      <c r="R136" s="148"/>
    </row>
    <row r="137" spans="1:18" s="1" customFormat="1" ht="15">
      <c r="A137" s="97" t="s">
        <v>281</v>
      </c>
      <c r="B137" s="100" t="s">
        <v>268</v>
      </c>
      <c r="C137" s="135" t="s">
        <v>206</v>
      </c>
      <c r="D137" s="137">
        <v>172</v>
      </c>
      <c r="E137" s="137">
        <v>3500</v>
      </c>
      <c r="F137" s="126">
        <f t="shared" si="3"/>
        <v>602000</v>
      </c>
      <c r="G137" s="112"/>
      <c r="H137" s="112"/>
      <c r="I137" s="114"/>
      <c r="J137" s="114"/>
      <c r="K137" s="114">
        <f t="shared" si="4"/>
        <v>0</v>
      </c>
      <c r="L137" s="2501">
        <f t="shared" si="5"/>
        <v>0</v>
      </c>
      <c r="M137" s="2501"/>
      <c r="N137" s="2502"/>
      <c r="Q137" s="114"/>
      <c r="R137" s="148"/>
    </row>
    <row r="138" spans="1:18" s="1" customFormat="1" ht="15">
      <c r="A138" s="97" t="s">
        <v>282</v>
      </c>
      <c r="B138" s="100" t="s">
        <v>269</v>
      </c>
      <c r="C138" s="135" t="s">
        <v>206</v>
      </c>
      <c r="D138" s="137">
        <v>15</v>
      </c>
      <c r="E138" s="137">
        <v>3500</v>
      </c>
      <c r="F138" s="126">
        <f t="shared" si="3"/>
        <v>52500</v>
      </c>
      <c r="G138" s="112"/>
      <c r="H138" s="112"/>
      <c r="I138" s="114"/>
      <c r="J138" s="114"/>
      <c r="K138" s="114">
        <f t="shared" si="4"/>
        <v>0</v>
      </c>
      <c r="L138" s="2501">
        <f t="shared" si="5"/>
        <v>0</v>
      </c>
      <c r="M138" s="2501"/>
      <c r="N138" s="2502"/>
      <c r="Q138" s="114"/>
      <c r="R138" s="148"/>
    </row>
    <row r="139" spans="1:18" s="1" customFormat="1" ht="15">
      <c r="A139" s="97" t="s">
        <v>283</v>
      </c>
      <c r="B139" s="102" t="s">
        <v>388</v>
      </c>
      <c r="C139" s="135" t="s">
        <v>185</v>
      </c>
      <c r="D139" s="137">
        <v>21</v>
      </c>
      <c r="E139" s="137">
        <v>38000</v>
      </c>
      <c r="F139" s="126">
        <f t="shared" si="3"/>
        <v>798000</v>
      </c>
      <c r="G139" s="112"/>
      <c r="H139" s="112"/>
      <c r="I139" s="114"/>
      <c r="J139" s="114"/>
      <c r="K139" s="114">
        <f t="shared" si="4"/>
        <v>0</v>
      </c>
      <c r="L139" s="2501">
        <f t="shared" si="5"/>
        <v>0</v>
      </c>
      <c r="M139" s="2501"/>
      <c r="N139" s="2502"/>
      <c r="Q139" s="114"/>
      <c r="R139" s="148"/>
    </row>
    <row r="140" spans="1:18" s="1" customFormat="1" ht="18">
      <c r="A140" s="141">
        <v>5</v>
      </c>
      <c r="B140" s="142" t="s">
        <v>334</v>
      </c>
      <c r="C140" s="132"/>
      <c r="D140" s="145"/>
      <c r="E140" s="145"/>
      <c r="F140" s="126">
        <f t="shared" si="3"/>
        <v>0</v>
      </c>
      <c r="G140" s="112"/>
      <c r="H140" s="112"/>
      <c r="I140" s="114"/>
      <c r="J140" s="114"/>
      <c r="K140" s="114">
        <f t="shared" si="4"/>
        <v>0</v>
      </c>
      <c r="L140" s="2501">
        <f t="shared" si="5"/>
        <v>0</v>
      </c>
      <c r="M140" s="2501"/>
      <c r="N140" s="2502"/>
      <c r="Q140" s="114"/>
      <c r="R140" s="148"/>
    </row>
    <row r="141" spans="1:18" s="1" customFormat="1" ht="15">
      <c r="A141" s="146">
        <v>5.0999999999999996</v>
      </c>
      <c r="B141" s="99" t="s">
        <v>285</v>
      </c>
      <c r="C141" s="132"/>
      <c r="D141" s="145"/>
      <c r="E141" s="145"/>
      <c r="F141" s="126">
        <f t="shared" si="3"/>
        <v>0</v>
      </c>
      <c r="G141" s="112"/>
      <c r="H141" s="112"/>
      <c r="I141" s="114"/>
      <c r="J141" s="114"/>
      <c r="K141" s="114">
        <f t="shared" si="4"/>
        <v>0</v>
      </c>
      <c r="L141" s="2501">
        <f t="shared" si="5"/>
        <v>0</v>
      </c>
      <c r="M141" s="2501"/>
      <c r="N141" s="2502"/>
      <c r="Q141" s="114"/>
      <c r="R141" s="148"/>
    </row>
    <row r="142" spans="1:18" s="1" customFormat="1" ht="24">
      <c r="A142" s="98" t="s">
        <v>286</v>
      </c>
      <c r="B142" s="100" t="s">
        <v>389</v>
      </c>
      <c r="C142" s="138" t="s">
        <v>245</v>
      </c>
      <c r="D142" s="137">
        <v>6</v>
      </c>
      <c r="E142" s="137">
        <v>175500</v>
      </c>
      <c r="F142" s="126">
        <f t="shared" si="3"/>
        <v>1053000</v>
      </c>
      <c r="G142" s="112"/>
      <c r="H142" s="112"/>
      <c r="I142" s="114"/>
      <c r="J142" s="114"/>
      <c r="K142" s="114">
        <f t="shared" si="4"/>
        <v>0</v>
      </c>
      <c r="L142" s="2501">
        <f t="shared" si="5"/>
        <v>0</v>
      </c>
      <c r="M142" s="2501"/>
      <c r="N142" s="2502"/>
      <c r="Q142" s="114"/>
      <c r="R142" s="148"/>
    </row>
    <row r="143" spans="1:18" s="1" customFormat="1" ht="24">
      <c r="A143" s="97" t="s">
        <v>288</v>
      </c>
      <c r="B143" s="99" t="s">
        <v>289</v>
      </c>
      <c r="C143" s="135" t="s">
        <v>245</v>
      </c>
      <c r="D143" s="137">
        <v>10</v>
      </c>
      <c r="E143" s="137">
        <v>202500</v>
      </c>
      <c r="F143" s="126">
        <f t="shared" si="3"/>
        <v>2025000</v>
      </c>
      <c r="G143" s="112"/>
      <c r="H143" s="112"/>
      <c r="I143" s="114"/>
      <c r="J143" s="114"/>
      <c r="K143" s="114">
        <f t="shared" si="4"/>
        <v>0</v>
      </c>
      <c r="L143" s="2501">
        <f t="shared" si="5"/>
        <v>0</v>
      </c>
      <c r="M143" s="2501"/>
      <c r="N143" s="2502"/>
      <c r="Q143" s="114"/>
      <c r="R143" s="148"/>
    </row>
    <row r="144" spans="1:18" s="1" customFormat="1" ht="15">
      <c r="A144" s="97" t="s">
        <v>290</v>
      </c>
      <c r="B144" s="100" t="s">
        <v>291</v>
      </c>
      <c r="C144" s="135" t="s">
        <v>245</v>
      </c>
      <c r="D144" s="137">
        <v>10</v>
      </c>
      <c r="E144" s="137">
        <v>202500</v>
      </c>
      <c r="F144" s="126">
        <f t="shared" si="3"/>
        <v>2025000</v>
      </c>
      <c r="G144" s="112"/>
      <c r="H144" s="112"/>
      <c r="I144" s="114"/>
      <c r="J144" s="114"/>
      <c r="K144" s="114">
        <f t="shared" si="4"/>
        <v>0</v>
      </c>
      <c r="L144" s="2501">
        <f t="shared" si="5"/>
        <v>0</v>
      </c>
      <c r="M144" s="2501"/>
      <c r="N144" s="2502"/>
      <c r="Q144" s="114"/>
      <c r="R144" s="148"/>
    </row>
    <row r="145" spans="1:18" s="1" customFormat="1" ht="15">
      <c r="A145" s="140">
        <v>5.2</v>
      </c>
      <c r="B145" s="99" t="s">
        <v>292</v>
      </c>
      <c r="C145" s="132"/>
      <c r="D145" s="137"/>
      <c r="E145" s="137"/>
      <c r="F145" s="126">
        <f t="shared" si="3"/>
        <v>0</v>
      </c>
      <c r="G145" s="112"/>
      <c r="H145" s="112"/>
      <c r="I145" s="114"/>
      <c r="J145" s="114"/>
      <c r="K145" s="114">
        <f t="shared" si="4"/>
        <v>0</v>
      </c>
      <c r="L145" s="2501">
        <f t="shared" si="5"/>
        <v>0</v>
      </c>
      <c r="M145" s="2501"/>
      <c r="N145" s="2502"/>
      <c r="Q145" s="114"/>
      <c r="R145" s="148"/>
    </row>
    <row r="146" spans="1:18" s="1" customFormat="1" ht="15">
      <c r="A146" s="97" t="s">
        <v>293</v>
      </c>
      <c r="B146" s="100" t="s">
        <v>294</v>
      </c>
      <c r="C146" s="135" t="s">
        <v>245</v>
      </c>
      <c r="D146" s="137">
        <v>7</v>
      </c>
      <c r="E146" s="137">
        <v>810000</v>
      </c>
      <c r="F146" s="126">
        <f t="shared" si="3"/>
        <v>5670000</v>
      </c>
      <c r="G146" s="112"/>
      <c r="H146" s="112"/>
      <c r="I146" s="114"/>
      <c r="J146" s="114"/>
      <c r="K146" s="114">
        <f t="shared" si="4"/>
        <v>0</v>
      </c>
      <c r="L146" s="2501">
        <f t="shared" si="5"/>
        <v>0</v>
      </c>
      <c r="M146" s="2501"/>
      <c r="N146" s="2502"/>
      <c r="Q146" s="114"/>
      <c r="R146" s="148"/>
    </row>
    <row r="147" spans="1:18" s="1" customFormat="1" ht="24">
      <c r="A147" s="97" t="s">
        <v>295</v>
      </c>
      <c r="B147" s="99" t="s">
        <v>296</v>
      </c>
      <c r="C147" s="135" t="s">
        <v>297</v>
      </c>
      <c r="D147" s="137">
        <v>50</v>
      </c>
      <c r="E147" s="137">
        <v>121500</v>
      </c>
      <c r="F147" s="126">
        <f t="shared" si="3"/>
        <v>6075000</v>
      </c>
      <c r="G147" s="112"/>
      <c r="H147" s="112"/>
      <c r="I147" s="114"/>
      <c r="J147" s="114"/>
      <c r="K147" s="114">
        <f t="shared" si="4"/>
        <v>0</v>
      </c>
      <c r="L147" s="2501">
        <f t="shared" si="5"/>
        <v>0</v>
      </c>
      <c r="M147" s="2501"/>
      <c r="N147" s="2502"/>
      <c r="Q147" s="114"/>
      <c r="R147" s="148"/>
    </row>
    <row r="148" spans="1:18" s="1" customFormat="1" ht="15">
      <c r="A148" s="97" t="s">
        <v>298</v>
      </c>
      <c r="B148" s="99" t="s">
        <v>299</v>
      </c>
      <c r="C148" s="135" t="s">
        <v>189</v>
      </c>
      <c r="D148" s="137">
        <v>1000</v>
      </c>
      <c r="E148" s="137">
        <v>140</v>
      </c>
      <c r="F148" s="126">
        <f t="shared" si="3"/>
        <v>140000</v>
      </c>
      <c r="G148" s="112"/>
      <c r="H148" s="112"/>
      <c r="I148" s="114"/>
      <c r="J148" s="114"/>
      <c r="K148" s="114">
        <f t="shared" si="4"/>
        <v>0</v>
      </c>
      <c r="L148" s="2501">
        <f t="shared" si="5"/>
        <v>0</v>
      </c>
      <c r="M148" s="2501"/>
      <c r="N148" s="2502"/>
      <c r="Q148" s="114"/>
      <c r="R148" s="148"/>
    </row>
    <row r="149" spans="1:18" s="1" customFormat="1" ht="15">
      <c r="A149" s="97" t="s">
        <v>300</v>
      </c>
      <c r="B149" s="101" t="s">
        <v>305</v>
      </c>
      <c r="C149" s="135" t="s">
        <v>297</v>
      </c>
      <c r="D149" s="137">
        <v>70</v>
      </c>
      <c r="E149" s="137">
        <v>67500</v>
      </c>
      <c r="F149" s="126">
        <f t="shared" si="3"/>
        <v>4725000</v>
      </c>
      <c r="G149" s="112"/>
      <c r="H149" s="112"/>
      <c r="I149" s="114"/>
      <c r="J149" s="114"/>
      <c r="K149" s="114">
        <f t="shared" si="4"/>
        <v>0</v>
      </c>
      <c r="L149" s="2501">
        <f t="shared" si="5"/>
        <v>0</v>
      </c>
      <c r="M149" s="2501"/>
      <c r="N149" s="2502"/>
      <c r="Q149" s="114"/>
      <c r="R149" s="148"/>
    </row>
    <row r="150" spans="1:18" s="1" customFormat="1" ht="15">
      <c r="A150" s="97" t="s">
        <v>302</v>
      </c>
      <c r="B150" s="99" t="s">
        <v>301</v>
      </c>
      <c r="C150" s="135" t="s">
        <v>245</v>
      </c>
      <c r="D150" s="137">
        <v>4</v>
      </c>
      <c r="E150" s="137">
        <v>472500</v>
      </c>
      <c r="F150" s="126">
        <f t="shared" si="3"/>
        <v>1890000</v>
      </c>
      <c r="G150" s="112"/>
      <c r="H150" s="112"/>
      <c r="I150" s="114"/>
      <c r="J150" s="114"/>
      <c r="K150" s="114">
        <f t="shared" si="4"/>
        <v>0</v>
      </c>
      <c r="L150" s="2501">
        <f t="shared" si="5"/>
        <v>0</v>
      </c>
      <c r="M150" s="2501"/>
      <c r="N150" s="2502"/>
      <c r="Q150" s="114"/>
      <c r="R150" s="148"/>
    </row>
    <row r="151" spans="1:18" s="1" customFormat="1" ht="24">
      <c r="A151" s="97" t="s">
        <v>304</v>
      </c>
      <c r="B151" s="99" t="s">
        <v>390</v>
      </c>
      <c r="C151" s="135" t="s">
        <v>189</v>
      </c>
      <c r="D151" s="137">
        <v>500</v>
      </c>
      <c r="E151" s="137">
        <v>13500</v>
      </c>
      <c r="F151" s="126">
        <f t="shared" si="3"/>
        <v>6750000</v>
      </c>
      <c r="G151" s="112"/>
      <c r="H151" s="112"/>
      <c r="I151" s="114"/>
      <c r="J151" s="114"/>
      <c r="K151" s="114">
        <f t="shared" si="4"/>
        <v>0</v>
      </c>
      <c r="L151" s="2501">
        <f t="shared" si="5"/>
        <v>0</v>
      </c>
      <c r="M151" s="2501"/>
      <c r="N151" s="2502"/>
      <c r="Q151" s="114"/>
      <c r="R151" s="148"/>
    </row>
    <row r="152" spans="1:18" s="1" customFormat="1" ht="15">
      <c r="A152" s="131"/>
      <c r="B152" s="99"/>
      <c r="C152" s="132"/>
      <c r="D152" s="136"/>
      <c r="E152" s="137"/>
      <c r="F152" s="126">
        <f t="shared" ref="F152:F153" si="6">ROUND(D152*E152,2)</f>
        <v>0</v>
      </c>
      <c r="G152" s="112"/>
      <c r="H152" s="112"/>
      <c r="I152" s="114"/>
      <c r="J152" s="114"/>
      <c r="K152" s="114">
        <f t="shared" ref="K152:K154" si="7">+I152+Q152</f>
        <v>0</v>
      </c>
      <c r="L152" s="2501">
        <f t="shared" ref="L152:L154" si="8">+J152+R152</f>
        <v>0</v>
      </c>
      <c r="M152" s="2501"/>
      <c r="N152" s="2502"/>
      <c r="Q152" s="114"/>
      <c r="R152" s="148"/>
    </row>
    <row r="153" spans="1:18" s="1" customFormat="1" ht="15">
      <c r="A153" s="98"/>
      <c r="B153" s="99"/>
      <c r="C153" s="138"/>
      <c r="D153" s="136"/>
      <c r="E153" s="137"/>
      <c r="F153" s="126">
        <f t="shared" si="6"/>
        <v>0</v>
      </c>
      <c r="G153" s="112"/>
      <c r="H153" s="112"/>
      <c r="I153" s="114"/>
      <c r="J153" s="114"/>
      <c r="K153" s="114">
        <f t="shared" si="7"/>
        <v>0</v>
      </c>
      <c r="L153" s="2501">
        <f t="shared" si="8"/>
        <v>0</v>
      </c>
      <c r="M153" s="2501"/>
      <c r="N153" s="2502"/>
      <c r="Q153" s="114"/>
      <c r="R153" s="148"/>
    </row>
    <row r="154" spans="1:18" s="1" customFormat="1" ht="15">
      <c r="A154" s="119"/>
      <c r="B154" s="118"/>
      <c r="C154" s="124"/>
      <c r="D154" s="125"/>
      <c r="E154" s="125"/>
      <c r="F154" s="126" t="s">
        <v>0</v>
      </c>
      <c r="G154" s="112"/>
      <c r="H154" s="112"/>
      <c r="I154" s="114"/>
      <c r="J154" s="114">
        <f t="shared" ref="J154:J155" si="9">I154*E154</f>
        <v>0</v>
      </c>
      <c r="K154" s="114">
        <f t="shared" si="7"/>
        <v>0</v>
      </c>
      <c r="L154" s="2501">
        <f t="shared" si="8"/>
        <v>0</v>
      </c>
      <c r="M154" s="2501"/>
      <c r="N154" s="2502"/>
      <c r="Q154" s="114"/>
      <c r="R154" s="148"/>
    </row>
    <row r="155" spans="1:18" s="1" customFormat="1" ht="15">
      <c r="A155" s="119"/>
      <c r="B155" s="118"/>
      <c r="C155" s="124"/>
      <c r="D155" s="125"/>
      <c r="E155" s="125"/>
      <c r="F155" s="126"/>
      <c r="G155" s="112"/>
      <c r="H155" s="112"/>
      <c r="I155" s="114"/>
      <c r="J155" s="114">
        <f t="shared" si="9"/>
        <v>0</v>
      </c>
      <c r="K155" s="114">
        <f>I155</f>
        <v>0</v>
      </c>
      <c r="L155" s="2501">
        <f>K155*E155</f>
        <v>0</v>
      </c>
      <c r="M155" s="2501"/>
      <c r="N155" s="2502"/>
      <c r="Q155" s="114">
        <f>O155</f>
        <v>0</v>
      </c>
      <c r="R155" s="148">
        <f>Q155*K155</f>
        <v>0</v>
      </c>
    </row>
    <row r="156" spans="1:18" s="1" customFormat="1" ht="15.6" thickBot="1">
      <c r="A156" s="120"/>
      <c r="B156" s="121"/>
      <c r="C156" s="128"/>
      <c r="D156" s="129">
        <f>C156*A156</f>
        <v>0</v>
      </c>
      <c r="E156" s="129"/>
      <c r="F156" s="127"/>
      <c r="G156" s="122"/>
      <c r="H156" s="122"/>
      <c r="I156" s="122"/>
      <c r="J156" s="122"/>
      <c r="K156" s="123">
        <f>I156</f>
        <v>0</v>
      </c>
      <c r="L156" s="2503">
        <f>E156*K156</f>
        <v>0</v>
      </c>
      <c r="M156" s="2503"/>
      <c r="N156" s="2504"/>
      <c r="Q156" s="123">
        <f>O156</f>
        <v>0</v>
      </c>
      <c r="R156" s="149">
        <f>K156*Q156</f>
        <v>0</v>
      </c>
    </row>
    <row r="157" spans="1:18" s="3" customFormat="1" ht="19.5" customHeight="1" thickBot="1">
      <c r="A157" s="58" t="s">
        <v>32</v>
      </c>
      <c r="B157" s="59"/>
      <c r="C157" s="59" t="s">
        <v>0</v>
      </c>
      <c r="D157" s="59"/>
      <c r="E157" s="60"/>
      <c r="F157" s="63">
        <f>SUM(F27:F156)</f>
        <v>4178978850</v>
      </c>
      <c r="G157" s="62" t="s">
        <v>0</v>
      </c>
      <c r="H157" s="61">
        <f>SUM(H27:H156)</f>
        <v>0</v>
      </c>
      <c r="I157" s="59" t="s">
        <v>0</v>
      </c>
      <c r="J157" s="61">
        <f>SUM(J27:J156)</f>
        <v>0</v>
      </c>
      <c r="K157" s="59" t="s">
        <v>0</v>
      </c>
      <c r="L157" s="2505">
        <f>SUM(L29:N156)</f>
        <v>0</v>
      </c>
      <c r="M157" s="2506"/>
      <c r="N157" s="2507"/>
      <c r="Q157" s="59" t="s">
        <v>0</v>
      </c>
      <c r="R157" s="74"/>
    </row>
    <row r="158" spans="1:18" s="3" customFormat="1" ht="22.5" customHeight="1">
      <c r="A158" s="2491" t="s">
        <v>12</v>
      </c>
      <c r="B158" s="2492"/>
      <c r="C158" s="2492"/>
      <c r="D158" s="2492"/>
      <c r="E158" s="2492"/>
      <c r="F158" s="2492"/>
      <c r="G158" s="2492"/>
      <c r="H158" s="2492"/>
      <c r="I158" s="2492"/>
      <c r="J158" s="2492"/>
      <c r="K158" s="2492"/>
      <c r="L158" s="2492"/>
      <c r="M158" s="10"/>
      <c r="N158" s="12"/>
    </row>
    <row r="159" spans="1:18" s="3" customFormat="1" ht="16.5" customHeight="1">
      <c r="A159" s="25" t="s">
        <v>21</v>
      </c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2"/>
    </row>
    <row r="160" spans="1:18" s="3" customFormat="1" ht="34.5" customHeight="1">
      <c r="A160" s="2493" t="s">
        <v>36</v>
      </c>
      <c r="B160" s="2492"/>
      <c r="C160" s="2492"/>
      <c r="D160" s="2492"/>
      <c r="E160" s="2492"/>
      <c r="F160" s="2492"/>
      <c r="G160" s="2492"/>
      <c r="H160" s="2492"/>
      <c r="I160" s="66"/>
      <c r="J160" s="66"/>
      <c r="K160" s="66"/>
      <c r="L160" s="66"/>
      <c r="M160" s="10"/>
      <c r="N160" s="12"/>
    </row>
    <row r="161" spans="1:14" s="1" customFormat="1" ht="30" customHeight="1">
      <c r="A161" s="2496" t="s">
        <v>26</v>
      </c>
      <c r="B161" s="2497"/>
      <c r="C161" s="2497"/>
      <c r="D161" s="2497"/>
      <c r="E161" s="2497"/>
      <c r="F161" s="2497"/>
      <c r="G161" s="2497"/>
      <c r="H161" s="2497"/>
      <c r="I161" s="2497"/>
      <c r="J161" s="2497"/>
      <c r="K161" s="2497"/>
      <c r="L161" s="2497"/>
      <c r="M161" s="2497"/>
      <c r="N161" s="2498"/>
    </row>
    <row r="162" spans="1:14" s="1" customFormat="1" ht="22.5" customHeight="1">
      <c r="A162" s="2496"/>
      <c r="B162" s="2497"/>
      <c r="C162" s="2497"/>
      <c r="D162" s="2497"/>
      <c r="E162" s="2497"/>
      <c r="F162" s="2497"/>
      <c r="G162" s="2497"/>
      <c r="H162" s="2497"/>
      <c r="I162" s="2497"/>
      <c r="J162" s="2497"/>
      <c r="K162" s="2497"/>
      <c r="L162" s="2497"/>
      <c r="M162" s="2497"/>
      <c r="N162" s="2498"/>
    </row>
    <row r="163" spans="1:14" s="1" customFormat="1" ht="13.5" customHeight="1">
      <c r="A163" s="1707" t="s">
        <v>0</v>
      </c>
      <c r="B163" s="1708"/>
      <c r="C163" s="1708"/>
      <c r="D163" s="2499"/>
      <c r="E163" s="2499"/>
      <c r="F163" s="2499"/>
      <c r="G163" s="26"/>
      <c r="H163" s="26"/>
      <c r="I163" s="26"/>
      <c r="J163" s="2500"/>
      <c r="K163" s="2500"/>
      <c r="L163" s="2500"/>
      <c r="M163" s="33"/>
      <c r="N163" s="67"/>
    </row>
    <row r="164" spans="1:14" ht="14.25" customHeight="1">
      <c r="A164" s="80" t="s">
        <v>31</v>
      </c>
      <c r="B164" s="81"/>
      <c r="C164" s="82"/>
      <c r="D164" s="82"/>
      <c r="E164" s="160" t="s">
        <v>31</v>
      </c>
      <c r="F164" s="161"/>
      <c r="G164" s="161"/>
      <c r="H164" s="83"/>
      <c r="I164" s="82"/>
      <c r="J164" s="82"/>
      <c r="K164" s="82"/>
      <c r="L164" s="82"/>
      <c r="M164" s="82"/>
      <c r="N164" s="84"/>
    </row>
    <row r="165" spans="1:14" ht="13.8">
      <c r="A165" s="85" t="s">
        <v>47</v>
      </c>
      <c r="B165" s="86"/>
      <c r="C165" s="82"/>
      <c r="D165" s="82"/>
      <c r="E165" s="87" t="s">
        <v>408</v>
      </c>
      <c r="F165" s="86"/>
      <c r="G165" s="86"/>
      <c r="H165" s="86"/>
      <c r="I165" s="82"/>
      <c r="J165" s="82"/>
      <c r="K165" s="82"/>
      <c r="L165" s="82"/>
      <c r="M165" s="82"/>
      <c r="N165" s="84"/>
    </row>
    <row r="166" spans="1:14">
      <c r="A166" s="88" t="s">
        <v>33</v>
      </c>
      <c r="B166" s="89"/>
      <c r="C166" s="82"/>
      <c r="D166" s="82"/>
      <c r="E166" s="87" t="s">
        <v>33</v>
      </c>
      <c r="F166" s="87"/>
      <c r="G166" s="87"/>
      <c r="H166" s="87"/>
      <c r="I166" s="82"/>
      <c r="J166" s="82"/>
      <c r="K166" s="82"/>
      <c r="L166" s="82"/>
      <c r="M166" s="82"/>
      <c r="N166" s="84"/>
    </row>
    <row r="167" spans="1:14">
      <c r="A167" s="2494" t="s">
        <v>29</v>
      </c>
      <c r="B167" s="2495"/>
      <c r="C167" s="82"/>
      <c r="D167" s="82"/>
      <c r="E167" s="86" t="s">
        <v>30</v>
      </c>
      <c r="F167" s="86"/>
      <c r="G167" s="86"/>
      <c r="H167" s="86"/>
      <c r="I167" s="82"/>
      <c r="J167" s="82"/>
      <c r="K167" s="82"/>
      <c r="L167" s="82"/>
      <c r="M167" s="82"/>
      <c r="N167" s="84"/>
    </row>
    <row r="168" spans="1:14">
      <c r="A168" s="88" t="s">
        <v>46</v>
      </c>
      <c r="B168" s="90"/>
      <c r="C168" s="82"/>
      <c r="D168" s="82"/>
      <c r="E168" s="92" t="s">
        <v>48</v>
      </c>
      <c r="F168" s="93"/>
      <c r="G168" s="93"/>
      <c r="H168" s="93"/>
      <c r="I168" s="91"/>
      <c r="J168" s="94"/>
      <c r="K168" s="94"/>
      <c r="L168" s="94"/>
      <c r="M168" s="82"/>
      <c r="N168" s="84"/>
    </row>
    <row r="169" spans="1:14">
      <c r="A169" s="95"/>
      <c r="B169" s="90"/>
      <c r="C169" s="92"/>
      <c r="D169" s="93"/>
      <c r="E169" s="93"/>
      <c r="F169" s="93"/>
      <c r="G169" s="91"/>
      <c r="H169" s="91"/>
      <c r="I169" s="91"/>
      <c r="J169" s="94"/>
      <c r="K169" s="94"/>
      <c r="L169" s="94"/>
      <c r="M169" s="82"/>
      <c r="N169" s="84"/>
    </row>
    <row r="170" spans="1:14" ht="14.4" thickBot="1">
      <c r="A170" s="68"/>
      <c r="B170" s="69"/>
      <c r="C170" s="69"/>
      <c r="D170" s="69"/>
      <c r="E170" s="70"/>
      <c r="F170" s="70"/>
      <c r="G170" s="69"/>
      <c r="H170" s="69"/>
      <c r="I170" s="69"/>
      <c r="J170" s="69"/>
      <c r="K170" s="69"/>
      <c r="L170" s="69"/>
      <c r="M170" s="69"/>
      <c r="N170" s="71"/>
    </row>
    <row r="171" spans="1:14" ht="5.25" customHeight="1">
      <c r="A171" s="4"/>
      <c r="E171" s="4"/>
      <c r="F171" s="4"/>
    </row>
    <row r="172" spans="1:14">
      <c r="A172" s="8"/>
      <c r="E172" s="4"/>
      <c r="F172" s="4"/>
    </row>
    <row r="173" spans="1:14">
      <c r="A173" s="8"/>
      <c r="E173" s="4"/>
      <c r="F173" s="4"/>
    </row>
    <row r="174" spans="1:14">
      <c r="A174" s="4"/>
      <c r="E174" s="4"/>
      <c r="F174" s="4"/>
    </row>
    <row r="175" spans="1:14">
      <c r="A175" s="4"/>
      <c r="E175" s="4"/>
      <c r="F175" s="4"/>
    </row>
    <row r="176" spans="1:14">
      <c r="A176" s="4"/>
      <c r="E176" s="4"/>
      <c r="F176" s="4"/>
    </row>
    <row r="177" s="4" customFormat="1"/>
    <row r="178" s="4" customFormat="1"/>
    <row r="179" s="4" customFormat="1"/>
    <row r="180" s="4" customFormat="1"/>
    <row r="181" s="4" customFormat="1"/>
    <row r="182" s="4" customFormat="1"/>
    <row r="183" s="4" customFormat="1"/>
    <row r="184" s="4" customFormat="1"/>
    <row r="185" s="4" customFormat="1"/>
    <row r="186" s="4" customFormat="1"/>
    <row r="187" s="4" customFormat="1"/>
    <row r="188" s="4" customFormat="1"/>
    <row r="189" s="4" customFormat="1"/>
    <row r="190" s="4" customFormat="1"/>
    <row r="191" s="4" customFormat="1"/>
    <row r="192" s="4" customFormat="1"/>
    <row r="193" s="4" customFormat="1" ht="13.5" customHeight="1"/>
    <row r="194" s="4" customFormat="1"/>
    <row r="195" s="4" customFormat="1"/>
    <row r="196" s="4" customFormat="1"/>
    <row r="197" s="4" customFormat="1"/>
    <row r="198" s="4" customFormat="1"/>
    <row r="199" s="4" customFormat="1"/>
    <row r="200" s="4" customFormat="1"/>
    <row r="201" s="4" customFormat="1"/>
    <row r="202" s="4" customFormat="1"/>
    <row r="203" s="4" customFormat="1"/>
    <row r="204" s="4" customFormat="1"/>
    <row r="205" s="4" customFormat="1"/>
    <row r="206" s="4" customFormat="1" ht="14.1" customHeight="1"/>
    <row r="207" s="4" customFormat="1" ht="14.1" customHeight="1"/>
    <row r="208" s="4" customFormat="1" ht="14.1" customHeight="1"/>
    <row r="209" s="4" customFormat="1" ht="14.1" customHeight="1"/>
    <row r="210" s="4" customFormat="1"/>
    <row r="211" s="4" customFormat="1"/>
    <row r="212" s="4" customFormat="1"/>
    <row r="213" s="4" customFormat="1"/>
    <row r="214" s="4" customFormat="1"/>
    <row r="215" s="4" customFormat="1"/>
    <row r="216" s="4" customFormat="1"/>
    <row r="217" s="4" customFormat="1"/>
    <row r="218" s="4" customFormat="1"/>
    <row r="219" s="4" customFormat="1"/>
    <row r="220" s="4" customFormat="1"/>
    <row r="221" s="4" customFormat="1" ht="13.5" customHeight="1"/>
    <row r="222" s="4" customFormat="1"/>
    <row r="223" s="4" customFormat="1" ht="14.25" customHeight="1"/>
    <row r="224" s="4" customFormat="1"/>
    <row r="225" s="4" customFormat="1" ht="11.1" customHeight="1"/>
    <row r="226" s="4" customFormat="1"/>
    <row r="227" s="4" customFormat="1"/>
    <row r="228" s="4" customFormat="1"/>
    <row r="229" s="4" customFormat="1"/>
    <row r="230" s="4" customFormat="1"/>
    <row r="231" s="4" customFormat="1"/>
    <row r="232" s="4" customFormat="1"/>
    <row r="233" s="4" customFormat="1" ht="12.75" customHeight="1"/>
    <row r="234" s="4" customFormat="1"/>
    <row r="235" s="4" customFormat="1"/>
    <row r="236" s="4" customFormat="1"/>
    <row r="237" s="4" customFormat="1"/>
    <row r="238" s="4" customFormat="1"/>
    <row r="239" s="4" customFormat="1"/>
    <row r="240" s="4" customFormat="1" ht="14.1" customHeight="1"/>
    <row r="241" s="4" customFormat="1" ht="14.1" customHeight="1"/>
    <row r="242" s="4" customFormat="1" ht="14.1" customHeight="1"/>
    <row r="243" s="4" customFormat="1" ht="14.1" customHeight="1"/>
    <row r="244" s="4" customFormat="1"/>
    <row r="245" s="4" customFormat="1"/>
    <row r="246" s="4" customFormat="1"/>
    <row r="247" s="4" customFormat="1"/>
    <row r="248" s="4" customFormat="1"/>
    <row r="249" s="4" customFormat="1"/>
    <row r="250" s="4" customFormat="1"/>
    <row r="251" s="4" customFormat="1"/>
    <row r="252" s="4" customFormat="1"/>
    <row r="253" s="4" customFormat="1" ht="13.5" customHeight="1"/>
    <row r="254" s="4" customFormat="1"/>
    <row r="255" s="4" customFormat="1" ht="14.25" customHeight="1"/>
    <row r="256" s="4" customFormat="1"/>
    <row r="257" s="4" customFormat="1" ht="11.1" customHeight="1"/>
    <row r="258" s="4" customFormat="1"/>
    <row r="259" s="4" customFormat="1"/>
    <row r="260" s="4" customFormat="1"/>
    <row r="261" s="4" customFormat="1"/>
    <row r="262" s="4" customFormat="1"/>
    <row r="263" s="4" customFormat="1"/>
    <row r="264" s="4" customFormat="1"/>
    <row r="265" s="4" customFormat="1"/>
    <row r="266" s="4" customFormat="1"/>
    <row r="267" s="4" customFormat="1"/>
    <row r="268" s="4" customFormat="1"/>
    <row r="269" s="4" customFormat="1"/>
    <row r="270" s="4" customFormat="1"/>
    <row r="271" s="4" customFormat="1"/>
    <row r="272" s="4" customFormat="1"/>
    <row r="273" s="4" customFormat="1"/>
    <row r="274" s="4" customFormat="1" ht="6" customHeight="1"/>
    <row r="275" s="4" customFormat="1"/>
    <row r="276" s="4" customFormat="1" ht="14.1" customHeight="1"/>
    <row r="277" s="4" customFormat="1" ht="14.1" customHeight="1"/>
    <row r="278" s="4" customFormat="1" ht="14.1" customHeight="1"/>
    <row r="279" s="4" customFormat="1"/>
    <row r="280" s="4" customFormat="1"/>
    <row r="281" s="4" customFormat="1"/>
    <row r="282" s="4" customFormat="1"/>
    <row r="283" s="4" customFormat="1"/>
    <row r="284" s="4" customFormat="1"/>
    <row r="285" s="4" customFormat="1"/>
    <row r="286" s="4" customFormat="1"/>
    <row r="287" s="4" customFormat="1" ht="6.75" customHeight="1"/>
    <row r="288" s="4" customFormat="1"/>
    <row r="289" s="4" customFormat="1"/>
    <row r="290" s="4" customFormat="1"/>
    <row r="291" s="4" customFormat="1"/>
    <row r="292" s="4" customFormat="1"/>
    <row r="293" s="4" customFormat="1"/>
    <row r="294" s="4" customFormat="1"/>
    <row r="295" s="4" customFormat="1"/>
    <row r="296" s="4" customFormat="1"/>
    <row r="297" s="4" customFormat="1"/>
    <row r="298" s="4" customFormat="1"/>
    <row r="299" s="4" customFormat="1"/>
    <row r="300" s="4" customFormat="1"/>
    <row r="301" s="4" customFormat="1"/>
    <row r="302" s="4" customFormat="1"/>
    <row r="303" s="4" customFormat="1"/>
    <row r="304" s="4" customFormat="1"/>
    <row r="305" s="4" customFormat="1"/>
    <row r="306" s="4" customFormat="1"/>
    <row r="307" s="4" customFormat="1" ht="6.75" customHeight="1"/>
    <row r="308" s="4" customFormat="1"/>
    <row r="309" s="4" customFormat="1"/>
    <row r="310" s="4" customFormat="1"/>
    <row r="311" s="4" customFormat="1"/>
    <row r="312" s="4" customFormat="1"/>
    <row r="313" s="4" customFormat="1"/>
    <row r="314" s="4" customFormat="1"/>
    <row r="315" s="4" customFormat="1"/>
    <row r="316" s="4" customFormat="1"/>
    <row r="317" s="4" customFormat="1"/>
    <row r="318" s="4" customFormat="1"/>
    <row r="319" s="4" customFormat="1"/>
    <row r="320" s="4" customFormat="1"/>
    <row r="321" s="4" customFormat="1"/>
    <row r="322" s="4" customFormat="1"/>
    <row r="323" s="4" customFormat="1"/>
    <row r="324" s="4" customFormat="1"/>
    <row r="325" s="4" customFormat="1"/>
    <row r="326" s="4" customFormat="1" ht="8.1" customHeight="1"/>
    <row r="327" s="4" customFormat="1"/>
    <row r="328" s="4" customFormat="1"/>
    <row r="329" s="4" customFormat="1"/>
    <row r="330" s="4" customFormat="1"/>
    <row r="331" s="4" customFormat="1"/>
    <row r="332" s="4" customFormat="1"/>
    <row r="333" s="4" customFormat="1"/>
    <row r="334" s="4" customFormat="1"/>
    <row r="335" s="4" customFormat="1"/>
    <row r="336" s="4" customFormat="1"/>
    <row r="337" s="4" customFormat="1"/>
    <row r="338" s="4" customFormat="1"/>
    <row r="339" s="4" customFormat="1"/>
    <row r="340" s="4" customFormat="1"/>
    <row r="341" s="4" customFormat="1"/>
    <row r="342" s="4" customFormat="1"/>
    <row r="343" s="4" customFormat="1"/>
    <row r="344" s="4" customFormat="1"/>
    <row r="345" s="4" customFormat="1"/>
    <row r="346" s="4" customFormat="1"/>
    <row r="347" s="4" customFormat="1"/>
    <row r="348" s="4" customFormat="1"/>
    <row r="349" s="4" customFormat="1"/>
    <row r="350" s="4" customFormat="1"/>
    <row r="351" s="4" customFormat="1" ht="8.1" customHeight="1"/>
    <row r="352" s="4" customFormat="1"/>
    <row r="353" s="4" customFormat="1"/>
    <row r="354" s="4" customFormat="1"/>
    <row r="355" s="4" customFormat="1" ht="17.100000000000001" customHeight="1"/>
    <row r="356" s="4" customFormat="1" ht="18" customHeight="1"/>
    <row r="357" s="4" customFormat="1" ht="15.75" customHeight="1"/>
    <row r="358" s="4" customFormat="1" ht="14.1" customHeight="1"/>
    <row r="359" s="4" customFormat="1" ht="12" customHeight="1"/>
    <row r="360" s="4" customFormat="1" ht="12" customHeight="1"/>
    <row r="361" s="4" customFormat="1" ht="12" customHeight="1"/>
    <row r="362" s="4" customFormat="1"/>
    <row r="363" s="4" customFormat="1"/>
    <row r="364" s="4" customFormat="1"/>
    <row r="365" s="4" customFormat="1"/>
    <row r="366" s="4" customFormat="1"/>
    <row r="367" s="4" customFormat="1"/>
    <row r="368" s="4" customFormat="1"/>
    <row r="369" s="4" customFormat="1"/>
    <row r="370" s="4" customFormat="1"/>
    <row r="371" s="4" customFormat="1"/>
    <row r="372" s="4" customFormat="1"/>
    <row r="373" s="4" customFormat="1"/>
    <row r="374" s="4" customFormat="1"/>
    <row r="375" s="4" customFormat="1" ht="11.1" customHeight="1"/>
    <row r="376" s="4" customFormat="1" ht="11.1" customHeight="1"/>
    <row r="377" s="4" customFormat="1"/>
    <row r="378" s="4" customFormat="1"/>
    <row r="379" s="4" customFormat="1"/>
    <row r="380" s="4" customFormat="1"/>
    <row r="381" s="4" customFormat="1"/>
    <row r="382" s="4" customFormat="1"/>
    <row r="383" s="4" customFormat="1"/>
    <row r="384" s="4" customFormat="1"/>
    <row r="385" s="4" customFormat="1"/>
    <row r="386" s="4" customFormat="1"/>
    <row r="387" s="4" customFormat="1"/>
    <row r="388" s="4" customFormat="1"/>
    <row r="389" s="4" customFormat="1"/>
    <row r="390" s="4" customFormat="1"/>
    <row r="391" s="4" customFormat="1"/>
    <row r="392" s="4" customFormat="1"/>
    <row r="393" s="4" customFormat="1"/>
    <row r="394" s="4" customFormat="1"/>
    <row r="395" s="4" customFormat="1"/>
    <row r="396" s="4" customFormat="1"/>
    <row r="397" s="4" customFormat="1"/>
    <row r="398" s="4" customFormat="1"/>
    <row r="399" s="4" customFormat="1"/>
    <row r="400" s="4" customFormat="1"/>
    <row r="401" s="4" customFormat="1"/>
    <row r="402" s="4" customFormat="1"/>
    <row r="403" s="4" customFormat="1"/>
    <row r="404" s="4" customFormat="1"/>
    <row r="405" s="4" customFormat="1"/>
    <row r="406" s="4" customFormat="1"/>
    <row r="407" s="4" customFormat="1"/>
    <row r="408" s="4" customFormat="1"/>
    <row r="409" s="4" customFormat="1"/>
    <row r="410" s="4" customFormat="1"/>
    <row r="411" s="4" customFormat="1"/>
    <row r="412" s="4" customFormat="1"/>
    <row r="413" s="4" customFormat="1"/>
    <row r="414" s="4" customFormat="1"/>
    <row r="415" s="4" customFormat="1"/>
    <row r="416" s="4" customFormat="1"/>
    <row r="417" s="4" customFormat="1"/>
    <row r="418" s="4" customFormat="1"/>
    <row r="419" s="4" customFormat="1"/>
    <row r="420" s="4" customFormat="1"/>
    <row r="421" s="4" customFormat="1"/>
    <row r="422" s="4" customFormat="1"/>
    <row r="423" s="4" customFormat="1"/>
    <row r="424" s="4" customFormat="1"/>
    <row r="425" s="4" customFormat="1"/>
    <row r="426" s="4" customFormat="1"/>
    <row r="427" s="4" customFormat="1"/>
    <row r="428" s="4" customFormat="1"/>
    <row r="429" s="4" customFormat="1"/>
    <row r="430" s="4" customFormat="1"/>
    <row r="431" s="4" customFormat="1"/>
    <row r="432" s="4" customFormat="1"/>
    <row r="433" s="4" customFormat="1"/>
    <row r="434" s="4" customFormat="1"/>
    <row r="435" s="4" customFormat="1"/>
    <row r="436" s="4" customFormat="1"/>
    <row r="437" s="4" customFormat="1"/>
    <row r="438" s="4" customFormat="1"/>
    <row r="439" s="4" customFormat="1"/>
    <row r="440" s="4" customFormat="1"/>
    <row r="441" s="4" customFormat="1"/>
    <row r="442" s="4" customFormat="1"/>
    <row r="443" s="4" customFormat="1"/>
    <row r="444" s="4" customFormat="1"/>
    <row r="445" s="4" customFormat="1"/>
    <row r="446" s="4" customFormat="1"/>
  </sheetData>
  <mergeCells count="175">
    <mergeCell ref="A162:N162"/>
    <mergeCell ref="A163:C163"/>
    <mergeCell ref="D163:F163"/>
    <mergeCell ref="J163:L163"/>
    <mergeCell ref="A167:B167"/>
    <mergeCell ref="Q25:R25"/>
    <mergeCell ref="L155:N155"/>
    <mergeCell ref="L156:N156"/>
    <mergeCell ref="L157:N157"/>
    <mergeCell ref="A158:L158"/>
    <mergeCell ref="A160:H160"/>
    <mergeCell ref="A161:N161"/>
    <mergeCell ref="L152:N152"/>
    <mergeCell ref="L153:N153"/>
    <mergeCell ref="L154:N154"/>
    <mergeCell ref="L147:N147"/>
    <mergeCell ref="L148:N148"/>
    <mergeCell ref="L149:N149"/>
    <mergeCell ref="L150:N150"/>
    <mergeCell ref="L151:N151"/>
    <mergeCell ref="L141:N141"/>
    <mergeCell ref="L142:N142"/>
    <mergeCell ref="L143:N143"/>
    <mergeCell ref="L144:N144"/>
    <mergeCell ref="L145:N145"/>
    <mergeCell ref="L146:N146"/>
    <mergeCell ref="L135:N135"/>
    <mergeCell ref="L136:N136"/>
    <mergeCell ref="L137:N137"/>
    <mergeCell ref="L138:N138"/>
    <mergeCell ref="L139:N139"/>
    <mergeCell ref="L140:N140"/>
    <mergeCell ref="L129:N129"/>
    <mergeCell ref="L130:N130"/>
    <mergeCell ref="L131:N131"/>
    <mergeCell ref="L132:N132"/>
    <mergeCell ref="L133:N133"/>
    <mergeCell ref="L134:N134"/>
    <mergeCell ref="L123:N123"/>
    <mergeCell ref="L124:N124"/>
    <mergeCell ref="L125:N125"/>
    <mergeCell ref="L126:N126"/>
    <mergeCell ref="L127:N127"/>
    <mergeCell ref="L128:N128"/>
    <mergeCell ref="L117:N117"/>
    <mergeCell ref="L118:N118"/>
    <mergeCell ref="L119:N119"/>
    <mergeCell ref="L120:N120"/>
    <mergeCell ref="L121:N121"/>
    <mergeCell ref="L122:N122"/>
    <mergeCell ref="L111:N111"/>
    <mergeCell ref="L112:N112"/>
    <mergeCell ref="L113:N113"/>
    <mergeCell ref="L114:N114"/>
    <mergeCell ref="L115:N115"/>
    <mergeCell ref="L116:N116"/>
    <mergeCell ref="L105:N105"/>
    <mergeCell ref="L106:N106"/>
    <mergeCell ref="L107:N107"/>
    <mergeCell ref="L108:N108"/>
    <mergeCell ref="L109:N109"/>
    <mergeCell ref="L110:N110"/>
    <mergeCell ref="L99:N99"/>
    <mergeCell ref="L100:N100"/>
    <mergeCell ref="L101:N101"/>
    <mergeCell ref="L102:N102"/>
    <mergeCell ref="L103:N103"/>
    <mergeCell ref="L104:N104"/>
    <mergeCell ref="L93:N93"/>
    <mergeCell ref="L94:N94"/>
    <mergeCell ref="L95:N95"/>
    <mergeCell ref="L96:N96"/>
    <mergeCell ref="L97:N97"/>
    <mergeCell ref="L98:N98"/>
    <mergeCell ref="L87:N87"/>
    <mergeCell ref="L88:N88"/>
    <mergeCell ref="L89:N89"/>
    <mergeCell ref="L90:N90"/>
    <mergeCell ref="L91:N91"/>
    <mergeCell ref="L92:N92"/>
    <mergeCell ref="L81:N81"/>
    <mergeCell ref="L82:N82"/>
    <mergeCell ref="L83:N83"/>
    <mergeCell ref="L84:N84"/>
    <mergeCell ref="L85:N85"/>
    <mergeCell ref="L86:N86"/>
    <mergeCell ref="L75:N75"/>
    <mergeCell ref="L76:N76"/>
    <mergeCell ref="L77:N77"/>
    <mergeCell ref="L78:N78"/>
    <mergeCell ref="L79:N79"/>
    <mergeCell ref="L80:N80"/>
    <mergeCell ref="L69:N69"/>
    <mergeCell ref="L70:N70"/>
    <mergeCell ref="L71:N71"/>
    <mergeCell ref="L72:N72"/>
    <mergeCell ref="L73:N73"/>
    <mergeCell ref="L74:N74"/>
    <mergeCell ref="L63:N63"/>
    <mergeCell ref="L64:N64"/>
    <mergeCell ref="L65:N65"/>
    <mergeCell ref="L66:N66"/>
    <mergeCell ref="L67:N67"/>
    <mergeCell ref="L68:N68"/>
    <mergeCell ref="L57:N57"/>
    <mergeCell ref="L58:N58"/>
    <mergeCell ref="L59:N59"/>
    <mergeCell ref="L60:N60"/>
    <mergeCell ref="L61:N61"/>
    <mergeCell ref="L62:N62"/>
    <mergeCell ref="L51:N51"/>
    <mergeCell ref="L52:N52"/>
    <mergeCell ref="L53:N53"/>
    <mergeCell ref="L54:N54"/>
    <mergeCell ref="L55:N55"/>
    <mergeCell ref="L56:N56"/>
    <mergeCell ref="L45:N45"/>
    <mergeCell ref="L46:N46"/>
    <mergeCell ref="L47:N47"/>
    <mergeCell ref="L48:N48"/>
    <mergeCell ref="L49:N49"/>
    <mergeCell ref="L50:N50"/>
    <mergeCell ref="L39:N39"/>
    <mergeCell ref="L40:N40"/>
    <mergeCell ref="L41:N41"/>
    <mergeCell ref="L42:N42"/>
    <mergeCell ref="L43:N43"/>
    <mergeCell ref="L44:N44"/>
    <mergeCell ref="L33:N33"/>
    <mergeCell ref="L34:N34"/>
    <mergeCell ref="L35:N35"/>
    <mergeCell ref="L36:N36"/>
    <mergeCell ref="L37:N37"/>
    <mergeCell ref="L38:N38"/>
    <mergeCell ref="L27:N27"/>
    <mergeCell ref="L28:N28"/>
    <mergeCell ref="L29:N29"/>
    <mergeCell ref="L30:N30"/>
    <mergeCell ref="L31:N31"/>
    <mergeCell ref="L32:N32"/>
    <mergeCell ref="H18:I18"/>
    <mergeCell ref="K18:N18"/>
    <mergeCell ref="J7:K7"/>
    <mergeCell ref="J8:K8"/>
    <mergeCell ref="H11:I11"/>
    <mergeCell ref="K11:N11"/>
    <mergeCell ref="K12:N12"/>
    <mergeCell ref="A24:A26"/>
    <mergeCell ref="B24:F25"/>
    <mergeCell ref="G24:H25"/>
    <mergeCell ref="I24:N24"/>
    <mergeCell ref="I25:J25"/>
    <mergeCell ref="K25:N25"/>
    <mergeCell ref="L26:N26"/>
    <mergeCell ref="K19:N19"/>
    <mergeCell ref="H20:I20"/>
    <mergeCell ref="K20:N20"/>
    <mergeCell ref="K21:N21"/>
    <mergeCell ref="H22:I22"/>
    <mergeCell ref="K22:N22"/>
    <mergeCell ref="C22:F23"/>
    <mergeCell ref="A13:F17"/>
    <mergeCell ref="H13:I13"/>
    <mergeCell ref="K13:N13"/>
    <mergeCell ref="H15:I15"/>
    <mergeCell ref="K15:N15"/>
    <mergeCell ref="A1:B4"/>
    <mergeCell ref="C1:J4"/>
    <mergeCell ref="K1:N2"/>
    <mergeCell ref="K3:N4"/>
    <mergeCell ref="C6:E6"/>
    <mergeCell ref="H6:I6"/>
    <mergeCell ref="L6:N6"/>
    <mergeCell ref="H17:I17"/>
    <mergeCell ref="K17:N17"/>
  </mergeCells>
  <printOptions horizontalCentered="1"/>
  <pageMargins left="0" right="0" top="0.39370078740157483" bottom="0.39370078740157483" header="0" footer="0"/>
  <pageSetup scale="55" orientation="landscape" r:id="rId1"/>
  <headerFooter alignWithMargins="0">
    <oddFooter>&amp;C&amp;P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98"/>
  <sheetViews>
    <sheetView showGridLines="0" showZeros="0" view="pageBreakPreview" topLeftCell="A38" zoomScale="85" zoomScaleNormal="85" zoomScaleSheetLayoutView="85" workbookViewId="0">
      <selection activeCell="I47" sqref="I47"/>
    </sheetView>
  </sheetViews>
  <sheetFormatPr baseColWidth="10" defaultColWidth="11.44140625" defaultRowHeight="13.2"/>
  <cols>
    <col min="1" max="1" width="9.33203125" style="5" customWidth="1"/>
    <col min="2" max="2" width="59.109375" style="4" customWidth="1"/>
    <col min="3" max="3" width="7.109375" style="4" customWidth="1"/>
    <col min="4" max="4" width="14.6640625" style="4" customWidth="1"/>
    <col min="5" max="5" width="16.33203125" style="6" customWidth="1"/>
    <col min="6" max="6" width="20.109375" style="6" customWidth="1"/>
    <col min="7" max="7" width="15.5546875" style="4" customWidth="1"/>
    <col min="8" max="8" width="25.109375" style="4" customWidth="1"/>
    <col min="9" max="9" width="14.6640625" style="4" customWidth="1"/>
    <col min="10" max="10" width="21.88671875" style="4" customWidth="1"/>
    <col min="11" max="11" width="16" style="4" customWidth="1"/>
    <col min="12" max="12" width="7.5546875" style="4" customWidth="1"/>
    <col min="13" max="13" width="5.44140625" style="4" customWidth="1"/>
    <col min="14" max="14" width="8.5546875" style="4" customWidth="1"/>
    <col min="15" max="17" width="11.44140625" style="4"/>
    <col min="18" max="18" width="21.6640625" style="4" customWidth="1"/>
    <col min="19" max="16384" width="11.44140625" style="4"/>
  </cols>
  <sheetData>
    <row r="1" spans="1:14" ht="21.9" customHeight="1">
      <c r="A1" s="1705"/>
      <c r="B1" s="1706"/>
      <c r="C1" s="2520" t="s">
        <v>415</v>
      </c>
      <c r="D1" s="2521"/>
      <c r="E1" s="2521"/>
      <c r="F1" s="2521"/>
      <c r="G1" s="2521"/>
      <c r="H1" s="2521"/>
      <c r="I1" s="2521"/>
      <c r="J1" s="2522"/>
      <c r="K1" s="2529" t="s">
        <v>38</v>
      </c>
      <c r="L1" s="2529"/>
      <c r="M1" s="2529"/>
      <c r="N1" s="2530"/>
    </row>
    <row r="2" spans="1:14" ht="16.5" customHeight="1" thickBot="1">
      <c r="A2" s="1707"/>
      <c r="B2" s="1708"/>
      <c r="C2" s="2523"/>
      <c r="D2" s="2524"/>
      <c r="E2" s="2524"/>
      <c r="F2" s="2524"/>
      <c r="G2" s="2524"/>
      <c r="H2" s="2524"/>
      <c r="I2" s="2524"/>
      <c r="J2" s="2525"/>
      <c r="K2" s="2531"/>
      <c r="L2" s="2531"/>
      <c r="M2" s="2531"/>
      <c r="N2" s="2532"/>
    </row>
    <row r="3" spans="1:14" ht="21.9" customHeight="1">
      <c r="A3" s="1707"/>
      <c r="B3" s="1708"/>
      <c r="C3" s="2523"/>
      <c r="D3" s="2524"/>
      <c r="E3" s="2524"/>
      <c r="F3" s="2524"/>
      <c r="G3" s="2524"/>
      <c r="H3" s="2524"/>
      <c r="I3" s="2524"/>
      <c r="J3" s="2525"/>
      <c r="K3" s="2533" t="s">
        <v>425</v>
      </c>
      <c r="L3" s="2529"/>
      <c r="M3" s="2529"/>
      <c r="N3" s="2530"/>
    </row>
    <row r="4" spans="1:14" ht="17.25" customHeight="1" thickBot="1">
      <c r="A4" s="1709"/>
      <c r="B4" s="1710"/>
      <c r="C4" s="2526"/>
      <c r="D4" s="2527"/>
      <c r="E4" s="2527"/>
      <c r="F4" s="2527"/>
      <c r="G4" s="2527"/>
      <c r="H4" s="2527"/>
      <c r="I4" s="2527"/>
      <c r="J4" s="2528"/>
      <c r="K4" s="2534"/>
      <c r="L4" s="2535"/>
      <c r="M4" s="2535"/>
      <c r="N4" s="2536"/>
    </row>
    <row r="5" spans="1:14" ht="6.75" customHeight="1">
      <c r="A5" s="9"/>
      <c r="B5" s="10"/>
      <c r="C5" s="10"/>
      <c r="D5" s="10"/>
      <c r="E5" s="11"/>
      <c r="F5" s="11"/>
      <c r="G5" s="10"/>
      <c r="H5" s="10"/>
      <c r="I5" s="10"/>
      <c r="J5" s="10"/>
      <c r="K5" s="10"/>
      <c r="L5" s="10"/>
      <c r="M5" s="10"/>
      <c r="N5" s="12"/>
    </row>
    <row r="6" spans="1:14" s="7" customFormat="1" ht="30" customHeight="1">
      <c r="A6" s="192" t="s">
        <v>414</v>
      </c>
      <c r="B6" s="14"/>
      <c r="C6" s="36"/>
      <c r="D6" s="36"/>
      <c r="E6" s="194" t="s">
        <v>409</v>
      </c>
      <c r="F6" s="166">
        <v>1</v>
      </c>
      <c r="G6" s="191" t="s">
        <v>410</v>
      </c>
      <c r="H6" s="2537">
        <f>'ACTA ADICIONAL OBRA '!N5</f>
        <v>0</v>
      </c>
      <c r="I6" s="2537"/>
      <c r="J6" s="191" t="s">
        <v>24</v>
      </c>
      <c r="K6" s="2514" t="str">
        <f>+'ACTA ADICIONAL OBRA '!P5</f>
        <v xml:space="preserve">MARZO </v>
      </c>
      <c r="L6" s="2514"/>
      <c r="M6" s="2514"/>
      <c r="N6" s="2515"/>
    </row>
    <row r="7" spans="1:14" ht="20.25" customHeight="1">
      <c r="A7" s="9"/>
      <c r="B7" s="10"/>
      <c r="C7" s="10"/>
      <c r="D7" s="10"/>
      <c r="E7" s="11"/>
      <c r="F7" s="11"/>
      <c r="G7" s="10"/>
      <c r="H7" s="10"/>
      <c r="I7" s="2516" t="s">
        <v>27</v>
      </c>
      <c r="J7" s="2516"/>
      <c r="L7" s="189">
        <f>+'ACTA ADICIONAL OBRA '!P6</f>
        <v>46098</v>
      </c>
      <c r="M7" s="189" t="e">
        <f>+'ACTA ADICIONAL OBRA '!#REF!</f>
        <v>#REF!</v>
      </c>
      <c r="N7" s="190" t="e">
        <f>+'ACTA ADICIONAL OBRA '!#REF!</f>
        <v>#REF!</v>
      </c>
    </row>
    <row r="8" spans="1:14" ht="6" customHeight="1">
      <c r="A8" s="17"/>
      <c r="B8" s="18"/>
      <c r="C8" s="18"/>
      <c r="D8" s="18"/>
      <c r="E8" s="19"/>
      <c r="F8" s="19"/>
      <c r="G8" s="18"/>
      <c r="H8" s="18"/>
      <c r="I8" s="18"/>
      <c r="J8" s="2430"/>
      <c r="K8" s="2430"/>
      <c r="L8" s="18"/>
      <c r="M8" s="18"/>
      <c r="N8" s="20"/>
    </row>
    <row r="9" spans="1:14" ht="3.9" customHeight="1" thickBot="1">
      <c r="A9" s="9"/>
      <c r="B9" s="10"/>
      <c r="C9" s="10"/>
      <c r="D9" s="10"/>
      <c r="E9" s="11"/>
      <c r="F9" s="11"/>
      <c r="G9" s="10"/>
      <c r="H9" s="10"/>
      <c r="I9" s="10"/>
      <c r="J9" s="10"/>
      <c r="K9" s="10"/>
      <c r="L9" s="10"/>
      <c r="M9" s="10"/>
      <c r="N9" s="12"/>
    </row>
    <row r="10" spans="1:14" ht="3.9" customHeight="1">
      <c r="A10" s="21"/>
      <c r="B10" s="22"/>
      <c r="C10" s="22"/>
      <c r="D10" s="22"/>
      <c r="E10" s="23"/>
      <c r="F10" s="23"/>
      <c r="G10" s="22"/>
      <c r="H10" s="22"/>
      <c r="I10" s="22"/>
      <c r="J10" s="22"/>
      <c r="K10" s="22"/>
      <c r="L10" s="22"/>
      <c r="M10" s="22"/>
      <c r="N10" s="24"/>
    </row>
    <row r="11" spans="1:14" s="1" customFormat="1" ht="20.25" customHeight="1">
      <c r="A11" s="167" t="s">
        <v>43</v>
      </c>
      <c r="B11" s="26"/>
      <c r="C11" s="27"/>
      <c r="D11" s="26"/>
      <c r="E11" s="28"/>
      <c r="F11" s="29"/>
      <c r="G11" s="2538" t="s">
        <v>13</v>
      </c>
      <c r="H11" s="2539"/>
      <c r="I11" s="188" t="s">
        <v>45</v>
      </c>
      <c r="J11" s="2540" t="s">
        <v>417</v>
      </c>
      <c r="K11" s="2540"/>
      <c r="L11" s="2541" t="s">
        <v>421</v>
      </c>
      <c r="M11" s="2541"/>
      <c r="N11" s="2542"/>
    </row>
    <row r="12" spans="1:14" s="1" customFormat="1" ht="3.9" customHeight="1">
      <c r="A12" s="32"/>
      <c r="B12" s="26"/>
      <c r="C12" s="33"/>
      <c r="D12" s="26"/>
      <c r="E12" s="34"/>
      <c r="F12" s="29"/>
      <c r="G12" s="193"/>
      <c r="H12" s="169"/>
      <c r="I12" s="64"/>
      <c r="J12" s="170"/>
      <c r="K12" s="64"/>
      <c r="L12" s="64"/>
      <c r="M12" s="64"/>
      <c r="N12" s="175"/>
    </row>
    <row r="13" spans="1:14" s="1" customFormat="1" ht="19.5" customHeight="1">
      <c r="A13" s="2548" t="s">
        <v>416</v>
      </c>
      <c r="B13" s="2549"/>
      <c r="C13" s="2549"/>
      <c r="D13" s="2549"/>
      <c r="E13" s="2549"/>
      <c r="F13" s="2550"/>
      <c r="G13" s="64" t="s">
        <v>5</v>
      </c>
      <c r="I13" s="196">
        <v>42072</v>
      </c>
      <c r="J13" s="2540" t="s">
        <v>418</v>
      </c>
      <c r="K13" s="2540"/>
      <c r="L13" s="2553"/>
      <c r="M13" s="2553"/>
      <c r="N13" s="2554"/>
    </row>
    <row r="14" spans="1:14" s="1" customFormat="1" ht="18">
      <c r="A14" s="2548"/>
      <c r="B14" s="2549"/>
      <c r="C14" s="2549"/>
      <c r="D14" s="2549"/>
      <c r="E14" s="2549"/>
      <c r="F14" s="2550"/>
      <c r="G14" s="64"/>
      <c r="H14" s="197"/>
      <c r="I14" s="197"/>
      <c r="J14" s="168"/>
      <c r="K14" s="194"/>
      <c r="L14" s="194"/>
      <c r="M14" s="194"/>
      <c r="N14" s="195"/>
    </row>
    <row r="15" spans="1:14" s="1" customFormat="1" ht="18">
      <c r="A15" s="2548"/>
      <c r="B15" s="2549"/>
      <c r="C15" s="2549"/>
      <c r="D15" s="2549"/>
      <c r="E15" s="2549"/>
      <c r="F15" s="2550"/>
      <c r="G15" s="2538" t="s">
        <v>19</v>
      </c>
      <c r="H15" s="2539"/>
      <c r="I15" s="174"/>
      <c r="J15" s="2540" t="s">
        <v>419</v>
      </c>
      <c r="K15" s="2540"/>
      <c r="L15" s="2551">
        <v>42347</v>
      </c>
      <c r="M15" s="2551"/>
      <c r="N15" s="2552"/>
    </row>
    <row r="16" spans="1:14" s="1" customFormat="1" ht="18">
      <c r="A16" s="2548"/>
      <c r="B16" s="2549"/>
      <c r="C16" s="2549"/>
      <c r="D16" s="2549"/>
      <c r="E16" s="2549"/>
      <c r="F16" s="2550"/>
      <c r="G16" s="64"/>
      <c r="H16" s="197"/>
      <c r="I16" s="197"/>
      <c r="J16" s="168"/>
      <c r="K16" s="194"/>
      <c r="L16" s="194"/>
      <c r="M16" s="194"/>
      <c r="N16" s="195"/>
    </row>
    <row r="17" spans="1:18" s="1" customFormat="1" ht="38.25" customHeight="1">
      <c r="A17" s="2548"/>
      <c r="B17" s="2549"/>
      <c r="C17" s="2549"/>
      <c r="D17" s="2549"/>
      <c r="E17" s="2549"/>
      <c r="F17" s="2550"/>
      <c r="G17" s="2556" t="s">
        <v>422</v>
      </c>
      <c r="H17" s="2516"/>
      <c r="I17" s="2516"/>
      <c r="J17" s="2566" t="s">
        <v>420</v>
      </c>
      <c r="K17" s="2566"/>
      <c r="L17" s="174"/>
      <c r="M17" s="174"/>
      <c r="N17" s="164"/>
    </row>
    <row r="18" spans="1:18" s="1" customFormat="1" ht="15" customHeight="1">
      <c r="A18" s="192" t="s">
        <v>412</v>
      </c>
      <c r="B18" s="51"/>
      <c r="C18" s="2516" t="s">
        <v>426</v>
      </c>
      <c r="D18" s="2516"/>
      <c r="E18" s="2567" t="s">
        <v>435</v>
      </c>
      <c r="F18" s="2568"/>
      <c r="G18" s="64"/>
      <c r="H18" s="172"/>
      <c r="I18" s="64"/>
      <c r="J18" s="173"/>
      <c r="K18" s="64"/>
      <c r="L18" s="64"/>
      <c r="M18" s="64"/>
      <c r="N18" s="175"/>
    </row>
    <row r="19" spans="1:18" s="1" customFormat="1" ht="14.25" customHeight="1">
      <c r="A19" s="13"/>
      <c r="B19" s="40"/>
      <c r="C19" s="33"/>
      <c r="D19" s="33"/>
      <c r="E19" s="33"/>
      <c r="F19" s="67"/>
      <c r="G19" s="65"/>
      <c r="H19" s="172"/>
      <c r="I19" s="172"/>
      <c r="J19" s="171"/>
      <c r="K19" s="64"/>
      <c r="L19" s="64"/>
      <c r="M19" s="64"/>
      <c r="N19" s="175"/>
    </row>
    <row r="20" spans="1:18" s="1" customFormat="1" ht="15" customHeight="1">
      <c r="A20" s="192" t="s">
        <v>413</v>
      </c>
      <c r="B20" s="72"/>
      <c r="C20" s="64" t="s">
        <v>10</v>
      </c>
      <c r="D20" s="64"/>
      <c r="E20" s="165" t="str">
        <f>+'ACTA ADICIONAL OBRA '!B16</f>
        <v>CONSORCIO INTER. CENTRO DE VIDA 2025</v>
      </c>
      <c r="F20" s="164"/>
      <c r="G20" s="2556" t="s">
        <v>423</v>
      </c>
      <c r="H20" s="2516"/>
      <c r="I20" s="2516"/>
      <c r="J20" s="2555" t="s">
        <v>424</v>
      </c>
      <c r="K20" s="2555"/>
      <c r="L20" s="174"/>
      <c r="M20" s="174"/>
      <c r="N20" s="164"/>
    </row>
    <row r="21" spans="1:18" s="1" customFormat="1" ht="9.75" customHeight="1">
      <c r="A21" s="45"/>
      <c r="B21" s="46"/>
      <c r="C21" s="33"/>
      <c r="D21" s="26"/>
      <c r="E21" s="41"/>
      <c r="F21" s="42"/>
      <c r="G21" s="64"/>
      <c r="H21" s="172"/>
      <c r="I21" s="172"/>
      <c r="J21" s="64"/>
      <c r="K21" s="2516"/>
      <c r="L21" s="2516"/>
      <c r="M21" s="2516"/>
      <c r="N21" s="2565"/>
    </row>
    <row r="22" spans="1:18" s="1" customFormat="1" ht="16.5" customHeight="1">
      <c r="A22" s="192" t="e">
        <f>+'ACTA ADICIONAL OBRA '!#REF!</f>
        <v>#REF!</v>
      </c>
      <c r="B22" s="47"/>
      <c r="C22" s="2508"/>
      <c r="D22" s="2508"/>
      <c r="E22" s="2508"/>
      <c r="F22" s="2509"/>
      <c r="G22" s="45"/>
      <c r="H22" s="2465"/>
      <c r="I22" s="2465"/>
      <c r="J22" s="48"/>
      <c r="K22" s="1708"/>
      <c r="L22" s="1708"/>
      <c r="M22" s="1708"/>
      <c r="N22" s="2433"/>
    </row>
    <row r="23" spans="1:18" s="1" customFormat="1" ht="5.25" customHeight="1" thickBot="1">
      <c r="A23" s="13"/>
      <c r="B23" s="47"/>
      <c r="C23" s="2508"/>
      <c r="D23" s="2508"/>
      <c r="E23" s="2508"/>
      <c r="F23" s="2509"/>
      <c r="G23" s="36"/>
      <c r="H23" s="79"/>
      <c r="I23" s="79"/>
      <c r="J23" s="48"/>
      <c r="K23" s="14"/>
      <c r="L23" s="14"/>
      <c r="M23" s="14"/>
      <c r="N23" s="77"/>
    </row>
    <row r="24" spans="1:18" s="1" customFormat="1" ht="27" customHeight="1" thickBot="1">
      <c r="A24" s="2517" t="s">
        <v>430</v>
      </c>
      <c r="B24" s="2518"/>
      <c r="C24" s="2518"/>
      <c r="D24" s="2518"/>
      <c r="E24" s="2518"/>
      <c r="F24" s="2518"/>
      <c r="G24" s="2518"/>
      <c r="H24" s="2518"/>
      <c r="I24" s="2518"/>
      <c r="J24" s="2518"/>
      <c r="K24" s="2518"/>
      <c r="L24" s="2518"/>
      <c r="M24" s="2518"/>
      <c r="N24" s="2519"/>
    </row>
    <row r="25" spans="1:18" s="1" customFormat="1" ht="21.75" customHeight="1">
      <c r="A25" s="2467" t="s">
        <v>35</v>
      </c>
      <c r="B25" s="2557" t="s">
        <v>1</v>
      </c>
      <c r="C25" s="2558"/>
      <c r="D25" s="2558"/>
      <c r="E25" s="2558"/>
      <c r="F25" s="2559"/>
      <c r="G25" s="2560" t="s">
        <v>20</v>
      </c>
      <c r="H25" s="2561"/>
      <c r="I25" s="2562" t="s">
        <v>7</v>
      </c>
      <c r="J25" s="2563"/>
      <c r="K25" s="2563"/>
      <c r="L25" s="2563"/>
      <c r="M25" s="2563"/>
      <c r="N25" s="2564"/>
    </row>
    <row r="26" spans="1:18" s="1" customFormat="1" ht="21.75" customHeight="1">
      <c r="A26" s="2467"/>
      <c r="B26" s="2472"/>
      <c r="C26" s="2473"/>
      <c r="D26" s="2473"/>
      <c r="E26" s="2473"/>
      <c r="F26" s="2474"/>
      <c r="G26" s="2484"/>
      <c r="H26" s="2485"/>
      <c r="I26" s="2478" t="s">
        <v>8</v>
      </c>
      <c r="J26" s="2479"/>
      <c r="K26" s="2478" t="s">
        <v>4</v>
      </c>
      <c r="L26" s="2480"/>
      <c r="M26" s="2480"/>
      <c r="N26" s="2481"/>
      <c r="Q26" s="2478" t="s">
        <v>391</v>
      </c>
      <c r="R26" s="2480"/>
    </row>
    <row r="27" spans="1:18" s="2" customFormat="1" ht="29.25" customHeight="1" thickBot="1">
      <c r="A27" s="2467"/>
      <c r="B27" s="176" t="s">
        <v>41</v>
      </c>
      <c r="C27" s="177" t="s">
        <v>9</v>
      </c>
      <c r="D27" s="178" t="s">
        <v>2</v>
      </c>
      <c r="E27" s="179" t="s">
        <v>17</v>
      </c>
      <c r="F27" s="180" t="s">
        <v>16</v>
      </c>
      <c r="G27" s="178" t="s">
        <v>2</v>
      </c>
      <c r="H27" s="178" t="s">
        <v>3</v>
      </c>
      <c r="I27" s="181" t="s">
        <v>2</v>
      </c>
      <c r="J27" s="181" t="s">
        <v>3</v>
      </c>
      <c r="K27" s="181" t="s">
        <v>2</v>
      </c>
      <c r="L27" s="2543" t="s">
        <v>3</v>
      </c>
      <c r="M27" s="2544"/>
      <c r="N27" s="2545"/>
      <c r="O27" s="1"/>
      <c r="P27" s="1"/>
      <c r="Q27" s="57" t="s">
        <v>2</v>
      </c>
      <c r="R27" s="76" t="s">
        <v>3</v>
      </c>
    </row>
    <row r="28" spans="1:18" s="1" customFormat="1" ht="15.6">
      <c r="A28" s="219">
        <v>1</v>
      </c>
      <c r="B28" s="220" t="s">
        <v>71</v>
      </c>
      <c r="C28" s="221"/>
      <c r="D28" s="222"/>
      <c r="E28" s="222"/>
      <c r="F28" s="182"/>
      <c r="G28" s="183"/>
      <c r="H28" s="184"/>
      <c r="I28" s="185"/>
      <c r="J28" s="186">
        <f>ROUND(I28*E28,2)</f>
        <v>0</v>
      </c>
      <c r="K28" s="186"/>
      <c r="L28" s="2546">
        <f>K28*E28</f>
        <v>0</v>
      </c>
      <c r="M28" s="2546"/>
      <c r="N28" s="2547"/>
      <c r="Q28" s="108"/>
      <c r="R28" s="147">
        <f>Q28*K28</f>
        <v>0</v>
      </c>
    </row>
    <row r="29" spans="1:18" s="1" customFormat="1" ht="15.6">
      <c r="A29" s="223">
        <v>11</v>
      </c>
      <c r="B29" s="199" t="s">
        <v>611</v>
      </c>
      <c r="C29" s="210"/>
      <c r="D29" s="224"/>
      <c r="E29" s="224"/>
      <c r="F29" s="113"/>
      <c r="G29" s="112"/>
      <c r="H29" s="112"/>
      <c r="I29" s="114"/>
      <c r="J29" s="114">
        <f t="shared" ref="J29:J92" si="0">ROUND(I29*E29,2)</f>
        <v>0</v>
      </c>
      <c r="K29" s="114"/>
      <c r="L29" s="2512"/>
      <c r="M29" s="2512"/>
      <c r="N29" s="2513"/>
      <c r="Q29" s="114"/>
      <c r="R29" s="148"/>
    </row>
    <row r="30" spans="1:18" s="1" customFormat="1" ht="15.6">
      <c r="A30" s="225" t="s">
        <v>612</v>
      </c>
      <c r="B30" s="199" t="s">
        <v>613</v>
      </c>
      <c r="C30" s="211" t="s">
        <v>441</v>
      </c>
      <c r="D30" s="216">
        <v>5</v>
      </c>
      <c r="E30" s="216">
        <v>6750000</v>
      </c>
      <c r="F30" s="113">
        <f>ROUND(D30*E30,2)</f>
        <v>33750000</v>
      </c>
      <c r="G30" s="112"/>
      <c r="H30" s="112"/>
      <c r="I30" s="114">
        <v>1</v>
      </c>
      <c r="J30" s="114">
        <f t="shared" si="0"/>
        <v>6750000</v>
      </c>
      <c r="K30" s="114">
        <f>+I30+Q30</f>
        <v>1</v>
      </c>
      <c r="L30" s="2512">
        <f>+J30+R30</f>
        <v>6750000</v>
      </c>
      <c r="M30" s="2512"/>
      <c r="N30" s="2513"/>
      <c r="Q30" s="114"/>
      <c r="R30" s="148"/>
    </row>
    <row r="31" spans="1:18" s="1" customFormat="1" ht="15.6">
      <c r="A31" s="223">
        <v>12</v>
      </c>
      <c r="B31" s="199" t="s">
        <v>614</v>
      </c>
      <c r="C31" s="210"/>
      <c r="D31" s="216"/>
      <c r="E31" s="216"/>
      <c r="F31" s="113">
        <f t="shared" ref="F31:F94" si="1">ROUND(D31*E31,2)</f>
        <v>0</v>
      </c>
      <c r="G31" s="112"/>
      <c r="H31" s="112"/>
      <c r="I31" s="114"/>
      <c r="J31" s="114">
        <f t="shared" si="0"/>
        <v>0</v>
      </c>
      <c r="K31" s="114">
        <f t="shared" ref="K31:L94" si="2">+I31+Q31</f>
        <v>0</v>
      </c>
      <c r="L31" s="2512">
        <f t="shared" si="2"/>
        <v>0</v>
      </c>
      <c r="M31" s="2512"/>
      <c r="N31" s="2513"/>
      <c r="Q31" s="114"/>
      <c r="R31" s="148"/>
    </row>
    <row r="32" spans="1:18" s="1" customFormat="1" ht="15.6">
      <c r="A32" s="225" t="s">
        <v>615</v>
      </c>
      <c r="B32" s="226" t="s">
        <v>616</v>
      </c>
      <c r="C32" s="227" t="s">
        <v>526</v>
      </c>
      <c r="D32" s="216">
        <v>174</v>
      </c>
      <c r="E32" s="216">
        <v>100000</v>
      </c>
      <c r="F32" s="113">
        <f t="shared" si="1"/>
        <v>17400000</v>
      </c>
      <c r="G32" s="112"/>
      <c r="H32" s="112"/>
      <c r="I32" s="114">
        <v>171.2</v>
      </c>
      <c r="J32" s="114">
        <f t="shared" si="0"/>
        <v>17120000</v>
      </c>
      <c r="K32" s="114">
        <f t="shared" si="2"/>
        <v>171.2</v>
      </c>
      <c r="L32" s="2512">
        <f t="shared" si="2"/>
        <v>17120000</v>
      </c>
      <c r="M32" s="2512"/>
      <c r="N32" s="2513"/>
      <c r="Q32" s="114"/>
      <c r="R32" s="148"/>
    </row>
    <row r="33" spans="1:18" s="1" customFormat="1" ht="15.6">
      <c r="A33" s="223">
        <v>13</v>
      </c>
      <c r="B33" s="199" t="s">
        <v>617</v>
      </c>
      <c r="C33" s="210"/>
      <c r="D33" s="216"/>
      <c r="E33" s="216"/>
      <c r="F33" s="113">
        <f t="shared" si="1"/>
        <v>0</v>
      </c>
      <c r="G33" s="112"/>
      <c r="H33" s="112"/>
      <c r="I33" s="114"/>
      <c r="J33" s="114">
        <f t="shared" si="0"/>
        <v>0</v>
      </c>
      <c r="K33" s="114">
        <f t="shared" si="2"/>
        <v>0</v>
      </c>
      <c r="L33" s="2512">
        <f t="shared" si="2"/>
        <v>0</v>
      </c>
      <c r="M33" s="2512"/>
      <c r="N33" s="2513"/>
      <c r="Q33" s="114"/>
      <c r="R33" s="148"/>
    </row>
    <row r="34" spans="1:18" s="1" customFormat="1" ht="15.6">
      <c r="A34" s="225" t="s">
        <v>618</v>
      </c>
      <c r="B34" s="199" t="s">
        <v>619</v>
      </c>
      <c r="C34" s="211" t="s">
        <v>535</v>
      </c>
      <c r="D34" s="216">
        <v>118</v>
      </c>
      <c r="E34" s="216">
        <v>13500</v>
      </c>
      <c r="F34" s="113">
        <f t="shared" si="1"/>
        <v>1593000</v>
      </c>
      <c r="G34" s="112"/>
      <c r="H34" s="112"/>
      <c r="I34" s="114">
        <v>118</v>
      </c>
      <c r="J34" s="114">
        <f t="shared" si="0"/>
        <v>1593000</v>
      </c>
      <c r="K34" s="114">
        <f t="shared" si="2"/>
        <v>118</v>
      </c>
      <c r="L34" s="2512">
        <f t="shared" si="2"/>
        <v>1593000</v>
      </c>
      <c r="M34" s="2512"/>
      <c r="N34" s="2513"/>
      <c r="Q34" s="114"/>
      <c r="R34" s="148"/>
    </row>
    <row r="35" spans="1:18" s="1" customFormat="1" ht="31.2">
      <c r="A35" s="225" t="s">
        <v>620</v>
      </c>
      <c r="B35" s="199" t="s">
        <v>621</v>
      </c>
      <c r="C35" s="227" t="s">
        <v>521</v>
      </c>
      <c r="D35" s="216">
        <v>240</v>
      </c>
      <c r="E35" s="216">
        <v>340000</v>
      </c>
      <c r="F35" s="113">
        <f t="shared" si="1"/>
        <v>81600000</v>
      </c>
      <c r="G35" s="112"/>
      <c r="H35" s="112"/>
      <c r="I35" s="114"/>
      <c r="J35" s="114">
        <f t="shared" si="0"/>
        <v>0</v>
      </c>
      <c r="K35" s="114">
        <f t="shared" si="2"/>
        <v>0</v>
      </c>
      <c r="L35" s="2512">
        <f t="shared" si="2"/>
        <v>0</v>
      </c>
      <c r="M35" s="2512"/>
      <c r="N35" s="2513"/>
      <c r="Q35" s="114"/>
      <c r="R35" s="148"/>
    </row>
    <row r="36" spans="1:18" s="1" customFormat="1" ht="15.6">
      <c r="A36" s="225" t="s">
        <v>622</v>
      </c>
      <c r="B36" s="226" t="s">
        <v>623</v>
      </c>
      <c r="C36" s="211" t="s">
        <v>535</v>
      </c>
      <c r="D36" s="216">
        <v>97.9</v>
      </c>
      <c r="E36" s="216">
        <v>13500</v>
      </c>
      <c r="F36" s="113">
        <f t="shared" si="1"/>
        <v>1321650</v>
      </c>
      <c r="G36" s="112"/>
      <c r="H36" s="112"/>
      <c r="I36" s="114"/>
      <c r="J36" s="114">
        <f t="shared" si="0"/>
        <v>0</v>
      </c>
      <c r="K36" s="114">
        <f t="shared" si="2"/>
        <v>0</v>
      </c>
      <c r="L36" s="2512">
        <f t="shared" si="2"/>
        <v>0</v>
      </c>
      <c r="M36" s="2512"/>
      <c r="N36" s="2513"/>
      <c r="Q36" s="114"/>
      <c r="R36" s="148"/>
    </row>
    <row r="37" spans="1:18" s="1" customFormat="1" ht="15.6">
      <c r="A37" s="225" t="s">
        <v>624</v>
      </c>
      <c r="B37" s="199" t="s">
        <v>625</v>
      </c>
      <c r="C37" s="211" t="s">
        <v>535</v>
      </c>
      <c r="D37" s="216">
        <v>475</v>
      </c>
      <c r="E37" s="216">
        <v>13500</v>
      </c>
      <c r="F37" s="113">
        <f t="shared" si="1"/>
        <v>6412500</v>
      </c>
      <c r="G37" s="112"/>
      <c r="H37" s="112"/>
      <c r="I37" s="114"/>
      <c r="J37" s="114">
        <f t="shared" si="0"/>
        <v>0</v>
      </c>
      <c r="K37" s="114">
        <f t="shared" si="2"/>
        <v>0</v>
      </c>
      <c r="L37" s="2512">
        <f t="shared" si="2"/>
        <v>0</v>
      </c>
      <c r="M37" s="2512"/>
      <c r="N37" s="2513"/>
      <c r="Q37" s="114"/>
      <c r="R37" s="148"/>
    </row>
    <row r="38" spans="1:18" s="1" customFormat="1" ht="15.6">
      <c r="A38" s="223">
        <v>14</v>
      </c>
      <c r="B38" s="199" t="s">
        <v>626</v>
      </c>
      <c r="C38" s="210"/>
      <c r="D38" s="216"/>
      <c r="E38" s="216"/>
      <c r="F38" s="113">
        <f t="shared" si="1"/>
        <v>0</v>
      </c>
      <c r="G38" s="112"/>
      <c r="H38" s="112"/>
      <c r="I38" s="114"/>
      <c r="J38" s="114">
        <f t="shared" si="0"/>
        <v>0</v>
      </c>
      <c r="K38" s="114">
        <f t="shared" si="2"/>
        <v>0</v>
      </c>
      <c r="L38" s="2512">
        <f t="shared" si="2"/>
        <v>0</v>
      </c>
      <c r="M38" s="2512"/>
      <c r="N38" s="2513"/>
      <c r="Q38" s="114"/>
      <c r="R38" s="148"/>
    </row>
    <row r="39" spans="1:18" s="1" customFormat="1" ht="31.2">
      <c r="A39" s="153" t="s">
        <v>627</v>
      </c>
      <c r="B39" s="228" t="s">
        <v>394</v>
      </c>
      <c r="C39" s="227" t="s">
        <v>535</v>
      </c>
      <c r="D39" s="216">
        <v>189.6</v>
      </c>
      <c r="E39" s="216">
        <v>1485000</v>
      </c>
      <c r="F39" s="113">
        <f t="shared" si="1"/>
        <v>281556000</v>
      </c>
      <c r="G39" s="112"/>
      <c r="H39" s="112"/>
      <c r="I39" s="114"/>
      <c r="J39" s="114">
        <f t="shared" si="0"/>
        <v>0</v>
      </c>
      <c r="K39" s="114">
        <f t="shared" si="2"/>
        <v>0</v>
      </c>
      <c r="L39" s="2512">
        <f t="shared" si="2"/>
        <v>0</v>
      </c>
      <c r="M39" s="2512"/>
      <c r="N39" s="2513"/>
      <c r="Q39" s="114"/>
      <c r="R39" s="148"/>
    </row>
    <row r="40" spans="1:18" s="1" customFormat="1" ht="15.6">
      <c r="A40" s="225" t="s">
        <v>628</v>
      </c>
      <c r="B40" s="199" t="s">
        <v>629</v>
      </c>
      <c r="C40" s="211" t="s">
        <v>535</v>
      </c>
      <c r="D40" s="216">
        <v>118.86</v>
      </c>
      <c r="E40" s="216">
        <v>783000</v>
      </c>
      <c r="F40" s="113">
        <f t="shared" si="1"/>
        <v>93067380</v>
      </c>
      <c r="G40" s="112"/>
      <c r="H40" s="112"/>
      <c r="I40" s="114"/>
      <c r="J40" s="114">
        <f t="shared" si="0"/>
        <v>0</v>
      </c>
      <c r="K40" s="114">
        <f t="shared" si="2"/>
        <v>0</v>
      </c>
      <c r="L40" s="2512">
        <f t="shared" si="2"/>
        <v>0</v>
      </c>
      <c r="M40" s="2512"/>
      <c r="N40" s="2513"/>
      <c r="Q40" s="114"/>
      <c r="R40" s="148"/>
    </row>
    <row r="41" spans="1:18" s="1" customFormat="1" ht="15.6">
      <c r="A41" s="223">
        <v>15</v>
      </c>
      <c r="B41" s="199" t="s">
        <v>630</v>
      </c>
      <c r="C41" s="210"/>
      <c r="D41" s="216"/>
      <c r="E41" s="216"/>
      <c r="F41" s="113">
        <f t="shared" si="1"/>
        <v>0</v>
      </c>
      <c r="G41" s="112"/>
      <c r="H41" s="112"/>
      <c r="I41" s="114"/>
      <c r="J41" s="114">
        <f t="shared" si="0"/>
        <v>0</v>
      </c>
      <c r="K41" s="114">
        <f t="shared" si="2"/>
        <v>0</v>
      </c>
      <c r="L41" s="2512">
        <f t="shared" si="2"/>
        <v>0</v>
      </c>
      <c r="M41" s="2512"/>
      <c r="N41" s="2513"/>
      <c r="Q41" s="114"/>
      <c r="R41" s="148"/>
    </row>
    <row r="42" spans="1:18" s="1" customFormat="1" ht="15.6">
      <c r="A42" s="225" t="s">
        <v>631</v>
      </c>
      <c r="B42" s="199" t="s">
        <v>632</v>
      </c>
      <c r="C42" s="227" t="s">
        <v>535</v>
      </c>
      <c r="D42" s="216">
        <v>274</v>
      </c>
      <c r="E42" s="216">
        <v>750000</v>
      </c>
      <c r="F42" s="113">
        <f t="shared" si="1"/>
        <v>205500000</v>
      </c>
      <c r="G42" s="112"/>
      <c r="H42" s="112"/>
      <c r="I42" s="114"/>
      <c r="J42" s="114">
        <f t="shared" si="0"/>
        <v>0</v>
      </c>
      <c r="K42" s="114">
        <f t="shared" si="2"/>
        <v>0</v>
      </c>
      <c r="L42" s="2512">
        <f t="shared" si="2"/>
        <v>0</v>
      </c>
      <c r="M42" s="2512"/>
      <c r="N42" s="2513"/>
      <c r="Q42" s="114"/>
      <c r="R42" s="148"/>
    </row>
    <row r="43" spans="1:18" s="1" customFormat="1" ht="46.8">
      <c r="A43" s="225" t="s">
        <v>633</v>
      </c>
      <c r="B43" s="199" t="s">
        <v>634</v>
      </c>
      <c r="C43" s="227" t="s">
        <v>535</v>
      </c>
      <c r="D43" s="216">
        <v>83.2</v>
      </c>
      <c r="E43" s="216">
        <v>900000</v>
      </c>
      <c r="F43" s="113">
        <f t="shared" si="1"/>
        <v>74880000</v>
      </c>
      <c r="G43" s="112"/>
      <c r="H43" s="112"/>
      <c r="I43" s="114"/>
      <c r="J43" s="114">
        <f t="shared" si="0"/>
        <v>0</v>
      </c>
      <c r="K43" s="114">
        <f t="shared" si="2"/>
        <v>0</v>
      </c>
      <c r="L43" s="2512">
        <f t="shared" si="2"/>
        <v>0</v>
      </c>
      <c r="M43" s="2512"/>
      <c r="N43" s="2513"/>
      <c r="Q43" s="114"/>
      <c r="R43" s="148"/>
    </row>
    <row r="44" spans="1:18" s="1" customFormat="1" ht="46.8">
      <c r="A44" s="225" t="s">
        <v>635</v>
      </c>
      <c r="B44" s="199" t="s">
        <v>636</v>
      </c>
      <c r="C44" s="227" t="s">
        <v>535</v>
      </c>
      <c r="D44" s="216">
        <v>59</v>
      </c>
      <c r="E44" s="216">
        <v>750000</v>
      </c>
      <c r="F44" s="113">
        <f t="shared" si="1"/>
        <v>44250000</v>
      </c>
      <c r="G44" s="112"/>
      <c r="H44" s="112"/>
      <c r="I44" s="114"/>
      <c r="J44" s="114">
        <f t="shared" si="0"/>
        <v>0</v>
      </c>
      <c r="K44" s="114">
        <f t="shared" si="2"/>
        <v>0</v>
      </c>
      <c r="L44" s="2512">
        <f t="shared" si="2"/>
        <v>0</v>
      </c>
      <c r="M44" s="2512"/>
      <c r="N44" s="2513"/>
      <c r="Q44" s="114"/>
      <c r="R44" s="148"/>
    </row>
    <row r="45" spans="1:18" s="1" customFormat="1" ht="15.6">
      <c r="A45" s="223">
        <v>16</v>
      </c>
      <c r="B45" s="199" t="s">
        <v>637</v>
      </c>
      <c r="C45" s="210"/>
      <c r="D45" s="216"/>
      <c r="E45" s="216"/>
      <c r="F45" s="113">
        <f t="shared" si="1"/>
        <v>0</v>
      </c>
      <c r="G45" s="112"/>
      <c r="H45" s="112"/>
      <c r="I45" s="114"/>
      <c r="J45" s="114">
        <f t="shared" si="0"/>
        <v>0</v>
      </c>
      <c r="K45" s="114">
        <f t="shared" si="2"/>
        <v>0</v>
      </c>
      <c r="L45" s="2512">
        <f t="shared" si="2"/>
        <v>0</v>
      </c>
      <c r="M45" s="2512"/>
      <c r="N45" s="2513"/>
      <c r="Q45" s="114"/>
      <c r="R45" s="148"/>
    </row>
    <row r="46" spans="1:18" s="1" customFormat="1" ht="31.2">
      <c r="A46" s="225" t="s">
        <v>638</v>
      </c>
      <c r="B46" s="199" t="s">
        <v>639</v>
      </c>
      <c r="C46" s="227" t="s">
        <v>640</v>
      </c>
      <c r="D46" s="216">
        <v>40191</v>
      </c>
      <c r="E46" s="216">
        <v>5500</v>
      </c>
      <c r="F46" s="113">
        <f t="shared" si="1"/>
        <v>221050500</v>
      </c>
      <c r="G46" s="112"/>
      <c r="H46" s="112"/>
      <c r="I46" s="114">
        <v>430.4</v>
      </c>
      <c r="J46" s="114">
        <f t="shared" si="0"/>
        <v>2367200</v>
      </c>
      <c r="K46" s="114">
        <f t="shared" si="2"/>
        <v>430.4</v>
      </c>
      <c r="L46" s="2512">
        <f t="shared" si="2"/>
        <v>2367200</v>
      </c>
      <c r="M46" s="2512"/>
      <c r="N46" s="2513"/>
      <c r="Q46" s="114"/>
      <c r="R46" s="148"/>
    </row>
    <row r="47" spans="1:18" s="1" customFormat="1" ht="15.6">
      <c r="A47" s="223">
        <v>17</v>
      </c>
      <c r="B47" s="199" t="s">
        <v>641</v>
      </c>
      <c r="C47" s="210"/>
      <c r="D47" s="216"/>
      <c r="E47" s="216"/>
      <c r="F47" s="113">
        <f t="shared" si="1"/>
        <v>0</v>
      </c>
      <c r="G47" s="112"/>
      <c r="H47" s="112"/>
      <c r="I47" s="114"/>
      <c r="J47" s="114">
        <f t="shared" si="0"/>
        <v>0</v>
      </c>
      <c r="K47" s="114">
        <f t="shared" si="2"/>
        <v>0</v>
      </c>
      <c r="L47" s="2512">
        <f t="shared" si="2"/>
        <v>0</v>
      </c>
      <c r="M47" s="2512"/>
      <c r="N47" s="2513"/>
      <c r="Q47" s="114"/>
      <c r="R47" s="148"/>
    </row>
    <row r="48" spans="1:18" s="1" customFormat="1" ht="15.6">
      <c r="A48" s="225" t="s">
        <v>642</v>
      </c>
      <c r="B48" s="199" t="s">
        <v>643</v>
      </c>
      <c r="C48" s="211" t="s">
        <v>640</v>
      </c>
      <c r="D48" s="216">
        <v>54249</v>
      </c>
      <c r="E48" s="216">
        <v>13500</v>
      </c>
      <c r="F48" s="113">
        <f t="shared" si="1"/>
        <v>732361500</v>
      </c>
      <c r="G48" s="112"/>
      <c r="H48" s="112"/>
      <c r="I48" s="114">
        <f>26148</f>
        <v>26148</v>
      </c>
      <c r="J48" s="114">
        <f t="shared" si="0"/>
        <v>352998000</v>
      </c>
      <c r="K48" s="114">
        <f t="shared" si="2"/>
        <v>26148</v>
      </c>
      <c r="L48" s="2512">
        <f t="shared" si="2"/>
        <v>352998000</v>
      </c>
      <c r="M48" s="2512"/>
      <c r="N48" s="2513"/>
      <c r="Q48" s="114"/>
      <c r="R48" s="148"/>
    </row>
    <row r="49" spans="1:18" s="1" customFormat="1" ht="15.6">
      <c r="A49" s="225" t="s">
        <v>644</v>
      </c>
      <c r="B49" s="199" t="s">
        <v>645</v>
      </c>
      <c r="C49" s="211" t="s">
        <v>640</v>
      </c>
      <c r="D49" s="216">
        <v>54249</v>
      </c>
      <c r="E49" s="216">
        <v>4500</v>
      </c>
      <c r="F49" s="113">
        <f t="shared" si="1"/>
        <v>244120500</v>
      </c>
      <c r="G49" s="112"/>
      <c r="H49" s="112"/>
      <c r="I49" s="114"/>
      <c r="J49" s="114">
        <f t="shared" si="0"/>
        <v>0</v>
      </c>
      <c r="K49" s="114">
        <f t="shared" si="2"/>
        <v>0</v>
      </c>
      <c r="L49" s="2512">
        <f t="shared" si="2"/>
        <v>0</v>
      </c>
      <c r="M49" s="2512"/>
      <c r="N49" s="2513"/>
      <c r="Q49" s="114"/>
      <c r="R49" s="148"/>
    </row>
    <row r="50" spans="1:18" s="1" customFormat="1" ht="15.6">
      <c r="A50" s="223">
        <v>18</v>
      </c>
      <c r="B50" s="199" t="s">
        <v>646</v>
      </c>
      <c r="C50" s="210"/>
      <c r="D50" s="216"/>
      <c r="E50" s="216"/>
      <c r="F50" s="113">
        <f t="shared" si="1"/>
        <v>0</v>
      </c>
      <c r="G50" s="112"/>
      <c r="H50" s="112"/>
      <c r="I50" s="114"/>
      <c r="J50" s="114">
        <f t="shared" si="0"/>
        <v>0</v>
      </c>
      <c r="K50" s="114">
        <f t="shared" si="2"/>
        <v>0</v>
      </c>
      <c r="L50" s="2512">
        <f t="shared" si="2"/>
        <v>0</v>
      </c>
      <c r="M50" s="2512"/>
      <c r="N50" s="2513"/>
      <c r="Q50" s="114"/>
      <c r="R50" s="148"/>
    </row>
    <row r="51" spans="1:18" s="1" customFormat="1" ht="15.6">
      <c r="A51" s="225" t="s">
        <v>647</v>
      </c>
      <c r="B51" s="199" t="s">
        <v>648</v>
      </c>
      <c r="C51" s="211" t="s">
        <v>521</v>
      </c>
      <c r="D51" s="216">
        <v>40</v>
      </c>
      <c r="E51" s="216">
        <v>600000</v>
      </c>
      <c r="F51" s="113">
        <f t="shared" si="1"/>
        <v>24000000</v>
      </c>
      <c r="G51" s="112"/>
      <c r="H51" s="112"/>
      <c r="I51" s="114"/>
      <c r="J51" s="114">
        <f t="shared" si="0"/>
        <v>0</v>
      </c>
      <c r="K51" s="114">
        <f t="shared" si="2"/>
        <v>0</v>
      </c>
      <c r="L51" s="2512">
        <f t="shared" si="2"/>
        <v>0</v>
      </c>
      <c r="M51" s="2512"/>
      <c r="N51" s="2513"/>
      <c r="Q51" s="114"/>
      <c r="R51" s="148"/>
    </row>
    <row r="52" spans="1:18" s="1" customFormat="1" ht="15.6">
      <c r="A52" s="223">
        <v>19</v>
      </c>
      <c r="B52" s="199" t="s">
        <v>649</v>
      </c>
      <c r="C52" s="210"/>
      <c r="D52" s="216"/>
      <c r="E52" s="216"/>
      <c r="F52" s="113">
        <f t="shared" si="1"/>
        <v>0</v>
      </c>
      <c r="G52" s="112"/>
      <c r="H52" s="112"/>
      <c r="I52" s="114"/>
      <c r="J52" s="114">
        <f t="shared" si="0"/>
        <v>0</v>
      </c>
      <c r="K52" s="114">
        <f t="shared" si="2"/>
        <v>0</v>
      </c>
      <c r="L52" s="2512">
        <f t="shared" si="2"/>
        <v>0</v>
      </c>
      <c r="M52" s="2512"/>
      <c r="N52" s="2513"/>
      <c r="Q52" s="114"/>
      <c r="R52" s="148"/>
    </row>
    <row r="53" spans="1:18" s="1" customFormat="1" ht="31.2">
      <c r="A53" s="225" t="s">
        <v>650</v>
      </c>
      <c r="B53" s="199" t="s">
        <v>651</v>
      </c>
      <c r="C53" s="227" t="s">
        <v>652</v>
      </c>
      <c r="D53" s="216">
        <v>12</v>
      </c>
      <c r="E53" s="216">
        <v>1350000</v>
      </c>
      <c r="F53" s="113">
        <f t="shared" si="1"/>
        <v>16200000</v>
      </c>
      <c r="G53" s="112"/>
      <c r="H53" s="112"/>
      <c r="I53" s="114"/>
      <c r="J53" s="114">
        <f t="shared" si="0"/>
        <v>0</v>
      </c>
      <c r="K53" s="114">
        <f t="shared" si="2"/>
        <v>0</v>
      </c>
      <c r="L53" s="2512">
        <f t="shared" si="2"/>
        <v>0</v>
      </c>
      <c r="M53" s="2512"/>
      <c r="N53" s="2513"/>
      <c r="Q53" s="114"/>
      <c r="R53" s="148"/>
    </row>
    <row r="54" spans="1:18" s="1" customFormat="1" ht="15.6">
      <c r="A54" s="223">
        <v>110</v>
      </c>
      <c r="B54" s="199" t="s">
        <v>653</v>
      </c>
      <c r="C54" s="210"/>
      <c r="D54" s="216"/>
      <c r="E54" s="216"/>
      <c r="F54" s="113">
        <f t="shared" si="1"/>
        <v>0</v>
      </c>
      <c r="G54" s="112"/>
      <c r="H54" s="112"/>
      <c r="I54" s="114"/>
      <c r="J54" s="114">
        <f t="shared" si="0"/>
        <v>0</v>
      </c>
      <c r="K54" s="114">
        <f t="shared" si="2"/>
        <v>0</v>
      </c>
      <c r="L54" s="2512">
        <f t="shared" si="2"/>
        <v>0</v>
      </c>
      <c r="M54" s="2512"/>
      <c r="N54" s="2513"/>
      <c r="Q54" s="114"/>
      <c r="R54" s="148"/>
    </row>
    <row r="55" spans="1:18" s="1" customFormat="1" ht="31.2">
      <c r="A55" s="225" t="s">
        <v>654</v>
      </c>
      <c r="B55" s="199" t="s">
        <v>655</v>
      </c>
      <c r="C55" s="227" t="s">
        <v>521</v>
      </c>
      <c r="D55" s="216">
        <v>190</v>
      </c>
      <c r="E55" s="216">
        <v>675000</v>
      </c>
      <c r="F55" s="113">
        <f t="shared" si="1"/>
        <v>128250000</v>
      </c>
      <c r="G55" s="112"/>
      <c r="H55" s="112"/>
      <c r="I55" s="114"/>
      <c r="J55" s="114">
        <f t="shared" si="0"/>
        <v>0</v>
      </c>
      <c r="K55" s="114">
        <f t="shared" si="2"/>
        <v>0</v>
      </c>
      <c r="L55" s="2512">
        <f t="shared" si="2"/>
        <v>0</v>
      </c>
      <c r="M55" s="2512"/>
      <c r="N55" s="2513"/>
      <c r="Q55" s="114"/>
      <c r="R55" s="148"/>
    </row>
    <row r="56" spans="1:18" s="1" customFormat="1" ht="15.6">
      <c r="A56" s="223">
        <v>111</v>
      </c>
      <c r="B56" s="199" t="s">
        <v>656</v>
      </c>
      <c r="C56" s="210"/>
      <c r="D56" s="216"/>
      <c r="E56" s="216"/>
      <c r="F56" s="113">
        <f t="shared" si="1"/>
        <v>0</v>
      </c>
      <c r="G56" s="112"/>
      <c r="H56" s="112"/>
      <c r="I56" s="114"/>
      <c r="J56" s="114">
        <f t="shared" si="0"/>
        <v>0</v>
      </c>
      <c r="K56" s="114">
        <f t="shared" si="2"/>
        <v>0</v>
      </c>
      <c r="L56" s="2512">
        <f t="shared" si="2"/>
        <v>0</v>
      </c>
      <c r="M56" s="2512"/>
      <c r="N56" s="2513"/>
      <c r="Q56" s="114"/>
      <c r="R56" s="148"/>
    </row>
    <row r="57" spans="1:18" s="1" customFormat="1" ht="15.6">
      <c r="A57" s="225" t="s">
        <v>657</v>
      </c>
      <c r="B57" s="199" t="s">
        <v>658</v>
      </c>
      <c r="C57" s="211" t="s">
        <v>659</v>
      </c>
      <c r="D57" s="216">
        <v>43.5</v>
      </c>
      <c r="E57" s="216">
        <v>783000</v>
      </c>
      <c r="F57" s="113">
        <f t="shared" si="1"/>
        <v>34060500</v>
      </c>
      <c r="G57" s="112"/>
      <c r="H57" s="112"/>
      <c r="I57" s="114"/>
      <c r="J57" s="114">
        <f t="shared" si="0"/>
        <v>0</v>
      </c>
      <c r="K57" s="114">
        <f t="shared" si="2"/>
        <v>0</v>
      </c>
      <c r="L57" s="2512">
        <f t="shared" si="2"/>
        <v>0</v>
      </c>
      <c r="M57" s="2512"/>
      <c r="N57" s="2513"/>
      <c r="Q57" s="114"/>
      <c r="R57" s="148"/>
    </row>
    <row r="58" spans="1:18" s="1" customFormat="1" ht="15.6">
      <c r="A58" s="225" t="s">
        <v>660</v>
      </c>
      <c r="B58" s="199" t="s">
        <v>661</v>
      </c>
      <c r="C58" s="211" t="s">
        <v>662</v>
      </c>
      <c r="D58" s="216">
        <v>4120</v>
      </c>
      <c r="E58" s="216">
        <v>5500</v>
      </c>
      <c r="F58" s="113">
        <f t="shared" si="1"/>
        <v>22660000</v>
      </c>
      <c r="G58" s="112"/>
      <c r="H58" s="112"/>
      <c r="I58" s="114"/>
      <c r="J58" s="114">
        <f t="shared" si="0"/>
        <v>0</v>
      </c>
      <c r="K58" s="114">
        <f t="shared" si="2"/>
        <v>0</v>
      </c>
      <c r="L58" s="2512">
        <f t="shared" si="2"/>
        <v>0</v>
      </c>
      <c r="M58" s="2512"/>
      <c r="N58" s="2513"/>
      <c r="Q58" s="114"/>
      <c r="R58" s="148"/>
    </row>
    <row r="59" spans="1:18" s="1" customFormat="1" ht="15.6">
      <c r="A59" s="223">
        <v>112</v>
      </c>
      <c r="B59" s="199" t="s">
        <v>663</v>
      </c>
      <c r="C59" s="210"/>
      <c r="D59" s="216"/>
      <c r="E59" s="216"/>
      <c r="F59" s="113">
        <f t="shared" si="1"/>
        <v>0</v>
      </c>
      <c r="G59" s="112"/>
      <c r="H59" s="112"/>
      <c r="I59" s="114"/>
      <c r="J59" s="114">
        <f t="shared" si="0"/>
        <v>0</v>
      </c>
      <c r="K59" s="114">
        <f t="shared" si="2"/>
        <v>0</v>
      </c>
      <c r="L59" s="2512">
        <f t="shared" si="2"/>
        <v>0</v>
      </c>
      <c r="M59" s="2512"/>
      <c r="N59" s="2513"/>
      <c r="Q59" s="114"/>
      <c r="R59" s="148"/>
    </row>
    <row r="60" spans="1:18" s="1" customFormat="1" ht="15.6">
      <c r="A60" s="225" t="s">
        <v>664</v>
      </c>
      <c r="B60" s="199" t="s">
        <v>665</v>
      </c>
      <c r="C60" s="211" t="s">
        <v>659</v>
      </c>
      <c r="D60" s="216">
        <v>496.8</v>
      </c>
      <c r="E60" s="216">
        <v>202500</v>
      </c>
      <c r="F60" s="113">
        <f t="shared" si="1"/>
        <v>100602000</v>
      </c>
      <c r="G60" s="112"/>
      <c r="H60" s="112"/>
      <c r="I60" s="114"/>
      <c r="J60" s="114">
        <f t="shared" si="0"/>
        <v>0</v>
      </c>
      <c r="K60" s="114">
        <f t="shared" si="2"/>
        <v>0</v>
      </c>
      <c r="L60" s="2512">
        <f t="shared" si="2"/>
        <v>0</v>
      </c>
      <c r="M60" s="2512"/>
      <c r="N60" s="2513"/>
      <c r="Q60" s="114"/>
      <c r="R60" s="148"/>
    </row>
    <row r="61" spans="1:18" s="1" customFormat="1" ht="15.6">
      <c r="A61" s="198">
        <v>2</v>
      </c>
      <c r="B61" s="229" t="s">
        <v>395</v>
      </c>
      <c r="C61" s="210"/>
      <c r="D61" s="224"/>
      <c r="E61" s="224"/>
      <c r="F61" s="113">
        <f t="shared" si="1"/>
        <v>0</v>
      </c>
      <c r="G61" s="112"/>
      <c r="H61" s="112"/>
      <c r="I61" s="114"/>
      <c r="J61" s="114">
        <f t="shared" si="0"/>
        <v>0</v>
      </c>
      <c r="K61" s="114">
        <f t="shared" si="2"/>
        <v>0</v>
      </c>
      <c r="L61" s="2512">
        <f t="shared" si="2"/>
        <v>0</v>
      </c>
      <c r="M61" s="2512"/>
      <c r="N61" s="2513"/>
      <c r="Q61" s="114"/>
      <c r="R61" s="148"/>
    </row>
    <row r="62" spans="1:18" s="1" customFormat="1" ht="15.6">
      <c r="A62" s="230">
        <v>21</v>
      </c>
      <c r="B62" s="199" t="s">
        <v>611</v>
      </c>
      <c r="C62" s="210"/>
      <c r="D62" s="224"/>
      <c r="E62" s="224"/>
      <c r="F62" s="113">
        <f t="shared" si="1"/>
        <v>0</v>
      </c>
      <c r="G62" s="112"/>
      <c r="H62" s="112"/>
      <c r="I62" s="114"/>
      <c r="J62" s="114">
        <f t="shared" si="0"/>
        <v>0</v>
      </c>
      <c r="K62" s="114">
        <f t="shared" si="2"/>
        <v>0</v>
      </c>
      <c r="L62" s="2512">
        <f t="shared" si="2"/>
        <v>0</v>
      </c>
      <c r="M62" s="2512"/>
      <c r="N62" s="2513"/>
      <c r="Q62" s="114"/>
      <c r="R62" s="148"/>
    </row>
    <row r="63" spans="1:18" s="1" customFormat="1" ht="15.6">
      <c r="A63" s="225" t="s">
        <v>666</v>
      </c>
      <c r="B63" s="199" t="s">
        <v>667</v>
      </c>
      <c r="C63" s="211" t="s">
        <v>668</v>
      </c>
      <c r="D63" s="216">
        <v>2025.4</v>
      </c>
      <c r="E63" s="216">
        <v>680</v>
      </c>
      <c r="F63" s="113">
        <f t="shared" si="1"/>
        <v>1377272</v>
      </c>
      <c r="G63" s="112"/>
      <c r="H63" s="112"/>
      <c r="I63" s="114">
        <v>2025.4</v>
      </c>
      <c r="J63" s="114">
        <f t="shared" si="0"/>
        <v>1377272</v>
      </c>
      <c r="K63" s="114">
        <f t="shared" si="2"/>
        <v>2025.4</v>
      </c>
      <c r="L63" s="2512">
        <f t="shared" si="2"/>
        <v>1377272</v>
      </c>
      <c r="M63" s="2512"/>
      <c r="N63" s="2513"/>
      <c r="Q63" s="114"/>
      <c r="R63" s="148"/>
    </row>
    <row r="64" spans="1:18" s="1" customFormat="1" ht="15.6">
      <c r="A64" s="223">
        <v>22</v>
      </c>
      <c r="B64" s="199" t="s">
        <v>614</v>
      </c>
      <c r="C64" s="210"/>
      <c r="D64" s="216"/>
      <c r="E64" s="216"/>
      <c r="F64" s="113">
        <f t="shared" si="1"/>
        <v>0</v>
      </c>
      <c r="G64" s="112"/>
      <c r="H64" s="112"/>
      <c r="I64" s="114"/>
      <c r="J64" s="114">
        <f t="shared" si="0"/>
        <v>0</v>
      </c>
      <c r="K64" s="114">
        <f t="shared" si="2"/>
        <v>0</v>
      </c>
      <c r="L64" s="2512">
        <f t="shared" si="2"/>
        <v>0</v>
      </c>
      <c r="M64" s="2512"/>
      <c r="N64" s="2513"/>
      <c r="Q64" s="114"/>
      <c r="R64" s="148"/>
    </row>
    <row r="65" spans="1:18" s="1" customFormat="1" ht="15.6">
      <c r="A65" s="225" t="s">
        <v>669</v>
      </c>
      <c r="B65" s="199" t="s">
        <v>670</v>
      </c>
      <c r="C65" s="211" t="s">
        <v>668</v>
      </c>
      <c r="D65" s="216">
        <v>2131.9</v>
      </c>
      <c r="E65" s="216">
        <v>7000</v>
      </c>
      <c r="F65" s="113">
        <f t="shared" si="1"/>
        <v>14923300</v>
      </c>
      <c r="G65" s="112"/>
      <c r="H65" s="112"/>
      <c r="I65" s="114">
        <f>ROUND(97.13+103.36+30.1+44.2+27.75,2)</f>
        <v>302.54000000000002</v>
      </c>
      <c r="J65" s="114">
        <f t="shared" si="0"/>
        <v>2117780</v>
      </c>
      <c r="K65" s="114">
        <f t="shared" si="2"/>
        <v>302.54000000000002</v>
      </c>
      <c r="L65" s="2512">
        <f t="shared" si="2"/>
        <v>2117780</v>
      </c>
      <c r="M65" s="2512"/>
      <c r="N65" s="2513"/>
      <c r="Q65" s="114"/>
      <c r="R65" s="148"/>
    </row>
    <row r="66" spans="1:18" s="1" customFormat="1" ht="15.6">
      <c r="A66" s="223">
        <v>23</v>
      </c>
      <c r="B66" s="199" t="s">
        <v>617</v>
      </c>
      <c r="C66" s="210"/>
      <c r="D66" s="216"/>
      <c r="E66" s="216"/>
      <c r="F66" s="113">
        <f t="shared" si="1"/>
        <v>0</v>
      </c>
      <c r="G66" s="112"/>
      <c r="H66" s="112"/>
      <c r="I66" s="114"/>
      <c r="J66" s="114">
        <f t="shared" si="0"/>
        <v>0</v>
      </c>
      <c r="K66" s="114">
        <f t="shared" si="2"/>
        <v>0</v>
      </c>
      <c r="L66" s="2512">
        <f t="shared" si="2"/>
        <v>0</v>
      </c>
      <c r="M66" s="2512"/>
      <c r="N66" s="2513"/>
      <c r="Q66" s="114"/>
      <c r="R66" s="148"/>
    </row>
    <row r="67" spans="1:18" s="1" customFormat="1" ht="15.6">
      <c r="A67" s="225" t="s">
        <v>671</v>
      </c>
      <c r="B67" s="226" t="s">
        <v>672</v>
      </c>
      <c r="C67" s="211" t="s">
        <v>659</v>
      </c>
      <c r="D67" s="216">
        <v>831.5</v>
      </c>
      <c r="E67" s="216">
        <v>13500</v>
      </c>
      <c r="F67" s="113">
        <f t="shared" si="1"/>
        <v>11225250</v>
      </c>
      <c r="G67" s="112"/>
      <c r="H67" s="112"/>
      <c r="I67" s="114"/>
      <c r="J67" s="114">
        <f t="shared" si="0"/>
        <v>0</v>
      </c>
      <c r="K67" s="114">
        <f t="shared" si="2"/>
        <v>0</v>
      </c>
      <c r="L67" s="2512">
        <f t="shared" si="2"/>
        <v>0</v>
      </c>
      <c r="M67" s="2512"/>
      <c r="N67" s="2513"/>
      <c r="Q67" s="114"/>
      <c r="R67" s="148"/>
    </row>
    <row r="68" spans="1:18" s="1" customFormat="1" ht="15.6">
      <c r="A68" s="223">
        <v>24</v>
      </c>
      <c r="B68" s="199" t="s">
        <v>673</v>
      </c>
      <c r="C68" s="210"/>
      <c r="D68" s="216"/>
      <c r="E68" s="216"/>
      <c r="F68" s="113">
        <f t="shared" si="1"/>
        <v>0</v>
      </c>
      <c r="G68" s="112"/>
      <c r="H68" s="112"/>
      <c r="I68" s="114"/>
      <c r="J68" s="114">
        <f t="shared" si="0"/>
        <v>0</v>
      </c>
      <c r="K68" s="114">
        <f t="shared" si="2"/>
        <v>0</v>
      </c>
      <c r="L68" s="2512">
        <f t="shared" si="2"/>
        <v>0</v>
      </c>
      <c r="M68" s="2512"/>
      <c r="N68" s="2513"/>
      <c r="Q68" s="114"/>
      <c r="R68" s="148"/>
    </row>
    <row r="69" spans="1:18" s="1" customFormat="1" ht="15.6">
      <c r="A69" s="225" t="s">
        <v>674</v>
      </c>
      <c r="B69" s="199" t="s">
        <v>675</v>
      </c>
      <c r="C69" s="211" t="s">
        <v>668</v>
      </c>
      <c r="D69" s="216">
        <v>2025.4</v>
      </c>
      <c r="E69" s="216">
        <v>680</v>
      </c>
      <c r="F69" s="113">
        <f t="shared" si="1"/>
        <v>1377272</v>
      </c>
      <c r="G69" s="112"/>
      <c r="H69" s="112"/>
      <c r="I69" s="114"/>
      <c r="J69" s="114">
        <f t="shared" si="0"/>
        <v>0</v>
      </c>
      <c r="K69" s="114">
        <f t="shared" si="2"/>
        <v>0</v>
      </c>
      <c r="L69" s="2512">
        <f t="shared" si="2"/>
        <v>0</v>
      </c>
      <c r="M69" s="2512"/>
      <c r="N69" s="2513"/>
      <c r="Q69" s="114"/>
      <c r="R69" s="148"/>
    </row>
    <row r="70" spans="1:18" s="1" customFormat="1" ht="31.2">
      <c r="A70" s="225" t="s">
        <v>676</v>
      </c>
      <c r="B70" s="199" t="s">
        <v>677</v>
      </c>
      <c r="C70" s="211" t="s">
        <v>659</v>
      </c>
      <c r="D70" s="216">
        <v>332.6</v>
      </c>
      <c r="E70" s="216">
        <v>67500</v>
      </c>
      <c r="F70" s="113">
        <f t="shared" si="1"/>
        <v>22450500</v>
      </c>
      <c r="G70" s="112"/>
      <c r="H70" s="112"/>
      <c r="I70" s="114"/>
      <c r="J70" s="114">
        <f t="shared" si="0"/>
        <v>0</v>
      </c>
      <c r="K70" s="114">
        <f t="shared" si="2"/>
        <v>0</v>
      </c>
      <c r="L70" s="2512">
        <f t="shared" si="2"/>
        <v>0</v>
      </c>
      <c r="M70" s="2512"/>
      <c r="N70" s="2513"/>
      <c r="Q70" s="114"/>
      <c r="R70" s="148"/>
    </row>
    <row r="71" spans="1:18" s="1" customFormat="1" ht="15.6">
      <c r="A71" s="225" t="s">
        <v>678</v>
      </c>
      <c r="B71" s="199" t="s">
        <v>679</v>
      </c>
      <c r="C71" s="211" t="s">
        <v>659</v>
      </c>
      <c r="D71" s="216">
        <v>765.5</v>
      </c>
      <c r="E71" s="216">
        <v>135000</v>
      </c>
      <c r="F71" s="113">
        <f t="shared" si="1"/>
        <v>103342500</v>
      </c>
      <c r="G71" s="112"/>
      <c r="H71" s="112"/>
      <c r="I71" s="114"/>
      <c r="J71" s="114">
        <f t="shared" si="0"/>
        <v>0</v>
      </c>
      <c r="K71" s="114">
        <f t="shared" si="2"/>
        <v>0</v>
      </c>
      <c r="L71" s="2512">
        <f t="shared" si="2"/>
        <v>0</v>
      </c>
      <c r="M71" s="2512"/>
      <c r="N71" s="2513"/>
      <c r="Q71" s="114"/>
      <c r="R71" s="148"/>
    </row>
    <row r="72" spans="1:18" s="1" customFormat="1" ht="15.6">
      <c r="A72" s="223">
        <v>25</v>
      </c>
      <c r="B72" s="199" t="s">
        <v>680</v>
      </c>
      <c r="C72" s="210"/>
      <c r="D72" s="216"/>
      <c r="E72" s="216"/>
      <c r="F72" s="113">
        <f t="shared" si="1"/>
        <v>0</v>
      </c>
      <c r="G72" s="112"/>
      <c r="H72" s="112"/>
      <c r="I72" s="114"/>
      <c r="J72" s="114">
        <f t="shared" si="0"/>
        <v>0</v>
      </c>
      <c r="K72" s="114">
        <f t="shared" si="2"/>
        <v>0</v>
      </c>
      <c r="L72" s="2512">
        <f t="shared" si="2"/>
        <v>0</v>
      </c>
      <c r="M72" s="2512"/>
      <c r="N72" s="2513"/>
      <c r="Q72" s="114"/>
      <c r="R72" s="148"/>
    </row>
    <row r="73" spans="1:18" s="1" customFormat="1" ht="31.2">
      <c r="A73" s="225" t="s">
        <v>681</v>
      </c>
      <c r="B73" s="199" t="s">
        <v>682</v>
      </c>
      <c r="C73" s="227" t="s">
        <v>659</v>
      </c>
      <c r="D73" s="216">
        <v>486.1</v>
      </c>
      <c r="E73" s="216">
        <v>877500</v>
      </c>
      <c r="F73" s="113">
        <f t="shared" si="1"/>
        <v>426552750</v>
      </c>
      <c r="G73" s="112"/>
      <c r="H73" s="112"/>
      <c r="I73" s="114"/>
      <c r="J73" s="114">
        <f t="shared" si="0"/>
        <v>0</v>
      </c>
      <c r="K73" s="114">
        <f t="shared" si="2"/>
        <v>0</v>
      </c>
      <c r="L73" s="2512">
        <f t="shared" si="2"/>
        <v>0</v>
      </c>
      <c r="M73" s="2512"/>
      <c r="N73" s="2513"/>
      <c r="Q73" s="114"/>
      <c r="R73" s="148"/>
    </row>
    <row r="74" spans="1:18" s="1" customFormat="1" ht="15.6">
      <c r="A74" s="225" t="s">
        <v>683</v>
      </c>
      <c r="B74" s="199" t="s">
        <v>684</v>
      </c>
      <c r="C74" s="211" t="s">
        <v>662</v>
      </c>
      <c r="D74" s="216">
        <v>5698</v>
      </c>
      <c r="E74" s="216">
        <v>5130</v>
      </c>
      <c r="F74" s="113">
        <f t="shared" si="1"/>
        <v>29230740</v>
      </c>
      <c r="G74" s="112"/>
      <c r="H74" s="112"/>
      <c r="I74" s="114"/>
      <c r="J74" s="114">
        <f t="shared" si="0"/>
        <v>0</v>
      </c>
      <c r="K74" s="114">
        <f t="shared" si="2"/>
        <v>0</v>
      </c>
      <c r="L74" s="2512">
        <f t="shared" si="2"/>
        <v>0</v>
      </c>
      <c r="M74" s="2512"/>
      <c r="N74" s="2513"/>
      <c r="Q74" s="114"/>
      <c r="R74" s="148"/>
    </row>
    <row r="75" spans="1:18" s="1" customFormat="1" ht="46.8">
      <c r="A75" s="225" t="s">
        <v>685</v>
      </c>
      <c r="B75" s="199" t="s">
        <v>686</v>
      </c>
      <c r="C75" s="227" t="s">
        <v>687</v>
      </c>
      <c r="D75" s="216">
        <v>500</v>
      </c>
      <c r="E75" s="216">
        <v>10800</v>
      </c>
      <c r="F75" s="113">
        <f t="shared" si="1"/>
        <v>5400000</v>
      </c>
      <c r="G75" s="112"/>
      <c r="H75" s="112"/>
      <c r="I75" s="114"/>
      <c r="J75" s="114">
        <f t="shared" si="0"/>
        <v>0</v>
      </c>
      <c r="K75" s="114">
        <f t="shared" si="2"/>
        <v>0</v>
      </c>
      <c r="L75" s="2512">
        <f t="shared" si="2"/>
        <v>0</v>
      </c>
      <c r="M75" s="2512"/>
      <c r="N75" s="2513"/>
      <c r="Q75" s="114"/>
      <c r="R75" s="148"/>
    </row>
    <row r="76" spans="1:18" s="1" customFormat="1" ht="15.6">
      <c r="A76" s="225" t="s">
        <v>688</v>
      </c>
      <c r="B76" s="199" t="s">
        <v>689</v>
      </c>
      <c r="C76" s="211" t="s">
        <v>659</v>
      </c>
      <c r="D76" s="216">
        <v>5</v>
      </c>
      <c r="E76" s="216">
        <v>877500</v>
      </c>
      <c r="F76" s="113">
        <f t="shared" si="1"/>
        <v>4387500</v>
      </c>
      <c r="G76" s="112"/>
      <c r="H76" s="112"/>
      <c r="I76" s="114"/>
      <c r="J76" s="114">
        <f t="shared" si="0"/>
        <v>0</v>
      </c>
      <c r="K76" s="114">
        <f t="shared" si="2"/>
        <v>0</v>
      </c>
      <c r="L76" s="2512">
        <f t="shared" si="2"/>
        <v>0</v>
      </c>
      <c r="M76" s="2512"/>
      <c r="N76" s="2513"/>
      <c r="Q76" s="114"/>
      <c r="R76" s="148"/>
    </row>
    <row r="77" spans="1:18" s="1" customFormat="1" ht="15.6">
      <c r="A77" s="225" t="s">
        <v>690</v>
      </c>
      <c r="B77" s="199" t="s">
        <v>691</v>
      </c>
      <c r="C77" s="211" t="s">
        <v>668</v>
      </c>
      <c r="D77" s="216">
        <v>4</v>
      </c>
      <c r="E77" s="216">
        <v>135000</v>
      </c>
      <c r="F77" s="113">
        <f t="shared" si="1"/>
        <v>540000</v>
      </c>
      <c r="G77" s="112"/>
      <c r="H77" s="112"/>
      <c r="I77" s="114"/>
      <c r="J77" s="114">
        <f t="shared" si="0"/>
        <v>0</v>
      </c>
      <c r="K77" s="114">
        <f t="shared" si="2"/>
        <v>0</v>
      </c>
      <c r="L77" s="2512">
        <f t="shared" si="2"/>
        <v>0</v>
      </c>
      <c r="M77" s="2512"/>
      <c r="N77" s="2513"/>
      <c r="Q77" s="114"/>
      <c r="R77" s="148"/>
    </row>
    <row r="78" spans="1:18" s="1" customFormat="1" ht="15.6">
      <c r="A78" s="198">
        <v>3</v>
      </c>
      <c r="B78" s="229" t="s">
        <v>335</v>
      </c>
      <c r="C78" s="210"/>
      <c r="D78" s="224"/>
      <c r="E78" s="224"/>
      <c r="F78" s="113">
        <f t="shared" si="1"/>
        <v>0</v>
      </c>
      <c r="G78" s="112"/>
      <c r="H78" s="112"/>
      <c r="I78" s="114"/>
      <c r="J78" s="114">
        <f t="shared" si="0"/>
        <v>0</v>
      </c>
      <c r="K78" s="114">
        <f t="shared" si="2"/>
        <v>0</v>
      </c>
      <c r="L78" s="2512">
        <f t="shared" si="2"/>
        <v>0</v>
      </c>
      <c r="M78" s="2512"/>
      <c r="N78" s="2513"/>
      <c r="Q78" s="114"/>
      <c r="R78" s="148"/>
    </row>
    <row r="79" spans="1:18" s="1" customFormat="1" ht="15.6">
      <c r="A79" s="223">
        <v>31</v>
      </c>
      <c r="B79" s="199" t="s">
        <v>611</v>
      </c>
      <c r="C79" s="210"/>
      <c r="D79" s="224"/>
      <c r="E79" s="224"/>
      <c r="F79" s="113">
        <f t="shared" si="1"/>
        <v>0</v>
      </c>
      <c r="G79" s="112"/>
      <c r="H79" s="112"/>
      <c r="I79" s="114"/>
      <c r="J79" s="114">
        <f t="shared" si="0"/>
        <v>0</v>
      </c>
      <c r="K79" s="114">
        <f t="shared" si="2"/>
        <v>0</v>
      </c>
      <c r="L79" s="2512">
        <f t="shared" si="2"/>
        <v>0</v>
      </c>
      <c r="M79" s="2512"/>
      <c r="N79" s="2513"/>
      <c r="Q79" s="114"/>
      <c r="R79" s="148"/>
    </row>
    <row r="80" spans="1:18" s="1" customFormat="1" ht="15.6">
      <c r="A80" s="225" t="s">
        <v>692</v>
      </c>
      <c r="B80" s="199" t="s">
        <v>693</v>
      </c>
      <c r="C80" s="211" t="s">
        <v>668</v>
      </c>
      <c r="D80" s="216">
        <v>592.4</v>
      </c>
      <c r="E80" s="216">
        <v>810</v>
      </c>
      <c r="F80" s="113">
        <f t="shared" si="1"/>
        <v>479844</v>
      </c>
      <c r="G80" s="112"/>
      <c r="H80" s="112"/>
      <c r="I80" s="114"/>
      <c r="J80" s="114">
        <f t="shared" si="0"/>
        <v>0</v>
      </c>
      <c r="K80" s="114">
        <f t="shared" si="2"/>
        <v>0</v>
      </c>
      <c r="L80" s="2512">
        <f t="shared" si="2"/>
        <v>0</v>
      </c>
      <c r="M80" s="2512"/>
      <c r="N80" s="2513"/>
      <c r="Q80" s="114"/>
      <c r="R80" s="148"/>
    </row>
    <row r="81" spans="1:18" s="1" customFormat="1" ht="31.2">
      <c r="A81" s="231">
        <v>32</v>
      </c>
      <c r="B81" s="199" t="s">
        <v>694</v>
      </c>
      <c r="C81" s="210"/>
      <c r="D81" s="216"/>
      <c r="E81" s="216"/>
      <c r="F81" s="113">
        <f t="shared" si="1"/>
        <v>0</v>
      </c>
      <c r="G81" s="112"/>
      <c r="H81" s="112"/>
      <c r="I81" s="114"/>
      <c r="J81" s="114">
        <f t="shared" si="0"/>
        <v>0</v>
      </c>
      <c r="K81" s="114">
        <f t="shared" si="2"/>
        <v>0</v>
      </c>
      <c r="L81" s="2512">
        <f t="shared" si="2"/>
        <v>0</v>
      </c>
      <c r="M81" s="2512"/>
      <c r="N81" s="2513"/>
      <c r="Q81" s="114"/>
      <c r="R81" s="148"/>
    </row>
    <row r="82" spans="1:18" s="1" customFormat="1" ht="15.6">
      <c r="A82" s="225" t="s">
        <v>695</v>
      </c>
      <c r="B82" s="199" t="s">
        <v>696</v>
      </c>
      <c r="C82" s="211" t="s">
        <v>659</v>
      </c>
      <c r="D82" s="216">
        <v>118.5</v>
      </c>
      <c r="E82" s="216">
        <v>20250</v>
      </c>
      <c r="F82" s="113">
        <f t="shared" si="1"/>
        <v>2399625</v>
      </c>
      <c r="G82" s="112"/>
      <c r="H82" s="112"/>
      <c r="I82" s="114"/>
      <c r="J82" s="114">
        <f t="shared" si="0"/>
        <v>0</v>
      </c>
      <c r="K82" s="114">
        <f t="shared" si="2"/>
        <v>0</v>
      </c>
      <c r="L82" s="2512">
        <f t="shared" si="2"/>
        <v>0</v>
      </c>
      <c r="M82" s="2512"/>
      <c r="N82" s="2513"/>
      <c r="Q82" s="114"/>
      <c r="R82" s="148"/>
    </row>
    <row r="83" spans="1:18" s="1" customFormat="1" ht="15.6">
      <c r="A83" s="225" t="s">
        <v>697</v>
      </c>
      <c r="B83" s="199" t="s">
        <v>698</v>
      </c>
      <c r="C83" s="211" t="s">
        <v>699</v>
      </c>
      <c r="D83" s="216">
        <v>442.4</v>
      </c>
      <c r="E83" s="216">
        <v>3400</v>
      </c>
      <c r="F83" s="113">
        <f t="shared" si="1"/>
        <v>1504160</v>
      </c>
      <c r="G83" s="112"/>
      <c r="H83" s="112"/>
      <c r="I83" s="114"/>
      <c r="J83" s="114">
        <f t="shared" si="0"/>
        <v>0</v>
      </c>
      <c r="K83" s="114">
        <f t="shared" si="2"/>
        <v>0</v>
      </c>
      <c r="L83" s="2512">
        <f t="shared" si="2"/>
        <v>0</v>
      </c>
      <c r="M83" s="2512"/>
      <c r="N83" s="2513"/>
      <c r="Q83" s="114"/>
      <c r="R83" s="148"/>
    </row>
    <row r="84" spans="1:18" s="1" customFormat="1" ht="15.6">
      <c r="A84" s="225" t="s">
        <v>700</v>
      </c>
      <c r="B84" s="199" t="s">
        <v>701</v>
      </c>
      <c r="C84" s="211" t="s">
        <v>668</v>
      </c>
      <c r="D84" s="216">
        <v>473.9</v>
      </c>
      <c r="E84" s="216">
        <v>4050</v>
      </c>
      <c r="F84" s="113">
        <f t="shared" si="1"/>
        <v>1919295</v>
      </c>
      <c r="G84" s="112"/>
      <c r="H84" s="112"/>
      <c r="I84" s="114"/>
      <c r="J84" s="114">
        <f t="shared" si="0"/>
        <v>0</v>
      </c>
      <c r="K84" s="114">
        <f t="shared" si="2"/>
        <v>0</v>
      </c>
      <c r="L84" s="2512">
        <f t="shared" si="2"/>
        <v>0</v>
      </c>
      <c r="M84" s="2512"/>
      <c r="N84" s="2513"/>
      <c r="Q84" s="114"/>
      <c r="R84" s="148"/>
    </row>
    <row r="85" spans="1:18" s="1" customFormat="1" ht="15.6">
      <c r="A85" s="223">
        <v>33</v>
      </c>
      <c r="B85" s="199" t="s">
        <v>702</v>
      </c>
      <c r="C85" s="210"/>
      <c r="D85" s="216"/>
      <c r="E85" s="216"/>
      <c r="F85" s="113">
        <f t="shared" si="1"/>
        <v>0</v>
      </c>
      <c r="G85" s="112"/>
      <c r="H85" s="112"/>
      <c r="I85" s="114"/>
      <c r="J85" s="114">
        <f t="shared" si="0"/>
        <v>0</v>
      </c>
      <c r="K85" s="114">
        <f t="shared" si="2"/>
        <v>0</v>
      </c>
      <c r="L85" s="2512">
        <f t="shared" si="2"/>
        <v>0</v>
      </c>
      <c r="M85" s="2512"/>
      <c r="N85" s="2513"/>
      <c r="Q85" s="114"/>
      <c r="R85" s="148"/>
    </row>
    <row r="86" spans="1:18" s="1" customFormat="1" ht="31.2">
      <c r="A86" s="153" t="s">
        <v>703</v>
      </c>
      <c r="B86" s="199" t="s">
        <v>704</v>
      </c>
      <c r="C86" s="232" t="s">
        <v>705</v>
      </c>
      <c r="D86" s="216">
        <v>687.5</v>
      </c>
      <c r="E86" s="216">
        <v>33750</v>
      </c>
      <c r="F86" s="113">
        <f t="shared" si="1"/>
        <v>23203125</v>
      </c>
      <c r="G86" s="112"/>
      <c r="H86" s="112"/>
      <c r="I86" s="114"/>
      <c r="J86" s="114">
        <f t="shared" si="0"/>
        <v>0</v>
      </c>
      <c r="K86" s="114">
        <f t="shared" si="2"/>
        <v>0</v>
      </c>
      <c r="L86" s="2512">
        <f t="shared" si="2"/>
        <v>0</v>
      </c>
      <c r="M86" s="2512"/>
      <c r="N86" s="2513"/>
      <c r="Q86" s="114"/>
      <c r="R86" s="148"/>
    </row>
    <row r="87" spans="1:18" s="1" customFormat="1" ht="31.2">
      <c r="A87" s="153" t="s">
        <v>706</v>
      </c>
      <c r="B87" s="228" t="s">
        <v>396</v>
      </c>
      <c r="C87" s="227" t="s">
        <v>668</v>
      </c>
      <c r="D87" s="216">
        <v>504.4</v>
      </c>
      <c r="E87" s="216">
        <v>121500</v>
      </c>
      <c r="F87" s="113">
        <f t="shared" si="1"/>
        <v>61284600</v>
      </c>
      <c r="G87" s="112"/>
      <c r="H87" s="112"/>
      <c r="I87" s="114"/>
      <c r="J87" s="114">
        <f t="shared" si="0"/>
        <v>0</v>
      </c>
      <c r="K87" s="114">
        <f t="shared" si="2"/>
        <v>0</v>
      </c>
      <c r="L87" s="2512">
        <f t="shared" si="2"/>
        <v>0</v>
      </c>
      <c r="M87" s="2512"/>
      <c r="N87" s="2513"/>
      <c r="Q87" s="114"/>
      <c r="R87" s="148"/>
    </row>
    <row r="88" spans="1:18" s="1" customFormat="1" ht="31.2">
      <c r="A88" s="153" t="s">
        <v>707</v>
      </c>
      <c r="B88" s="199" t="s">
        <v>708</v>
      </c>
      <c r="C88" s="227" t="s">
        <v>668</v>
      </c>
      <c r="D88" s="216">
        <v>60</v>
      </c>
      <c r="E88" s="216">
        <v>121500</v>
      </c>
      <c r="F88" s="113">
        <f t="shared" si="1"/>
        <v>7290000</v>
      </c>
      <c r="G88" s="112"/>
      <c r="H88" s="112"/>
      <c r="I88" s="114"/>
      <c r="J88" s="114">
        <f t="shared" si="0"/>
        <v>0</v>
      </c>
      <c r="K88" s="114">
        <f t="shared" si="2"/>
        <v>0</v>
      </c>
      <c r="L88" s="2512">
        <f t="shared" si="2"/>
        <v>0</v>
      </c>
      <c r="M88" s="2512"/>
      <c r="N88" s="2513"/>
      <c r="Q88" s="114"/>
      <c r="R88" s="148"/>
    </row>
    <row r="89" spans="1:18" s="1" customFormat="1" ht="31.2">
      <c r="A89" s="153" t="s">
        <v>709</v>
      </c>
      <c r="B89" s="199" t="s">
        <v>710</v>
      </c>
      <c r="C89" s="227" t="s">
        <v>668</v>
      </c>
      <c r="D89" s="216">
        <v>4</v>
      </c>
      <c r="E89" s="216">
        <v>121500</v>
      </c>
      <c r="F89" s="113">
        <f t="shared" si="1"/>
        <v>486000</v>
      </c>
      <c r="G89" s="112"/>
      <c r="H89" s="112"/>
      <c r="I89" s="114"/>
      <c r="J89" s="114">
        <f t="shared" si="0"/>
        <v>0</v>
      </c>
      <c r="K89" s="114">
        <f t="shared" si="2"/>
        <v>0</v>
      </c>
      <c r="L89" s="2512">
        <f t="shared" si="2"/>
        <v>0</v>
      </c>
      <c r="M89" s="2512"/>
      <c r="N89" s="2513"/>
      <c r="Q89" s="114"/>
      <c r="R89" s="148"/>
    </row>
    <row r="90" spans="1:18" s="1" customFormat="1" ht="31.2">
      <c r="A90" s="225" t="s">
        <v>711</v>
      </c>
      <c r="B90" s="228" t="s">
        <v>233</v>
      </c>
      <c r="C90" s="227" t="s">
        <v>659</v>
      </c>
      <c r="D90" s="216">
        <v>12.600000000000001</v>
      </c>
      <c r="E90" s="216">
        <v>783000</v>
      </c>
      <c r="F90" s="113">
        <f t="shared" si="1"/>
        <v>9865800</v>
      </c>
      <c r="G90" s="112"/>
      <c r="H90" s="112"/>
      <c r="I90" s="114"/>
      <c r="J90" s="114">
        <f t="shared" si="0"/>
        <v>0</v>
      </c>
      <c r="K90" s="114">
        <f t="shared" si="2"/>
        <v>0</v>
      </c>
      <c r="L90" s="2512">
        <f t="shared" si="2"/>
        <v>0</v>
      </c>
      <c r="M90" s="2512"/>
      <c r="N90" s="2513"/>
      <c r="Q90" s="114"/>
      <c r="R90" s="148"/>
    </row>
    <row r="91" spans="1:18" s="1" customFormat="1" ht="15.6">
      <c r="A91" s="225" t="s">
        <v>712</v>
      </c>
      <c r="B91" s="199" t="s">
        <v>713</v>
      </c>
      <c r="C91" s="211" t="s">
        <v>668</v>
      </c>
      <c r="D91" s="216">
        <v>20</v>
      </c>
      <c r="E91" s="216">
        <v>324000</v>
      </c>
      <c r="F91" s="113">
        <f t="shared" si="1"/>
        <v>6480000</v>
      </c>
      <c r="G91" s="112"/>
      <c r="H91" s="112"/>
      <c r="I91" s="114"/>
      <c r="J91" s="114">
        <f t="shared" si="0"/>
        <v>0</v>
      </c>
      <c r="K91" s="114">
        <f t="shared" si="2"/>
        <v>0</v>
      </c>
      <c r="L91" s="2512">
        <f t="shared" si="2"/>
        <v>0</v>
      </c>
      <c r="M91" s="2512"/>
      <c r="N91" s="2513"/>
      <c r="Q91" s="114"/>
      <c r="R91" s="148"/>
    </row>
    <row r="92" spans="1:18" s="1" customFormat="1" ht="15.6">
      <c r="A92" s="225" t="s">
        <v>714</v>
      </c>
      <c r="B92" s="199" t="s">
        <v>715</v>
      </c>
      <c r="C92" s="211" t="s">
        <v>668</v>
      </c>
      <c r="D92" s="216">
        <v>4</v>
      </c>
      <c r="E92" s="216">
        <v>162000</v>
      </c>
      <c r="F92" s="113">
        <f t="shared" si="1"/>
        <v>648000</v>
      </c>
      <c r="G92" s="112"/>
      <c r="H92" s="112"/>
      <c r="I92" s="114"/>
      <c r="J92" s="114">
        <f t="shared" si="0"/>
        <v>0</v>
      </c>
      <c r="K92" s="114">
        <f t="shared" si="2"/>
        <v>0</v>
      </c>
      <c r="L92" s="2512">
        <f t="shared" si="2"/>
        <v>0</v>
      </c>
      <c r="M92" s="2512"/>
      <c r="N92" s="2513"/>
      <c r="Q92" s="114"/>
      <c r="R92" s="148"/>
    </row>
    <row r="93" spans="1:18" s="1" customFormat="1" ht="15.6">
      <c r="A93" s="223">
        <v>34</v>
      </c>
      <c r="B93" s="199" t="s">
        <v>716</v>
      </c>
      <c r="C93" s="210"/>
      <c r="D93" s="216"/>
      <c r="E93" s="216"/>
      <c r="F93" s="113">
        <f t="shared" si="1"/>
        <v>0</v>
      </c>
      <c r="G93" s="112"/>
      <c r="H93" s="112"/>
      <c r="I93" s="114"/>
      <c r="J93" s="114">
        <f t="shared" ref="J93:J156" si="3">ROUND(I93*E93,2)</f>
        <v>0</v>
      </c>
      <c r="K93" s="114">
        <f t="shared" si="2"/>
        <v>0</v>
      </c>
      <c r="L93" s="2512">
        <f t="shared" si="2"/>
        <v>0</v>
      </c>
      <c r="M93" s="2512"/>
      <c r="N93" s="2513"/>
      <c r="Q93" s="114"/>
      <c r="R93" s="148"/>
    </row>
    <row r="94" spans="1:18" s="1" customFormat="1" ht="15.6">
      <c r="A94" s="225" t="s">
        <v>717</v>
      </c>
      <c r="B94" s="199" t="s">
        <v>718</v>
      </c>
      <c r="C94" s="211" t="s">
        <v>668</v>
      </c>
      <c r="D94" s="216">
        <v>592.4</v>
      </c>
      <c r="E94" s="216">
        <v>410</v>
      </c>
      <c r="F94" s="113">
        <f t="shared" si="1"/>
        <v>242884</v>
      </c>
      <c r="G94" s="112"/>
      <c r="H94" s="112"/>
      <c r="I94" s="114"/>
      <c r="J94" s="114">
        <f t="shared" si="3"/>
        <v>0</v>
      </c>
      <c r="K94" s="114">
        <f t="shared" si="2"/>
        <v>0</v>
      </c>
      <c r="L94" s="2512">
        <f t="shared" si="2"/>
        <v>0</v>
      </c>
      <c r="M94" s="2512"/>
      <c r="N94" s="2513"/>
      <c r="Q94" s="114"/>
      <c r="R94" s="148"/>
    </row>
    <row r="95" spans="1:18" s="1" customFormat="1" ht="31.2">
      <c r="A95" s="153" t="s">
        <v>719</v>
      </c>
      <c r="B95" s="199" t="s">
        <v>720</v>
      </c>
      <c r="C95" s="227" t="s">
        <v>659</v>
      </c>
      <c r="D95" s="216">
        <v>177.5</v>
      </c>
      <c r="E95" s="216">
        <v>135000</v>
      </c>
      <c r="F95" s="113">
        <f t="shared" ref="F95:F158" si="4">ROUND(D95*E95,2)</f>
        <v>23962500</v>
      </c>
      <c r="G95" s="112"/>
      <c r="H95" s="112"/>
      <c r="I95" s="114"/>
      <c r="J95" s="114">
        <f t="shared" si="3"/>
        <v>0</v>
      </c>
      <c r="K95" s="114">
        <f t="shared" ref="K95:L221" si="5">+I95+Q95</f>
        <v>0</v>
      </c>
      <c r="L95" s="2512">
        <f t="shared" si="5"/>
        <v>0</v>
      </c>
      <c r="M95" s="2512"/>
      <c r="N95" s="2513"/>
      <c r="Q95" s="114"/>
      <c r="R95" s="148"/>
    </row>
    <row r="96" spans="1:18" s="1" customFormat="1" ht="15.6">
      <c r="A96" s="223">
        <v>35</v>
      </c>
      <c r="B96" s="199" t="s">
        <v>721</v>
      </c>
      <c r="C96" s="210"/>
      <c r="D96" s="216"/>
      <c r="E96" s="216"/>
      <c r="F96" s="113">
        <f t="shared" si="4"/>
        <v>0</v>
      </c>
      <c r="G96" s="112"/>
      <c r="H96" s="112"/>
      <c r="I96" s="114"/>
      <c r="J96" s="114">
        <f t="shared" si="3"/>
        <v>0</v>
      </c>
      <c r="K96" s="114">
        <f t="shared" si="5"/>
        <v>0</v>
      </c>
      <c r="L96" s="2512">
        <f t="shared" si="5"/>
        <v>0</v>
      </c>
      <c r="M96" s="2512"/>
      <c r="N96" s="2513"/>
      <c r="Q96" s="114"/>
      <c r="R96" s="148"/>
    </row>
    <row r="97" spans="1:18" s="1" customFormat="1" ht="31.2">
      <c r="A97" s="153" t="s">
        <v>722</v>
      </c>
      <c r="B97" s="199" t="s">
        <v>723</v>
      </c>
      <c r="C97" s="227" t="s">
        <v>464</v>
      </c>
      <c r="D97" s="216">
        <v>2</v>
      </c>
      <c r="E97" s="216">
        <v>270000</v>
      </c>
      <c r="F97" s="113">
        <f t="shared" si="4"/>
        <v>540000</v>
      </c>
      <c r="G97" s="112"/>
      <c r="H97" s="112"/>
      <c r="I97" s="114"/>
      <c r="J97" s="114">
        <f t="shared" si="3"/>
        <v>0</v>
      </c>
      <c r="K97" s="114">
        <f t="shared" si="5"/>
        <v>0</v>
      </c>
      <c r="L97" s="2512">
        <f t="shared" si="5"/>
        <v>0</v>
      </c>
      <c r="M97" s="2512"/>
      <c r="N97" s="2513"/>
      <c r="Q97" s="114"/>
      <c r="R97" s="148"/>
    </row>
    <row r="98" spans="1:18" s="1" customFormat="1" ht="31.2">
      <c r="A98" s="153" t="s">
        <v>724</v>
      </c>
      <c r="B98" s="199" t="s">
        <v>725</v>
      </c>
      <c r="C98" s="227" t="s">
        <v>464</v>
      </c>
      <c r="D98" s="216">
        <v>3</v>
      </c>
      <c r="E98" s="216">
        <v>337500</v>
      </c>
      <c r="F98" s="113">
        <f t="shared" si="4"/>
        <v>1012500</v>
      </c>
      <c r="G98" s="112"/>
      <c r="H98" s="112"/>
      <c r="I98" s="114"/>
      <c r="J98" s="114">
        <f t="shared" si="3"/>
        <v>0</v>
      </c>
      <c r="K98" s="114">
        <f t="shared" si="5"/>
        <v>0</v>
      </c>
      <c r="L98" s="2512">
        <f t="shared" si="5"/>
        <v>0</v>
      </c>
      <c r="M98" s="2512"/>
      <c r="N98" s="2513"/>
      <c r="Q98" s="114"/>
      <c r="R98" s="148"/>
    </row>
    <row r="99" spans="1:18" s="1" customFormat="1" ht="31.2">
      <c r="A99" s="153" t="s">
        <v>726</v>
      </c>
      <c r="B99" s="199" t="s">
        <v>727</v>
      </c>
      <c r="C99" s="227" t="s">
        <v>699</v>
      </c>
      <c r="D99" s="216">
        <v>10</v>
      </c>
      <c r="E99" s="216">
        <v>472500</v>
      </c>
      <c r="F99" s="113">
        <f t="shared" si="4"/>
        <v>4725000</v>
      </c>
      <c r="G99" s="112"/>
      <c r="H99" s="112"/>
      <c r="I99" s="114"/>
      <c r="J99" s="114">
        <f t="shared" si="3"/>
        <v>0</v>
      </c>
      <c r="K99" s="114">
        <f t="shared" si="5"/>
        <v>0</v>
      </c>
      <c r="L99" s="2512">
        <f t="shared" si="5"/>
        <v>0</v>
      </c>
      <c r="M99" s="2512"/>
      <c r="N99" s="2513"/>
      <c r="Q99" s="114"/>
      <c r="R99" s="148"/>
    </row>
    <row r="100" spans="1:18" s="1" customFormat="1" ht="31.2">
      <c r="A100" s="153" t="s">
        <v>728</v>
      </c>
      <c r="B100" s="199" t="s">
        <v>729</v>
      </c>
      <c r="C100" s="227" t="s">
        <v>699</v>
      </c>
      <c r="D100" s="216">
        <v>11</v>
      </c>
      <c r="E100" s="216">
        <v>607500</v>
      </c>
      <c r="F100" s="113">
        <f t="shared" si="4"/>
        <v>6682500</v>
      </c>
      <c r="G100" s="112"/>
      <c r="H100" s="112"/>
      <c r="I100" s="114"/>
      <c r="J100" s="114">
        <f t="shared" si="3"/>
        <v>0</v>
      </c>
      <c r="K100" s="114">
        <f t="shared" si="5"/>
        <v>0</v>
      </c>
      <c r="L100" s="2512">
        <f t="shared" si="5"/>
        <v>0</v>
      </c>
      <c r="M100" s="2512"/>
      <c r="N100" s="2513"/>
      <c r="Q100" s="114"/>
      <c r="R100" s="148"/>
    </row>
    <row r="101" spans="1:18" s="1" customFormat="1" ht="31.2">
      <c r="A101" s="153" t="s">
        <v>730</v>
      </c>
      <c r="B101" s="199" t="s">
        <v>731</v>
      </c>
      <c r="C101" s="227" t="s">
        <v>464</v>
      </c>
      <c r="D101" s="216">
        <v>7</v>
      </c>
      <c r="E101" s="216">
        <v>607500</v>
      </c>
      <c r="F101" s="113">
        <f t="shared" si="4"/>
        <v>4252500</v>
      </c>
      <c r="G101" s="112"/>
      <c r="H101" s="112"/>
      <c r="I101" s="114"/>
      <c r="J101" s="114">
        <f t="shared" si="3"/>
        <v>0</v>
      </c>
      <c r="K101" s="114">
        <f t="shared" si="5"/>
        <v>0</v>
      </c>
      <c r="L101" s="2512">
        <f t="shared" si="5"/>
        <v>0</v>
      </c>
      <c r="M101" s="2512"/>
      <c r="N101" s="2513"/>
      <c r="Q101" s="114"/>
      <c r="R101" s="148"/>
    </row>
    <row r="102" spans="1:18" s="1" customFormat="1" ht="15.6">
      <c r="A102" s="225" t="s">
        <v>732</v>
      </c>
      <c r="B102" s="199" t="s">
        <v>733</v>
      </c>
      <c r="C102" s="211" t="s">
        <v>464</v>
      </c>
      <c r="D102" s="216">
        <v>10</v>
      </c>
      <c r="E102" s="216">
        <v>1012500</v>
      </c>
      <c r="F102" s="113">
        <f t="shared" si="4"/>
        <v>10125000</v>
      </c>
      <c r="G102" s="112"/>
      <c r="H102" s="112"/>
      <c r="I102" s="114"/>
      <c r="J102" s="114">
        <f t="shared" si="3"/>
        <v>0</v>
      </c>
      <c r="K102" s="114">
        <f t="shared" si="5"/>
        <v>0</v>
      </c>
      <c r="L102" s="2512">
        <f t="shared" si="5"/>
        <v>0</v>
      </c>
      <c r="M102" s="2512"/>
      <c r="N102" s="2513"/>
      <c r="Q102" s="114"/>
      <c r="R102" s="148"/>
    </row>
    <row r="103" spans="1:18" s="1" customFormat="1" ht="15.6">
      <c r="A103" s="223">
        <v>36</v>
      </c>
      <c r="B103" s="199" t="s">
        <v>734</v>
      </c>
      <c r="C103" s="210"/>
      <c r="D103" s="216"/>
      <c r="E103" s="216"/>
      <c r="F103" s="113">
        <f t="shared" si="4"/>
        <v>0</v>
      </c>
      <c r="G103" s="112"/>
      <c r="H103" s="112"/>
      <c r="I103" s="114"/>
      <c r="J103" s="114">
        <f t="shared" si="3"/>
        <v>0</v>
      </c>
      <c r="K103" s="114">
        <f t="shared" si="5"/>
        <v>0</v>
      </c>
      <c r="L103" s="2512">
        <f t="shared" si="5"/>
        <v>0</v>
      </c>
      <c r="M103" s="2512"/>
      <c r="N103" s="2513"/>
      <c r="Q103" s="114"/>
      <c r="R103" s="148"/>
    </row>
    <row r="104" spans="1:18" s="1" customFormat="1" ht="15.6">
      <c r="A104" s="225" t="s">
        <v>735</v>
      </c>
      <c r="B104" s="199" t="s">
        <v>736</v>
      </c>
      <c r="C104" s="211" t="s">
        <v>668</v>
      </c>
      <c r="D104" s="216">
        <v>15</v>
      </c>
      <c r="E104" s="216">
        <v>30000</v>
      </c>
      <c r="F104" s="113">
        <f t="shared" si="4"/>
        <v>450000</v>
      </c>
      <c r="G104" s="112"/>
      <c r="H104" s="112"/>
      <c r="I104" s="114"/>
      <c r="J104" s="114">
        <f t="shared" si="3"/>
        <v>0</v>
      </c>
      <c r="K104" s="114">
        <f t="shared" si="5"/>
        <v>0</v>
      </c>
      <c r="L104" s="2512">
        <f t="shared" si="5"/>
        <v>0</v>
      </c>
      <c r="M104" s="2512"/>
      <c r="N104" s="2513"/>
      <c r="Q104" s="114"/>
      <c r="R104" s="148"/>
    </row>
    <row r="105" spans="1:18" s="1" customFormat="1" ht="15.6">
      <c r="A105" s="198">
        <v>4</v>
      </c>
      <c r="B105" s="229" t="s">
        <v>266</v>
      </c>
      <c r="C105" s="210"/>
      <c r="D105" s="224"/>
      <c r="E105" s="224"/>
      <c r="F105" s="113">
        <f t="shared" si="4"/>
        <v>0</v>
      </c>
      <c r="G105" s="112"/>
      <c r="H105" s="112"/>
      <c r="I105" s="114"/>
      <c r="J105" s="114">
        <f t="shared" si="3"/>
        <v>0</v>
      </c>
      <c r="K105" s="114">
        <f t="shared" si="5"/>
        <v>0</v>
      </c>
      <c r="L105" s="2512">
        <f t="shared" si="5"/>
        <v>0</v>
      </c>
      <c r="M105" s="2512"/>
      <c r="N105" s="2513"/>
      <c r="Q105" s="114"/>
      <c r="R105" s="148"/>
    </row>
    <row r="106" spans="1:18" s="1" customFormat="1" ht="31.2">
      <c r="A106" s="223">
        <v>41</v>
      </c>
      <c r="B106" s="199" t="s">
        <v>737</v>
      </c>
      <c r="C106" s="210"/>
      <c r="D106" s="224"/>
      <c r="E106" s="224"/>
      <c r="F106" s="113">
        <f t="shared" si="4"/>
        <v>0</v>
      </c>
      <c r="G106" s="112"/>
      <c r="H106" s="112"/>
      <c r="I106" s="114"/>
      <c r="J106" s="114">
        <f t="shared" si="3"/>
        <v>0</v>
      </c>
      <c r="K106" s="114">
        <f t="shared" si="5"/>
        <v>0</v>
      </c>
      <c r="L106" s="2512">
        <f t="shared" si="5"/>
        <v>0</v>
      </c>
      <c r="M106" s="2512"/>
      <c r="N106" s="2513"/>
      <c r="Q106" s="114"/>
      <c r="R106" s="148"/>
    </row>
    <row r="107" spans="1:18" s="1" customFormat="1" ht="31.2">
      <c r="A107" s="225" t="s">
        <v>738</v>
      </c>
      <c r="B107" s="199" t="s">
        <v>739</v>
      </c>
      <c r="C107" s="211" t="s">
        <v>464</v>
      </c>
      <c r="D107" s="216">
        <v>3</v>
      </c>
      <c r="E107" s="216">
        <v>337500</v>
      </c>
      <c r="F107" s="113">
        <f t="shared" si="4"/>
        <v>1012500</v>
      </c>
      <c r="G107" s="112"/>
      <c r="H107" s="112"/>
      <c r="I107" s="114"/>
      <c r="J107" s="114">
        <f t="shared" si="3"/>
        <v>0</v>
      </c>
      <c r="K107" s="114">
        <f t="shared" si="5"/>
        <v>0</v>
      </c>
      <c r="L107" s="2512">
        <f t="shared" si="5"/>
        <v>0</v>
      </c>
      <c r="M107" s="2512"/>
      <c r="N107" s="2513"/>
      <c r="Q107" s="114"/>
      <c r="R107" s="148"/>
    </row>
    <row r="108" spans="1:18" s="1" customFormat="1" ht="15.6">
      <c r="A108" s="225" t="s">
        <v>740</v>
      </c>
      <c r="B108" s="199" t="s">
        <v>741</v>
      </c>
      <c r="C108" s="211" t="s">
        <v>464</v>
      </c>
      <c r="D108" s="216">
        <v>1</v>
      </c>
      <c r="E108" s="216">
        <v>270000</v>
      </c>
      <c r="F108" s="113">
        <f t="shared" si="4"/>
        <v>270000</v>
      </c>
      <c r="G108" s="112"/>
      <c r="H108" s="112"/>
      <c r="I108" s="114"/>
      <c r="J108" s="114">
        <f t="shared" si="3"/>
        <v>0</v>
      </c>
      <c r="K108" s="114">
        <f t="shared" si="5"/>
        <v>0</v>
      </c>
      <c r="L108" s="2512">
        <f t="shared" si="5"/>
        <v>0</v>
      </c>
      <c r="M108" s="2512"/>
      <c r="N108" s="2513"/>
      <c r="Q108" s="114"/>
      <c r="R108" s="148"/>
    </row>
    <row r="109" spans="1:18" s="1" customFormat="1" ht="15.6">
      <c r="A109" s="223">
        <v>42</v>
      </c>
      <c r="B109" s="199" t="s">
        <v>742</v>
      </c>
      <c r="C109" s="210"/>
      <c r="D109" s="216"/>
      <c r="E109" s="216"/>
      <c r="F109" s="113">
        <f t="shared" si="4"/>
        <v>0</v>
      </c>
      <c r="G109" s="112"/>
      <c r="H109" s="112"/>
      <c r="I109" s="114"/>
      <c r="J109" s="114">
        <f t="shared" si="3"/>
        <v>0</v>
      </c>
      <c r="K109" s="114">
        <f t="shared" si="5"/>
        <v>0</v>
      </c>
      <c r="L109" s="2512">
        <f t="shared" si="5"/>
        <v>0</v>
      </c>
      <c r="M109" s="2512"/>
      <c r="N109" s="2513"/>
      <c r="Q109" s="114"/>
      <c r="R109" s="148"/>
    </row>
    <row r="110" spans="1:18" s="1" customFormat="1" ht="31.2">
      <c r="A110" s="225" t="s">
        <v>743</v>
      </c>
      <c r="B110" s="199" t="s">
        <v>744</v>
      </c>
      <c r="C110" s="227" t="s">
        <v>687</v>
      </c>
      <c r="D110" s="216">
        <v>366</v>
      </c>
      <c r="E110" s="216">
        <v>3500</v>
      </c>
      <c r="F110" s="113">
        <f t="shared" si="4"/>
        <v>1281000</v>
      </c>
      <c r="G110" s="112"/>
      <c r="H110" s="112"/>
      <c r="I110" s="114"/>
      <c r="J110" s="114">
        <f t="shared" si="3"/>
        <v>0</v>
      </c>
      <c r="K110" s="114">
        <f t="shared" si="5"/>
        <v>0</v>
      </c>
      <c r="L110" s="2512">
        <f t="shared" si="5"/>
        <v>0</v>
      </c>
      <c r="M110" s="2512"/>
      <c r="N110" s="2513"/>
      <c r="Q110" s="114"/>
      <c r="R110" s="148"/>
    </row>
    <row r="111" spans="1:18" s="1" customFormat="1" ht="31.2">
      <c r="A111" s="225" t="s">
        <v>745</v>
      </c>
      <c r="B111" s="199" t="s">
        <v>746</v>
      </c>
      <c r="C111" s="227" t="s">
        <v>687</v>
      </c>
      <c r="D111" s="216">
        <v>328</v>
      </c>
      <c r="E111" s="216">
        <v>3500</v>
      </c>
      <c r="F111" s="113">
        <f t="shared" si="4"/>
        <v>1148000</v>
      </c>
      <c r="G111" s="112"/>
      <c r="H111" s="112"/>
      <c r="I111" s="114"/>
      <c r="J111" s="114">
        <f t="shared" si="3"/>
        <v>0</v>
      </c>
      <c r="K111" s="114">
        <f t="shared" si="5"/>
        <v>0</v>
      </c>
      <c r="L111" s="2512">
        <f t="shared" si="5"/>
        <v>0</v>
      </c>
      <c r="M111" s="2512"/>
      <c r="N111" s="2513"/>
      <c r="Q111" s="114"/>
      <c r="R111" s="148"/>
    </row>
    <row r="112" spans="1:18" s="1" customFormat="1" ht="46.8">
      <c r="A112" s="153" t="s">
        <v>747</v>
      </c>
      <c r="B112" s="199" t="s">
        <v>748</v>
      </c>
      <c r="C112" s="227" t="s">
        <v>464</v>
      </c>
      <c r="D112" s="216">
        <v>2</v>
      </c>
      <c r="E112" s="216">
        <v>27000</v>
      </c>
      <c r="F112" s="113">
        <f t="shared" si="4"/>
        <v>54000</v>
      </c>
      <c r="G112" s="112"/>
      <c r="H112" s="112"/>
      <c r="I112" s="114"/>
      <c r="J112" s="114">
        <f t="shared" si="3"/>
        <v>0</v>
      </c>
      <c r="K112" s="114">
        <f t="shared" si="5"/>
        <v>0</v>
      </c>
      <c r="L112" s="2512">
        <f t="shared" si="5"/>
        <v>0</v>
      </c>
      <c r="M112" s="2512"/>
      <c r="N112" s="2513"/>
      <c r="Q112" s="114"/>
      <c r="R112" s="148"/>
    </row>
    <row r="113" spans="1:18" s="1" customFormat="1" ht="46.8">
      <c r="A113" s="153" t="s">
        <v>749</v>
      </c>
      <c r="B113" s="199" t="s">
        <v>750</v>
      </c>
      <c r="C113" s="227" t="s">
        <v>668</v>
      </c>
      <c r="D113" s="216">
        <v>16</v>
      </c>
      <c r="E113" s="216">
        <v>16200</v>
      </c>
      <c r="F113" s="113">
        <f t="shared" si="4"/>
        <v>259200</v>
      </c>
      <c r="G113" s="112"/>
      <c r="H113" s="112"/>
      <c r="I113" s="114"/>
      <c r="J113" s="114">
        <f t="shared" si="3"/>
        <v>0</v>
      </c>
      <c r="K113" s="114">
        <f t="shared" si="5"/>
        <v>0</v>
      </c>
      <c r="L113" s="2512">
        <f t="shared" si="5"/>
        <v>0</v>
      </c>
      <c r="M113" s="2512"/>
      <c r="N113" s="2513"/>
      <c r="Q113" s="114"/>
      <c r="R113" s="148"/>
    </row>
    <row r="114" spans="1:18" s="1" customFormat="1" ht="31.2">
      <c r="A114" s="225" t="s">
        <v>751</v>
      </c>
      <c r="B114" s="199" t="s">
        <v>752</v>
      </c>
      <c r="C114" s="211" t="s">
        <v>687</v>
      </c>
      <c r="D114" s="216">
        <v>179</v>
      </c>
      <c r="E114" s="216">
        <v>3500</v>
      </c>
      <c r="F114" s="113">
        <f t="shared" si="4"/>
        <v>626500</v>
      </c>
      <c r="G114" s="112"/>
      <c r="H114" s="112"/>
      <c r="I114" s="114"/>
      <c r="J114" s="114">
        <f t="shared" si="3"/>
        <v>0</v>
      </c>
      <c r="K114" s="114">
        <f t="shared" si="5"/>
        <v>0</v>
      </c>
      <c r="L114" s="2512">
        <f t="shared" si="5"/>
        <v>0</v>
      </c>
      <c r="M114" s="2512"/>
      <c r="N114" s="2513"/>
      <c r="Q114" s="114"/>
      <c r="R114" s="148"/>
    </row>
    <row r="115" spans="1:18" s="1" customFormat="1" ht="62.4">
      <c r="A115" s="153" t="s">
        <v>753</v>
      </c>
      <c r="B115" s="199" t="s">
        <v>754</v>
      </c>
      <c r="C115" s="227" t="s">
        <v>687</v>
      </c>
      <c r="D115" s="216">
        <v>6.4</v>
      </c>
      <c r="E115" s="216">
        <v>16200</v>
      </c>
      <c r="F115" s="113">
        <f t="shared" si="4"/>
        <v>103680</v>
      </c>
      <c r="G115" s="112"/>
      <c r="H115" s="112"/>
      <c r="I115" s="114"/>
      <c r="J115" s="114">
        <f t="shared" si="3"/>
        <v>0</v>
      </c>
      <c r="K115" s="114">
        <f t="shared" si="5"/>
        <v>0</v>
      </c>
      <c r="L115" s="2512">
        <f t="shared" si="5"/>
        <v>0</v>
      </c>
      <c r="M115" s="2512"/>
      <c r="N115" s="2513"/>
      <c r="Q115" s="114"/>
      <c r="R115" s="148"/>
    </row>
    <row r="116" spans="1:18" s="1" customFormat="1" ht="15.6">
      <c r="A116" s="198">
        <v>5</v>
      </c>
      <c r="B116" s="229" t="s">
        <v>334</v>
      </c>
      <c r="C116" s="210"/>
      <c r="D116" s="224"/>
      <c r="E116" s="224"/>
      <c r="F116" s="113">
        <f t="shared" si="4"/>
        <v>0</v>
      </c>
      <c r="G116" s="112"/>
      <c r="H116" s="112"/>
      <c r="I116" s="114"/>
      <c r="J116" s="114">
        <f t="shared" si="3"/>
        <v>0</v>
      </c>
      <c r="K116" s="114">
        <f t="shared" si="5"/>
        <v>0</v>
      </c>
      <c r="L116" s="2512">
        <f t="shared" si="5"/>
        <v>0</v>
      </c>
      <c r="M116" s="2512"/>
      <c r="N116" s="2513"/>
      <c r="Q116" s="114"/>
      <c r="R116" s="148"/>
    </row>
    <row r="117" spans="1:18" s="1" customFormat="1" ht="15.6">
      <c r="A117" s="233">
        <v>5.0999999999999996</v>
      </c>
      <c r="B117" s="199" t="s">
        <v>755</v>
      </c>
      <c r="C117" s="210"/>
      <c r="D117" s="224"/>
      <c r="E117" s="224"/>
      <c r="F117" s="113">
        <f t="shared" si="4"/>
        <v>0</v>
      </c>
      <c r="G117" s="112"/>
      <c r="H117" s="112"/>
      <c r="I117" s="114"/>
      <c r="J117" s="114">
        <f t="shared" si="3"/>
        <v>0</v>
      </c>
      <c r="K117" s="114">
        <f t="shared" si="5"/>
        <v>0</v>
      </c>
      <c r="L117" s="2512">
        <f t="shared" si="5"/>
        <v>0</v>
      </c>
      <c r="M117" s="2512"/>
      <c r="N117" s="2513"/>
      <c r="Q117" s="114"/>
      <c r="R117" s="148"/>
    </row>
    <row r="118" spans="1:18" s="1" customFormat="1" ht="15.6">
      <c r="A118" s="225" t="s">
        <v>756</v>
      </c>
      <c r="B118" s="199" t="s">
        <v>757</v>
      </c>
      <c r="C118" s="211" t="s">
        <v>668</v>
      </c>
      <c r="D118" s="216">
        <v>813.47</v>
      </c>
      <c r="E118" s="216">
        <v>7000</v>
      </c>
      <c r="F118" s="113">
        <f t="shared" si="4"/>
        <v>5694290</v>
      </c>
      <c r="G118" s="112"/>
      <c r="H118" s="112"/>
      <c r="I118" s="114"/>
      <c r="J118" s="114">
        <f t="shared" si="3"/>
        <v>0</v>
      </c>
      <c r="K118" s="114">
        <f t="shared" si="5"/>
        <v>0</v>
      </c>
      <c r="L118" s="2512">
        <f t="shared" si="5"/>
        <v>0</v>
      </c>
      <c r="M118" s="2512"/>
      <c r="N118" s="2513"/>
      <c r="Q118" s="114"/>
      <c r="R118" s="148"/>
    </row>
    <row r="119" spans="1:18" s="1" customFormat="1" ht="15.6">
      <c r="A119" s="233">
        <v>5.2</v>
      </c>
      <c r="B119" s="199" t="s">
        <v>758</v>
      </c>
      <c r="C119" s="210"/>
      <c r="D119" s="216"/>
      <c r="E119" s="216"/>
      <c r="F119" s="113">
        <f t="shared" si="4"/>
        <v>0</v>
      </c>
      <c r="G119" s="112"/>
      <c r="H119" s="112"/>
      <c r="I119" s="114"/>
      <c r="J119" s="114">
        <f t="shared" si="3"/>
        <v>0</v>
      </c>
      <c r="K119" s="114">
        <f t="shared" si="5"/>
        <v>0</v>
      </c>
      <c r="L119" s="2512">
        <f t="shared" si="5"/>
        <v>0</v>
      </c>
      <c r="M119" s="2512"/>
      <c r="N119" s="2513"/>
      <c r="Q119" s="114"/>
      <c r="R119" s="148"/>
    </row>
    <row r="120" spans="1:18" s="1" customFormat="1" ht="15.6">
      <c r="A120" s="225" t="s">
        <v>759</v>
      </c>
      <c r="B120" s="199" t="s">
        <v>760</v>
      </c>
      <c r="C120" s="211" t="s">
        <v>668</v>
      </c>
      <c r="D120" s="216">
        <v>813.47</v>
      </c>
      <c r="E120" s="216">
        <v>1350</v>
      </c>
      <c r="F120" s="113">
        <f t="shared" si="4"/>
        <v>1098184.5</v>
      </c>
      <c r="G120" s="112"/>
      <c r="H120" s="112"/>
      <c r="I120" s="114"/>
      <c r="J120" s="114">
        <f t="shared" si="3"/>
        <v>0</v>
      </c>
      <c r="K120" s="114">
        <f t="shared" si="5"/>
        <v>0</v>
      </c>
      <c r="L120" s="2512">
        <f t="shared" si="5"/>
        <v>0</v>
      </c>
      <c r="M120" s="2512"/>
      <c r="N120" s="2513"/>
      <c r="Q120" s="114"/>
      <c r="R120" s="148"/>
    </row>
    <row r="121" spans="1:18" s="1" customFormat="1" ht="15.6">
      <c r="A121" s="225" t="s">
        <v>761</v>
      </c>
      <c r="B121" s="199" t="s">
        <v>762</v>
      </c>
      <c r="C121" s="211" t="s">
        <v>659</v>
      </c>
      <c r="D121" s="216">
        <v>162.69</v>
      </c>
      <c r="E121" s="216">
        <v>810000</v>
      </c>
      <c r="F121" s="113">
        <f t="shared" si="4"/>
        <v>131778900</v>
      </c>
      <c r="G121" s="112"/>
      <c r="H121" s="112"/>
      <c r="I121" s="114"/>
      <c r="J121" s="114">
        <f t="shared" si="3"/>
        <v>0</v>
      </c>
      <c r="K121" s="114">
        <f t="shared" si="5"/>
        <v>0</v>
      </c>
      <c r="L121" s="2512">
        <f t="shared" si="5"/>
        <v>0</v>
      </c>
      <c r="M121" s="2512"/>
      <c r="N121" s="2513"/>
      <c r="Q121" s="114"/>
      <c r="R121" s="148"/>
    </row>
    <row r="122" spans="1:18" s="1" customFormat="1" ht="15.6">
      <c r="A122" s="223">
        <v>53</v>
      </c>
      <c r="B122" s="199" t="s">
        <v>763</v>
      </c>
      <c r="C122" s="210"/>
      <c r="D122" s="216"/>
      <c r="E122" s="216"/>
      <c r="F122" s="113">
        <f t="shared" si="4"/>
        <v>0</v>
      </c>
      <c r="G122" s="112"/>
      <c r="H122" s="112"/>
      <c r="I122" s="114"/>
      <c r="J122" s="114">
        <f t="shared" si="3"/>
        <v>0</v>
      </c>
      <c r="K122" s="114">
        <f t="shared" si="5"/>
        <v>0</v>
      </c>
      <c r="L122" s="2512">
        <f t="shared" si="5"/>
        <v>0</v>
      </c>
      <c r="M122" s="2512"/>
      <c r="N122" s="2513"/>
      <c r="Q122" s="114"/>
      <c r="R122" s="148"/>
    </row>
    <row r="123" spans="1:18" s="1" customFormat="1" ht="15.6">
      <c r="A123" s="225" t="s">
        <v>764</v>
      </c>
      <c r="B123" s="199" t="s">
        <v>765</v>
      </c>
      <c r="C123" s="211" t="s">
        <v>766</v>
      </c>
      <c r="D123" s="216">
        <v>1</v>
      </c>
      <c r="E123" s="216">
        <v>135000</v>
      </c>
      <c r="F123" s="113">
        <f t="shared" si="4"/>
        <v>135000</v>
      </c>
      <c r="G123" s="112"/>
      <c r="H123" s="112"/>
      <c r="I123" s="114"/>
      <c r="J123" s="114">
        <f t="shared" si="3"/>
        <v>0</v>
      </c>
      <c r="K123" s="114">
        <f t="shared" si="5"/>
        <v>0</v>
      </c>
      <c r="L123" s="2512">
        <f t="shared" si="5"/>
        <v>0</v>
      </c>
      <c r="M123" s="2512"/>
      <c r="N123" s="2513"/>
      <c r="Q123" s="114"/>
      <c r="R123" s="148"/>
    </row>
    <row r="124" spans="1:18" s="1" customFormat="1" ht="15.6">
      <c r="A124" s="225" t="s">
        <v>767</v>
      </c>
      <c r="B124" s="199" t="s">
        <v>768</v>
      </c>
      <c r="C124" s="211" t="s">
        <v>766</v>
      </c>
      <c r="D124" s="216">
        <v>1</v>
      </c>
      <c r="E124" s="216">
        <v>135000</v>
      </c>
      <c r="F124" s="113">
        <f t="shared" si="4"/>
        <v>135000</v>
      </c>
      <c r="G124" s="112"/>
      <c r="H124" s="112"/>
      <c r="I124" s="114"/>
      <c r="J124" s="114">
        <f t="shared" si="3"/>
        <v>0</v>
      </c>
      <c r="K124" s="114">
        <f t="shared" si="5"/>
        <v>0</v>
      </c>
      <c r="L124" s="2512">
        <f t="shared" si="5"/>
        <v>0</v>
      </c>
      <c r="M124" s="2512"/>
      <c r="N124" s="2513"/>
      <c r="Q124" s="114"/>
      <c r="R124" s="148"/>
    </row>
    <row r="125" spans="1:18" s="1" customFormat="1" ht="15.6">
      <c r="A125" s="225" t="s">
        <v>769</v>
      </c>
      <c r="B125" s="199" t="s">
        <v>770</v>
      </c>
      <c r="C125" s="211" t="s">
        <v>766</v>
      </c>
      <c r="D125" s="216">
        <v>1</v>
      </c>
      <c r="E125" s="216">
        <v>135000</v>
      </c>
      <c r="F125" s="113">
        <f t="shared" si="4"/>
        <v>135000</v>
      </c>
      <c r="G125" s="112"/>
      <c r="H125" s="112"/>
      <c r="I125" s="114"/>
      <c r="J125" s="114">
        <f t="shared" si="3"/>
        <v>0</v>
      </c>
      <c r="K125" s="114">
        <f t="shared" si="5"/>
        <v>0</v>
      </c>
      <c r="L125" s="2512">
        <f t="shared" si="5"/>
        <v>0</v>
      </c>
      <c r="M125" s="2512"/>
      <c r="N125" s="2513"/>
      <c r="Q125" s="114"/>
      <c r="R125" s="148"/>
    </row>
    <row r="126" spans="1:18" s="1" customFormat="1" ht="15.6">
      <c r="A126" s="225" t="s">
        <v>771</v>
      </c>
      <c r="B126" s="199" t="s">
        <v>772</v>
      </c>
      <c r="C126" s="211" t="s">
        <v>766</v>
      </c>
      <c r="D126" s="216">
        <v>1</v>
      </c>
      <c r="E126" s="216">
        <v>135000</v>
      </c>
      <c r="F126" s="113">
        <f t="shared" si="4"/>
        <v>135000</v>
      </c>
      <c r="G126" s="112"/>
      <c r="H126" s="112"/>
      <c r="I126" s="114"/>
      <c r="J126" s="114">
        <f t="shared" si="3"/>
        <v>0</v>
      </c>
      <c r="K126" s="114">
        <f t="shared" si="5"/>
        <v>0</v>
      </c>
      <c r="L126" s="2512">
        <f t="shared" si="5"/>
        <v>0</v>
      </c>
      <c r="M126" s="2512"/>
      <c r="N126" s="2513"/>
      <c r="Q126" s="114"/>
      <c r="R126" s="148"/>
    </row>
    <row r="127" spans="1:18" s="1" customFormat="1" ht="15.6">
      <c r="A127" s="225" t="s">
        <v>773</v>
      </c>
      <c r="B127" s="199" t="s">
        <v>774</v>
      </c>
      <c r="C127" s="211" t="s">
        <v>766</v>
      </c>
      <c r="D127" s="216">
        <v>1</v>
      </c>
      <c r="E127" s="216">
        <v>135000</v>
      </c>
      <c r="F127" s="113">
        <f t="shared" si="4"/>
        <v>135000</v>
      </c>
      <c r="G127" s="112"/>
      <c r="H127" s="112"/>
      <c r="I127" s="114"/>
      <c r="J127" s="114">
        <f t="shared" si="3"/>
        <v>0</v>
      </c>
      <c r="K127" s="114">
        <f t="shared" si="5"/>
        <v>0</v>
      </c>
      <c r="L127" s="2512">
        <f t="shared" si="5"/>
        <v>0</v>
      </c>
      <c r="M127" s="2512"/>
      <c r="N127" s="2513"/>
      <c r="Q127" s="114"/>
      <c r="R127" s="148"/>
    </row>
    <row r="128" spans="1:18" s="1" customFormat="1" ht="15.6">
      <c r="A128" s="225" t="s">
        <v>775</v>
      </c>
      <c r="B128" s="199" t="s">
        <v>776</v>
      </c>
      <c r="C128" s="211" t="s">
        <v>766</v>
      </c>
      <c r="D128" s="216">
        <v>1</v>
      </c>
      <c r="E128" s="216">
        <v>135000</v>
      </c>
      <c r="F128" s="113">
        <f t="shared" si="4"/>
        <v>135000</v>
      </c>
      <c r="G128" s="112"/>
      <c r="H128" s="112"/>
      <c r="I128" s="114"/>
      <c r="J128" s="114">
        <f t="shared" si="3"/>
        <v>0</v>
      </c>
      <c r="K128" s="114">
        <f t="shared" si="5"/>
        <v>0</v>
      </c>
      <c r="L128" s="2512">
        <f t="shared" si="5"/>
        <v>0</v>
      </c>
      <c r="M128" s="2512"/>
      <c r="N128" s="2513"/>
      <c r="Q128" s="114"/>
      <c r="R128" s="148"/>
    </row>
    <row r="129" spans="1:18" s="1" customFormat="1" ht="15.6">
      <c r="A129" s="225" t="s">
        <v>777</v>
      </c>
      <c r="B129" s="199" t="s">
        <v>778</v>
      </c>
      <c r="C129" s="211" t="s">
        <v>766</v>
      </c>
      <c r="D129" s="216">
        <v>1</v>
      </c>
      <c r="E129" s="216">
        <v>135000</v>
      </c>
      <c r="F129" s="113">
        <f t="shared" si="4"/>
        <v>135000</v>
      </c>
      <c r="G129" s="112"/>
      <c r="H129" s="112"/>
      <c r="I129" s="114">
        <v>1</v>
      </c>
      <c r="J129" s="114">
        <f t="shared" si="3"/>
        <v>135000</v>
      </c>
      <c r="K129" s="114">
        <f t="shared" si="5"/>
        <v>1</v>
      </c>
      <c r="L129" s="2512">
        <f t="shared" si="5"/>
        <v>135000</v>
      </c>
      <c r="M129" s="2512"/>
      <c r="N129" s="2513"/>
      <c r="Q129" s="114"/>
      <c r="R129" s="148"/>
    </row>
    <row r="130" spans="1:18" s="1" customFormat="1" ht="15.6">
      <c r="A130" s="225" t="s">
        <v>779</v>
      </c>
      <c r="B130" s="199" t="s">
        <v>780</v>
      </c>
      <c r="C130" s="211" t="s">
        <v>766</v>
      </c>
      <c r="D130" s="216">
        <v>1</v>
      </c>
      <c r="E130" s="216">
        <v>135000</v>
      </c>
      <c r="F130" s="113">
        <f t="shared" si="4"/>
        <v>135000</v>
      </c>
      <c r="G130" s="112"/>
      <c r="H130" s="112"/>
      <c r="I130" s="114"/>
      <c r="J130" s="114">
        <f t="shared" si="3"/>
        <v>0</v>
      </c>
      <c r="K130" s="114">
        <f t="shared" si="5"/>
        <v>0</v>
      </c>
      <c r="L130" s="2512">
        <f t="shared" si="5"/>
        <v>0</v>
      </c>
      <c r="M130" s="2512"/>
      <c r="N130" s="2513"/>
      <c r="Q130" s="114"/>
      <c r="R130" s="148"/>
    </row>
    <row r="131" spans="1:18" s="1" customFormat="1" ht="15.6">
      <c r="A131" s="225" t="s">
        <v>781</v>
      </c>
      <c r="B131" s="199" t="s">
        <v>778</v>
      </c>
      <c r="C131" s="211" t="s">
        <v>766</v>
      </c>
      <c r="D131" s="216">
        <v>1</v>
      </c>
      <c r="E131" s="216">
        <v>135000</v>
      </c>
      <c r="F131" s="113">
        <f t="shared" si="4"/>
        <v>135000</v>
      </c>
      <c r="G131" s="112"/>
      <c r="H131" s="112"/>
      <c r="I131" s="114">
        <v>1</v>
      </c>
      <c r="J131" s="114">
        <f t="shared" si="3"/>
        <v>135000</v>
      </c>
      <c r="K131" s="114">
        <f t="shared" si="5"/>
        <v>1</v>
      </c>
      <c r="L131" s="2512">
        <f t="shared" si="5"/>
        <v>135000</v>
      </c>
      <c r="M131" s="2512"/>
      <c r="N131" s="2513"/>
      <c r="Q131" s="114"/>
      <c r="R131" s="148"/>
    </row>
    <row r="132" spans="1:18" s="1" customFormat="1" ht="15.6">
      <c r="A132" s="234">
        <v>40242</v>
      </c>
      <c r="B132" s="199" t="s">
        <v>780</v>
      </c>
      <c r="C132" s="211" t="s">
        <v>766</v>
      </c>
      <c r="D132" s="216">
        <v>1</v>
      </c>
      <c r="E132" s="216">
        <v>135000</v>
      </c>
      <c r="F132" s="113">
        <f t="shared" si="4"/>
        <v>135000</v>
      </c>
      <c r="G132" s="112"/>
      <c r="H132" s="112"/>
      <c r="I132" s="114"/>
      <c r="J132" s="114">
        <f t="shared" si="3"/>
        <v>0</v>
      </c>
      <c r="K132" s="114">
        <f t="shared" si="5"/>
        <v>0</v>
      </c>
      <c r="L132" s="2512">
        <f t="shared" si="5"/>
        <v>0</v>
      </c>
      <c r="M132" s="2512"/>
      <c r="N132" s="2513"/>
      <c r="Q132" s="114"/>
      <c r="R132" s="148"/>
    </row>
    <row r="133" spans="1:18" s="1" customFormat="1" ht="15.6">
      <c r="A133" s="234">
        <v>40607</v>
      </c>
      <c r="B133" s="199" t="s">
        <v>782</v>
      </c>
      <c r="C133" s="211" t="s">
        <v>766</v>
      </c>
      <c r="D133" s="216">
        <v>8</v>
      </c>
      <c r="E133" s="216">
        <v>208800</v>
      </c>
      <c r="F133" s="113">
        <f t="shared" si="4"/>
        <v>1670400</v>
      </c>
      <c r="G133" s="112"/>
      <c r="H133" s="112"/>
      <c r="I133" s="114">
        <v>2</v>
      </c>
      <c r="J133" s="114">
        <f t="shared" si="3"/>
        <v>417600</v>
      </c>
      <c r="K133" s="114">
        <f t="shared" si="5"/>
        <v>2</v>
      </c>
      <c r="L133" s="2512">
        <f t="shared" si="5"/>
        <v>417600</v>
      </c>
      <c r="M133" s="2512"/>
      <c r="N133" s="2513"/>
      <c r="Q133" s="114"/>
      <c r="R133" s="148"/>
    </row>
    <row r="134" spans="1:18" s="1" customFormat="1" ht="15.6">
      <c r="A134" s="234">
        <v>40973</v>
      </c>
      <c r="B134" s="199" t="s">
        <v>783</v>
      </c>
      <c r="C134" s="211" t="s">
        <v>766</v>
      </c>
      <c r="D134" s="216">
        <v>1</v>
      </c>
      <c r="E134" s="216">
        <v>500000</v>
      </c>
      <c r="F134" s="113">
        <f t="shared" si="4"/>
        <v>500000</v>
      </c>
      <c r="G134" s="112"/>
      <c r="H134" s="112"/>
      <c r="I134" s="114"/>
      <c r="J134" s="114">
        <f t="shared" si="3"/>
        <v>0</v>
      </c>
      <c r="K134" s="114">
        <f t="shared" si="5"/>
        <v>0</v>
      </c>
      <c r="L134" s="2512">
        <f t="shared" si="5"/>
        <v>0</v>
      </c>
      <c r="M134" s="2512"/>
      <c r="N134" s="2513"/>
      <c r="Q134" s="114"/>
      <c r="R134" s="148"/>
    </row>
    <row r="135" spans="1:18" s="1" customFormat="1" ht="15.6">
      <c r="A135" s="234">
        <v>41338</v>
      </c>
      <c r="B135" s="199" t="s">
        <v>784</v>
      </c>
      <c r="C135" s="211" t="s">
        <v>766</v>
      </c>
      <c r="D135" s="216">
        <v>20</v>
      </c>
      <c r="E135" s="216">
        <v>121500</v>
      </c>
      <c r="F135" s="113">
        <f t="shared" si="4"/>
        <v>2430000</v>
      </c>
      <c r="G135" s="112"/>
      <c r="H135" s="112"/>
      <c r="I135" s="114">
        <v>20</v>
      </c>
      <c r="J135" s="114">
        <f t="shared" si="3"/>
        <v>2430000</v>
      </c>
      <c r="K135" s="114">
        <f t="shared" si="5"/>
        <v>20</v>
      </c>
      <c r="L135" s="2512">
        <f t="shared" si="5"/>
        <v>2430000</v>
      </c>
      <c r="M135" s="2512"/>
      <c r="N135" s="2513"/>
      <c r="Q135" s="114"/>
      <c r="R135" s="148"/>
    </row>
    <row r="136" spans="1:18" s="1" customFormat="1" ht="15.6">
      <c r="A136" s="234">
        <v>41703</v>
      </c>
      <c r="B136" s="199" t="s">
        <v>785</v>
      </c>
      <c r="C136" s="211" t="s">
        <v>687</v>
      </c>
      <c r="D136" s="216">
        <v>5400</v>
      </c>
      <c r="E136" s="216">
        <v>140</v>
      </c>
      <c r="F136" s="113">
        <f t="shared" si="4"/>
        <v>756000</v>
      </c>
      <c r="G136" s="112"/>
      <c r="H136" s="112"/>
      <c r="I136" s="114"/>
      <c r="J136" s="114">
        <f t="shared" si="3"/>
        <v>0</v>
      </c>
      <c r="K136" s="114">
        <f t="shared" si="5"/>
        <v>0</v>
      </c>
      <c r="L136" s="2512">
        <f t="shared" si="5"/>
        <v>0</v>
      </c>
      <c r="M136" s="2512"/>
      <c r="N136" s="2513"/>
      <c r="Q136" s="114"/>
      <c r="R136" s="148"/>
    </row>
    <row r="137" spans="1:18" s="1" customFormat="1" ht="15.6">
      <c r="A137" s="234">
        <v>42068</v>
      </c>
      <c r="B137" s="199" t="s">
        <v>786</v>
      </c>
      <c r="C137" s="211" t="s">
        <v>687</v>
      </c>
      <c r="D137" s="216">
        <v>50</v>
      </c>
      <c r="E137" s="216">
        <v>13500</v>
      </c>
      <c r="F137" s="113">
        <f t="shared" si="4"/>
        <v>675000</v>
      </c>
      <c r="G137" s="112"/>
      <c r="H137" s="112"/>
      <c r="I137" s="114">
        <v>50</v>
      </c>
      <c r="J137" s="114">
        <f t="shared" si="3"/>
        <v>675000</v>
      </c>
      <c r="K137" s="114">
        <f t="shared" si="5"/>
        <v>50</v>
      </c>
      <c r="L137" s="2512">
        <f t="shared" si="5"/>
        <v>675000</v>
      </c>
      <c r="M137" s="2512"/>
      <c r="N137" s="2513"/>
      <c r="Q137" s="114"/>
      <c r="R137" s="148"/>
    </row>
    <row r="138" spans="1:18" s="1" customFormat="1" ht="15.6">
      <c r="A138" s="234">
        <v>42434</v>
      </c>
      <c r="B138" s="199" t="s">
        <v>787</v>
      </c>
      <c r="C138" s="211" t="s">
        <v>766</v>
      </c>
      <c r="D138" s="216">
        <v>6</v>
      </c>
      <c r="E138" s="216">
        <v>81000</v>
      </c>
      <c r="F138" s="113">
        <f t="shared" si="4"/>
        <v>486000</v>
      </c>
      <c r="G138" s="112"/>
      <c r="H138" s="112"/>
      <c r="I138" s="114"/>
      <c r="J138" s="114">
        <f t="shared" si="3"/>
        <v>0</v>
      </c>
      <c r="K138" s="114">
        <f t="shared" si="5"/>
        <v>0</v>
      </c>
      <c r="L138" s="2512">
        <f t="shared" si="5"/>
        <v>0</v>
      </c>
      <c r="M138" s="2512"/>
      <c r="N138" s="2513"/>
      <c r="Q138" s="114"/>
      <c r="R138" s="148"/>
    </row>
    <row r="139" spans="1:18" s="1" customFormat="1" ht="15.6">
      <c r="A139" s="234">
        <v>42799</v>
      </c>
      <c r="B139" s="199" t="s">
        <v>788</v>
      </c>
      <c r="C139" s="211" t="s">
        <v>789</v>
      </c>
      <c r="D139" s="216">
        <v>4</v>
      </c>
      <c r="E139" s="216">
        <v>2700000</v>
      </c>
      <c r="F139" s="113">
        <f t="shared" si="4"/>
        <v>10800000</v>
      </c>
      <c r="G139" s="112"/>
      <c r="H139" s="112"/>
      <c r="I139" s="114"/>
      <c r="J139" s="114">
        <f t="shared" si="3"/>
        <v>0</v>
      </c>
      <c r="K139" s="114">
        <f t="shared" si="5"/>
        <v>0</v>
      </c>
      <c r="L139" s="2512">
        <f t="shared" si="5"/>
        <v>0</v>
      </c>
      <c r="M139" s="2512"/>
      <c r="N139" s="2513"/>
      <c r="Q139" s="114"/>
      <c r="R139" s="148"/>
    </row>
    <row r="140" spans="1:18" s="1" customFormat="1" ht="15.6">
      <c r="A140" s="198">
        <v>6</v>
      </c>
      <c r="B140" s="229" t="s">
        <v>406</v>
      </c>
      <c r="C140" s="210"/>
      <c r="D140" s="224"/>
      <c r="E140" s="224"/>
      <c r="F140" s="113">
        <f t="shared" si="4"/>
        <v>0</v>
      </c>
      <c r="G140" s="112"/>
      <c r="H140" s="112"/>
      <c r="I140" s="114"/>
      <c r="J140" s="114">
        <f t="shared" si="3"/>
        <v>0</v>
      </c>
      <c r="K140" s="114"/>
      <c r="L140" s="2512">
        <f t="shared" ref="L140:L203" si="6">+J140+R140</f>
        <v>0</v>
      </c>
      <c r="M140" s="2512"/>
      <c r="N140" s="2513"/>
      <c r="Q140" s="114"/>
      <c r="R140" s="148"/>
    </row>
    <row r="141" spans="1:18" s="1" customFormat="1" ht="15.6">
      <c r="A141" s="223">
        <v>61</v>
      </c>
      <c r="B141" s="199" t="s">
        <v>790</v>
      </c>
      <c r="C141" s="210"/>
      <c r="D141" s="224"/>
      <c r="E141" s="224"/>
      <c r="F141" s="113">
        <f t="shared" si="4"/>
        <v>0</v>
      </c>
      <c r="G141" s="112"/>
      <c r="H141" s="112"/>
      <c r="I141" s="114"/>
      <c r="J141" s="114">
        <f t="shared" si="3"/>
        <v>0</v>
      </c>
      <c r="K141" s="114"/>
      <c r="L141" s="2512">
        <f t="shared" si="6"/>
        <v>0</v>
      </c>
      <c r="M141" s="2512"/>
      <c r="N141" s="2513"/>
      <c r="Q141" s="114"/>
      <c r="R141" s="148"/>
    </row>
    <row r="142" spans="1:18" s="1" customFormat="1" ht="15.6">
      <c r="A142" s="225" t="s">
        <v>791</v>
      </c>
      <c r="B142" s="199" t="s">
        <v>792</v>
      </c>
      <c r="C142" s="211" t="s">
        <v>521</v>
      </c>
      <c r="D142" s="216">
        <v>141</v>
      </c>
      <c r="E142" s="216">
        <v>810</v>
      </c>
      <c r="F142" s="113">
        <f t="shared" si="4"/>
        <v>114210</v>
      </c>
      <c r="G142" s="112"/>
      <c r="H142" s="112"/>
      <c r="I142" s="114"/>
      <c r="J142" s="114">
        <f t="shared" si="3"/>
        <v>0</v>
      </c>
      <c r="K142" s="114"/>
      <c r="L142" s="2512">
        <f t="shared" si="6"/>
        <v>0</v>
      </c>
      <c r="M142" s="2512"/>
      <c r="N142" s="2513"/>
      <c r="Q142" s="114"/>
      <c r="R142" s="148"/>
    </row>
    <row r="143" spans="1:18" s="1" customFormat="1" ht="31.2">
      <c r="A143" s="231">
        <v>62</v>
      </c>
      <c r="B143" s="199" t="s">
        <v>793</v>
      </c>
      <c r="C143" s="210"/>
      <c r="D143" s="216"/>
      <c r="E143" s="216"/>
      <c r="F143" s="113">
        <f t="shared" si="4"/>
        <v>0</v>
      </c>
      <c r="G143" s="112"/>
      <c r="H143" s="112"/>
      <c r="I143" s="114"/>
      <c r="J143" s="114">
        <f t="shared" si="3"/>
        <v>0</v>
      </c>
      <c r="K143" s="114"/>
      <c r="L143" s="2512">
        <f t="shared" si="6"/>
        <v>0</v>
      </c>
      <c r="M143" s="2512"/>
      <c r="N143" s="2513"/>
      <c r="Q143" s="114"/>
      <c r="R143" s="148"/>
    </row>
    <row r="144" spans="1:18" s="1" customFormat="1" ht="15.6">
      <c r="A144" s="225" t="s">
        <v>794</v>
      </c>
      <c r="B144" s="235" t="s">
        <v>397</v>
      </c>
      <c r="C144" s="227" t="s">
        <v>795</v>
      </c>
      <c r="D144" s="216">
        <v>1</v>
      </c>
      <c r="E144" s="216">
        <v>340000</v>
      </c>
      <c r="F144" s="113">
        <f t="shared" si="4"/>
        <v>340000</v>
      </c>
      <c r="G144" s="112"/>
      <c r="H144" s="112"/>
      <c r="I144" s="114"/>
      <c r="J144" s="114">
        <f t="shared" si="3"/>
        <v>0</v>
      </c>
      <c r="K144" s="114"/>
      <c r="L144" s="2512">
        <f t="shared" si="6"/>
        <v>0</v>
      </c>
      <c r="M144" s="2512"/>
      <c r="N144" s="2513"/>
      <c r="Q144" s="114"/>
      <c r="R144" s="148"/>
    </row>
    <row r="145" spans="1:18" s="1" customFormat="1" ht="15.6">
      <c r="A145" s="225" t="s">
        <v>796</v>
      </c>
      <c r="B145" s="228" t="s">
        <v>398</v>
      </c>
      <c r="C145" s="227" t="s">
        <v>795</v>
      </c>
      <c r="D145" s="216">
        <v>4</v>
      </c>
      <c r="E145" s="216">
        <v>40000</v>
      </c>
      <c r="F145" s="113">
        <f t="shared" si="4"/>
        <v>160000</v>
      </c>
      <c r="G145" s="112"/>
      <c r="H145" s="112"/>
      <c r="I145" s="114"/>
      <c r="J145" s="114">
        <f t="shared" si="3"/>
        <v>0</v>
      </c>
      <c r="K145" s="114"/>
      <c r="L145" s="2512">
        <f t="shared" si="6"/>
        <v>0</v>
      </c>
      <c r="M145" s="2512"/>
      <c r="N145" s="2513"/>
      <c r="Q145" s="114"/>
      <c r="R145" s="148"/>
    </row>
    <row r="146" spans="1:18" s="1" customFormat="1" ht="31.2">
      <c r="A146" s="231">
        <v>63</v>
      </c>
      <c r="B146" s="199" t="s">
        <v>797</v>
      </c>
      <c r="C146" s="210"/>
      <c r="D146" s="216"/>
      <c r="E146" s="216"/>
      <c r="F146" s="113">
        <f t="shared" si="4"/>
        <v>0</v>
      </c>
      <c r="G146" s="112"/>
      <c r="H146" s="112"/>
      <c r="I146" s="114"/>
      <c r="J146" s="114">
        <f t="shared" si="3"/>
        <v>0</v>
      </c>
      <c r="K146" s="114"/>
      <c r="L146" s="2512">
        <f t="shared" si="6"/>
        <v>0</v>
      </c>
      <c r="M146" s="2512"/>
      <c r="N146" s="2513"/>
      <c r="Q146" s="114"/>
      <c r="R146" s="148"/>
    </row>
    <row r="147" spans="1:18" s="1" customFormat="1" ht="31.2">
      <c r="A147" s="225" t="s">
        <v>798</v>
      </c>
      <c r="B147" s="199" t="s">
        <v>799</v>
      </c>
      <c r="C147" s="227" t="s">
        <v>535</v>
      </c>
      <c r="D147" s="216">
        <v>150</v>
      </c>
      <c r="E147" s="216">
        <v>20250</v>
      </c>
      <c r="F147" s="113">
        <f t="shared" si="4"/>
        <v>3037500</v>
      </c>
      <c r="G147" s="112"/>
      <c r="H147" s="112"/>
      <c r="I147" s="114"/>
      <c r="J147" s="114">
        <f t="shared" si="3"/>
        <v>0</v>
      </c>
      <c r="K147" s="114"/>
      <c r="L147" s="2512">
        <f t="shared" si="6"/>
        <v>0</v>
      </c>
      <c r="M147" s="2512"/>
      <c r="N147" s="2513"/>
      <c r="Q147" s="114"/>
      <c r="R147" s="148"/>
    </row>
    <row r="148" spans="1:18" s="1" customFormat="1" ht="15.6">
      <c r="A148" s="223">
        <v>64</v>
      </c>
      <c r="B148" s="199" t="s">
        <v>800</v>
      </c>
      <c r="C148" s="210"/>
      <c r="D148" s="216"/>
      <c r="E148" s="216"/>
      <c r="F148" s="113">
        <f t="shared" si="4"/>
        <v>0</v>
      </c>
      <c r="G148" s="112"/>
      <c r="H148" s="112"/>
      <c r="I148" s="114"/>
      <c r="J148" s="114">
        <f t="shared" si="3"/>
        <v>0</v>
      </c>
      <c r="K148" s="114"/>
      <c r="L148" s="2512">
        <f t="shared" si="6"/>
        <v>0</v>
      </c>
      <c r="M148" s="2512"/>
      <c r="N148" s="2513"/>
      <c r="Q148" s="114"/>
      <c r="R148" s="148"/>
    </row>
    <row r="149" spans="1:18" s="1" customFormat="1" ht="15.6">
      <c r="A149" s="225" t="s">
        <v>801</v>
      </c>
      <c r="B149" s="199" t="s">
        <v>802</v>
      </c>
      <c r="C149" s="211" t="s">
        <v>535</v>
      </c>
      <c r="D149" s="216">
        <v>30</v>
      </c>
      <c r="E149" s="216">
        <v>110000</v>
      </c>
      <c r="F149" s="113">
        <f t="shared" si="4"/>
        <v>3300000</v>
      </c>
      <c r="G149" s="112"/>
      <c r="H149" s="112"/>
      <c r="I149" s="114"/>
      <c r="J149" s="114">
        <f t="shared" si="3"/>
        <v>0</v>
      </c>
      <c r="K149" s="114"/>
      <c r="L149" s="2512">
        <f t="shared" si="6"/>
        <v>0</v>
      </c>
      <c r="M149" s="2512"/>
      <c r="N149" s="2513"/>
      <c r="Q149" s="114"/>
      <c r="R149" s="148"/>
    </row>
    <row r="150" spans="1:18" s="1" customFormat="1" ht="31.2">
      <c r="A150" s="225" t="s">
        <v>803</v>
      </c>
      <c r="B150" s="228" t="s">
        <v>307</v>
      </c>
      <c r="C150" s="227" t="s">
        <v>535</v>
      </c>
      <c r="D150" s="216">
        <v>45</v>
      </c>
      <c r="E150" s="216">
        <v>54000</v>
      </c>
      <c r="F150" s="113">
        <f t="shared" si="4"/>
        <v>2430000</v>
      </c>
      <c r="G150" s="112"/>
      <c r="H150" s="112"/>
      <c r="I150" s="114"/>
      <c r="J150" s="114">
        <f t="shared" si="3"/>
        <v>0</v>
      </c>
      <c r="K150" s="114"/>
      <c r="L150" s="2512">
        <f t="shared" si="6"/>
        <v>0</v>
      </c>
      <c r="M150" s="2512"/>
      <c r="N150" s="2513"/>
      <c r="Q150" s="114"/>
      <c r="R150" s="148"/>
    </row>
    <row r="151" spans="1:18" s="1" customFormat="1" ht="31.2">
      <c r="A151" s="225" t="s">
        <v>804</v>
      </c>
      <c r="B151" s="228" t="s">
        <v>399</v>
      </c>
      <c r="C151" s="227" t="s">
        <v>535</v>
      </c>
      <c r="D151" s="216">
        <v>75</v>
      </c>
      <c r="E151" s="216">
        <v>13500</v>
      </c>
      <c r="F151" s="113">
        <f t="shared" si="4"/>
        <v>1012500</v>
      </c>
      <c r="G151" s="112"/>
      <c r="H151" s="112"/>
      <c r="I151" s="114"/>
      <c r="J151" s="114">
        <f t="shared" si="3"/>
        <v>0</v>
      </c>
      <c r="K151" s="114"/>
      <c r="L151" s="2512">
        <f t="shared" si="6"/>
        <v>0</v>
      </c>
      <c r="M151" s="2512"/>
      <c r="N151" s="2513"/>
      <c r="Q151" s="114"/>
      <c r="R151" s="148"/>
    </row>
    <row r="152" spans="1:18" s="1" customFormat="1" ht="15.6">
      <c r="A152" s="223">
        <v>65</v>
      </c>
      <c r="B152" s="199" t="s">
        <v>805</v>
      </c>
      <c r="C152" s="210"/>
      <c r="D152" s="216"/>
      <c r="E152" s="216"/>
      <c r="F152" s="113">
        <f t="shared" si="4"/>
        <v>0</v>
      </c>
      <c r="G152" s="112"/>
      <c r="H152" s="112"/>
      <c r="I152" s="114"/>
      <c r="J152" s="114">
        <f t="shared" si="3"/>
        <v>0</v>
      </c>
      <c r="K152" s="114"/>
      <c r="L152" s="2512">
        <f t="shared" si="6"/>
        <v>0</v>
      </c>
      <c r="M152" s="2512"/>
      <c r="N152" s="2513"/>
      <c r="Q152" s="114"/>
      <c r="R152" s="148"/>
    </row>
    <row r="153" spans="1:18" s="1" customFormat="1" ht="31.2">
      <c r="A153" s="225" t="s">
        <v>806</v>
      </c>
      <c r="B153" s="228" t="s">
        <v>400</v>
      </c>
      <c r="C153" s="227" t="s">
        <v>795</v>
      </c>
      <c r="D153" s="216">
        <v>6</v>
      </c>
      <c r="E153" s="216">
        <v>2160000</v>
      </c>
      <c r="F153" s="113">
        <f t="shared" si="4"/>
        <v>12960000</v>
      </c>
      <c r="G153" s="112"/>
      <c r="H153" s="112"/>
      <c r="I153" s="114"/>
      <c r="J153" s="114">
        <f t="shared" si="3"/>
        <v>0</v>
      </c>
      <c r="K153" s="114"/>
      <c r="L153" s="2512">
        <f t="shared" si="6"/>
        <v>0</v>
      </c>
      <c r="M153" s="2512"/>
      <c r="N153" s="2513"/>
      <c r="Q153" s="114"/>
      <c r="R153" s="148"/>
    </row>
    <row r="154" spans="1:18" s="1" customFormat="1" ht="46.8">
      <c r="A154" s="223">
        <v>66</v>
      </c>
      <c r="B154" s="199" t="s">
        <v>807</v>
      </c>
      <c r="C154" s="210"/>
      <c r="D154" s="216"/>
      <c r="E154" s="216"/>
      <c r="F154" s="113">
        <f t="shared" si="4"/>
        <v>0</v>
      </c>
      <c r="G154" s="112"/>
      <c r="H154" s="112"/>
      <c r="I154" s="114"/>
      <c r="J154" s="114">
        <f t="shared" si="3"/>
        <v>0</v>
      </c>
      <c r="K154" s="114"/>
      <c r="L154" s="2512">
        <f t="shared" si="6"/>
        <v>0</v>
      </c>
      <c r="M154" s="2512"/>
      <c r="N154" s="2513"/>
      <c r="Q154" s="114"/>
      <c r="R154" s="148"/>
    </row>
    <row r="155" spans="1:18" s="1" customFormat="1" ht="15.6">
      <c r="A155" s="225" t="s">
        <v>808</v>
      </c>
      <c r="B155" s="199" t="s">
        <v>809</v>
      </c>
      <c r="C155" s="211" t="s">
        <v>521</v>
      </c>
      <c r="D155" s="216">
        <v>141</v>
      </c>
      <c r="E155" s="216">
        <v>67500</v>
      </c>
      <c r="F155" s="113">
        <f t="shared" si="4"/>
        <v>9517500</v>
      </c>
      <c r="G155" s="112"/>
      <c r="H155" s="112"/>
      <c r="I155" s="114"/>
      <c r="J155" s="114">
        <f t="shared" si="3"/>
        <v>0</v>
      </c>
      <c r="K155" s="114"/>
      <c r="L155" s="2512">
        <f t="shared" si="6"/>
        <v>0</v>
      </c>
      <c r="M155" s="2512"/>
      <c r="N155" s="2513"/>
      <c r="Q155" s="114"/>
      <c r="R155" s="148"/>
    </row>
    <row r="156" spans="1:18" s="1" customFormat="1" ht="46.8">
      <c r="A156" s="225" t="s">
        <v>810</v>
      </c>
      <c r="B156" s="199" t="s">
        <v>811</v>
      </c>
      <c r="C156" s="227" t="s">
        <v>812</v>
      </c>
      <c r="D156" s="216">
        <v>8</v>
      </c>
      <c r="E156" s="216">
        <v>340000</v>
      </c>
      <c r="F156" s="113">
        <f t="shared" si="4"/>
        <v>2720000</v>
      </c>
      <c r="G156" s="112"/>
      <c r="H156" s="112"/>
      <c r="I156" s="114"/>
      <c r="J156" s="114">
        <f t="shared" si="3"/>
        <v>0</v>
      </c>
      <c r="K156" s="114"/>
      <c r="L156" s="2512">
        <f t="shared" si="6"/>
        <v>0</v>
      </c>
      <c r="M156" s="2512"/>
      <c r="N156" s="2513"/>
      <c r="Q156" s="114"/>
      <c r="R156" s="148"/>
    </row>
    <row r="157" spans="1:18" s="1" customFormat="1" ht="15.6">
      <c r="A157" s="198">
        <v>7</v>
      </c>
      <c r="B157" s="229" t="s">
        <v>407</v>
      </c>
      <c r="C157" s="210"/>
      <c r="D157" s="224"/>
      <c r="E157" s="224"/>
      <c r="F157" s="113">
        <f t="shared" si="4"/>
        <v>0</v>
      </c>
      <c r="G157" s="112"/>
      <c r="H157" s="112"/>
      <c r="I157" s="114"/>
      <c r="J157" s="114">
        <f t="shared" ref="J157:J220" si="7">ROUND(I157*E157,2)</f>
        <v>0</v>
      </c>
      <c r="K157" s="114"/>
      <c r="L157" s="2512">
        <f t="shared" si="6"/>
        <v>0</v>
      </c>
      <c r="M157" s="2512"/>
      <c r="N157" s="2513"/>
      <c r="Q157" s="114"/>
      <c r="R157" s="148"/>
    </row>
    <row r="158" spans="1:18" s="1" customFormat="1" ht="15.6">
      <c r="A158" s="223">
        <v>71</v>
      </c>
      <c r="B158" s="199" t="s">
        <v>813</v>
      </c>
      <c r="C158" s="210"/>
      <c r="D158" s="224"/>
      <c r="E158" s="224"/>
      <c r="F158" s="113">
        <f t="shared" si="4"/>
        <v>0</v>
      </c>
      <c r="G158" s="112"/>
      <c r="H158" s="112"/>
      <c r="I158" s="114"/>
      <c r="J158" s="114">
        <f t="shared" si="7"/>
        <v>0</v>
      </c>
      <c r="K158" s="114"/>
      <c r="L158" s="2512">
        <f t="shared" si="6"/>
        <v>0</v>
      </c>
      <c r="M158" s="2512"/>
      <c r="N158" s="2513"/>
      <c r="Q158" s="114"/>
      <c r="R158" s="148"/>
    </row>
    <row r="159" spans="1:18" s="1" customFormat="1" ht="31.2">
      <c r="A159" s="225" t="s">
        <v>814</v>
      </c>
      <c r="B159" s="199" t="s">
        <v>815</v>
      </c>
      <c r="C159" s="227" t="s">
        <v>521</v>
      </c>
      <c r="D159" s="216">
        <v>129.5</v>
      </c>
      <c r="E159" s="216">
        <v>680</v>
      </c>
      <c r="F159" s="113">
        <f t="shared" ref="F159:F220" si="8">ROUND(D159*E159,2)</f>
        <v>88060</v>
      </c>
      <c r="G159" s="112"/>
      <c r="H159" s="112"/>
      <c r="I159" s="114"/>
      <c r="J159" s="114">
        <f t="shared" si="7"/>
        <v>0</v>
      </c>
      <c r="K159" s="114"/>
      <c r="L159" s="2512">
        <f t="shared" si="6"/>
        <v>0</v>
      </c>
      <c r="M159" s="2512"/>
      <c r="N159" s="2513"/>
      <c r="Q159" s="114"/>
      <c r="R159" s="148"/>
    </row>
    <row r="160" spans="1:18" s="1" customFormat="1" ht="15.6">
      <c r="A160" s="231">
        <v>72</v>
      </c>
      <c r="B160" s="199" t="s">
        <v>816</v>
      </c>
      <c r="C160" s="210"/>
      <c r="D160" s="216"/>
      <c r="E160" s="216"/>
      <c r="F160" s="113">
        <f t="shared" si="8"/>
        <v>0</v>
      </c>
      <c r="G160" s="112"/>
      <c r="H160" s="112"/>
      <c r="I160" s="114"/>
      <c r="J160" s="114">
        <f t="shared" si="7"/>
        <v>0</v>
      </c>
      <c r="K160" s="114"/>
      <c r="L160" s="2512">
        <f t="shared" si="6"/>
        <v>0</v>
      </c>
      <c r="M160" s="2512"/>
      <c r="N160" s="2513"/>
      <c r="Q160" s="114"/>
      <c r="R160" s="148"/>
    </row>
    <row r="161" spans="1:18" s="1" customFormat="1" ht="31.2">
      <c r="A161" s="225" t="s">
        <v>817</v>
      </c>
      <c r="B161" s="199" t="s">
        <v>799</v>
      </c>
      <c r="C161" s="227" t="s">
        <v>535</v>
      </c>
      <c r="D161" s="216">
        <v>237.2</v>
      </c>
      <c r="E161" s="216">
        <v>20250</v>
      </c>
      <c r="F161" s="113">
        <f t="shared" si="8"/>
        <v>4803300</v>
      </c>
      <c r="G161" s="112"/>
      <c r="H161" s="112"/>
      <c r="I161" s="114"/>
      <c r="J161" s="114">
        <f t="shared" si="7"/>
        <v>0</v>
      </c>
      <c r="K161" s="114"/>
      <c r="L161" s="2512">
        <f t="shared" si="6"/>
        <v>0</v>
      </c>
      <c r="M161" s="2512"/>
      <c r="N161" s="2513"/>
      <c r="Q161" s="114"/>
      <c r="R161" s="148"/>
    </row>
    <row r="162" spans="1:18" s="1" customFormat="1" ht="15.6">
      <c r="A162" s="223">
        <v>73</v>
      </c>
      <c r="B162" s="199" t="s">
        <v>818</v>
      </c>
      <c r="C162" s="210"/>
      <c r="D162" s="216"/>
      <c r="E162" s="216"/>
      <c r="F162" s="113">
        <f t="shared" si="8"/>
        <v>0</v>
      </c>
      <c r="G162" s="112"/>
      <c r="H162" s="112"/>
      <c r="I162" s="114"/>
      <c r="J162" s="114">
        <f t="shared" si="7"/>
        <v>0</v>
      </c>
      <c r="K162" s="114"/>
      <c r="L162" s="2512">
        <f t="shared" si="6"/>
        <v>0</v>
      </c>
      <c r="M162" s="2512"/>
      <c r="N162" s="2513"/>
      <c r="Q162" s="114"/>
      <c r="R162" s="148"/>
    </row>
    <row r="163" spans="1:18" s="1" customFormat="1" ht="15.6">
      <c r="A163" s="225" t="s">
        <v>819</v>
      </c>
      <c r="B163" s="199" t="s">
        <v>820</v>
      </c>
      <c r="C163" s="211" t="s">
        <v>535</v>
      </c>
      <c r="D163" s="216">
        <v>47.4</v>
      </c>
      <c r="E163" s="216">
        <v>71709</v>
      </c>
      <c r="F163" s="113">
        <f t="shared" si="8"/>
        <v>3399006.6</v>
      </c>
      <c r="G163" s="112"/>
      <c r="H163" s="112"/>
      <c r="I163" s="114"/>
      <c r="J163" s="114">
        <f t="shared" si="7"/>
        <v>0</v>
      </c>
      <c r="K163" s="114"/>
      <c r="L163" s="2512">
        <f t="shared" si="6"/>
        <v>0</v>
      </c>
      <c r="M163" s="2512"/>
      <c r="N163" s="2513"/>
      <c r="Q163" s="114"/>
      <c r="R163" s="148"/>
    </row>
    <row r="164" spans="1:18" s="1" customFormat="1" ht="15.6">
      <c r="A164" s="225" t="s">
        <v>821</v>
      </c>
      <c r="B164" s="199" t="s">
        <v>822</v>
      </c>
      <c r="C164" s="211" t="s">
        <v>535</v>
      </c>
      <c r="D164" s="216">
        <v>71.2</v>
      </c>
      <c r="E164" s="216">
        <v>27000</v>
      </c>
      <c r="F164" s="113">
        <f t="shared" si="8"/>
        <v>1922400</v>
      </c>
      <c r="G164" s="112"/>
      <c r="H164" s="112"/>
      <c r="I164" s="114"/>
      <c r="J164" s="114">
        <f t="shared" si="7"/>
        <v>0</v>
      </c>
      <c r="K164" s="114"/>
      <c r="L164" s="2512">
        <f t="shared" si="6"/>
        <v>0</v>
      </c>
      <c r="M164" s="2512"/>
      <c r="N164" s="2513"/>
      <c r="Q164" s="114"/>
      <c r="R164" s="148"/>
    </row>
    <row r="165" spans="1:18" s="1" customFormat="1" ht="15.6">
      <c r="A165" s="225" t="s">
        <v>823</v>
      </c>
      <c r="B165" s="199" t="s">
        <v>824</v>
      </c>
      <c r="C165" s="211" t="s">
        <v>535</v>
      </c>
      <c r="D165" s="216">
        <v>118.6</v>
      </c>
      <c r="E165" s="216">
        <v>13500</v>
      </c>
      <c r="F165" s="113">
        <f t="shared" si="8"/>
        <v>1601100</v>
      </c>
      <c r="G165" s="112"/>
      <c r="H165" s="112"/>
      <c r="I165" s="114"/>
      <c r="J165" s="114">
        <f t="shared" si="7"/>
        <v>0</v>
      </c>
      <c r="K165" s="114"/>
      <c r="L165" s="2512">
        <f t="shared" si="6"/>
        <v>0</v>
      </c>
      <c r="M165" s="2512"/>
      <c r="N165" s="2513"/>
      <c r="Q165" s="114"/>
      <c r="R165" s="148"/>
    </row>
    <row r="166" spans="1:18" s="1" customFormat="1" ht="15.6">
      <c r="A166" s="223">
        <v>74</v>
      </c>
      <c r="B166" s="199" t="s">
        <v>805</v>
      </c>
      <c r="C166" s="210"/>
      <c r="D166" s="216"/>
      <c r="E166" s="216"/>
      <c r="F166" s="113">
        <f t="shared" si="8"/>
        <v>0</v>
      </c>
      <c r="G166" s="112"/>
      <c r="H166" s="112"/>
      <c r="I166" s="114"/>
      <c r="J166" s="114">
        <f t="shared" si="7"/>
        <v>0</v>
      </c>
      <c r="K166" s="114"/>
      <c r="L166" s="2512">
        <f t="shared" si="6"/>
        <v>0</v>
      </c>
      <c r="M166" s="2512"/>
      <c r="N166" s="2513"/>
      <c r="Q166" s="114"/>
      <c r="R166" s="148"/>
    </row>
    <row r="167" spans="1:18" s="1" customFormat="1" ht="31.2">
      <c r="A167" s="225" t="s">
        <v>825</v>
      </c>
      <c r="B167" s="228" t="s">
        <v>401</v>
      </c>
      <c r="C167" s="227" t="s">
        <v>795</v>
      </c>
      <c r="D167" s="216">
        <v>3</v>
      </c>
      <c r="E167" s="216">
        <v>2430000</v>
      </c>
      <c r="F167" s="113">
        <f t="shared" si="8"/>
        <v>7290000</v>
      </c>
      <c r="G167" s="112"/>
      <c r="H167" s="112"/>
      <c r="I167" s="114"/>
      <c r="J167" s="114">
        <f t="shared" si="7"/>
        <v>0</v>
      </c>
      <c r="K167" s="114"/>
      <c r="L167" s="2512">
        <f t="shared" si="6"/>
        <v>0</v>
      </c>
      <c r="M167" s="2512"/>
      <c r="N167" s="2513"/>
      <c r="Q167" s="114"/>
      <c r="R167" s="148"/>
    </row>
    <row r="168" spans="1:18" s="1" customFormat="1" ht="31.2">
      <c r="A168" s="225" t="s">
        <v>826</v>
      </c>
      <c r="B168" s="199" t="s">
        <v>827</v>
      </c>
      <c r="C168" s="227" t="s">
        <v>795</v>
      </c>
      <c r="D168" s="216">
        <v>1</v>
      </c>
      <c r="E168" s="216">
        <v>4050000</v>
      </c>
      <c r="F168" s="113">
        <f t="shared" si="8"/>
        <v>4050000</v>
      </c>
      <c r="G168" s="112"/>
      <c r="H168" s="112"/>
      <c r="I168" s="114"/>
      <c r="J168" s="114">
        <f t="shared" si="7"/>
        <v>0</v>
      </c>
      <c r="K168" s="114"/>
      <c r="L168" s="2512">
        <f t="shared" si="6"/>
        <v>0</v>
      </c>
      <c r="M168" s="2512"/>
      <c r="N168" s="2513"/>
      <c r="Q168" s="114"/>
      <c r="R168" s="148"/>
    </row>
    <row r="169" spans="1:18" s="1" customFormat="1" ht="46.8">
      <c r="A169" s="153" t="s">
        <v>828</v>
      </c>
      <c r="B169" s="199" t="s">
        <v>829</v>
      </c>
      <c r="C169" s="232" t="s">
        <v>795</v>
      </c>
      <c r="D169" s="216">
        <v>6</v>
      </c>
      <c r="E169" s="216">
        <v>1080000</v>
      </c>
      <c r="F169" s="113">
        <f t="shared" si="8"/>
        <v>6480000</v>
      </c>
      <c r="G169" s="112"/>
      <c r="H169" s="112"/>
      <c r="I169" s="114"/>
      <c r="J169" s="114">
        <f t="shared" si="7"/>
        <v>0</v>
      </c>
      <c r="K169" s="114"/>
      <c r="L169" s="2512">
        <f t="shared" si="6"/>
        <v>0</v>
      </c>
      <c r="M169" s="2512"/>
      <c r="N169" s="2513"/>
      <c r="Q169" s="114"/>
      <c r="R169" s="148"/>
    </row>
    <row r="170" spans="1:18" s="1" customFormat="1" ht="46.8">
      <c r="A170" s="223">
        <v>75</v>
      </c>
      <c r="B170" s="199" t="s">
        <v>807</v>
      </c>
      <c r="C170" s="210"/>
      <c r="D170" s="216"/>
      <c r="E170" s="216"/>
      <c r="F170" s="113">
        <f t="shared" si="8"/>
        <v>0</v>
      </c>
      <c r="G170" s="112"/>
      <c r="H170" s="112"/>
      <c r="I170" s="114"/>
      <c r="J170" s="114">
        <f t="shared" si="7"/>
        <v>0</v>
      </c>
      <c r="K170" s="114"/>
      <c r="L170" s="2512">
        <f t="shared" si="6"/>
        <v>0</v>
      </c>
      <c r="M170" s="2512"/>
      <c r="N170" s="2513"/>
      <c r="Q170" s="114"/>
      <c r="R170" s="148"/>
    </row>
    <row r="171" spans="1:18" s="1" customFormat="1" ht="15.6">
      <c r="A171" s="225" t="s">
        <v>830</v>
      </c>
      <c r="B171" s="199" t="s">
        <v>831</v>
      </c>
      <c r="C171" s="211" t="s">
        <v>521</v>
      </c>
      <c r="D171" s="216">
        <v>129.5</v>
      </c>
      <c r="E171" s="216">
        <v>742500</v>
      </c>
      <c r="F171" s="113">
        <f t="shared" si="8"/>
        <v>96153750</v>
      </c>
      <c r="G171" s="112"/>
      <c r="H171" s="112"/>
      <c r="I171" s="114"/>
      <c r="J171" s="114">
        <f t="shared" si="7"/>
        <v>0</v>
      </c>
      <c r="K171" s="114"/>
      <c r="L171" s="2512">
        <f t="shared" si="6"/>
        <v>0</v>
      </c>
      <c r="M171" s="2512"/>
      <c r="N171" s="2513"/>
      <c r="Q171" s="114"/>
      <c r="R171" s="148"/>
    </row>
    <row r="172" spans="1:18" s="1" customFormat="1" ht="15.6">
      <c r="A172" s="223">
        <v>76</v>
      </c>
      <c r="B172" s="199" t="s">
        <v>832</v>
      </c>
      <c r="C172" s="210"/>
      <c r="D172" s="216"/>
      <c r="E172" s="216"/>
      <c r="F172" s="113">
        <f t="shared" si="8"/>
        <v>0</v>
      </c>
      <c r="G172" s="112"/>
      <c r="H172" s="112"/>
      <c r="I172" s="114"/>
      <c r="J172" s="114">
        <f t="shared" si="7"/>
        <v>0</v>
      </c>
      <c r="K172" s="114"/>
      <c r="L172" s="2512">
        <f t="shared" si="6"/>
        <v>0</v>
      </c>
      <c r="M172" s="2512"/>
      <c r="N172" s="2513"/>
      <c r="Q172" s="114"/>
      <c r="R172" s="148"/>
    </row>
    <row r="173" spans="1:18" s="1" customFormat="1" ht="15.6">
      <c r="A173" s="225" t="s">
        <v>833</v>
      </c>
      <c r="B173" s="199" t="s">
        <v>790</v>
      </c>
      <c r="C173" s="210"/>
      <c r="D173" s="216"/>
      <c r="E173" s="216"/>
      <c r="F173" s="113">
        <f t="shared" si="8"/>
        <v>0</v>
      </c>
      <c r="G173" s="112"/>
      <c r="H173" s="112"/>
      <c r="I173" s="114"/>
      <c r="J173" s="114">
        <f t="shared" si="7"/>
        <v>0</v>
      </c>
      <c r="K173" s="114"/>
      <c r="L173" s="2512">
        <f t="shared" si="6"/>
        <v>0</v>
      </c>
      <c r="M173" s="2512"/>
      <c r="N173" s="2513"/>
      <c r="Q173" s="114"/>
      <c r="R173" s="148"/>
    </row>
    <row r="174" spans="1:18" s="1" customFormat="1" ht="31.2">
      <c r="A174" s="225" t="s">
        <v>834</v>
      </c>
      <c r="B174" s="228" t="s">
        <v>402</v>
      </c>
      <c r="C174" s="227" t="s">
        <v>521</v>
      </c>
      <c r="D174" s="216">
        <v>80.5</v>
      </c>
      <c r="E174" s="216">
        <v>680</v>
      </c>
      <c r="F174" s="113">
        <f t="shared" si="8"/>
        <v>54740</v>
      </c>
      <c r="G174" s="112"/>
      <c r="H174" s="112"/>
      <c r="I174" s="114"/>
      <c r="J174" s="114">
        <f t="shared" si="7"/>
        <v>0</v>
      </c>
      <c r="K174" s="114"/>
      <c r="L174" s="2512">
        <f t="shared" si="6"/>
        <v>0</v>
      </c>
      <c r="M174" s="2512"/>
      <c r="N174" s="2513"/>
      <c r="Q174" s="114"/>
      <c r="R174" s="148"/>
    </row>
    <row r="175" spans="1:18" s="1" customFormat="1" ht="31.2">
      <c r="A175" s="225" t="s">
        <v>835</v>
      </c>
      <c r="B175" s="229" t="s">
        <v>403</v>
      </c>
      <c r="C175" s="210"/>
      <c r="D175" s="216"/>
      <c r="E175" s="216"/>
      <c r="F175" s="113">
        <f t="shared" si="8"/>
        <v>0</v>
      </c>
      <c r="G175" s="112"/>
      <c r="H175" s="112"/>
      <c r="I175" s="114"/>
      <c r="J175" s="114">
        <f t="shared" si="7"/>
        <v>0</v>
      </c>
      <c r="K175" s="114"/>
      <c r="L175" s="2512">
        <f t="shared" si="6"/>
        <v>0</v>
      </c>
      <c r="M175" s="2512"/>
      <c r="N175" s="2513"/>
      <c r="Q175" s="114"/>
      <c r="R175" s="148"/>
    </row>
    <row r="176" spans="1:18" s="1" customFormat="1" ht="31.2">
      <c r="A176" s="225" t="s">
        <v>836</v>
      </c>
      <c r="B176" s="199" t="s">
        <v>799</v>
      </c>
      <c r="C176" s="227" t="s">
        <v>535</v>
      </c>
      <c r="D176" s="216">
        <v>406.4</v>
      </c>
      <c r="E176" s="216">
        <v>20250</v>
      </c>
      <c r="F176" s="113">
        <f t="shared" si="8"/>
        <v>8229600</v>
      </c>
      <c r="G176" s="112"/>
      <c r="H176" s="112"/>
      <c r="I176" s="114"/>
      <c r="J176" s="114">
        <f t="shared" si="7"/>
        <v>0</v>
      </c>
      <c r="K176" s="114"/>
      <c r="L176" s="2512">
        <f t="shared" si="6"/>
        <v>0</v>
      </c>
      <c r="M176" s="2512"/>
      <c r="N176" s="2513"/>
      <c r="Q176" s="114"/>
      <c r="R176" s="148"/>
    </row>
    <row r="177" spans="1:18" s="1" customFormat="1" ht="15.6">
      <c r="A177" s="225" t="s">
        <v>837</v>
      </c>
      <c r="B177" s="199" t="s">
        <v>818</v>
      </c>
      <c r="C177" s="210"/>
      <c r="D177" s="216"/>
      <c r="E177" s="216"/>
      <c r="F177" s="113">
        <f t="shared" si="8"/>
        <v>0</v>
      </c>
      <c r="G177" s="112"/>
      <c r="H177" s="112"/>
      <c r="I177" s="114"/>
      <c r="J177" s="114">
        <f t="shared" si="7"/>
        <v>0</v>
      </c>
      <c r="K177" s="114"/>
      <c r="L177" s="2512">
        <f t="shared" si="6"/>
        <v>0</v>
      </c>
      <c r="M177" s="2512"/>
      <c r="N177" s="2513"/>
      <c r="Q177" s="114"/>
      <c r="R177" s="148"/>
    </row>
    <row r="178" spans="1:18" s="1" customFormat="1" ht="46.8">
      <c r="A178" s="225" t="s">
        <v>838</v>
      </c>
      <c r="B178" s="199" t="s">
        <v>839</v>
      </c>
      <c r="C178" s="227" t="s">
        <v>535</v>
      </c>
      <c r="D178" s="216">
        <v>43.4</v>
      </c>
      <c r="E178" s="216">
        <v>47250</v>
      </c>
      <c r="F178" s="113">
        <f t="shared" si="8"/>
        <v>2050650</v>
      </c>
      <c r="G178" s="112"/>
      <c r="H178" s="112"/>
      <c r="I178" s="114"/>
      <c r="J178" s="114">
        <f t="shared" si="7"/>
        <v>0</v>
      </c>
      <c r="K178" s="114"/>
      <c r="L178" s="2512">
        <f t="shared" si="6"/>
        <v>0</v>
      </c>
      <c r="M178" s="2512"/>
      <c r="N178" s="2513"/>
      <c r="Q178" s="114"/>
      <c r="R178" s="148"/>
    </row>
    <row r="179" spans="1:18" s="1" customFormat="1" ht="15.6">
      <c r="A179" s="225" t="s">
        <v>840</v>
      </c>
      <c r="B179" s="199" t="s">
        <v>841</v>
      </c>
      <c r="C179" s="210"/>
      <c r="D179" s="216"/>
      <c r="E179" s="216"/>
      <c r="F179" s="113">
        <f t="shared" si="8"/>
        <v>0</v>
      </c>
      <c r="G179" s="112"/>
      <c r="H179" s="112"/>
      <c r="I179" s="114"/>
      <c r="J179" s="114">
        <f t="shared" si="7"/>
        <v>0</v>
      </c>
      <c r="K179" s="114"/>
      <c r="L179" s="2512">
        <f t="shared" si="6"/>
        <v>0</v>
      </c>
      <c r="M179" s="2512"/>
      <c r="N179" s="2513"/>
      <c r="Q179" s="114"/>
      <c r="R179" s="148"/>
    </row>
    <row r="180" spans="1:18" s="1" customFormat="1" ht="31.2">
      <c r="A180" s="225" t="s">
        <v>842</v>
      </c>
      <c r="B180" s="199" t="s">
        <v>843</v>
      </c>
      <c r="C180" s="227" t="s">
        <v>526</v>
      </c>
      <c r="D180" s="216">
        <v>270.7</v>
      </c>
      <c r="E180" s="216">
        <v>40000</v>
      </c>
      <c r="F180" s="113">
        <f t="shared" si="8"/>
        <v>10828000</v>
      </c>
      <c r="G180" s="112"/>
      <c r="H180" s="112"/>
      <c r="I180" s="114"/>
      <c r="J180" s="114">
        <f t="shared" si="7"/>
        <v>0</v>
      </c>
      <c r="K180" s="114"/>
      <c r="L180" s="2512">
        <f t="shared" si="6"/>
        <v>0</v>
      </c>
      <c r="M180" s="2512"/>
      <c r="N180" s="2513"/>
      <c r="Q180" s="114"/>
      <c r="R180" s="148"/>
    </row>
    <row r="181" spans="1:18" s="1" customFormat="1" ht="46.8">
      <c r="A181" s="225" t="s">
        <v>844</v>
      </c>
      <c r="B181" s="228" t="s">
        <v>404</v>
      </c>
      <c r="C181" s="227" t="s">
        <v>535</v>
      </c>
      <c r="D181" s="216">
        <v>54.8</v>
      </c>
      <c r="E181" s="216">
        <v>945000</v>
      </c>
      <c r="F181" s="113">
        <f t="shared" si="8"/>
        <v>51786000</v>
      </c>
      <c r="G181" s="112"/>
      <c r="H181" s="112"/>
      <c r="I181" s="114"/>
      <c r="J181" s="114">
        <f t="shared" si="7"/>
        <v>0</v>
      </c>
      <c r="K181" s="114"/>
      <c r="L181" s="2512">
        <f t="shared" si="6"/>
        <v>0</v>
      </c>
      <c r="M181" s="2512"/>
      <c r="N181" s="2513"/>
      <c r="Q181" s="114"/>
      <c r="R181" s="148"/>
    </row>
    <row r="182" spans="1:18" s="1" customFormat="1" ht="46.8">
      <c r="A182" s="153" t="s">
        <v>845</v>
      </c>
      <c r="B182" s="228" t="s">
        <v>610</v>
      </c>
      <c r="C182" s="232" t="s">
        <v>535</v>
      </c>
      <c r="D182" s="216">
        <v>352.4</v>
      </c>
      <c r="E182" s="216">
        <v>945000</v>
      </c>
      <c r="F182" s="113">
        <f t="shared" si="8"/>
        <v>333018000</v>
      </c>
      <c r="G182" s="112"/>
      <c r="H182" s="112"/>
      <c r="I182" s="114"/>
      <c r="J182" s="114">
        <f t="shared" si="7"/>
        <v>0</v>
      </c>
      <c r="K182" s="114"/>
      <c r="L182" s="2512">
        <f t="shared" si="6"/>
        <v>0</v>
      </c>
      <c r="M182" s="2512"/>
      <c r="N182" s="2513"/>
      <c r="Q182" s="114"/>
      <c r="R182" s="148"/>
    </row>
    <row r="183" spans="1:18" s="1" customFormat="1" ht="15.6">
      <c r="A183" s="225" t="s">
        <v>846</v>
      </c>
      <c r="B183" s="199" t="s">
        <v>847</v>
      </c>
      <c r="C183" s="210"/>
      <c r="D183" s="216"/>
      <c r="E183" s="216"/>
      <c r="F183" s="113">
        <f t="shared" si="8"/>
        <v>0</v>
      </c>
      <c r="G183" s="112"/>
      <c r="H183" s="112"/>
      <c r="I183" s="114"/>
      <c r="J183" s="114">
        <f t="shared" si="7"/>
        <v>0</v>
      </c>
      <c r="K183" s="114"/>
      <c r="L183" s="2512">
        <f t="shared" si="6"/>
        <v>0</v>
      </c>
      <c r="M183" s="2512"/>
      <c r="N183" s="2513"/>
      <c r="Q183" s="114"/>
      <c r="R183" s="148"/>
    </row>
    <row r="184" spans="1:18" s="1" customFormat="1" ht="31.2">
      <c r="A184" s="225" t="s">
        <v>848</v>
      </c>
      <c r="B184" s="199" t="s">
        <v>849</v>
      </c>
      <c r="C184" s="227" t="s">
        <v>640</v>
      </c>
      <c r="D184" s="216">
        <v>32577.4</v>
      </c>
      <c r="E184" s="216">
        <v>5500</v>
      </c>
      <c r="F184" s="113">
        <f t="shared" si="8"/>
        <v>179175700</v>
      </c>
      <c r="G184" s="112"/>
      <c r="H184" s="112"/>
      <c r="I184" s="114"/>
      <c r="J184" s="114">
        <f t="shared" si="7"/>
        <v>0</v>
      </c>
      <c r="K184" s="114"/>
      <c r="L184" s="2512">
        <f t="shared" si="6"/>
        <v>0</v>
      </c>
      <c r="M184" s="2512"/>
      <c r="N184" s="2513"/>
      <c r="Q184" s="114"/>
      <c r="R184" s="148"/>
    </row>
    <row r="185" spans="1:18" s="1" customFormat="1" ht="15.6">
      <c r="A185" s="198">
        <v>8</v>
      </c>
      <c r="B185" s="229" t="s">
        <v>306</v>
      </c>
      <c r="C185" s="210"/>
      <c r="D185" s="224"/>
      <c r="E185" s="224"/>
      <c r="F185" s="113">
        <f t="shared" si="8"/>
        <v>0</v>
      </c>
      <c r="G185" s="112"/>
      <c r="H185" s="112"/>
      <c r="I185" s="114"/>
      <c r="J185" s="114">
        <f t="shared" si="7"/>
        <v>0</v>
      </c>
      <c r="K185" s="114"/>
      <c r="L185" s="2512">
        <f t="shared" si="6"/>
        <v>0</v>
      </c>
      <c r="M185" s="2512"/>
      <c r="N185" s="2513"/>
      <c r="Q185" s="114"/>
      <c r="R185" s="148"/>
    </row>
    <row r="186" spans="1:18" s="1" customFormat="1" ht="15.6">
      <c r="A186" s="223">
        <v>81</v>
      </c>
      <c r="B186" s="199" t="s">
        <v>790</v>
      </c>
      <c r="C186" s="210"/>
      <c r="D186" s="224"/>
      <c r="E186" s="224"/>
      <c r="F186" s="113">
        <f t="shared" si="8"/>
        <v>0</v>
      </c>
      <c r="G186" s="112"/>
      <c r="H186" s="112"/>
      <c r="I186" s="114"/>
      <c r="J186" s="114">
        <f t="shared" si="7"/>
        <v>0</v>
      </c>
      <c r="K186" s="114"/>
      <c r="L186" s="2512">
        <f t="shared" si="6"/>
        <v>0</v>
      </c>
      <c r="M186" s="2512"/>
      <c r="N186" s="2513"/>
      <c r="Q186" s="114"/>
      <c r="R186" s="148"/>
    </row>
    <row r="187" spans="1:18" s="1" customFormat="1" ht="15.6">
      <c r="A187" s="225" t="s">
        <v>850</v>
      </c>
      <c r="B187" s="199" t="s">
        <v>851</v>
      </c>
      <c r="C187" s="211" t="s">
        <v>521</v>
      </c>
      <c r="D187" s="216">
        <v>219.5</v>
      </c>
      <c r="E187" s="216">
        <v>680</v>
      </c>
      <c r="F187" s="113">
        <f t="shared" si="8"/>
        <v>149260</v>
      </c>
      <c r="G187" s="112"/>
      <c r="H187" s="112"/>
      <c r="I187" s="114"/>
      <c r="J187" s="114">
        <f t="shared" si="7"/>
        <v>0</v>
      </c>
      <c r="K187" s="114"/>
      <c r="L187" s="2512">
        <f t="shared" si="6"/>
        <v>0</v>
      </c>
      <c r="M187" s="2512"/>
      <c r="N187" s="2513"/>
      <c r="Q187" s="114"/>
      <c r="R187" s="148"/>
    </row>
    <row r="188" spans="1:18" s="1" customFormat="1" ht="15.6">
      <c r="A188" s="223">
        <v>82</v>
      </c>
      <c r="B188" s="199" t="s">
        <v>852</v>
      </c>
      <c r="C188" s="210"/>
      <c r="D188" s="216"/>
      <c r="E188" s="216"/>
      <c r="F188" s="113">
        <f t="shared" si="8"/>
        <v>0</v>
      </c>
      <c r="G188" s="112"/>
      <c r="H188" s="112"/>
      <c r="I188" s="114"/>
      <c r="J188" s="114">
        <f t="shared" si="7"/>
        <v>0</v>
      </c>
      <c r="K188" s="114"/>
      <c r="L188" s="2512">
        <f t="shared" si="6"/>
        <v>0</v>
      </c>
      <c r="M188" s="2512"/>
      <c r="N188" s="2513"/>
      <c r="Q188" s="114"/>
      <c r="R188" s="148"/>
    </row>
    <row r="189" spans="1:18" s="1" customFormat="1" ht="15.6">
      <c r="A189" s="225" t="s">
        <v>853</v>
      </c>
      <c r="B189" s="199" t="s">
        <v>854</v>
      </c>
      <c r="C189" s="211" t="s">
        <v>795</v>
      </c>
      <c r="D189" s="216">
        <v>2</v>
      </c>
      <c r="E189" s="216">
        <v>67500</v>
      </c>
      <c r="F189" s="113">
        <f t="shared" si="8"/>
        <v>135000</v>
      </c>
      <c r="G189" s="112"/>
      <c r="H189" s="112"/>
      <c r="I189" s="114"/>
      <c r="J189" s="114">
        <f t="shared" si="7"/>
        <v>0</v>
      </c>
      <c r="K189" s="114"/>
      <c r="L189" s="2512">
        <f t="shared" si="6"/>
        <v>0</v>
      </c>
      <c r="M189" s="2512"/>
      <c r="N189" s="2513"/>
      <c r="Q189" s="114"/>
      <c r="R189" s="148"/>
    </row>
    <row r="190" spans="1:18" s="1" customFormat="1" ht="15.6">
      <c r="A190" s="223">
        <v>83</v>
      </c>
      <c r="B190" s="199" t="s">
        <v>816</v>
      </c>
      <c r="C190" s="210"/>
      <c r="D190" s="216"/>
      <c r="E190" s="216"/>
      <c r="F190" s="113">
        <f t="shared" si="8"/>
        <v>0</v>
      </c>
      <c r="G190" s="112"/>
      <c r="H190" s="112"/>
      <c r="I190" s="114"/>
      <c r="J190" s="114">
        <f t="shared" si="7"/>
        <v>0</v>
      </c>
      <c r="K190" s="114"/>
      <c r="L190" s="2512">
        <f t="shared" si="6"/>
        <v>0</v>
      </c>
      <c r="M190" s="2512"/>
      <c r="N190" s="2513"/>
      <c r="Q190" s="114"/>
      <c r="R190" s="148"/>
    </row>
    <row r="191" spans="1:18" s="1" customFormat="1" ht="31.2">
      <c r="A191" s="225" t="s">
        <v>855</v>
      </c>
      <c r="B191" s="199" t="s">
        <v>856</v>
      </c>
      <c r="C191" s="211" t="s">
        <v>535</v>
      </c>
      <c r="D191" s="216">
        <v>124.4</v>
      </c>
      <c r="E191" s="216">
        <v>20250</v>
      </c>
      <c r="F191" s="113">
        <f t="shared" si="8"/>
        <v>2519100</v>
      </c>
      <c r="G191" s="112"/>
      <c r="H191" s="112"/>
      <c r="I191" s="114">
        <f>ROUND(48+75.54,2)</f>
        <v>123.54</v>
      </c>
      <c r="J191" s="114">
        <f t="shared" si="7"/>
        <v>2501685</v>
      </c>
      <c r="K191" s="114"/>
      <c r="L191" s="2512">
        <f t="shared" si="6"/>
        <v>2501685</v>
      </c>
      <c r="M191" s="2512"/>
      <c r="N191" s="2513"/>
      <c r="Q191" s="114"/>
      <c r="R191" s="148"/>
    </row>
    <row r="192" spans="1:18" s="1" customFormat="1" ht="15.6">
      <c r="A192" s="223">
        <v>84</v>
      </c>
      <c r="B192" s="199" t="s">
        <v>800</v>
      </c>
      <c r="C192" s="210"/>
      <c r="D192" s="216"/>
      <c r="E192" s="216"/>
      <c r="F192" s="113">
        <f t="shared" si="8"/>
        <v>0</v>
      </c>
      <c r="G192" s="112"/>
      <c r="H192" s="112"/>
      <c r="I192" s="114"/>
      <c r="J192" s="114">
        <f t="shared" si="7"/>
        <v>0</v>
      </c>
      <c r="K192" s="114"/>
      <c r="L192" s="2512">
        <f t="shared" si="6"/>
        <v>0</v>
      </c>
      <c r="M192" s="2512"/>
      <c r="N192" s="2513"/>
      <c r="Q192" s="114"/>
      <c r="R192" s="148"/>
    </row>
    <row r="193" spans="1:18" s="1" customFormat="1" ht="46.8">
      <c r="A193" s="225" t="s">
        <v>857</v>
      </c>
      <c r="B193" s="199" t="s">
        <v>858</v>
      </c>
      <c r="C193" s="227" t="s">
        <v>535</v>
      </c>
      <c r="D193" s="216">
        <v>87.1</v>
      </c>
      <c r="E193" s="216">
        <v>13500</v>
      </c>
      <c r="F193" s="113">
        <f t="shared" si="8"/>
        <v>1175850</v>
      </c>
      <c r="G193" s="112"/>
      <c r="H193" s="112"/>
      <c r="I193" s="114"/>
      <c r="J193" s="114">
        <f t="shared" si="7"/>
        <v>0</v>
      </c>
      <c r="K193" s="114"/>
      <c r="L193" s="2512">
        <f t="shared" si="6"/>
        <v>0</v>
      </c>
      <c r="M193" s="2512"/>
      <c r="N193" s="2513"/>
      <c r="Q193" s="114"/>
      <c r="R193" s="148"/>
    </row>
    <row r="194" spans="1:18" s="1" customFormat="1" ht="31.2">
      <c r="A194" s="225" t="s">
        <v>859</v>
      </c>
      <c r="B194" s="199" t="s">
        <v>860</v>
      </c>
      <c r="C194" s="227" t="s">
        <v>535</v>
      </c>
      <c r="D194" s="216">
        <v>37.300000000000011</v>
      </c>
      <c r="E194" s="216">
        <v>54000</v>
      </c>
      <c r="F194" s="113">
        <f t="shared" si="8"/>
        <v>2014200</v>
      </c>
      <c r="G194" s="112"/>
      <c r="H194" s="112"/>
      <c r="I194" s="114"/>
      <c r="J194" s="114">
        <f t="shared" si="7"/>
        <v>0</v>
      </c>
      <c r="K194" s="114"/>
      <c r="L194" s="2512">
        <f t="shared" si="6"/>
        <v>0</v>
      </c>
      <c r="M194" s="2512"/>
      <c r="N194" s="2513"/>
      <c r="Q194" s="114"/>
      <c r="R194" s="148"/>
    </row>
    <row r="195" spans="1:18" s="1" customFormat="1" ht="31.2">
      <c r="A195" s="223">
        <v>85</v>
      </c>
      <c r="B195" s="199" t="s">
        <v>861</v>
      </c>
      <c r="C195" s="211"/>
      <c r="D195" s="216"/>
      <c r="E195" s="216"/>
      <c r="F195" s="113">
        <f t="shared" si="8"/>
        <v>0</v>
      </c>
      <c r="G195" s="112"/>
      <c r="H195" s="112"/>
      <c r="I195" s="114"/>
      <c r="J195" s="114">
        <f t="shared" si="7"/>
        <v>0</v>
      </c>
      <c r="K195" s="114"/>
      <c r="L195" s="2512">
        <f t="shared" si="6"/>
        <v>0</v>
      </c>
      <c r="M195" s="2512"/>
      <c r="N195" s="2513"/>
      <c r="Q195" s="114"/>
      <c r="R195" s="148"/>
    </row>
    <row r="196" spans="1:18" s="1" customFormat="1" ht="15.6">
      <c r="A196" s="225" t="s">
        <v>862</v>
      </c>
      <c r="B196" s="199" t="s">
        <v>863</v>
      </c>
      <c r="C196" s="211" t="s">
        <v>521</v>
      </c>
      <c r="D196" s="216">
        <v>11.5</v>
      </c>
      <c r="E196" s="216">
        <v>27000</v>
      </c>
      <c r="F196" s="113">
        <f t="shared" si="8"/>
        <v>310500</v>
      </c>
      <c r="G196" s="112"/>
      <c r="H196" s="112"/>
      <c r="I196" s="114"/>
      <c r="J196" s="114">
        <f t="shared" si="7"/>
        <v>0</v>
      </c>
      <c r="K196" s="114"/>
      <c r="L196" s="2512">
        <f t="shared" si="6"/>
        <v>0</v>
      </c>
      <c r="M196" s="2512"/>
      <c r="N196" s="2513"/>
      <c r="Q196" s="114"/>
      <c r="R196" s="148"/>
    </row>
    <row r="197" spans="1:18" s="1" customFormat="1" ht="15.6">
      <c r="A197" s="225" t="s">
        <v>864</v>
      </c>
      <c r="B197" s="199" t="s">
        <v>865</v>
      </c>
      <c r="C197" s="211" t="s">
        <v>521</v>
      </c>
      <c r="D197" s="216">
        <v>32.5</v>
      </c>
      <c r="E197" s="216">
        <v>47250</v>
      </c>
      <c r="F197" s="113">
        <f t="shared" si="8"/>
        <v>1535625</v>
      </c>
      <c r="G197" s="112"/>
      <c r="H197" s="112"/>
      <c r="I197" s="114"/>
      <c r="J197" s="114">
        <f t="shared" si="7"/>
        <v>0</v>
      </c>
      <c r="K197" s="114"/>
      <c r="L197" s="2512">
        <f t="shared" si="6"/>
        <v>0</v>
      </c>
      <c r="M197" s="2512"/>
      <c r="N197" s="2513"/>
      <c r="Q197" s="114"/>
      <c r="R197" s="148"/>
    </row>
    <row r="198" spans="1:18" s="1" customFormat="1" ht="15.6">
      <c r="A198" s="225" t="s">
        <v>866</v>
      </c>
      <c r="B198" s="199" t="s">
        <v>867</v>
      </c>
      <c r="C198" s="211" t="s">
        <v>521</v>
      </c>
      <c r="D198" s="216">
        <v>3</v>
      </c>
      <c r="E198" s="216">
        <v>81000</v>
      </c>
      <c r="F198" s="113">
        <f t="shared" si="8"/>
        <v>243000</v>
      </c>
      <c r="G198" s="112"/>
      <c r="H198" s="112"/>
      <c r="I198" s="114"/>
      <c r="J198" s="114">
        <f t="shared" si="7"/>
        <v>0</v>
      </c>
      <c r="K198" s="114"/>
      <c r="L198" s="2512">
        <f t="shared" si="6"/>
        <v>0</v>
      </c>
      <c r="M198" s="2512"/>
      <c r="N198" s="2513"/>
      <c r="Q198" s="114"/>
      <c r="R198" s="148"/>
    </row>
    <row r="199" spans="1:18" s="1" customFormat="1" ht="15.6">
      <c r="A199" s="225" t="s">
        <v>868</v>
      </c>
      <c r="B199" s="199" t="s">
        <v>869</v>
      </c>
      <c r="C199" s="211" t="s">
        <v>521</v>
      </c>
      <c r="D199" s="216">
        <v>172.5</v>
      </c>
      <c r="E199" s="216">
        <v>810000</v>
      </c>
      <c r="F199" s="113">
        <f t="shared" si="8"/>
        <v>139725000</v>
      </c>
      <c r="G199" s="112"/>
      <c r="H199" s="112"/>
      <c r="I199" s="114">
        <v>90</v>
      </c>
      <c r="J199" s="114">
        <f t="shared" si="7"/>
        <v>72900000</v>
      </c>
      <c r="K199" s="114"/>
      <c r="L199" s="2512">
        <f t="shared" si="6"/>
        <v>72900000</v>
      </c>
      <c r="M199" s="2512"/>
      <c r="N199" s="2513"/>
      <c r="Q199" s="114"/>
      <c r="R199" s="148"/>
    </row>
    <row r="200" spans="1:18" s="1" customFormat="1" ht="46.8">
      <c r="A200" s="225" t="s">
        <v>870</v>
      </c>
      <c r="B200" s="199" t="s">
        <v>871</v>
      </c>
      <c r="C200" s="211" t="s">
        <v>795</v>
      </c>
      <c r="D200" s="216">
        <v>8</v>
      </c>
      <c r="E200" s="216">
        <v>216000</v>
      </c>
      <c r="F200" s="113">
        <f t="shared" si="8"/>
        <v>1728000</v>
      </c>
      <c r="G200" s="112"/>
      <c r="H200" s="112"/>
      <c r="I200" s="114"/>
      <c r="J200" s="114">
        <f t="shared" si="7"/>
        <v>0</v>
      </c>
      <c r="K200" s="114"/>
      <c r="L200" s="2512">
        <f t="shared" si="6"/>
        <v>0</v>
      </c>
      <c r="M200" s="2512"/>
      <c r="N200" s="2513"/>
      <c r="Q200" s="114"/>
      <c r="R200" s="148"/>
    </row>
    <row r="201" spans="1:18" s="1" customFormat="1" ht="46.8">
      <c r="A201" s="225" t="s">
        <v>872</v>
      </c>
      <c r="B201" s="228" t="s">
        <v>405</v>
      </c>
      <c r="C201" s="227" t="s">
        <v>812</v>
      </c>
      <c r="D201" s="216">
        <v>8</v>
      </c>
      <c r="E201" s="216">
        <v>607500</v>
      </c>
      <c r="F201" s="113">
        <f t="shared" si="8"/>
        <v>4860000</v>
      </c>
      <c r="G201" s="112"/>
      <c r="H201" s="112"/>
      <c r="I201" s="114"/>
      <c r="J201" s="114">
        <f t="shared" si="7"/>
        <v>0</v>
      </c>
      <c r="K201" s="114"/>
      <c r="L201" s="2512">
        <f t="shared" si="6"/>
        <v>0</v>
      </c>
      <c r="M201" s="2512"/>
      <c r="N201" s="2513"/>
      <c r="Q201" s="114"/>
      <c r="R201" s="148"/>
    </row>
    <row r="202" spans="1:18" s="1" customFormat="1" ht="15.6">
      <c r="A202" s="223">
        <v>86</v>
      </c>
      <c r="B202" s="199" t="s">
        <v>873</v>
      </c>
      <c r="C202" s="211"/>
      <c r="D202" s="216"/>
      <c r="E202" s="216"/>
      <c r="F202" s="113">
        <f t="shared" si="8"/>
        <v>0</v>
      </c>
      <c r="G202" s="112"/>
      <c r="H202" s="112"/>
      <c r="I202" s="114"/>
      <c r="J202" s="114">
        <f t="shared" si="7"/>
        <v>0</v>
      </c>
      <c r="K202" s="114"/>
      <c r="L202" s="2512">
        <f t="shared" si="6"/>
        <v>0</v>
      </c>
      <c r="M202" s="2512"/>
      <c r="N202" s="2513"/>
      <c r="Q202" s="114"/>
      <c r="R202" s="148"/>
    </row>
    <row r="203" spans="1:18" s="1" customFormat="1" ht="15.6">
      <c r="A203" s="225" t="s">
        <v>874</v>
      </c>
      <c r="B203" s="199" t="s">
        <v>875</v>
      </c>
      <c r="C203" s="211" t="s">
        <v>652</v>
      </c>
      <c r="D203" s="216">
        <v>5</v>
      </c>
      <c r="E203" s="216">
        <v>7425000</v>
      </c>
      <c r="F203" s="113">
        <f t="shared" si="8"/>
        <v>37125000</v>
      </c>
      <c r="G203" s="112"/>
      <c r="H203" s="112"/>
      <c r="I203" s="114"/>
      <c r="J203" s="114">
        <f t="shared" si="7"/>
        <v>0</v>
      </c>
      <c r="K203" s="114"/>
      <c r="L203" s="2512">
        <f t="shared" si="6"/>
        <v>0</v>
      </c>
      <c r="M203" s="2512"/>
      <c r="N203" s="2513"/>
      <c r="Q203" s="114"/>
      <c r="R203" s="148"/>
    </row>
    <row r="204" spans="1:18" s="1" customFormat="1" ht="15.6">
      <c r="A204" s="225" t="s">
        <v>876</v>
      </c>
      <c r="B204" s="199" t="s">
        <v>877</v>
      </c>
      <c r="C204" s="211" t="s">
        <v>652</v>
      </c>
      <c r="D204" s="216">
        <v>1</v>
      </c>
      <c r="E204" s="216">
        <v>6750000</v>
      </c>
      <c r="F204" s="113">
        <f t="shared" si="8"/>
        <v>6750000</v>
      </c>
      <c r="G204" s="112"/>
      <c r="H204" s="112"/>
      <c r="I204" s="114"/>
      <c r="J204" s="114">
        <f t="shared" si="7"/>
        <v>0</v>
      </c>
      <c r="K204" s="114"/>
      <c r="L204" s="2512">
        <f t="shared" ref="L204:L221" si="9">+J204+R204</f>
        <v>0</v>
      </c>
      <c r="M204" s="2512"/>
      <c r="N204" s="2513"/>
      <c r="Q204" s="114"/>
      <c r="R204" s="148"/>
    </row>
    <row r="205" spans="1:18" s="1" customFormat="1" ht="15.6">
      <c r="A205" s="225" t="s">
        <v>878</v>
      </c>
      <c r="B205" s="199" t="s">
        <v>879</v>
      </c>
      <c r="C205" s="211" t="s">
        <v>652</v>
      </c>
      <c r="D205" s="216">
        <v>2</v>
      </c>
      <c r="E205" s="216">
        <v>1620000</v>
      </c>
      <c r="F205" s="113">
        <f t="shared" si="8"/>
        <v>3240000</v>
      </c>
      <c r="G205" s="112"/>
      <c r="H205" s="112"/>
      <c r="I205" s="114"/>
      <c r="J205" s="114">
        <f t="shared" si="7"/>
        <v>0</v>
      </c>
      <c r="K205" s="114"/>
      <c r="L205" s="2512">
        <f t="shared" si="9"/>
        <v>0</v>
      </c>
      <c r="M205" s="2512"/>
      <c r="N205" s="2513"/>
      <c r="Q205" s="114"/>
      <c r="R205" s="148"/>
    </row>
    <row r="206" spans="1:18" s="1" customFormat="1" ht="15.6">
      <c r="A206" s="225" t="s">
        <v>880</v>
      </c>
      <c r="B206" s="199" t="s">
        <v>881</v>
      </c>
      <c r="C206" s="211" t="s">
        <v>652</v>
      </c>
      <c r="D206" s="216">
        <v>2</v>
      </c>
      <c r="E206" s="216">
        <v>4725000</v>
      </c>
      <c r="F206" s="113">
        <f t="shared" si="8"/>
        <v>9450000</v>
      </c>
      <c r="G206" s="112"/>
      <c r="H206" s="112"/>
      <c r="I206" s="114"/>
      <c r="J206" s="114">
        <f t="shared" si="7"/>
        <v>0</v>
      </c>
      <c r="K206" s="114"/>
      <c r="L206" s="2512">
        <f t="shared" si="9"/>
        <v>0</v>
      </c>
      <c r="M206" s="2512"/>
      <c r="N206" s="2513"/>
      <c r="Q206" s="114"/>
      <c r="R206" s="148"/>
    </row>
    <row r="207" spans="1:18" s="1" customFormat="1" ht="15.6">
      <c r="A207" s="225" t="s">
        <v>882</v>
      </c>
      <c r="B207" s="199" t="s">
        <v>883</v>
      </c>
      <c r="C207" s="211" t="s">
        <v>652</v>
      </c>
      <c r="D207" s="216">
        <v>24</v>
      </c>
      <c r="E207" s="216">
        <v>2700000</v>
      </c>
      <c r="F207" s="113">
        <f t="shared" si="8"/>
        <v>64800000</v>
      </c>
      <c r="G207" s="112"/>
      <c r="H207" s="112"/>
      <c r="I207" s="114"/>
      <c r="J207" s="114">
        <f t="shared" si="7"/>
        <v>0</v>
      </c>
      <c r="K207" s="114"/>
      <c r="L207" s="2512">
        <f t="shared" si="9"/>
        <v>0</v>
      </c>
      <c r="M207" s="2512"/>
      <c r="N207" s="2513"/>
      <c r="Q207" s="114"/>
      <c r="R207" s="148"/>
    </row>
    <row r="208" spans="1:18" s="1" customFormat="1" ht="15.6">
      <c r="A208" s="225" t="s">
        <v>884</v>
      </c>
      <c r="B208" s="199" t="s">
        <v>885</v>
      </c>
      <c r="C208" s="211" t="s">
        <v>652</v>
      </c>
      <c r="D208" s="216">
        <v>2</v>
      </c>
      <c r="E208" s="216">
        <v>135000</v>
      </c>
      <c r="F208" s="113">
        <f t="shared" si="8"/>
        <v>270000</v>
      </c>
      <c r="G208" s="112"/>
      <c r="H208" s="112"/>
      <c r="I208" s="114"/>
      <c r="J208" s="114">
        <f t="shared" si="7"/>
        <v>0</v>
      </c>
      <c r="K208" s="114"/>
      <c r="L208" s="2512">
        <f t="shared" si="9"/>
        <v>0</v>
      </c>
      <c r="M208" s="2512"/>
      <c r="N208" s="2513"/>
      <c r="Q208" s="114"/>
      <c r="R208" s="148"/>
    </row>
    <row r="209" spans="1:18" s="1" customFormat="1" ht="15.6">
      <c r="A209" s="225" t="s">
        <v>886</v>
      </c>
      <c r="B209" s="199" t="s">
        <v>887</v>
      </c>
      <c r="C209" s="211" t="s">
        <v>652</v>
      </c>
      <c r="D209" s="216">
        <v>2</v>
      </c>
      <c r="E209" s="216">
        <v>148500</v>
      </c>
      <c r="F209" s="113">
        <f t="shared" si="8"/>
        <v>297000</v>
      </c>
      <c r="G209" s="112"/>
      <c r="H209" s="112"/>
      <c r="I209" s="114"/>
      <c r="J209" s="114">
        <f t="shared" si="7"/>
        <v>0</v>
      </c>
      <c r="K209" s="114"/>
      <c r="L209" s="2512">
        <f t="shared" si="9"/>
        <v>0</v>
      </c>
      <c r="M209" s="2512"/>
      <c r="N209" s="2513"/>
      <c r="Q209" s="114"/>
      <c r="R209" s="148"/>
    </row>
    <row r="210" spans="1:18" s="1" customFormat="1" ht="15.6">
      <c r="A210" s="225" t="s">
        <v>888</v>
      </c>
      <c r="B210" s="199" t="s">
        <v>889</v>
      </c>
      <c r="C210" s="211" t="s">
        <v>652</v>
      </c>
      <c r="D210" s="216">
        <v>2</v>
      </c>
      <c r="E210" s="216">
        <v>202500</v>
      </c>
      <c r="F210" s="113">
        <f t="shared" si="8"/>
        <v>405000</v>
      </c>
      <c r="G210" s="112"/>
      <c r="H210" s="112"/>
      <c r="I210" s="114"/>
      <c r="J210" s="114">
        <f t="shared" si="7"/>
        <v>0</v>
      </c>
      <c r="K210" s="114"/>
      <c r="L210" s="2512">
        <f t="shared" si="9"/>
        <v>0</v>
      </c>
      <c r="M210" s="2512"/>
      <c r="N210" s="2513"/>
      <c r="Q210" s="114"/>
      <c r="R210" s="148"/>
    </row>
    <row r="211" spans="1:18" s="1" customFormat="1" ht="31.2">
      <c r="A211" s="225" t="s">
        <v>890</v>
      </c>
      <c r="B211" s="199" t="s">
        <v>891</v>
      </c>
      <c r="C211" s="211" t="s">
        <v>652</v>
      </c>
      <c r="D211" s="216">
        <v>1</v>
      </c>
      <c r="E211" s="216">
        <v>27000000</v>
      </c>
      <c r="F211" s="113">
        <f t="shared" si="8"/>
        <v>27000000</v>
      </c>
      <c r="G211" s="112"/>
      <c r="H211" s="112"/>
      <c r="I211" s="114"/>
      <c r="J211" s="114">
        <f t="shared" si="7"/>
        <v>0</v>
      </c>
      <c r="K211" s="114"/>
      <c r="L211" s="2512">
        <f t="shared" si="9"/>
        <v>0</v>
      </c>
      <c r="M211" s="2512"/>
      <c r="N211" s="2513"/>
      <c r="Q211" s="114"/>
      <c r="R211" s="148"/>
    </row>
    <row r="212" spans="1:18" s="1" customFormat="1" ht="15.6">
      <c r="A212" s="234">
        <v>40337</v>
      </c>
      <c r="B212" s="199" t="s">
        <v>892</v>
      </c>
      <c r="C212" s="211" t="s">
        <v>652</v>
      </c>
      <c r="D212" s="216">
        <v>2</v>
      </c>
      <c r="E212" s="216">
        <v>945000</v>
      </c>
      <c r="F212" s="113">
        <f t="shared" si="8"/>
        <v>1890000</v>
      </c>
      <c r="G212" s="112"/>
      <c r="H212" s="112"/>
      <c r="I212" s="114"/>
      <c r="J212" s="114">
        <f t="shared" si="7"/>
        <v>0</v>
      </c>
      <c r="K212" s="114"/>
      <c r="L212" s="2512">
        <f t="shared" si="9"/>
        <v>0</v>
      </c>
      <c r="M212" s="2512"/>
      <c r="N212" s="2513"/>
      <c r="Q212" s="114"/>
      <c r="R212" s="148"/>
    </row>
    <row r="213" spans="1:18" s="1" customFormat="1" ht="15.6">
      <c r="A213" s="234">
        <v>40702</v>
      </c>
      <c r="B213" s="199" t="s">
        <v>893</v>
      </c>
      <c r="C213" s="211" t="s">
        <v>652</v>
      </c>
      <c r="D213" s="216">
        <v>2</v>
      </c>
      <c r="E213" s="216">
        <v>675000</v>
      </c>
      <c r="F213" s="113">
        <f t="shared" si="8"/>
        <v>1350000</v>
      </c>
      <c r="G213" s="112"/>
      <c r="H213" s="112"/>
      <c r="I213" s="114"/>
      <c r="J213" s="114">
        <f t="shared" si="7"/>
        <v>0</v>
      </c>
      <c r="K213" s="114"/>
      <c r="L213" s="2512">
        <f t="shared" si="9"/>
        <v>0</v>
      </c>
      <c r="M213" s="2512"/>
      <c r="N213" s="2513"/>
      <c r="Q213" s="114"/>
      <c r="R213" s="148"/>
    </row>
    <row r="214" spans="1:18" s="1" customFormat="1" ht="15.6">
      <c r="A214" s="234">
        <v>41068</v>
      </c>
      <c r="B214" s="199" t="s">
        <v>894</v>
      </c>
      <c r="C214" s="211" t="s">
        <v>652</v>
      </c>
      <c r="D214" s="216">
        <v>1</v>
      </c>
      <c r="E214" s="216">
        <v>2025000</v>
      </c>
      <c r="F214" s="113">
        <f t="shared" si="8"/>
        <v>2025000</v>
      </c>
      <c r="G214" s="112"/>
      <c r="H214" s="112"/>
      <c r="I214" s="114"/>
      <c r="J214" s="114">
        <f t="shared" si="7"/>
        <v>0</v>
      </c>
      <c r="K214" s="114"/>
      <c r="L214" s="2512">
        <f t="shared" si="9"/>
        <v>0</v>
      </c>
      <c r="M214" s="2512"/>
      <c r="N214" s="2513"/>
      <c r="Q214" s="114"/>
      <c r="R214" s="148"/>
    </row>
    <row r="215" spans="1:18" s="1" customFormat="1" ht="15.6">
      <c r="A215" s="234">
        <v>41433</v>
      </c>
      <c r="B215" s="199" t="s">
        <v>895</v>
      </c>
      <c r="C215" s="211" t="s">
        <v>652</v>
      </c>
      <c r="D215" s="216">
        <v>1</v>
      </c>
      <c r="E215" s="216">
        <v>6075000</v>
      </c>
      <c r="F215" s="113">
        <f t="shared" si="8"/>
        <v>6075000</v>
      </c>
      <c r="G215" s="112"/>
      <c r="H215" s="112"/>
      <c r="I215" s="114"/>
      <c r="J215" s="114">
        <f t="shared" si="7"/>
        <v>0</v>
      </c>
      <c r="K215" s="114"/>
      <c r="L215" s="2512">
        <f t="shared" si="9"/>
        <v>0</v>
      </c>
      <c r="M215" s="2512"/>
      <c r="N215" s="2513"/>
      <c r="Q215" s="114"/>
      <c r="R215" s="148"/>
    </row>
    <row r="216" spans="1:18" s="1" customFormat="1" ht="15.6">
      <c r="A216" s="234">
        <v>41798</v>
      </c>
      <c r="B216" s="199" t="s">
        <v>896</v>
      </c>
      <c r="C216" s="211" t="s">
        <v>652</v>
      </c>
      <c r="D216" s="216">
        <v>2</v>
      </c>
      <c r="E216" s="216">
        <v>4725000</v>
      </c>
      <c r="F216" s="113">
        <f t="shared" si="8"/>
        <v>9450000</v>
      </c>
      <c r="G216" s="112"/>
      <c r="H216" s="112"/>
      <c r="I216" s="114"/>
      <c r="J216" s="114">
        <f t="shared" si="7"/>
        <v>0</v>
      </c>
      <c r="K216" s="114"/>
      <c r="L216" s="2512">
        <f t="shared" si="9"/>
        <v>0</v>
      </c>
      <c r="M216" s="2512"/>
      <c r="N216" s="2513"/>
      <c r="Q216" s="114"/>
      <c r="R216" s="148"/>
    </row>
    <row r="217" spans="1:18" s="1" customFormat="1" ht="15.6">
      <c r="A217" s="234">
        <v>42163</v>
      </c>
      <c r="B217" s="199" t="s">
        <v>897</v>
      </c>
      <c r="C217" s="211" t="s">
        <v>652</v>
      </c>
      <c r="D217" s="216">
        <v>2</v>
      </c>
      <c r="E217" s="216">
        <v>2700000</v>
      </c>
      <c r="F217" s="113">
        <f t="shared" si="8"/>
        <v>5400000</v>
      </c>
      <c r="G217" s="112"/>
      <c r="H217" s="112"/>
      <c r="I217" s="114"/>
      <c r="J217" s="114">
        <f t="shared" si="7"/>
        <v>0</v>
      </c>
      <c r="K217" s="114"/>
      <c r="L217" s="2512">
        <f t="shared" si="9"/>
        <v>0</v>
      </c>
      <c r="M217" s="2512"/>
      <c r="N217" s="2513"/>
      <c r="Q217" s="114"/>
      <c r="R217" s="148"/>
    </row>
    <row r="218" spans="1:18" s="1" customFormat="1" ht="15.6">
      <c r="A218" s="234">
        <v>42529</v>
      </c>
      <c r="B218" s="199" t="s">
        <v>898</v>
      </c>
      <c r="C218" s="211" t="s">
        <v>652</v>
      </c>
      <c r="D218" s="216">
        <v>4</v>
      </c>
      <c r="E218" s="216">
        <v>135000</v>
      </c>
      <c r="F218" s="113">
        <f t="shared" si="8"/>
        <v>540000</v>
      </c>
      <c r="G218" s="112"/>
      <c r="H218" s="112"/>
      <c r="I218" s="114"/>
      <c r="J218" s="114">
        <f t="shared" si="7"/>
        <v>0</v>
      </c>
      <c r="K218" s="114"/>
      <c r="L218" s="2512">
        <f t="shared" si="9"/>
        <v>0</v>
      </c>
      <c r="M218" s="2512"/>
      <c r="N218" s="2513"/>
      <c r="Q218" s="114"/>
      <c r="R218" s="148"/>
    </row>
    <row r="219" spans="1:18" s="1" customFormat="1" ht="15.6">
      <c r="A219" s="234">
        <v>42894</v>
      </c>
      <c r="B219" s="199" t="s">
        <v>899</v>
      </c>
      <c r="C219" s="211" t="s">
        <v>652</v>
      </c>
      <c r="D219" s="216">
        <v>4</v>
      </c>
      <c r="E219" s="216">
        <v>121500</v>
      </c>
      <c r="F219" s="113">
        <f t="shared" si="8"/>
        <v>486000</v>
      </c>
      <c r="G219" s="112"/>
      <c r="H219" s="112"/>
      <c r="I219" s="114"/>
      <c r="J219" s="114">
        <f t="shared" si="7"/>
        <v>0</v>
      </c>
      <c r="K219" s="114"/>
      <c r="L219" s="2512">
        <f t="shared" si="9"/>
        <v>0</v>
      </c>
      <c r="M219" s="2512"/>
      <c r="N219" s="2513"/>
      <c r="Q219" s="114"/>
      <c r="R219" s="148"/>
    </row>
    <row r="220" spans="1:18" s="1" customFormat="1" ht="15.6">
      <c r="A220" s="234">
        <v>43259</v>
      </c>
      <c r="B220" s="199" t="s">
        <v>900</v>
      </c>
      <c r="C220" s="211" t="s">
        <v>652</v>
      </c>
      <c r="D220" s="216">
        <v>1</v>
      </c>
      <c r="E220" s="216">
        <v>2430000</v>
      </c>
      <c r="F220" s="113">
        <f t="shared" si="8"/>
        <v>2430000</v>
      </c>
      <c r="G220" s="112"/>
      <c r="H220" s="112"/>
      <c r="I220" s="114"/>
      <c r="J220" s="114">
        <f t="shared" si="7"/>
        <v>0</v>
      </c>
      <c r="K220" s="114"/>
      <c r="L220" s="2512">
        <f t="shared" si="9"/>
        <v>0</v>
      </c>
      <c r="M220" s="2512"/>
      <c r="N220" s="2513"/>
      <c r="Q220" s="114"/>
      <c r="R220" s="148"/>
    </row>
    <row r="221" spans="1:18" s="1" customFormat="1" ht="15.6">
      <c r="A221" s="225"/>
      <c r="B221" s="226"/>
      <c r="C221" s="211"/>
      <c r="D221" s="216"/>
      <c r="E221" s="216"/>
      <c r="F221" s="113"/>
      <c r="G221" s="112"/>
      <c r="H221" s="112"/>
      <c r="I221" s="114"/>
      <c r="J221" s="114">
        <f t="shared" ref="J221:J222" si="10">ROUND(I221*E221,2)</f>
        <v>0</v>
      </c>
      <c r="K221" s="114">
        <f t="shared" si="5"/>
        <v>0</v>
      </c>
      <c r="L221" s="2512">
        <f t="shared" si="9"/>
        <v>0</v>
      </c>
      <c r="M221" s="2512"/>
      <c r="N221" s="2513"/>
      <c r="Q221" s="114"/>
      <c r="R221" s="148"/>
    </row>
    <row r="222" spans="1:18" s="1" customFormat="1" ht="15.6" thickBot="1">
      <c r="A222" s="120"/>
      <c r="B222" s="121"/>
      <c r="C222" s="213"/>
      <c r="D222" s="236">
        <f>C222*A222</f>
        <v>0</v>
      </c>
      <c r="E222" s="236"/>
      <c r="F222" s="187"/>
      <c r="G222" s="122"/>
      <c r="H222" s="122"/>
      <c r="I222" s="122"/>
      <c r="J222" s="122">
        <f t="shared" si="10"/>
        <v>0</v>
      </c>
      <c r="K222" s="123">
        <f>I222</f>
        <v>0</v>
      </c>
      <c r="L222" s="2569">
        <f>E222*K222</f>
        <v>0</v>
      </c>
      <c r="M222" s="2569"/>
      <c r="N222" s="2570"/>
      <c r="Q222" s="123">
        <f>O222</f>
        <v>0</v>
      </c>
      <c r="R222" s="149">
        <f>K222*Q222</f>
        <v>0</v>
      </c>
    </row>
    <row r="223" spans="1:18" ht="5.25" customHeight="1">
      <c r="A223" s="4"/>
      <c r="E223" s="4"/>
      <c r="F223" s="4"/>
    </row>
    <row r="224" spans="1:18">
      <c r="A224" s="8"/>
      <c r="E224" s="4"/>
      <c r="F224" s="4"/>
    </row>
    <row r="225" spans="1:6">
      <c r="A225" s="8"/>
      <c r="E225" s="4"/>
      <c r="F225" s="4"/>
    </row>
    <row r="226" spans="1:6">
      <c r="A226" s="4"/>
      <c r="E226" s="4"/>
      <c r="F226" s="4"/>
    </row>
    <row r="227" spans="1:6">
      <c r="A227" s="4"/>
      <c r="E227" s="4"/>
      <c r="F227" s="4"/>
    </row>
    <row r="228" spans="1:6">
      <c r="A228" s="4"/>
      <c r="E228" s="4"/>
      <c r="F228" s="4"/>
    </row>
    <row r="229" spans="1:6">
      <c r="A229" s="4"/>
      <c r="E229" s="4"/>
      <c r="F229" s="4"/>
    </row>
    <row r="230" spans="1:6">
      <c r="A230" s="4"/>
      <c r="E230" s="4"/>
      <c r="F230" s="4"/>
    </row>
    <row r="231" spans="1:6">
      <c r="A231" s="4"/>
      <c r="E231" s="4"/>
      <c r="F231" s="4"/>
    </row>
    <row r="232" spans="1:6">
      <c r="A232" s="4"/>
      <c r="E232" s="4"/>
      <c r="F232" s="4"/>
    </row>
    <row r="233" spans="1:6">
      <c r="A233" s="4"/>
      <c r="E233" s="4"/>
      <c r="F233" s="4"/>
    </row>
    <row r="234" spans="1:6">
      <c r="A234" s="4"/>
      <c r="E234" s="4"/>
      <c r="F234" s="4"/>
    </row>
    <row r="235" spans="1:6">
      <c r="A235" s="4"/>
      <c r="E235" s="4"/>
      <c r="F235" s="4"/>
    </row>
    <row r="236" spans="1:6">
      <c r="A236" s="4"/>
      <c r="E236" s="4"/>
      <c r="F236" s="4"/>
    </row>
    <row r="237" spans="1:6">
      <c r="A237" s="4"/>
      <c r="E237" s="4"/>
      <c r="F237" s="4"/>
    </row>
    <row r="238" spans="1:6">
      <c r="A238" s="4"/>
      <c r="E238" s="4"/>
      <c r="F238" s="4"/>
    </row>
    <row r="239" spans="1:6">
      <c r="A239" s="4"/>
      <c r="E239" s="4"/>
      <c r="F239" s="4"/>
    </row>
    <row r="240" spans="1:6">
      <c r="A240" s="4"/>
      <c r="E240" s="4"/>
      <c r="F240" s="4"/>
    </row>
    <row r="241" s="4" customFormat="1"/>
    <row r="242" s="4" customFormat="1"/>
    <row r="243" s="4" customFormat="1"/>
    <row r="244" s="4" customFormat="1"/>
    <row r="245" s="4" customFormat="1" ht="13.5" customHeight="1"/>
    <row r="246" s="4" customFormat="1"/>
    <row r="247" s="4" customFormat="1"/>
    <row r="248" s="4" customFormat="1"/>
    <row r="249" s="4" customFormat="1"/>
    <row r="250" s="4" customFormat="1"/>
    <row r="251" s="4" customFormat="1"/>
    <row r="252" s="4" customFormat="1"/>
    <row r="253" s="4" customFormat="1"/>
    <row r="254" s="4" customFormat="1"/>
    <row r="255" s="4" customFormat="1"/>
    <row r="256" s="4" customFormat="1"/>
    <row r="257" s="4" customFormat="1"/>
    <row r="258" s="4" customFormat="1" ht="14.1" customHeight="1"/>
    <row r="259" s="4" customFormat="1" ht="14.1" customHeight="1"/>
    <row r="260" s="4" customFormat="1" ht="14.1" customHeight="1"/>
    <row r="261" s="4" customFormat="1" ht="14.1" customHeight="1"/>
    <row r="262" s="4" customFormat="1"/>
    <row r="263" s="4" customFormat="1"/>
    <row r="264" s="4" customFormat="1"/>
    <row r="265" s="4" customFormat="1"/>
    <row r="266" s="4" customFormat="1"/>
    <row r="267" s="4" customFormat="1"/>
    <row r="268" s="4" customFormat="1"/>
    <row r="269" s="4" customFormat="1"/>
    <row r="270" s="4" customFormat="1"/>
    <row r="271" s="4" customFormat="1"/>
    <row r="272" s="4" customFormat="1"/>
    <row r="273" s="4" customFormat="1" ht="13.5" customHeight="1"/>
    <row r="274" s="4" customFormat="1"/>
    <row r="275" s="4" customFormat="1" ht="14.25" customHeight="1"/>
    <row r="276" s="4" customFormat="1"/>
    <row r="277" s="4" customFormat="1" ht="11.1" customHeight="1"/>
    <row r="278" s="4" customFormat="1"/>
    <row r="279" s="4" customFormat="1"/>
    <row r="280" s="4" customFormat="1"/>
    <row r="281" s="4" customFormat="1"/>
    <row r="282" s="4" customFormat="1"/>
    <row r="283" s="4" customFormat="1"/>
    <row r="284" s="4" customFormat="1"/>
    <row r="285" s="4" customFormat="1" ht="12.75" customHeight="1"/>
    <row r="286" s="4" customFormat="1"/>
    <row r="287" s="4" customFormat="1"/>
    <row r="288" s="4" customFormat="1"/>
    <row r="289" s="4" customFormat="1"/>
    <row r="290" s="4" customFormat="1"/>
    <row r="291" s="4" customFormat="1"/>
    <row r="292" s="4" customFormat="1" ht="14.1" customHeight="1"/>
    <row r="293" s="4" customFormat="1" ht="14.1" customHeight="1"/>
    <row r="294" s="4" customFormat="1" ht="14.1" customHeight="1"/>
    <row r="295" s="4" customFormat="1" ht="14.1" customHeight="1"/>
    <row r="296" s="4" customFormat="1"/>
    <row r="297" s="4" customFormat="1"/>
    <row r="298" s="4" customFormat="1"/>
    <row r="299" s="4" customFormat="1"/>
    <row r="300" s="4" customFormat="1"/>
    <row r="301" s="4" customFormat="1"/>
    <row r="302" s="4" customFormat="1"/>
    <row r="303" s="4" customFormat="1"/>
    <row r="304" s="4" customFormat="1"/>
    <row r="305" s="4" customFormat="1" ht="13.5" customHeight="1"/>
    <row r="306" s="4" customFormat="1"/>
    <row r="307" s="4" customFormat="1" ht="14.25" customHeight="1"/>
    <row r="308" s="4" customFormat="1"/>
    <row r="309" s="4" customFormat="1" ht="11.1" customHeight="1"/>
    <row r="310" s="4" customFormat="1"/>
    <row r="311" s="4" customFormat="1"/>
    <row r="312" s="4" customFormat="1"/>
    <row r="313" s="4" customFormat="1"/>
    <row r="314" s="4" customFormat="1"/>
    <row r="315" s="4" customFormat="1"/>
    <row r="316" s="4" customFormat="1"/>
    <row r="317" s="4" customFormat="1"/>
    <row r="318" s="4" customFormat="1"/>
    <row r="319" s="4" customFormat="1"/>
    <row r="320" s="4" customFormat="1"/>
    <row r="321" s="4" customFormat="1"/>
    <row r="322" s="4" customFormat="1"/>
    <row r="323" s="4" customFormat="1"/>
    <row r="324" s="4" customFormat="1"/>
    <row r="325" s="4" customFormat="1"/>
    <row r="326" s="4" customFormat="1" ht="6" customHeight="1"/>
    <row r="327" s="4" customFormat="1"/>
    <row r="328" s="4" customFormat="1" ht="14.1" customHeight="1"/>
    <row r="329" s="4" customFormat="1" ht="14.1" customHeight="1"/>
    <row r="330" s="4" customFormat="1" ht="14.1" customHeight="1"/>
    <row r="331" s="4" customFormat="1"/>
    <row r="332" s="4" customFormat="1"/>
    <row r="333" s="4" customFormat="1"/>
    <row r="334" s="4" customFormat="1"/>
    <row r="335" s="4" customFormat="1"/>
    <row r="336" s="4" customFormat="1"/>
    <row r="337" s="4" customFormat="1"/>
    <row r="338" s="4" customFormat="1"/>
    <row r="339" s="4" customFormat="1" ht="6.75" customHeight="1"/>
    <row r="340" s="4" customFormat="1"/>
    <row r="341" s="4" customFormat="1"/>
    <row r="342" s="4" customFormat="1"/>
    <row r="343" s="4" customFormat="1"/>
    <row r="344" s="4" customFormat="1"/>
    <row r="345" s="4" customFormat="1"/>
    <row r="346" s="4" customFormat="1"/>
    <row r="347" s="4" customFormat="1"/>
    <row r="348" s="4" customFormat="1"/>
    <row r="349" s="4" customFormat="1"/>
    <row r="350" s="4" customFormat="1"/>
    <row r="351" s="4" customFormat="1"/>
    <row r="352" s="4" customFormat="1"/>
    <row r="353" s="4" customFormat="1"/>
    <row r="354" s="4" customFormat="1"/>
    <row r="355" s="4" customFormat="1"/>
    <row r="356" s="4" customFormat="1"/>
    <row r="357" s="4" customFormat="1"/>
    <row r="358" s="4" customFormat="1"/>
    <row r="359" s="4" customFormat="1" ht="6.75" customHeight="1"/>
    <row r="360" s="4" customFormat="1"/>
    <row r="361" s="4" customFormat="1"/>
    <row r="362" s="4" customFormat="1"/>
    <row r="363" s="4" customFormat="1"/>
    <row r="364" s="4" customFormat="1"/>
    <row r="365" s="4" customFormat="1"/>
    <row r="366" s="4" customFormat="1"/>
    <row r="367" s="4" customFormat="1"/>
    <row r="368" s="4" customFormat="1"/>
    <row r="369" s="4" customFormat="1"/>
    <row r="370" s="4" customFormat="1"/>
    <row r="371" s="4" customFormat="1"/>
    <row r="372" s="4" customFormat="1"/>
    <row r="373" s="4" customFormat="1"/>
    <row r="374" s="4" customFormat="1"/>
    <row r="375" s="4" customFormat="1"/>
    <row r="376" s="4" customFormat="1"/>
    <row r="377" s="4" customFormat="1"/>
    <row r="378" s="4" customFormat="1" ht="8.1" customHeight="1"/>
    <row r="379" s="4" customFormat="1"/>
    <row r="380" s="4" customFormat="1"/>
    <row r="381" s="4" customFormat="1"/>
    <row r="382" s="4" customFormat="1"/>
    <row r="383" s="4" customFormat="1"/>
    <row r="384" s="4" customFormat="1"/>
    <row r="385" s="4" customFormat="1"/>
    <row r="386" s="4" customFormat="1"/>
    <row r="387" s="4" customFormat="1"/>
    <row r="388" s="4" customFormat="1"/>
    <row r="389" s="4" customFormat="1"/>
    <row r="390" s="4" customFormat="1"/>
    <row r="391" s="4" customFormat="1"/>
    <row r="392" s="4" customFormat="1"/>
    <row r="393" s="4" customFormat="1"/>
    <row r="394" s="4" customFormat="1"/>
    <row r="395" s="4" customFormat="1"/>
    <row r="396" s="4" customFormat="1"/>
    <row r="397" s="4" customFormat="1"/>
    <row r="398" s="4" customFormat="1"/>
    <row r="399" s="4" customFormat="1"/>
    <row r="400" s="4" customFormat="1"/>
    <row r="401" s="4" customFormat="1"/>
    <row r="402" s="4" customFormat="1"/>
    <row r="403" s="4" customFormat="1" ht="8.1" customHeight="1"/>
    <row r="404" s="4" customFormat="1"/>
    <row r="405" s="4" customFormat="1"/>
    <row r="406" s="4" customFormat="1"/>
    <row r="407" s="4" customFormat="1" ht="17.100000000000001" customHeight="1"/>
    <row r="408" s="4" customFormat="1" ht="18" customHeight="1"/>
    <row r="409" s="4" customFormat="1" ht="15.75" customHeight="1"/>
    <row r="410" s="4" customFormat="1" ht="14.1" customHeight="1"/>
    <row r="411" s="4" customFormat="1" ht="12" customHeight="1"/>
    <row r="412" s="4" customFormat="1" ht="12" customHeight="1"/>
    <row r="413" s="4" customFormat="1" ht="12" customHeight="1"/>
    <row r="414" s="4" customFormat="1"/>
    <row r="415" s="4" customFormat="1"/>
    <row r="416" s="4" customFormat="1"/>
    <row r="417" s="4" customFormat="1"/>
    <row r="418" s="4" customFormat="1"/>
    <row r="419" s="4" customFormat="1"/>
    <row r="420" s="4" customFormat="1"/>
    <row r="421" s="4" customFormat="1"/>
    <row r="422" s="4" customFormat="1"/>
    <row r="423" s="4" customFormat="1"/>
    <row r="424" s="4" customFormat="1"/>
    <row r="425" s="4" customFormat="1"/>
    <row r="426" s="4" customFormat="1"/>
    <row r="427" s="4" customFormat="1" ht="11.1" customHeight="1"/>
    <row r="428" s="4" customFormat="1" ht="11.1" customHeight="1"/>
    <row r="429" s="4" customFormat="1"/>
    <row r="430" s="4" customFormat="1"/>
    <row r="431" s="4" customFormat="1"/>
    <row r="432" s="4" customFormat="1"/>
    <row r="433" s="4" customFormat="1"/>
    <row r="434" s="4" customFormat="1"/>
    <row r="435" s="4" customFormat="1"/>
    <row r="436" s="4" customFormat="1"/>
    <row r="437" s="4" customFormat="1"/>
    <row r="438" s="4" customFormat="1"/>
    <row r="439" s="4" customFormat="1"/>
    <row r="440" s="4" customFormat="1"/>
    <row r="441" s="4" customFormat="1"/>
    <row r="442" s="4" customFormat="1"/>
    <row r="443" s="4" customFormat="1"/>
    <row r="444" s="4" customFormat="1"/>
    <row r="445" s="4" customFormat="1"/>
    <row r="446" s="4" customFormat="1"/>
    <row r="447" s="4" customFormat="1"/>
    <row r="448" s="4" customFormat="1"/>
    <row r="449" s="4" customFormat="1"/>
    <row r="450" s="4" customFormat="1"/>
    <row r="451" s="4" customFormat="1"/>
    <row r="452" s="4" customFormat="1"/>
    <row r="453" s="4" customFormat="1"/>
    <row r="454" s="4" customFormat="1"/>
    <row r="455" s="4" customFormat="1"/>
    <row r="456" s="4" customFormat="1"/>
    <row r="457" s="4" customFormat="1"/>
    <row r="458" s="4" customFormat="1"/>
    <row r="459" s="4" customFormat="1"/>
    <row r="460" s="4" customFormat="1"/>
    <row r="461" s="4" customFormat="1"/>
    <row r="462" s="4" customFormat="1"/>
    <row r="463" s="4" customFormat="1"/>
    <row r="464" s="4" customFormat="1"/>
    <row r="465" s="4" customFormat="1"/>
    <row r="466" s="4" customFormat="1"/>
    <row r="467" s="4" customFormat="1"/>
    <row r="468" s="4" customFormat="1"/>
    <row r="469" s="4" customFormat="1"/>
    <row r="470" s="4" customFormat="1"/>
    <row r="471" s="4" customFormat="1"/>
    <row r="472" s="4" customFormat="1"/>
    <row r="473" s="4" customFormat="1"/>
    <row r="474" s="4" customFormat="1"/>
    <row r="475" s="4" customFormat="1"/>
    <row r="476" s="4" customFormat="1"/>
    <row r="477" s="4" customFormat="1"/>
    <row r="478" s="4" customFormat="1"/>
    <row r="479" s="4" customFormat="1"/>
    <row r="480" s="4" customFormat="1"/>
    <row r="481" s="4" customFormat="1"/>
    <row r="482" s="4" customFormat="1"/>
    <row r="483" s="4" customFormat="1"/>
    <row r="484" s="4" customFormat="1"/>
    <row r="485" s="4" customFormat="1"/>
    <row r="486" s="4" customFormat="1"/>
    <row r="487" s="4" customFormat="1"/>
    <row r="488" s="4" customFormat="1"/>
    <row r="489" s="4" customFormat="1"/>
    <row r="490" s="4" customFormat="1"/>
    <row r="491" s="4" customFormat="1"/>
    <row r="492" s="4" customFormat="1"/>
    <row r="493" s="4" customFormat="1"/>
    <row r="494" s="4" customFormat="1"/>
    <row r="495" s="4" customFormat="1"/>
    <row r="496" s="4" customFormat="1"/>
    <row r="497" s="4" customFormat="1"/>
    <row r="498" s="4" customFormat="1"/>
  </sheetData>
  <mergeCells count="231">
    <mergeCell ref="L220:N220"/>
    <mergeCell ref="L214:N214"/>
    <mergeCell ref="L215:N215"/>
    <mergeCell ref="L216:N216"/>
    <mergeCell ref="L217:N217"/>
    <mergeCell ref="L218:N218"/>
    <mergeCell ref="L219:N219"/>
    <mergeCell ref="L208:N208"/>
    <mergeCell ref="L209:N209"/>
    <mergeCell ref="L210:N210"/>
    <mergeCell ref="L211:N211"/>
    <mergeCell ref="L212:N212"/>
    <mergeCell ref="L213:N213"/>
    <mergeCell ref="L204:N204"/>
    <mergeCell ref="L205:N205"/>
    <mergeCell ref="L206:N206"/>
    <mergeCell ref="L207:N207"/>
    <mergeCell ref="L196:N196"/>
    <mergeCell ref="L197:N197"/>
    <mergeCell ref="L198:N198"/>
    <mergeCell ref="L199:N199"/>
    <mergeCell ref="L200:N200"/>
    <mergeCell ref="L201:N201"/>
    <mergeCell ref="L170:N170"/>
    <mergeCell ref="L171:N171"/>
    <mergeCell ref="L160:N160"/>
    <mergeCell ref="L161:N161"/>
    <mergeCell ref="L162:N162"/>
    <mergeCell ref="L163:N163"/>
    <mergeCell ref="L202:N202"/>
    <mergeCell ref="L203:N203"/>
    <mergeCell ref="L190:N190"/>
    <mergeCell ref="L191:N191"/>
    <mergeCell ref="L192:N192"/>
    <mergeCell ref="L193:N193"/>
    <mergeCell ref="L194:N194"/>
    <mergeCell ref="L195:N195"/>
    <mergeCell ref="L184:N184"/>
    <mergeCell ref="L185:N185"/>
    <mergeCell ref="L186:N186"/>
    <mergeCell ref="L187:N187"/>
    <mergeCell ref="L188:N188"/>
    <mergeCell ref="L189:N189"/>
    <mergeCell ref="L122:N122"/>
    <mergeCell ref="L123:N123"/>
    <mergeCell ref="L124:N124"/>
    <mergeCell ref="L125:N125"/>
    <mergeCell ref="L126:N126"/>
    <mergeCell ref="L127:N127"/>
    <mergeCell ref="L134:N134"/>
    <mergeCell ref="L135:N135"/>
    <mergeCell ref="L136:N136"/>
    <mergeCell ref="L128:N128"/>
    <mergeCell ref="L222:N222"/>
    <mergeCell ref="L221:N221"/>
    <mergeCell ref="L172:N172"/>
    <mergeCell ref="L173:N173"/>
    <mergeCell ref="L174:N174"/>
    <mergeCell ref="L175:N175"/>
    <mergeCell ref="L158:N158"/>
    <mergeCell ref="L159:N159"/>
    <mergeCell ref="L148:N148"/>
    <mergeCell ref="L149:N149"/>
    <mergeCell ref="L150:N150"/>
    <mergeCell ref="L151:N151"/>
    <mergeCell ref="L156:N156"/>
    <mergeCell ref="L157:N157"/>
    <mergeCell ref="L178:N178"/>
    <mergeCell ref="L179:N179"/>
    <mergeCell ref="L180:N180"/>
    <mergeCell ref="L181:N181"/>
    <mergeCell ref="L182:N182"/>
    <mergeCell ref="L183:N183"/>
    <mergeCell ref="L164:N164"/>
    <mergeCell ref="L165:N165"/>
    <mergeCell ref="L168:N168"/>
    <mergeCell ref="L169:N169"/>
    <mergeCell ref="L140:N140"/>
    <mergeCell ref="L176:N176"/>
    <mergeCell ref="L177:N177"/>
    <mergeCell ref="L152:N152"/>
    <mergeCell ref="L153:N153"/>
    <mergeCell ref="L129:N129"/>
    <mergeCell ref="L130:N130"/>
    <mergeCell ref="L131:N131"/>
    <mergeCell ref="L132:N132"/>
    <mergeCell ref="L133:N133"/>
    <mergeCell ref="L137:N137"/>
    <mergeCell ref="L138:N138"/>
    <mergeCell ref="L139:N139"/>
    <mergeCell ref="L141:N141"/>
    <mergeCell ref="L142:N142"/>
    <mergeCell ref="L143:N143"/>
    <mergeCell ref="L144:N144"/>
    <mergeCell ref="L145:N145"/>
    <mergeCell ref="L146:N146"/>
    <mergeCell ref="L147:N147"/>
    <mergeCell ref="L154:N154"/>
    <mergeCell ref="L155:N155"/>
    <mergeCell ref="L166:N166"/>
    <mergeCell ref="L167:N167"/>
    <mergeCell ref="L116:N116"/>
    <mergeCell ref="L117:N117"/>
    <mergeCell ref="L118:N118"/>
    <mergeCell ref="L119:N119"/>
    <mergeCell ref="L120:N120"/>
    <mergeCell ref="L121:N121"/>
    <mergeCell ref="L110:N110"/>
    <mergeCell ref="L111:N111"/>
    <mergeCell ref="L112:N112"/>
    <mergeCell ref="L113:N113"/>
    <mergeCell ref="L114:N114"/>
    <mergeCell ref="L115:N115"/>
    <mergeCell ref="L104:N104"/>
    <mergeCell ref="L105:N105"/>
    <mergeCell ref="L106:N106"/>
    <mergeCell ref="L107:N107"/>
    <mergeCell ref="L108:N108"/>
    <mergeCell ref="L109:N109"/>
    <mergeCell ref="L98:N98"/>
    <mergeCell ref="L99:N99"/>
    <mergeCell ref="L100:N100"/>
    <mergeCell ref="L101:N101"/>
    <mergeCell ref="L102:N102"/>
    <mergeCell ref="L103:N103"/>
    <mergeCell ref="L92:N92"/>
    <mergeCell ref="L93:N93"/>
    <mergeCell ref="L94:N94"/>
    <mergeCell ref="L95:N95"/>
    <mergeCell ref="L96:N96"/>
    <mergeCell ref="L97:N97"/>
    <mergeCell ref="L86:N86"/>
    <mergeCell ref="L87:N87"/>
    <mergeCell ref="L88:N88"/>
    <mergeCell ref="L89:N89"/>
    <mergeCell ref="L90:N90"/>
    <mergeCell ref="L91:N91"/>
    <mergeCell ref="L80:N80"/>
    <mergeCell ref="L81:N81"/>
    <mergeCell ref="L82:N82"/>
    <mergeCell ref="L83:N83"/>
    <mergeCell ref="L84:N84"/>
    <mergeCell ref="L85:N85"/>
    <mergeCell ref="L74:N74"/>
    <mergeCell ref="L75:N75"/>
    <mergeCell ref="L76:N76"/>
    <mergeCell ref="L77:N77"/>
    <mergeCell ref="L78:N78"/>
    <mergeCell ref="L79:N79"/>
    <mergeCell ref="L68:N68"/>
    <mergeCell ref="L69:N69"/>
    <mergeCell ref="L70:N70"/>
    <mergeCell ref="L71:N71"/>
    <mergeCell ref="L72:N72"/>
    <mergeCell ref="L73:N73"/>
    <mergeCell ref="L62:N62"/>
    <mergeCell ref="L63:N63"/>
    <mergeCell ref="L64:N64"/>
    <mergeCell ref="L65:N65"/>
    <mergeCell ref="L66:N66"/>
    <mergeCell ref="L67:N67"/>
    <mergeCell ref="L56:N56"/>
    <mergeCell ref="L57:N57"/>
    <mergeCell ref="L58:N58"/>
    <mergeCell ref="L59:N59"/>
    <mergeCell ref="L60:N60"/>
    <mergeCell ref="L61:N61"/>
    <mergeCell ref="L50:N50"/>
    <mergeCell ref="L51:N51"/>
    <mergeCell ref="L52:N52"/>
    <mergeCell ref="L53:N53"/>
    <mergeCell ref="L54:N54"/>
    <mergeCell ref="L55:N55"/>
    <mergeCell ref="L31:N31"/>
    <mergeCell ref="L44:N44"/>
    <mergeCell ref="L45:N45"/>
    <mergeCell ref="L46:N46"/>
    <mergeCell ref="L47:N47"/>
    <mergeCell ref="L48:N48"/>
    <mergeCell ref="L49:N49"/>
    <mergeCell ref="L38:N38"/>
    <mergeCell ref="L39:N39"/>
    <mergeCell ref="L40:N40"/>
    <mergeCell ref="L41:N41"/>
    <mergeCell ref="L42:N42"/>
    <mergeCell ref="L43:N43"/>
    <mergeCell ref="L32:N32"/>
    <mergeCell ref="L33:N33"/>
    <mergeCell ref="L34:N34"/>
    <mergeCell ref="L35:N35"/>
    <mergeCell ref="L36:N36"/>
    <mergeCell ref="L37:N37"/>
    <mergeCell ref="Q26:R26"/>
    <mergeCell ref="L27:N27"/>
    <mergeCell ref="L28:N28"/>
    <mergeCell ref="A13:F17"/>
    <mergeCell ref="G15:H15"/>
    <mergeCell ref="J13:K13"/>
    <mergeCell ref="J15:K15"/>
    <mergeCell ref="L15:N15"/>
    <mergeCell ref="L13:N13"/>
    <mergeCell ref="J20:K20"/>
    <mergeCell ref="G17:I17"/>
    <mergeCell ref="A25:A27"/>
    <mergeCell ref="B25:F26"/>
    <mergeCell ref="G25:H26"/>
    <mergeCell ref="I25:N25"/>
    <mergeCell ref="I26:J26"/>
    <mergeCell ref="K26:N26"/>
    <mergeCell ref="K21:N21"/>
    <mergeCell ref="H22:I22"/>
    <mergeCell ref="K22:N22"/>
    <mergeCell ref="G20:I20"/>
    <mergeCell ref="J17:K17"/>
    <mergeCell ref="E18:F18"/>
    <mergeCell ref="C22:F23"/>
    <mergeCell ref="L29:N29"/>
    <mergeCell ref="L30:N30"/>
    <mergeCell ref="K6:N6"/>
    <mergeCell ref="I7:J7"/>
    <mergeCell ref="C18:D18"/>
    <mergeCell ref="A24:N24"/>
    <mergeCell ref="A1:B4"/>
    <mergeCell ref="C1:J4"/>
    <mergeCell ref="K1:N2"/>
    <mergeCell ref="K3:N4"/>
    <mergeCell ref="H6:I6"/>
    <mergeCell ref="J8:K8"/>
    <mergeCell ref="G11:H11"/>
    <mergeCell ref="J11:K11"/>
    <mergeCell ref="L11:N11"/>
  </mergeCells>
  <pageMargins left="0.35433070866141736" right="0" top="0.55118110236220474" bottom="0.39370078740157483" header="0" footer="0"/>
  <pageSetup scale="55" orientation="landscape" r:id="rId1"/>
  <headerFooter alignWithMargins="0">
    <oddFooter>&amp;C&amp;P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410"/>
  <sheetViews>
    <sheetView showGridLines="0" showZeros="0" view="pageBreakPreview" topLeftCell="A25" zoomScale="85" zoomScaleNormal="85" zoomScaleSheetLayoutView="85" workbookViewId="0">
      <selection activeCell="M20" sqref="M20"/>
    </sheetView>
  </sheetViews>
  <sheetFormatPr baseColWidth="10" defaultColWidth="11.44140625" defaultRowHeight="13.2"/>
  <cols>
    <col min="1" max="1" width="9.33203125" style="5" customWidth="1"/>
    <col min="2" max="2" width="59.109375" style="4" customWidth="1"/>
    <col min="3" max="3" width="7.109375" style="4" customWidth="1"/>
    <col min="4" max="4" width="12" style="4" customWidth="1"/>
    <col min="5" max="5" width="18" style="6" customWidth="1"/>
    <col min="6" max="6" width="21.44140625" style="6" customWidth="1"/>
    <col min="7" max="7" width="22.5546875" style="4" customWidth="1"/>
    <col min="8" max="8" width="16.44140625" style="4" customWidth="1"/>
    <col min="9" max="9" width="16.5546875" style="4" customWidth="1"/>
    <col min="10" max="10" width="23.6640625" style="4" customWidth="1"/>
    <col min="11" max="11" width="19.44140625" style="4" customWidth="1"/>
    <col min="12" max="13" width="5.6640625" style="4" customWidth="1"/>
    <col min="14" max="14" width="7.33203125" style="4" customWidth="1"/>
    <col min="15" max="17" width="11.44140625" style="4"/>
    <col min="18" max="18" width="21.6640625" style="4" customWidth="1"/>
    <col min="19" max="16384" width="11.44140625" style="4"/>
  </cols>
  <sheetData>
    <row r="1" spans="1:14" ht="21.9" customHeight="1">
      <c r="A1" s="1705"/>
      <c r="B1" s="1706"/>
      <c r="C1" s="2520" t="s">
        <v>415</v>
      </c>
      <c r="D1" s="2521"/>
      <c r="E1" s="2521"/>
      <c r="F1" s="2521"/>
      <c r="G1" s="2521"/>
      <c r="H1" s="2521"/>
      <c r="I1" s="2521"/>
      <c r="J1" s="2522"/>
      <c r="K1" s="2529" t="s">
        <v>38</v>
      </c>
      <c r="L1" s="2529"/>
      <c r="M1" s="2529"/>
      <c r="N1" s="2530"/>
    </row>
    <row r="2" spans="1:14" ht="21.9" customHeight="1" thickBot="1">
      <c r="A2" s="1707"/>
      <c r="B2" s="1708"/>
      <c r="C2" s="2523"/>
      <c r="D2" s="2524"/>
      <c r="E2" s="2524"/>
      <c r="F2" s="2524"/>
      <c r="G2" s="2524"/>
      <c r="H2" s="2524"/>
      <c r="I2" s="2524"/>
      <c r="J2" s="2525"/>
      <c r="K2" s="2531"/>
      <c r="L2" s="2531"/>
      <c r="M2" s="2531"/>
      <c r="N2" s="2532"/>
    </row>
    <row r="3" spans="1:14" ht="21.9" customHeight="1">
      <c r="A3" s="1707"/>
      <c r="B3" s="1708"/>
      <c r="C3" s="2523"/>
      <c r="D3" s="2524"/>
      <c r="E3" s="2524"/>
      <c r="F3" s="2524"/>
      <c r="G3" s="2524"/>
      <c r="H3" s="2524"/>
      <c r="I3" s="2524"/>
      <c r="J3" s="2525"/>
      <c r="K3" s="2533" t="s">
        <v>425</v>
      </c>
      <c r="L3" s="2529"/>
      <c r="M3" s="2529"/>
      <c r="N3" s="2530"/>
    </row>
    <row r="4" spans="1:14" ht="21.9" customHeight="1" thickBot="1">
      <c r="A4" s="1709"/>
      <c r="B4" s="1710"/>
      <c r="C4" s="2526"/>
      <c r="D4" s="2527"/>
      <c r="E4" s="2527"/>
      <c r="F4" s="2527"/>
      <c r="G4" s="2527"/>
      <c r="H4" s="2527"/>
      <c r="I4" s="2527"/>
      <c r="J4" s="2528"/>
      <c r="K4" s="2534"/>
      <c r="L4" s="2535"/>
      <c r="M4" s="2535"/>
      <c r="N4" s="2536"/>
    </row>
    <row r="5" spans="1:14" ht="3.75" customHeight="1">
      <c r="A5" s="9"/>
      <c r="B5" s="10"/>
      <c r="C5" s="10"/>
      <c r="D5" s="10"/>
      <c r="E5" s="11"/>
      <c r="F5" s="11"/>
      <c r="G5" s="10"/>
      <c r="H5" s="10"/>
      <c r="I5" s="10"/>
      <c r="J5" s="10"/>
      <c r="K5" s="10"/>
      <c r="L5" s="10"/>
      <c r="M5" s="10"/>
      <c r="N5" s="12"/>
    </row>
    <row r="6" spans="1:14" s="7" customFormat="1" ht="17.25" customHeight="1">
      <c r="A6" s="192" t="s">
        <v>427</v>
      </c>
      <c r="B6" s="14"/>
      <c r="C6" s="36"/>
      <c r="D6" s="36"/>
      <c r="E6" s="194" t="s">
        <v>409</v>
      </c>
      <c r="F6" s="166">
        <v>1</v>
      </c>
      <c r="G6" s="64" t="s">
        <v>410</v>
      </c>
      <c r="H6" s="2537">
        <f>'ACTA ADICIONAL OBRA '!N5</f>
        <v>0</v>
      </c>
      <c r="I6" s="2537"/>
      <c r="J6" s="191" t="s">
        <v>24</v>
      </c>
      <c r="K6" s="2514" t="str">
        <f>+'ACTA ADICIONAL OBRA '!P5</f>
        <v xml:space="preserve">MARZO </v>
      </c>
      <c r="L6" s="2514"/>
      <c r="M6" s="2514"/>
      <c r="N6" s="2515"/>
    </row>
    <row r="7" spans="1:14" ht="18" customHeight="1">
      <c r="A7" s="9"/>
      <c r="B7" s="10"/>
      <c r="C7" s="10"/>
      <c r="D7" s="10"/>
      <c r="E7" s="11"/>
      <c r="F7" s="11"/>
      <c r="G7" s="10"/>
      <c r="H7" s="10"/>
      <c r="I7" s="10"/>
      <c r="J7" s="64" t="s">
        <v>27</v>
      </c>
      <c r="K7" s="64"/>
      <c r="L7" s="189">
        <f>+'ACTA ADICIONAL OBRA '!P6</f>
        <v>46098</v>
      </c>
      <c r="M7" s="189" t="e">
        <f>+'ACTA ADICIONAL OBRA '!#REF!</f>
        <v>#REF!</v>
      </c>
      <c r="N7" s="190" t="e">
        <f>+'ACTA ADICIONAL OBRA '!#REF!</f>
        <v>#REF!</v>
      </c>
    </row>
    <row r="8" spans="1:14" ht="6" customHeight="1">
      <c r="A8" s="17"/>
      <c r="B8" s="18"/>
      <c r="C8" s="18"/>
      <c r="D8" s="18"/>
      <c r="E8" s="19"/>
      <c r="F8" s="19"/>
      <c r="G8" s="18"/>
      <c r="H8" s="18"/>
      <c r="I8" s="18"/>
      <c r="J8" s="2430"/>
      <c r="K8" s="2430"/>
      <c r="L8" s="18"/>
      <c r="M8" s="18"/>
      <c r="N8" s="20"/>
    </row>
    <row r="9" spans="1:14" ht="3.9" customHeight="1" thickBot="1">
      <c r="A9" s="9"/>
      <c r="B9" s="10"/>
      <c r="C9" s="10"/>
      <c r="D9" s="10"/>
      <c r="E9" s="11"/>
      <c r="F9" s="11"/>
      <c r="G9" s="10"/>
      <c r="H9" s="10"/>
      <c r="I9" s="10"/>
      <c r="J9" s="10"/>
      <c r="K9" s="10"/>
      <c r="L9" s="10"/>
      <c r="M9" s="10"/>
      <c r="N9" s="12"/>
    </row>
    <row r="10" spans="1:14" ht="3" customHeight="1">
      <c r="A10" s="21"/>
      <c r="B10" s="22"/>
      <c r="C10" s="22"/>
      <c r="D10" s="22"/>
      <c r="E10" s="23"/>
      <c r="F10" s="23"/>
      <c r="G10" s="22"/>
      <c r="H10" s="22"/>
      <c r="I10" s="22"/>
      <c r="J10" s="22"/>
      <c r="K10" s="22"/>
      <c r="L10" s="22"/>
      <c r="M10" s="22"/>
      <c r="N10" s="24"/>
    </row>
    <row r="11" spans="1:14" s="1" customFormat="1" ht="14.25" customHeight="1">
      <c r="A11" s="167" t="s">
        <v>43</v>
      </c>
      <c r="B11" s="26"/>
      <c r="C11" s="27"/>
      <c r="D11" s="26"/>
      <c r="E11" s="28"/>
      <c r="F11" s="29"/>
      <c r="G11" s="2538" t="s">
        <v>13</v>
      </c>
      <c r="H11" s="2539"/>
      <c r="I11" s="188" t="s">
        <v>45</v>
      </c>
      <c r="J11" s="2540" t="s">
        <v>417</v>
      </c>
      <c r="K11" s="2540"/>
      <c r="L11" s="2541" t="s">
        <v>421</v>
      </c>
      <c r="M11" s="2541"/>
      <c r="N11" s="2542"/>
    </row>
    <row r="12" spans="1:14" s="1" customFormat="1" ht="3.9" customHeight="1">
      <c r="A12" s="32"/>
      <c r="B12" s="26"/>
      <c r="C12" s="33"/>
      <c r="D12" s="26"/>
      <c r="E12" s="34"/>
      <c r="F12" s="29"/>
      <c r="G12" s="193"/>
      <c r="H12" s="169"/>
      <c r="I12" s="64"/>
      <c r="J12" s="170"/>
      <c r="K12" s="64"/>
      <c r="L12" s="64"/>
      <c r="M12" s="64"/>
      <c r="N12" s="175"/>
    </row>
    <row r="13" spans="1:14" s="1" customFormat="1" ht="25.5" customHeight="1">
      <c r="A13" s="2548" t="s">
        <v>416</v>
      </c>
      <c r="B13" s="2549"/>
      <c r="C13" s="2549"/>
      <c r="D13" s="2549"/>
      <c r="E13" s="2549"/>
      <c r="F13" s="2550"/>
      <c r="G13" s="64" t="s">
        <v>5</v>
      </c>
      <c r="I13" s="196">
        <v>42072</v>
      </c>
      <c r="J13" s="2540" t="s">
        <v>418</v>
      </c>
      <c r="K13" s="2540"/>
      <c r="L13" s="2553"/>
      <c r="M13" s="2553"/>
      <c r="N13" s="2554"/>
    </row>
    <row r="14" spans="1:14" s="1" customFormat="1" ht="18">
      <c r="A14" s="2548"/>
      <c r="B14" s="2549"/>
      <c r="C14" s="2549"/>
      <c r="D14" s="2549"/>
      <c r="E14" s="2549"/>
      <c r="F14" s="2550"/>
      <c r="G14" s="64"/>
      <c r="H14" s="197"/>
      <c r="I14" s="197"/>
      <c r="J14" s="168"/>
      <c r="K14" s="194"/>
      <c r="L14" s="194"/>
      <c r="M14" s="194"/>
      <c r="N14" s="195"/>
    </row>
    <row r="15" spans="1:14" s="1" customFormat="1" ht="18">
      <c r="A15" s="2548"/>
      <c r="B15" s="2549"/>
      <c r="C15" s="2549"/>
      <c r="D15" s="2549"/>
      <c r="E15" s="2549"/>
      <c r="F15" s="2550"/>
      <c r="G15" s="2538" t="s">
        <v>19</v>
      </c>
      <c r="H15" s="2539"/>
      <c r="I15" s="174"/>
      <c r="J15" s="2540" t="s">
        <v>419</v>
      </c>
      <c r="K15" s="2540"/>
      <c r="L15" s="2551">
        <v>42347</v>
      </c>
      <c r="M15" s="2551"/>
      <c r="N15" s="2552"/>
    </row>
    <row r="16" spans="1:14" s="1" customFormat="1" ht="18">
      <c r="A16" s="2548"/>
      <c r="B16" s="2549"/>
      <c r="C16" s="2549"/>
      <c r="D16" s="2549"/>
      <c r="E16" s="2549"/>
      <c r="F16" s="2550"/>
      <c r="G16" s="64"/>
      <c r="H16" s="197"/>
      <c r="I16" s="197"/>
      <c r="J16" s="168"/>
      <c r="K16" s="194"/>
      <c r="L16" s="194"/>
      <c r="M16" s="194"/>
      <c r="N16" s="195"/>
    </row>
    <row r="17" spans="1:18" s="1" customFormat="1" ht="18" customHeight="1">
      <c r="A17" s="2548"/>
      <c r="B17" s="2549"/>
      <c r="C17" s="2549"/>
      <c r="D17" s="2549"/>
      <c r="E17" s="2549"/>
      <c r="F17" s="2550"/>
      <c r="G17" s="2556" t="s">
        <v>422</v>
      </c>
      <c r="H17" s="2516"/>
      <c r="I17" s="2516"/>
      <c r="J17" s="2566" t="s">
        <v>420</v>
      </c>
      <c r="K17" s="2566"/>
      <c r="L17" s="174"/>
      <c r="M17" s="174"/>
      <c r="N17" s="164"/>
    </row>
    <row r="18" spans="1:18" s="1" customFormat="1" ht="26.25" customHeight="1">
      <c r="A18" s="192" t="s">
        <v>412</v>
      </c>
      <c r="B18" s="51"/>
      <c r="C18" s="64" t="s">
        <v>428</v>
      </c>
      <c r="D18" s="36"/>
      <c r="E18" s="2567" t="s">
        <v>435</v>
      </c>
      <c r="F18" s="2568"/>
      <c r="G18" s="64"/>
      <c r="H18" s="172"/>
      <c r="I18" s="64"/>
      <c r="J18" s="173"/>
      <c r="K18" s="64"/>
      <c r="L18" s="64"/>
      <c r="M18" s="64"/>
      <c r="N18" s="175"/>
    </row>
    <row r="19" spans="1:18" s="1" customFormat="1" ht="3.9" customHeight="1">
      <c r="A19" s="13"/>
      <c r="B19" s="40"/>
      <c r="C19" s="33"/>
      <c r="D19" s="33"/>
      <c r="E19" s="33"/>
      <c r="F19" s="67"/>
      <c r="G19" s="65"/>
      <c r="H19" s="172"/>
      <c r="I19" s="172"/>
      <c r="J19" s="171"/>
      <c r="K19" s="64"/>
      <c r="L19" s="64"/>
      <c r="M19" s="64"/>
      <c r="N19" s="175"/>
    </row>
    <row r="20" spans="1:18" s="1" customFormat="1" ht="19.5" customHeight="1">
      <c r="A20" s="192" t="s">
        <v>413</v>
      </c>
      <c r="B20" s="72"/>
      <c r="C20" s="64" t="s">
        <v>10</v>
      </c>
      <c r="D20" s="64"/>
      <c r="E20" s="165" t="str">
        <f>+'ACTA ADICIONAL OBRA '!B16</f>
        <v>CONSORCIO INTER. CENTRO DE VIDA 2025</v>
      </c>
      <c r="F20" s="164"/>
      <c r="G20" s="2556" t="s">
        <v>423</v>
      </c>
      <c r="H20" s="2516"/>
      <c r="I20" s="2516"/>
      <c r="J20" s="2555" t="s">
        <v>424</v>
      </c>
      <c r="K20" s="2555"/>
      <c r="L20" s="174"/>
      <c r="M20" s="174"/>
      <c r="N20" s="164"/>
    </row>
    <row r="21" spans="1:18" s="1" customFormat="1" ht="9.75" customHeight="1">
      <c r="A21" s="45"/>
      <c r="B21" s="46"/>
      <c r="C21" s="33"/>
      <c r="D21" s="26"/>
      <c r="E21" s="41"/>
      <c r="F21" s="42"/>
      <c r="G21" s="64"/>
      <c r="H21" s="172"/>
      <c r="I21" s="172"/>
      <c r="J21" s="64"/>
      <c r="K21" s="2516"/>
      <c r="L21" s="2516"/>
      <c r="M21" s="2516"/>
      <c r="N21" s="2565"/>
    </row>
    <row r="22" spans="1:18" s="1" customFormat="1" ht="18.75" customHeight="1">
      <c r="A22" s="192" t="e">
        <f>+'ACTA ADICIONAL OBRA '!#REF!</f>
        <v>#REF!</v>
      </c>
      <c r="B22" s="47"/>
      <c r="C22" s="2508"/>
      <c r="D22" s="2508"/>
      <c r="E22" s="2508"/>
      <c r="F22" s="2509"/>
      <c r="G22" s="45"/>
      <c r="H22" s="2465"/>
      <c r="I22" s="2465"/>
      <c r="J22" s="48"/>
      <c r="K22" s="1708"/>
      <c r="L22" s="1708"/>
      <c r="M22" s="1708"/>
      <c r="N22" s="2433"/>
    </row>
    <row r="23" spans="1:18" s="1" customFormat="1" ht="3.75" customHeight="1" thickBot="1">
      <c r="A23" s="13"/>
      <c r="B23" s="47"/>
      <c r="C23" s="2508"/>
      <c r="D23" s="2508"/>
      <c r="E23" s="2508"/>
      <c r="F23" s="2509"/>
      <c r="G23" s="36"/>
      <c r="H23" s="79"/>
      <c r="I23" s="79"/>
      <c r="J23" s="48"/>
      <c r="K23" s="14"/>
      <c r="L23" s="14"/>
      <c r="M23" s="14"/>
      <c r="N23" s="77"/>
    </row>
    <row r="24" spans="1:18" s="1" customFormat="1" ht="27" customHeight="1" thickBot="1">
      <c r="A24" s="2517" t="s">
        <v>429</v>
      </c>
      <c r="B24" s="2518"/>
      <c r="C24" s="2518"/>
      <c r="D24" s="2518"/>
      <c r="E24" s="2518"/>
      <c r="F24" s="2518"/>
      <c r="G24" s="2518"/>
      <c r="H24" s="2518"/>
      <c r="I24" s="2518"/>
      <c r="J24" s="2518"/>
      <c r="K24" s="2518"/>
      <c r="L24" s="2518"/>
      <c r="M24" s="2518"/>
      <c r="N24" s="2519"/>
    </row>
    <row r="25" spans="1:18" s="1" customFormat="1" ht="16.5" customHeight="1">
      <c r="A25" s="2571" t="s">
        <v>35</v>
      </c>
      <c r="B25" s="2572" t="s">
        <v>1</v>
      </c>
      <c r="C25" s="2573"/>
      <c r="D25" s="2573"/>
      <c r="E25" s="2573"/>
      <c r="F25" s="2574"/>
      <c r="G25" s="2575" t="s">
        <v>20</v>
      </c>
      <c r="H25" s="2576"/>
      <c r="I25" s="2577" t="s">
        <v>7</v>
      </c>
      <c r="J25" s="2578"/>
      <c r="K25" s="2578"/>
      <c r="L25" s="2578"/>
      <c r="M25" s="2578"/>
      <c r="N25" s="2579"/>
    </row>
    <row r="26" spans="1:18" s="1" customFormat="1" ht="20.25" customHeight="1">
      <c r="A26" s="2467"/>
      <c r="B26" s="2472"/>
      <c r="C26" s="2473"/>
      <c r="D26" s="2473"/>
      <c r="E26" s="2473"/>
      <c r="F26" s="2474"/>
      <c r="G26" s="2484"/>
      <c r="H26" s="2485"/>
      <c r="I26" s="2478" t="s">
        <v>8</v>
      </c>
      <c r="J26" s="2479"/>
      <c r="K26" s="2478" t="s">
        <v>4</v>
      </c>
      <c r="L26" s="2480"/>
      <c r="M26" s="2480"/>
      <c r="N26" s="2481"/>
      <c r="Q26" s="2478" t="s">
        <v>391</v>
      </c>
      <c r="R26" s="2480"/>
    </row>
    <row r="27" spans="1:18" s="2" customFormat="1" ht="32.25" customHeight="1" thickBot="1">
      <c r="A27" s="2467"/>
      <c r="B27" s="176" t="s">
        <v>41</v>
      </c>
      <c r="C27" s="177" t="s">
        <v>9</v>
      </c>
      <c r="D27" s="178" t="s">
        <v>2</v>
      </c>
      <c r="E27" s="179" t="s">
        <v>17</v>
      </c>
      <c r="F27" s="180" t="s">
        <v>16</v>
      </c>
      <c r="G27" s="178" t="s">
        <v>2</v>
      </c>
      <c r="H27" s="178" t="s">
        <v>3</v>
      </c>
      <c r="I27" s="181" t="s">
        <v>2</v>
      </c>
      <c r="J27" s="181" t="s">
        <v>3</v>
      </c>
      <c r="K27" s="181" t="s">
        <v>2</v>
      </c>
      <c r="L27" s="2543" t="s">
        <v>3</v>
      </c>
      <c r="M27" s="2544"/>
      <c r="N27" s="2545"/>
      <c r="O27" s="1"/>
      <c r="P27" s="1"/>
      <c r="Q27" s="57" t="s">
        <v>2</v>
      </c>
      <c r="R27" s="76" t="s">
        <v>3</v>
      </c>
    </row>
    <row r="28" spans="1:18" s="1" customFormat="1" ht="15.6">
      <c r="A28" s="198">
        <v>13</v>
      </c>
      <c r="B28" s="199" t="s">
        <v>436</v>
      </c>
      <c r="C28" s="200"/>
      <c r="D28" s="144"/>
      <c r="E28" s="144"/>
      <c r="F28" s="105"/>
      <c r="G28" s="104"/>
      <c r="H28" s="106"/>
      <c r="I28" s="107"/>
      <c r="J28" s="108">
        <f t="shared" ref="J28:J91" si="0">ROUND(I28*E28,2)</f>
        <v>0</v>
      </c>
      <c r="K28" s="108"/>
      <c r="L28" s="2546">
        <f>K28*E28</f>
        <v>0</v>
      </c>
      <c r="M28" s="2546"/>
      <c r="N28" s="2547"/>
      <c r="Q28" s="108"/>
      <c r="R28" s="147">
        <f>Q28*K28</f>
        <v>0</v>
      </c>
    </row>
    <row r="29" spans="1:18" s="1" customFormat="1" ht="15.6">
      <c r="A29" s="201">
        <v>13.1</v>
      </c>
      <c r="B29" s="202" t="s">
        <v>437</v>
      </c>
      <c r="C29" s="203"/>
      <c r="D29" s="214"/>
      <c r="E29" s="214"/>
      <c r="F29" s="152"/>
      <c r="G29" s="150"/>
      <c r="H29" s="150"/>
      <c r="I29" s="151"/>
      <c r="J29" s="151">
        <f t="shared" si="0"/>
        <v>0</v>
      </c>
      <c r="K29" s="151"/>
      <c r="L29" s="2580"/>
      <c r="M29" s="2580"/>
      <c r="N29" s="2581"/>
      <c r="Q29" s="114"/>
      <c r="R29" s="148"/>
    </row>
    <row r="30" spans="1:18" s="1" customFormat="1" ht="15.6">
      <c r="A30" s="204">
        <v>41275</v>
      </c>
      <c r="B30" s="202" t="s">
        <v>438</v>
      </c>
      <c r="C30" s="203"/>
      <c r="D30" s="214"/>
      <c r="E30" s="214"/>
      <c r="F30" s="152"/>
      <c r="G30" s="150"/>
      <c r="H30" s="150"/>
      <c r="I30" s="151"/>
      <c r="J30" s="151">
        <f t="shared" si="0"/>
        <v>0</v>
      </c>
      <c r="K30" s="151">
        <f>+I30+Q30</f>
        <v>0</v>
      </c>
      <c r="L30" s="2580">
        <f>+J30+R30</f>
        <v>0</v>
      </c>
      <c r="M30" s="2580"/>
      <c r="N30" s="2581"/>
      <c r="Q30" s="114"/>
      <c r="R30" s="148"/>
    </row>
    <row r="31" spans="1:18" s="1" customFormat="1" ht="15.6">
      <c r="A31" s="205" t="s">
        <v>439</v>
      </c>
      <c r="B31" s="202" t="s">
        <v>440</v>
      </c>
      <c r="C31" s="206" t="s">
        <v>441</v>
      </c>
      <c r="D31" s="215">
        <v>9</v>
      </c>
      <c r="E31" s="215">
        <v>4725000</v>
      </c>
      <c r="F31" s="152">
        <f t="shared" ref="F31:F62" si="1">ROUND(D31*E31,2)</f>
        <v>42525000</v>
      </c>
      <c r="G31" s="150"/>
      <c r="H31" s="150"/>
      <c r="I31" s="151">
        <v>1</v>
      </c>
      <c r="J31" s="151">
        <f t="shared" si="0"/>
        <v>4725000</v>
      </c>
      <c r="K31" s="151">
        <f t="shared" ref="K31:L94" si="2">+I31+Q31</f>
        <v>1</v>
      </c>
      <c r="L31" s="2580">
        <f t="shared" si="2"/>
        <v>4725000</v>
      </c>
      <c r="M31" s="2580"/>
      <c r="N31" s="2581"/>
      <c r="Q31" s="114"/>
      <c r="R31" s="148"/>
    </row>
    <row r="32" spans="1:18" s="1" customFormat="1" ht="15.6">
      <c r="A32" s="205" t="s">
        <v>442</v>
      </c>
      <c r="B32" s="202" t="s">
        <v>443</v>
      </c>
      <c r="C32" s="206" t="s">
        <v>441</v>
      </c>
      <c r="D32" s="215">
        <v>9</v>
      </c>
      <c r="E32" s="215">
        <v>3780000</v>
      </c>
      <c r="F32" s="152">
        <f t="shared" si="1"/>
        <v>34020000</v>
      </c>
      <c r="G32" s="150"/>
      <c r="H32" s="150"/>
      <c r="I32" s="151">
        <v>1</v>
      </c>
      <c r="J32" s="151">
        <f t="shared" si="0"/>
        <v>3780000</v>
      </c>
      <c r="K32" s="151">
        <f t="shared" si="2"/>
        <v>1</v>
      </c>
      <c r="L32" s="2580">
        <f t="shared" si="2"/>
        <v>3780000</v>
      </c>
      <c r="M32" s="2580"/>
      <c r="N32" s="2581"/>
      <c r="Q32" s="114"/>
      <c r="R32" s="148"/>
    </row>
    <row r="33" spans="1:18" s="1" customFormat="1" ht="15.6">
      <c r="A33" s="205" t="s">
        <v>444</v>
      </c>
      <c r="B33" s="202" t="s">
        <v>445</v>
      </c>
      <c r="C33" s="206" t="s">
        <v>441</v>
      </c>
      <c r="D33" s="215">
        <v>9</v>
      </c>
      <c r="E33" s="215">
        <v>4185000</v>
      </c>
      <c r="F33" s="152">
        <f t="shared" si="1"/>
        <v>37665000</v>
      </c>
      <c r="G33" s="150"/>
      <c r="H33" s="150"/>
      <c r="I33" s="151">
        <v>1</v>
      </c>
      <c r="J33" s="151">
        <f t="shared" si="0"/>
        <v>4185000</v>
      </c>
      <c r="K33" s="151">
        <f t="shared" si="2"/>
        <v>1</v>
      </c>
      <c r="L33" s="2580">
        <f t="shared" si="2"/>
        <v>4185000</v>
      </c>
      <c r="M33" s="2580"/>
      <c r="N33" s="2581"/>
      <c r="Q33" s="114"/>
      <c r="R33" s="148"/>
    </row>
    <row r="34" spans="1:18" s="1" customFormat="1" ht="15.6">
      <c r="A34" s="205" t="s">
        <v>446</v>
      </c>
      <c r="B34" s="202" t="s">
        <v>447</v>
      </c>
      <c r="C34" s="206" t="s">
        <v>441</v>
      </c>
      <c r="D34" s="215">
        <v>9</v>
      </c>
      <c r="E34" s="215">
        <v>1350000</v>
      </c>
      <c r="F34" s="152">
        <f t="shared" si="1"/>
        <v>12150000</v>
      </c>
      <c r="G34" s="150"/>
      <c r="H34" s="150"/>
      <c r="I34" s="151">
        <v>1</v>
      </c>
      <c r="J34" s="151">
        <f t="shared" si="0"/>
        <v>1350000</v>
      </c>
      <c r="K34" s="151">
        <f t="shared" si="2"/>
        <v>1</v>
      </c>
      <c r="L34" s="2580">
        <f t="shared" si="2"/>
        <v>1350000</v>
      </c>
      <c r="M34" s="2580"/>
      <c r="N34" s="2581"/>
      <c r="Q34" s="114"/>
      <c r="R34" s="148"/>
    </row>
    <row r="35" spans="1:18" s="1" customFormat="1" ht="15.6">
      <c r="A35" s="205" t="s">
        <v>448</v>
      </c>
      <c r="B35" s="202" t="s">
        <v>449</v>
      </c>
      <c r="C35" s="206" t="s">
        <v>441</v>
      </c>
      <c r="D35" s="215">
        <v>7</v>
      </c>
      <c r="E35" s="215">
        <v>1350000</v>
      </c>
      <c r="F35" s="152">
        <f t="shared" si="1"/>
        <v>9450000</v>
      </c>
      <c r="G35" s="150"/>
      <c r="H35" s="150"/>
      <c r="I35" s="151">
        <v>1</v>
      </c>
      <c r="J35" s="151">
        <f t="shared" si="0"/>
        <v>1350000</v>
      </c>
      <c r="K35" s="151">
        <f t="shared" si="2"/>
        <v>1</v>
      </c>
      <c r="L35" s="2580">
        <f t="shared" si="2"/>
        <v>1350000</v>
      </c>
      <c r="M35" s="2580"/>
      <c r="N35" s="2581"/>
      <c r="Q35" s="114"/>
      <c r="R35" s="148"/>
    </row>
    <row r="36" spans="1:18" s="1" customFormat="1" ht="15.6">
      <c r="A36" s="205" t="s">
        <v>450</v>
      </c>
      <c r="B36" s="202" t="s">
        <v>451</v>
      </c>
      <c r="C36" s="206" t="s">
        <v>441</v>
      </c>
      <c r="D36" s="215">
        <v>7</v>
      </c>
      <c r="E36" s="215">
        <v>2025000</v>
      </c>
      <c r="F36" s="152">
        <f t="shared" si="1"/>
        <v>14175000</v>
      </c>
      <c r="G36" s="150"/>
      <c r="H36" s="150"/>
      <c r="I36" s="151"/>
      <c r="J36" s="151">
        <f t="shared" si="0"/>
        <v>0</v>
      </c>
      <c r="K36" s="151">
        <f t="shared" si="2"/>
        <v>0</v>
      </c>
      <c r="L36" s="2580">
        <f t="shared" si="2"/>
        <v>0</v>
      </c>
      <c r="M36" s="2580"/>
      <c r="N36" s="2581"/>
      <c r="Q36" s="114"/>
      <c r="R36" s="148"/>
    </row>
    <row r="37" spans="1:18" s="1" customFormat="1" ht="15.6">
      <c r="A37" s="205" t="s">
        <v>452</v>
      </c>
      <c r="B37" s="202" t="s">
        <v>453</v>
      </c>
      <c r="C37" s="206" t="s">
        <v>441</v>
      </c>
      <c r="D37" s="215">
        <v>7</v>
      </c>
      <c r="E37" s="215">
        <v>2025000</v>
      </c>
      <c r="F37" s="152">
        <f t="shared" si="1"/>
        <v>14175000</v>
      </c>
      <c r="G37" s="150"/>
      <c r="H37" s="150"/>
      <c r="I37" s="151">
        <v>1</v>
      </c>
      <c r="J37" s="151">
        <f t="shared" si="0"/>
        <v>2025000</v>
      </c>
      <c r="K37" s="151">
        <f t="shared" si="2"/>
        <v>1</v>
      </c>
      <c r="L37" s="2580">
        <f t="shared" si="2"/>
        <v>2025000</v>
      </c>
      <c r="M37" s="2580"/>
      <c r="N37" s="2581"/>
      <c r="Q37" s="114"/>
      <c r="R37" s="148"/>
    </row>
    <row r="38" spans="1:18" s="1" customFormat="1" ht="15.6">
      <c r="A38" s="205" t="s">
        <v>454</v>
      </c>
      <c r="B38" s="202" t="s">
        <v>455</v>
      </c>
      <c r="C38" s="206" t="s">
        <v>441</v>
      </c>
      <c r="D38" s="215">
        <v>7</v>
      </c>
      <c r="E38" s="215">
        <v>4050000</v>
      </c>
      <c r="F38" s="152">
        <f t="shared" si="1"/>
        <v>28350000</v>
      </c>
      <c r="G38" s="150"/>
      <c r="H38" s="150"/>
      <c r="I38" s="151"/>
      <c r="J38" s="151">
        <f t="shared" si="0"/>
        <v>0</v>
      </c>
      <c r="K38" s="151">
        <f t="shared" si="2"/>
        <v>0</v>
      </c>
      <c r="L38" s="2580">
        <f t="shared" si="2"/>
        <v>0</v>
      </c>
      <c r="M38" s="2580"/>
      <c r="N38" s="2581"/>
      <c r="Q38" s="114"/>
      <c r="R38" s="148"/>
    </row>
    <row r="39" spans="1:18" s="1" customFormat="1" ht="15.6">
      <c r="A39" s="205" t="s">
        <v>456</v>
      </c>
      <c r="B39" s="202" t="s">
        <v>457</v>
      </c>
      <c r="C39" s="206" t="s">
        <v>441</v>
      </c>
      <c r="D39" s="215">
        <v>7</v>
      </c>
      <c r="E39" s="215">
        <v>4050000</v>
      </c>
      <c r="F39" s="152">
        <f t="shared" si="1"/>
        <v>28350000</v>
      </c>
      <c r="G39" s="150"/>
      <c r="H39" s="150"/>
      <c r="I39" s="151">
        <v>1</v>
      </c>
      <c r="J39" s="151">
        <f t="shared" si="0"/>
        <v>4050000</v>
      </c>
      <c r="K39" s="151">
        <f t="shared" si="2"/>
        <v>1</v>
      </c>
      <c r="L39" s="2580">
        <f t="shared" si="2"/>
        <v>4050000</v>
      </c>
      <c r="M39" s="2580"/>
      <c r="N39" s="2581"/>
      <c r="Q39" s="114"/>
      <c r="R39" s="148"/>
    </row>
    <row r="40" spans="1:18" s="1" customFormat="1" ht="15.6">
      <c r="A40" s="205" t="s">
        <v>458</v>
      </c>
      <c r="B40" s="202" t="s">
        <v>459</v>
      </c>
      <c r="C40" s="206" t="s">
        <v>441</v>
      </c>
      <c r="D40" s="215">
        <v>7</v>
      </c>
      <c r="E40" s="215">
        <v>8100000</v>
      </c>
      <c r="F40" s="152">
        <f t="shared" si="1"/>
        <v>56700000</v>
      </c>
      <c r="G40" s="150"/>
      <c r="H40" s="150"/>
      <c r="I40" s="151">
        <v>0.33</v>
      </c>
      <c r="J40" s="151">
        <f t="shared" si="0"/>
        <v>2673000</v>
      </c>
      <c r="K40" s="151">
        <f t="shared" si="2"/>
        <v>0.33</v>
      </c>
      <c r="L40" s="2580">
        <f t="shared" si="2"/>
        <v>2673000</v>
      </c>
      <c r="M40" s="2580"/>
      <c r="N40" s="2581"/>
      <c r="Q40" s="114"/>
      <c r="R40" s="148"/>
    </row>
    <row r="41" spans="1:18" s="1" customFormat="1" ht="15.6">
      <c r="A41" s="201">
        <v>13.2</v>
      </c>
      <c r="B41" s="202" t="s">
        <v>460</v>
      </c>
      <c r="C41" s="203"/>
      <c r="D41" s="214"/>
      <c r="E41" s="214"/>
      <c r="F41" s="152">
        <f t="shared" si="1"/>
        <v>0</v>
      </c>
      <c r="G41" s="150"/>
      <c r="H41" s="150"/>
      <c r="I41" s="151"/>
      <c r="J41" s="151">
        <f t="shared" si="0"/>
        <v>0</v>
      </c>
      <c r="K41" s="151">
        <f t="shared" si="2"/>
        <v>0</v>
      </c>
      <c r="L41" s="2580">
        <f t="shared" si="2"/>
        <v>0</v>
      </c>
      <c r="M41" s="2580"/>
      <c r="N41" s="2581"/>
      <c r="Q41" s="114"/>
      <c r="R41" s="148"/>
    </row>
    <row r="42" spans="1:18" s="1" customFormat="1" ht="15.6">
      <c r="A42" s="204">
        <v>41306</v>
      </c>
      <c r="B42" s="202" t="s">
        <v>461</v>
      </c>
      <c r="C42" s="203"/>
      <c r="D42" s="214"/>
      <c r="E42" s="214"/>
      <c r="F42" s="152">
        <f t="shared" si="1"/>
        <v>0</v>
      </c>
      <c r="G42" s="150"/>
      <c r="H42" s="150"/>
      <c r="I42" s="151"/>
      <c r="J42" s="151">
        <f t="shared" si="0"/>
        <v>0</v>
      </c>
      <c r="K42" s="151">
        <f t="shared" si="2"/>
        <v>0</v>
      </c>
      <c r="L42" s="2580">
        <f t="shared" si="2"/>
        <v>0</v>
      </c>
      <c r="M42" s="2580"/>
      <c r="N42" s="2581"/>
      <c r="Q42" s="114"/>
      <c r="R42" s="148"/>
    </row>
    <row r="43" spans="1:18" s="1" customFormat="1" ht="15.6">
      <c r="A43" s="205" t="s">
        <v>462</v>
      </c>
      <c r="B43" s="202" t="s">
        <v>463</v>
      </c>
      <c r="C43" s="206" t="s">
        <v>464</v>
      </c>
      <c r="D43" s="215">
        <v>6</v>
      </c>
      <c r="E43" s="215">
        <v>337500</v>
      </c>
      <c r="F43" s="152">
        <f t="shared" si="1"/>
        <v>2025000</v>
      </c>
      <c r="G43" s="150"/>
      <c r="H43" s="150"/>
      <c r="I43" s="151"/>
      <c r="J43" s="151">
        <f t="shared" si="0"/>
        <v>0</v>
      </c>
      <c r="K43" s="151">
        <f t="shared" si="2"/>
        <v>0</v>
      </c>
      <c r="L43" s="2580">
        <f t="shared" si="2"/>
        <v>0</v>
      </c>
      <c r="M43" s="2580"/>
      <c r="N43" s="2581"/>
      <c r="Q43" s="114"/>
      <c r="R43" s="148"/>
    </row>
    <row r="44" spans="1:18" s="1" customFormat="1" ht="15.6">
      <c r="A44" s="205" t="s">
        <v>465</v>
      </c>
      <c r="B44" s="202" t="s">
        <v>466</v>
      </c>
      <c r="C44" s="206" t="s">
        <v>464</v>
      </c>
      <c r="D44" s="215">
        <v>6</v>
      </c>
      <c r="E44" s="215">
        <v>405000</v>
      </c>
      <c r="F44" s="152">
        <f t="shared" si="1"/>
        <v>2430000</v>
      </c>
      <c r="G44" s="150"/>
      <c r="H44" s="150"/>
      <c r="I44" s="151"/>
      <c r="J44" s="151">
        <f t="shared" si="0"/>
        <v>0</v>
      </c>
      <c r="K44" s="151">
        <f t="shared" si="2"/>
        <v>0</v>
      </c>
      <c r="L44" s="2580">
        <f t="shared" si="2"/>
        <v>0</v>
      </c>
      <c r="M44" s="2580"/>
      <c r="N44" s="2581"/>
      <c r="Q44" s="114"/>
      <c r="R44" s="148"/>
    </row>
    <row r="45" spans="1:18" s="1" customFormat="1" ht="31.2">
      <c r="A45" s="205" t="s">
        <v>467</v>
      </c>
      <c r="B45" s="202" t="s">
        <v>468</v>
      </c>
      <c r="C45" s="207" t="s">
        <v>464</v>
      </c>
      <c r="D45" s="215">
        <v>5</v>
      </c>
      <c r="E45" s="215">
        <v>337500</v>
      </c>
      <c r="F45" s="152">
        <f t="shared" si="1"/>
        <v>1687500</v>
      </c>
      <c r="G45" s="150"/>
      <c r="H45" s="150"/>
      <c r="I45" s="151"/>
      <c r="J45" s="151">
        <f t="shared" si="0"/>
        <v>0</v>
      </c>
      <c r="K45" s="151">
        <f t="shared" si="2"/>
        <v>0</v>
      </c>
      <c r="L45" s="2580">
        <f t="shared" si="2"/>
        <v>0</v>
      </c>
      <c r="M45" s="2580"/>
      <c r="N45" s="2581"/>
      <c r="Q45" s="114"/>
      <c r="R45" s="148"/>
    </row>
    <row r="46" spans="1:18" s="1" customFormat="1" ht="15.6">
      <c r="A46" s="205" t="s">
        <v>469</v>
      </c>
      <c r="B46" s="202" t="s">
        <v>470</v>
      </c>
      <c r="C46" s="206" t="s">
        <v>464</v>
      </c>
      <c r="D46" s="215">
        <v>4</v>
      </c>
      <c r="E46" s="215">
        <v>270000</v>
      </c>
      <c r="F46" s="152">
        <f t="shared" si="1"/>
        <v>1080000</v>
      </c>
      <c r="G46" s="150"/>
      <c r="H46" s="150"/>
      <c r="I46" s="151"/>
      <c r="J46" s="151">
        <f t="shared" si="0"/>
        <v>0</v>
      </c>
      <c r="K46" s="151">
        <f t="shared" si="2"/>
        <v>0</v>
      </c>
      <c r="L46" s="2580">
        <f t="shared" si="2"/>
        <v>0</v>
      </c>
      <c r="M46" s="2580"/>
      <c r="N46" s="2581"/>
      <c r="Q46" s="114"/>
      <c r="R46" s="148"/>
    </row>
    <row r="47" spans="1:18" s="1" customFormat="1" ht="15.6">
      <c r="A47" s="205" t="s">
        <v>471</v>
      </c>
      <c r="B47" s="202" t="s">
        <v>472</v>
      </c>
      <c r="C47" s="206" t="s">
        <v>464</v>
      </c>
      <c r="D47" s="215">
        <v>2</v>
      </c>
      <c r="E47" s="215">
        <v>4050000</v>
      </c>
      <c r="F47" s="152">
        <f t="shared" si="1"/>
        <v>8100000</v>
      </c>
      <c r="G47" s="150"/>
      <c r="H47" s="150"/>
      <c r="I47" s="151">
        <v>2</v>
      </c>
      <c r="J47" s="151">
        <f t="shared" si="0"/>
        <v>8100000</v>
      </c>
      <c r="K47" s="151">
        <f t="shared" si="2"/>
        <v>2</v>
      </c>
      <c r="L47" s="2580">
        <f t="shared" si="2"/>
        <v>8100000</v>
      </c>
      <c r="M47" s="2580"/>
      <c r="N47" s="2581"/>
      <c r="Q47" s="114"/>
      <c r="R47" s="148"/>
    </row>
    <row r="48" spans="1:18" s="1" customFormat="1" ht="15.6">
      <c r="A48" s="205" t="s">
        <v>473</v>
      </c>
      <c r="B48" s="202" t="s">
        <v>474</v>
      </c>
      <c r="C48" s="206" t="s">
        <v>464</v>
      </c>
      <c r="D48" s="215">
        <v>4500</v>
      </c>
      <c r="E48" s="215">
        <v>270</v>
      </c>
      <c r="F48" s="152">
        <f t="shared" si="1"/>
        <v>1215000</v>
      </c>
      <c r="G48" s="150"/>
      <c r="H48" s="150"/>
      <c r="I48" s="151">
        <v>500</v>
      </c>
      <c r="J48" s="151">
        <f t="shared" si="0"/>
        <v>135000</v>
      </c>
      <c r="K48" s="151">
        <f t="shared" si="2"/>
        <v>500</v>
      </c>
      <c r="L48" s="2580">
        <f t="shared" si="2"/>
        <v>135000</v>
      </c>
      <c r="M48" s="2580"/>
      <c r="N48" s="2581"/>
      <c r="Q48" s="114"/>
      <c r="R48" s="148"/>
    </row>
    <row r="49" spans="1:18" s="1" customFormat="1" ht="15.6">
      <c r="A49" s="205" t="s">
        <v>475</v>
      </c>
      <c r="B49" s="202" t="s">
        <v>476</v>
      </c>
      <c r="C49" s="206" t="s">
        <v>464</v>
      </c>
      <c r="D49" s="215">
        <v>1500</v>
      </c>
      <c r="E49" s="215">
        <v>1350</v>
      </c>
      <c r="F49" s="152">
        <f t="shared" si="1"/>
        <v>2025000</v>
      </c>
      <c r="G49" s="150"/>
      <c r="H49" s="150"/>
      <c r="I49" s="151">
        <v>500</v>
      </c>
      <c r="J49" s="151">
        <f t="shared" si="0"/>
        <v>675000</v>
      </c>
      <c r="K49" s="151">
        <f t="shared" si="2"/>
        <v>500</v>
      </c>
      <c r="L49" s="2580">
        <f t="shared" si="2"/>
        <v>675000</v>
      </c>
      <c r="M49" s="2580"/>
      <c r="N49" s="2581"/>
      <c r="Q49" s="114"/>
      <c r="R49" s="148"/>
    </row>
    <row r="50" spans="1:18" s="1" customFormat="1" ht="15.6">
      <c r="A50" s="205" t="s">
        <v>477</v>
      </c>
      <c r="B50" s="202" t="s">
        <v>478</v>
      </c>
      <c r="C50" s="206" t="s">
        <v>464</v>
      </c>
      <c r="D50" s="215">
        <v>2000</v>
      </c>
      <c r="E50" s="215">
        <v>140</v>
      </c>
      <c r="F50" s="152">
        <f t="shared" si="1"/>
        <v>280000</v>
      </c>
      <c r="G50" s="150"/>
      <c r="H50" s="150"/>
      <c r="I50" s="151">
        <v>500</v>
      </c>
      <c r="J50" s="151">
        <f t="shared" si="0"/>
        <v>70000</v>
      </c>
      <c r="K50" s="151">
        <f t="shared" si="2"/>
        <v>500</v>
      </c>
      <c r="L50" s="2580">
        <f t="shared" si="2"/>
        <v>70000</v>
      </c>
      <c r="M50" s="2580"/>
      <c r="N50" s="2581"/>
      <c r="Q50" s="114"/>
      <c r="R50" s="148"/>
    </row>
    <row r="51" spans="1:18" s="1" customFormat="1" ht="15.6">
      <c r="A51" s="205" t="s">
        <v>479</v>
      </c>
      <c r="B51" s="202" t="s">
        <v>480</v>
      </c>
      <c r="C51" s="206" t="s">
        <v>464</v>
      </c>
      <c r="D51" s="215">
        <v>1000</v>
      </c>
      <c r="E51" s="215">
        <v>6750</v>
      </c>
      <c r="F51" s="152">
        <f t="shared" si="1"/>
        <v>6750000</v>
      </c>
      <c r="G51" s="150"/>
      <c r="H51" s="150"/>
      <c r="I51" s="151"/>
      <c r="J51" s="151">
        <f t="shared" si="0"/>
        <v>0</v>
      </c>
      <c r="K51" s="151">
        <f t="shared" si="2"/>
        <v>0</v>
      </c>
      <c r="L51" s="2580">
        <f t="shared" si="2"/>
        <v>0</v>
      </c>
      <c r="M51" s="2580"/>
      <c r="N51" s="2581"/>
      <c r="Q51" s="114"/>
      <c r="R51" s="148"/>
    </row>
    <row r="52" spans="1:18" s="1" customFormat="1" ht="15.6">
      <c r="A52" s="205" t="s">
        <v>481</v>
      </c>
      <c r="B52" s="202" t="s">
        <v>482</v>
      </c>
      <c r="C52" s="206" t="s">
        <v>464</v>
      </c>
      <c r="D52" s="215">
        <v>20</v>
      </c>
      <c r="E52" s="215">
        <v>40500</v>
      </c>
      <c r="F52" s="152">
        <f t="shared" si="1"/>
        <v>810000</v>
      </c>
      <c r="G52" s="150"/>
      <c r="H52" s="150"/>
      <c r="I52" s="151"/>
      <c r="J52" s="151">
        <f t="shared" si="0"/>
        <v>0</v>
      </c>
      <c r="K52" s="151">
        <f t="shared" si="2"/>
        <v>0</v>
      </c>
      <c r="L52" s="2580">
        <f t="shared" si="2"/>
        <v>0</v>
      </c>
      <c r="M52" s="2580"/>
      <c r="N52" s="2581"/>
      <c r="Q52" s="114"/>
      <c r="R52" s="148"/>
    </row>
    <row r="53" spans="1:18" s="1" customFormat="1" ht="15.6">
      <c r="A53" s="205" t="s">
        <v>483</v>
      </c>
      <c r="B53" s="202" t="s">
        <v>484</v>
      </c>
      <c r="C53" s="206" t="s">
        <v>464</v>
      </c>
      <c r="D53" s="215">
        <v>4</v>
      </c>
      <c r="E53" s="215">
        <v>5400000</v>
      </c>
      <c r="F53" s="152">
        <f t="shared" si="1"/>
        <v>21600000</v>
      </c>
      <c r="G53" s="150"/>
      <c r="H53" s="150"/>
      <c r="I53" s="151"/>
      <c r="J53" s="151">
        <f t="shared" si="0"/>
        <v>0</v>
      </c>
      <c r="K53" s="151">
        <f t="shared" si="2"/>
        <v>0</v>
      </c>
      <c r="L53" s="2580">
        <f t="shared" si="2"/>
        <v>0</v>
      </c>
      <c r="M53" s="2580"/>
      <c r="N53" s="2581"/>
      <c r="Q53" s="114"/>
      <c r="R53" s="148"/>
    </row>
    <row r="54" spans="1:18" s="1" customFormat="1" ht="15.6">
      <c r="A54" s="205" t="s">
        <v>485</v>
      </c>
      <c r="B54" s="202" t="s">
        <v>486</v>
      </c>
      <c r="C54" s="206" t="s">
        <v>464</v>
      </c>
      <c r="D54" s="215">
        <v>7</v>
      </c>
      <c r="E54" s="215">
        <v>1350000</v>
      </c>
      <c r="F54" s="152">
        <f t="shared" si="1"/>
        <v>9450000</v>
      </c>
      <c r="G54" s="150"/>
      <c r="H54" s="150"/>
      <c r="I54" s="151"/>
      <c r="J54" s="151">
        <f t="shared" si="0"/>
        <v>0</v>
      </c>
      <c r="K54" s="151">
        <f t="shared" si="2"/>
        <v>0</v>
      </c>
      <c r="L54" s="2580">
        <f t="shared" si="2"/>
        <v>0</v>
      </c>
      <c r="M54" s="2580"/>
      <c r="N54" s="2581"/>
      <c r="Q54" s="114"/>
      <c r="R54" s="148"/>
    </row>
    <row r="55" spans="1:18" s="1" customFormat="1" ht="15.6">
      <c r="A55" s="205" t="s">
        <v>487</v>
      </c>
      <c r="B55" s="202" t="s">
        <v>488</v>
      </c>
      <c r="C55" s="206" t="s">
        <v>464</v>
      </c>
      <c r="D55" s="215">
        <v>2</v>
      </c>
      <c r="E55" s="215">
        <v>675000</v>
      </c>
      <c r="F55" s="152">
        <f t="shared" si="1"/>
        <v>1350000</v>
      </c>
      <c r="G55" s="150"/>
      <c r="H55" s="150"/>
      <c r="I55" s="151"/>
      <c r="J55" s="151">
        <f t="shared" si="0"/>
        <v>0</v>
      </c>
      <c r="K55" s="151">
        <f t="shared" si="2"/>
        <v>0</v>
      </c>
      <c r="L55" s="2580">
        <f t="shared" si="2"/>
        <v>0</v>
      </c>
      <c r="M55" s="2580"/>
      <c r="N55" s="2581"/>
      <c r="Q55" s="114"/>
      <c r="R55" s="148"/>
    </row>
    <row r="56" spans="1:18" s="1" customFormat="1" ht="15.6">
      <c r="A56" s="204">
        <v>41307</v>
      </c>
      <c r="B56" s="202" t="s">
        <v>489</v>
      </c>
      <c r="C56" s="203"/>
      <c r="D56" s="214"/>
      <c r="E56" s="214"/>
      <c r="F56" s="152">
        <f t="shared" si="1"/>
        <v>0</v>
      </c>
      <c r="G56" s="150"/>
      <c r="H56" s="150"/>
      <c r="I56" s="151"/>
      <c r="J56" s="151">
        <f t="shared" si="0"/>
        <v>0</v>
      </c>
      <c r="K56" s="151">
        <f t="shared" si="2"/>
        <v>0</v>
      </c>
      <c r="L56" s="2580">
        <f t="shared" si="2"/>
        <v>0</v>
      </c>
      <c r="M56" s="2580"/>
      <c r="N56" s="2581"/>
      <c r="Q56" s="114"/>
      <c r="R56" s="148"/>
    </row>
    <row r="57" spans="1:18" s="1" customFormat="1" ht="62.4">
      <c r="A57" s="208" t="s">
        <v>490</v>
      </c>
      <c r="B57" s="202" t="s">
        <v>491</v>
      </c>
      <c r="C57" s="207" t="s">
        <v>464</v>
      </c>
      <c r="D57" s="215">
        <v>2</v>
      </c>
      <c r="E57" s="215">
        <v>6750000</v>
      </c>
      <c r="F57" s="152">
        <f t="shared" si="1"/>
        <v>13500000</v>
      </c>
      <c r="G57" s="150"/>
      <c r="H57" s="150"/>
      <c r="I57" s="151">
        <v>1</v>
      </c>
      <c r="J57" s="151">
        <f t="shared" si="0"/>
        <v>6750000</v>
      </c>
      <c r="K57" s="151">
        <f t="shared" si="2"/>
        <v>1</v>
      </c>
      <c r="L57" s="2580">
        <f t="shared" si="2"/>
        <v>6750000</v>
      </c>
      <c r="M57" s="2580"/>
      <c r="N57" s="2581"/>
      <c r="Q57" s="114"/>
      <c r="R57" s="148"/>
    </row>
    <row r="58" spans="1:18" s="1" customFormat="1" ht="31.2">
      <c r="A58" s="208" t="s">
        <v>492</v>
      </c>
      <c r="B58" s="202" t="s">
        <v>493</v>
      </c>
      <c r="C58" s="207" t="s">
        <v>464</v>
      </c>
      <c r="D58" s="215">
        <v>3</v>
      </c>
      <c r="E58" s="215">
        <v>337500</v>
      </c>
      <c r="F58" s="152">
        <f t="shared" si="1"/>
        <v>1012500</v>
      </c>
      <c r="G58" s="150"/>
      <c r="H58" s="150"/>
      <c r="I58" s="151"/>
      <c r="J58" s="151">
        <f t="shared" si="0"/>
        <v>0</v>
      </c>
      <c r="K58" s="151">
        <f t="shared" si="2"/>
        <v>0</v>
      </c>
      <c r="L58" s="2580">
        <f t="shared" si="2"/>
        <v>0</v>
      </c>
      <c r="M58" s="2580"/>
      <c r="N58" s="2581"/>
      <c r="Q58" s="114"/>
      <c r="R58" s="148"/>
    </row>
    <row r="59" spans="1:18" s="1" customFormat="1" ht="15.6">
      <c r="A59" s="204">
        <v>41308</v>
      </c>
      <c r="B59" s="202" t="s">
        <v>494</v>
      </c>
      <c r="C59" s="203"/>
      <c r="D59" s="215"/>
      <c r="E59" s="215"/>
      <c r="F59" s="152">
        <f t="shared" si="1"/>
        <v>0</v>
      </c>
      <c r="G59" s="150"/>
      <c r="H59" s="150"/>
      <c r="I59" s="151"/>
      <c r="J59" s="151">
        <f t="shared" si="0"/>
        <v>0</v>
      </c>
      <c r="K59" s="151">
        <f t="shared" si="2"/>
        <v>0</v>
      </c>
      <c r="L59" s="2580">
        <f t="shared" si="2"/>
        <v>0</v>
      </c>
      <c r="M59" s="2580"/>
      <c r="N59" s="2581"/>
      <c r="Q59" s="114"/>
      <c r="R59" s="148"/>
    </row>
    <row r="60" spans="1:18" s="1" customFormat="1" ht="31.2">
      <c r="A60" s="205" t="s">
        <v>495</v>
      </c>
      <c r="B60" s="202" t="s">
        <v>496</v>
      </c>
      <c r="C60" s="206" t="s">
        <v>464</v>
      </c>
      <c r="D60" s="215">
        <v>4</v>
      </c>
      <c r="E60" s="215">
        <v>675000</v>
      </c>
      <c r="F60" s="152">
        <f t="shared" si="1"/>
        <v>2700000</v>
      </c>
      <c r="G60" s="150"/>
      <c r="H60" s="150"/>
      <c r="I60" s="151"/>
      <c r="J60" s="151">
        <f t="shared" si="0"/>
        <v>0</v>
      </c>
      <c r="K60" s="151">
        <f t="shared" si="2"/>
        <v>0</v>
      </c>
      <c r="L60" s="2580">
        <f t="shared" si="2"/>
        <v>0</v>
      </c>
      <c r="M60" s="2580"/>
      <c r="N60" s="2581"/>
      <c r="Q60" s="114"/>
      <c r="R60" s="148"/>
    </row>
    <row r="61" spans="1:18" s="1" customFormat="1" ht="15.6">
      <c r="A61" s="205" t="s">
        <v>497</v>
      </c>
      <c r="B61" s="202" t="s">
        <v>498</v>
      </c>
      <c r="C61" s="206" t="s">
        <v>464</v>
      </c>
      <c r="D61" s="215">
        <v>800</v>
      </c>
      <c r="E61" s="215">
        <v>2700</v>
      </c>
      <c r="F61" s="152">
        <f t="shared" si="1"/>
        <v>2160000</v>
      </c>
      <c r="G61" s="150"/>
      <c r="H61" s="150"/>
      <c r="I61" s="151"/>
      <c r="J61" s="151">
        <f t="shared" si="0"/>
        <v>0</v>
      </c>
      <c r="K61" s="151">
        <f t="shared" si="2"/>
        <v>0</v>
      </c>
      <c r="L61" s="2580">
        <f t="shared" si="2"/>
        <v>0</v>
      </c>
      <c r="M61" s="2580"/>
      <c r="N61" s="2581"/>
      <c r="Q61" s="114"/>
      <c r="R61" s="148"/>
    </row>
    <row r="62" spans="1:18" s="1" customFormat="1" ht="15.6">
      <c r="A62" s="204">
        <v>41309</v>
      </c>
      <c r="B62" s="202" t="s">
        <v>499</v>
      </c>
      <c r="C62" s="203"/>
      <c r="D62" s="215"/>
      <c r="E62" s="215"/>
      <c r="F62" s="152">
        <f t="shared" si="1"/>
        <v>0</v>
      </c>
      <c r="G62" s="150"/>
      <c r="H62" s="150"/>
      <c r="I62" s="151"/>
      <c r="J62" s="151">
        <f t="shared" si="0"/>
        <v>0</v>
      </c>
      <c r="K62" s="151">
        <f t="shared" si="2"/>
        <v>0</v>
      </c>
      <c r="L62" s="2580">
        <f t="shared" si="2"/>
        <v>0</v>
      </c>
      <c r="M62" s="2580"/>
      <c r="N62" s="2581"/>
      <c r="Q62" s="114"/>
      <c r="R62" s="148"/>
    </row>
    <row r="63" spans="1:18" s="1" customFormat="1" ht="31.2">
      <c r="A63" s="205" t="s">
        <v>500</v>
      </c>
      <c r="B63" s="202" t="s">
        <v>501</v>
      </c>
      <c r="C63" s="206" t="s">
        <v>464</v>
      </c>
      <c r="D63" s="215">
        <v>7</v>
      </c>
      <c r="E63" s="215">
        <v>337500</v>
      </c>
      <c r="F63" s="152">
        <f t="shared" ref="F63:F94" si="3">ROUND(D63*E63,2)</f>
        <v>2362500</v>
      </c>
      <c r="G63" s="150"/>
      <c r="H63" s="150"/>
      <c r="I63" s="151"/>
      <c r="J63" s="151">
        <f t="shared" si="0"/>
        <v>0</v>
      </c>
      <c r="K63" s="151">
        <f t="shared" si="2"/>
        <v>0</v>
      </c>
      <c r="L63" s="2580">
        <f t="shared" si="2"/>
        <v>0</v>
      </c>
      <c r="M63" s="2580"/>
      <c r="N63" s="2581"/>
      <c r="Q63" s="114"/>
      <c r="R63" s="148"/>
    </row>
    <row r="64" spans="1:18" s="1" customFormat="1" ht="46.8">
      <c r="A64" s="201">
        <v>13.3</v>
      </c>
      <c r="B64" s="202" t="s">
        <v>502</v>
      </c>
      <c r="C64" s="203"/>
      <c r="D64" s="214"/>
      <c r="E64" s="214"/>
      <c r="F64" s="152">
        <f t="shared" si="3"/>
        <v>0</v>
      </c>
      <c r="G64" s="150"/>
      <c r="H64" s="150"/>
      <c r="I64" s="151"/>
      <c r="J64" s="151">
        <f t="shared" si="0"/>
        <v>0</v>
      </c>
      <c r="K64" s="151">
        <f t="shared" si="2"/>
        <v>0</v>
      </c>
      <c r="L64" s="2580">
        <f t="shared" si="2"/>
        <v>0</v>
      </c>
      <c r="M64" s="2580"/>
      <c r="N64" s="2581"/>
      <c r="Q64" s="114"/>
      <c r="R64" s="148"/>
    </row>
    <row r="65" spans="1:18" s="1" customFormat="1" ht="15.6">
      <c r="A65" s="204">
        <v>41334</v>
      </c>
      <c r="B65" s="202" t="s">
        <v>503</v>
      </c>
      <c r="C65" s="203"/>
      <c r="D65" s="214"/>
      <c r="E65" s="214"/>
      <c r="F65" s="152">
        <f t="shared" si="3"/>
        <v>0</v>
      </c>
      <c r="G65" s="150"/>
      <c r="H65" s="150"/>
      <c r="I65" s="151"/>
      <c r="J65" s="151">
        <f t="shared" si="0"/>
        <v>0</v>
      </c>
      <c r="K65" s="151">
        <f t="shared" si="2"/>
        <v>0</v>
      </c>
      <c r="L65" s="2580">
        <f t="shared" si="2"/>
        <v>0</v>
      </c>
      <c r="M65" s="2580"/>
      <c r="N65" s="2581"/>
      <c r="Q65" s="114"/>
      <c r="R65" s="148"/>
    </row>
    <row r="66" spans="1:18" s="1" customFormat="1" ht="15.6">
      <c r="A66" s="205" t="s">
        <v>504</v>
      </c>
      <c r="B66" s="202" t="s">
        <v>505</v>
      </c>
      <c r="C66" s="206" t="s">
        <v>464</v>
      </c>
      <c r="D66" s="215">
        <v>4</v>
      </c>
      <c r="E66" s="215">
        <v>135000</v>
      </c>
      <c r="F66" s="152">
        <f t="shared" si="3"/>
        <v>540000</v>
      </c>
      <c r="G66" s="150"/>
      <c r="H66" s="150"/>
      <c r="I66" s="151"/>
      <c r="J66" s="151">
        <f t="shared" si="0"/>
        <v>0</v>
      </c>
      <c r="K66" s="151">
        <f t="shared" si="2"/>
        <v>0</v>
      </c>
      <c r="L66" s="2580">
        <f t="shared" si="2"/>
        <v>0</v>
      </c>
      <c r="M66" s="2580"/>
      <c r="N66" s="2581"/>
      <c r="Q66" s="114"/>
      <c r="R66" s="148"/>
    </row>
    <row r="67" spans="1:18" s="1" customFormat="1" ht="15.6">
      <c r="A67" s="205" t="s">
        <v>506</v>
      </c>
      <c r="B67" s="202" t="s">
        <v>507</v>
      </c>
      <c r="C67" s="206" t="s">
        <v>464</v>
      </c>
      <c r="D67" s="215">
        <v>18</v>
      </c>
      <c r="E67" s="215">
        <v>135000</v>
      </c>
      <c r="F67" s="152">
        <f t="shared" si="3"/>
        <v>2430000</v>
      </c>
      <c r="G67" s="150"/>
      <c r="H67" s="150"/>
      <c r="I67" s="151"/>
      <c r="J67" s="151">
        <f t="shared" si="0"/>
        <v>0</v>
      </c>
      <c r="K67" s="151">
        <f t="shared" si="2"/>
        <v>0</v>
      </c>
      <c r="L67" s="2580">
        <f t="shared" si="2"/>
        <v>0</v>
      </c>
      <c r="M67" s="2580"/>
      <c r="N67" s="2581"/>
      <c r="Q67" s="114"/>
      <c r="R67" s="148"/>
    </row>
    <row r="68" spans="1:18" s="1" customFormat="1" ht="15.6">
      <c r="A68" s="205" t="s">
        <v>508</v>
      </c>
      <c r="B68" s="202" t="s">
        <v>509</v>
      </c>
      <c r="C68" s="206" t="s">
        <v>464</v>
      </c>
      <c r="D68" s="215">
        <v>2</v>
      </c>
      <c r="E68" s="215">
        <v>270000</v>
      </c>
      <c r="F68" s="152">
        <f t="shared" si="3"/>
        <v>540000</v>
      </c>
      <c r="G68" s="150"/>
      <c r="H68" s="150"/>
      <c r="I68" s="151"/>
      <c r="J68" s="151">
        <f t="shared" si="0"/>
        <v>0</v>
      </c>
      <c r="K68" s="151">
        <f t="shared" si="2"/>
        <v>0</v>
      </c>
      <c r="L68" s="2580">
        <f t="shared" si="2"/>
        <v>0</v>
      </c>
      <c r="M68" s="2580"/>
      <c r="N68" s="2581"/>
      <c r="Q68" s="114"/>
      <c r="R68" s="148"/>
    </row>
    <row r="69" spans="1:18" s="1" customFormat="1" ht="15.6">
      <c r="A69" s="204">
        <v>41335</v>
      </c>
      <c r="B69" s="202" t="s">
        <v>510</v>
      </c>
      <c r="C69" s="203"/>
      <c r="D69" s="215"/>
      <c r="E69" s="215"/>
      <c r="F69" s="152">
        <f t="shared" si="3"/>
        <v>0</v>
      </c>
      <c r="G69" s="150"/>
      <c r="H69" s="150"/>
      <c r="I69" s="151"/>
      <c r="J69" s="151">
        <f t="shared" si="0"/>
        <v>0</v>
      </c>
      <c r="K69" s="151">
        <f t="shared" si="2"/>
        <v>0</v>
      </c>
      <c r="L69" s="2580">
        <f t="shared" si="2"/>
        <v>0</v>
      </c>
      <c r="M69" s="2580"/>
      <c r="N69" s="2581"/>
      <c r="Q69" s="114"/>
      <c r="R69" s="148"/>
    </row>
    <row r="70" spans="1:18" s="1" customFormat="1" ht="15.6">
      <c r="A70" s="205" t="s">
        <v>511</v>
      </c>
      <c r="B70" s="202" t="s">
        <v>512</v>
      </c>
      <c r="C70" s="206" t="s">
        <v>464</v>
      </c>
      <c r="D70" s="215">
        <v>120</v>
      </c>
      <c r="E70" s="215">
        <v>67500</v>
      </c>
      <c r="F70" s="152">
        <f t="shared" si="3"/>
        <v>8100000</v>
      </c>
      <c r="G70" s="150"/>
      <c r="H70" s="150"/>
      <c r="I70" s="151"/>
      <c r="J70" s="151">
        <f t="shared" si="0"/>
        <v>0</v>
      </c>
      <c r="K70" s="151">
        <f t="shared" si="2"/>
        <v>0</v>
      </c>
      <c r="L70" s="2580">
        <f t="shared" si="2"/>
        <v>0</v>
      </c>
      <c r="M70" s="2580"/>
      <c r="N70" s="2581"/>
      <c r="Q70" s="114"/>
      <c r="R70" s="148"/>
    </row>
    <row r="71" spans="1:18" s="1" customFormat="1" ht="15.6">
      <c r="A71" s="205" t="s">
        <v>513</v>
      </c>
      <c r="B71" s="202" t="s">
        <v>514</v>
      </c>
      <c r="C71" s="206" t="s">
        <v>464</v>
      </c>
      <c r="D71" s="215">
        <v>720</v>
      </c>
      <c r="E71" s="215">
        <v>1350</v>
      </c>
      <c r="F71" s="152">
        <f t="shared" si="3"/>
        <v>972000</v>
      </c>
      <c r="G71" s="150"/>
      <c r="H71" s="150"/>
      <c r="I71" s="151"/>
      <c r="J71" s="151">
        <f t="shared" si="0"/>
        <v>0</v>
      </c>
      <c r="K71" s="151">
        <f t="shared" si="2"/>
        <v>0</v>
      </c>
      <c r="L71" s="2580">
        <f t="shared" si="2"/>
        <v>0</v>
      </c>
      <c r="M71" s="2580"/>
      <c r="N71" s="2581"/>
      <c r="Q71" s="114"/>
      <c r="R71" s="148"/>
    </row>
    <row r="72" spans="1:18" s="1" customFormat="1" ht="15.6">
      <c r="A72" s="205" t="s">
        <v>515</v>
      </c>
      <c r="B72" s="202" t="s">
        <v>516</v>
      </c>
      <c r="C72" s="206" t="s">
        <v>464</v>
      </c>
      <c r="D72" s="215">
        <v>720</v>
      </c>
      <c r="E72" s="215">
        <v>1350</v>
      </c>
      <c r="F72" s="152">
        <f t="shared" si="3"/>
        <v>972000</v>
      </c>
      <c r="G72" s="150"/>
      <c r="H72" s="150"/>
      <c r="I72" s="151"/>
      <c r="J72" s="151">
        <f t="shared" si="0"/>
        <v>0</v>
      </c>
      <c r="K72" s="151">
        <f t="shared" si="2"/>
        <v>0</v>
      </c>
      <c r="L72" s="2580">
        <f t="shared" si="2"/>
        <v>0</v>
      </c>
      <c r="M72" s="2580"/>
      <c r="N72" s="2581"/>
      <c r="Q72" s="114"/>
      <c r="R72" s="148"/>
    </row>
    <row r="73" spans="1:18" s="1" customFormat="1" ht="31.2">
      <c r="A73" s="201">
        <v>13.4</v>
      </c>
      <c r="B73" s="202" t="s">
        <v>517</v>
      </c>
      <c r="C73" s="203"/>
      <c r="D73" s="214"/>
      <c r="E73" s="214"/>
      <c r="F73" s="152">
        <f t="shared" si="3"/>
        <v>0</v>
      </c>
      <c r="G73" s="150"/>
      <c r="H73" s="150"/>
      <c r="I73" s="151"/>
      <c r="J73" s="151">
        <f t="shared" si="0"/>
        <v>0</v>
      </c>
      <c r="K73" s="151">
        <f t="shared" si="2"/>
        <v>0</v>
      </c>
      <c r="L73" s="2580">
        <f t="shared" si="2"/>
        <v>0</v>
      </c>
      <c r="M73" s="2580"/>
      <c r="N73" s="2581"/>
      <c r="Q73" s="114"/>
      <c r="R73" s="148"/>
    </row>
    <row r="74" spans="1:18" s="1" customFormat="1" ht="31.2">
      <c r="A74" s="204">
        <v>41365</v>
      </c>
      <c r="B74" s="202" t="s">
        <v>518</v>
      </c>
      <c r="C74" s="203"/>
      <c r="D74" s="214"/>
      <c r="E74" s="214"/>
      <c r="F74" s="152">
        <f t="shared" si="3"/>
        <v>0</v>
      </c>
      <c r="G74" s="150"/>
      <c r="H74" s="150"/>
      <c r="I74" s="151"/>
      <c r="J74" s="151">
        <f t="shared" si="0"/>
        <v>0</v>
      </c>
      <c r="K74" s="151">
        <f t="shared" si="2"/>
        <v>0</v>
      </c>
      <c r="L74" s="2580">
        <f t="shared" si="2"/>
        <v>0</v>
      </c>
      <c r="M74" s="2580"/>
      <c r="N74" s="2581"/>
      <c r="Q74" s="114"/>
      <c r="R74" s="148"/>
    </row>
    <row r="75" spans="1:18" s="1" customFormat="1" ht="62.4">
      <c r="A75" s="208" t="s">
        <v>519</v>
      </c>
      <c r="B75" s="202" t="s">
        <v>520</v>
      </c>
      <c r="C75" s="207" t="s">
        <v>521</v>
      </c>
      <c r="D75" s="215">
        <v>1500</v>
      </c>
      <c r="E75" s="215">
        <v>10800</v>
      </c>
      <c r="F75" s="152">
        <f t="shared" si="3"/>
        <v>16200000</v>
      </c>
      <c r="G75" s="150"/>
      <c r="H75" s="150"/>
      <c r="I75" s="151">
        <v>70</v>
      </c>
      <c r="J75" s="151">
        <f t="shared" si="0"/>
        <v>756000</v>
      </c>
      <c r="K75" s="151">
        <f t="shared" si="2"/>
        <v>70</v>
      </c>
      <c r="L75" s="2580">
        <f t="shared" si="2"/>
        <v>756000</v>
      </c>
      <c r="M75" s="2580"/>
      <c r="N75" s="2581"/>
      <c r="Q75" s="114"/>
      <c r="R75" s="148"/>
    </row>
    <row r="76" spans="1:18" s="1" customFormat="1" ht="31.2">
      <c r="A76" s="205" t="s">
        <v>522</v>
      </c>
      <c r="B76" s="202" t="s">
        <v>523</v>
      </c>
      <c r="C76" s="207" t="s">
        <v>464</v>
      </c>
      <c r="D76" s="215">
        <v>6</v>
      </c>
      <c r="E76" s="215">
        <v>67500</v>
      </c>
      <c r="F76" s="152">
        <f t="shared" si="3"/>
        <v>405000</v>
      </c>
      <c r="G76" s="150"/>
      <c r="H76" s="150"/>
      <c r="I76" s="151">
        <v>1</v>
      </c>
      <c r="J76" s="151">
        <f t="shared" si="0"/>
        <v>67500</v>
      </c>
      <c r="K76" s="151">
        <f t="shared" si="2"/>
        <v>1</v>
      </c>
      <c r="L76" s="2580">
        <f t="shared" si="2"/>
        <v>67500</v>
      </c>
      <c r="M76" s="2580"/>
      <c r="N76" s="2581"/>
      <c r="Q76" s="114"/>
      <c r="R76" s="148"/>
    </row>
    <row r="77" spans="1:18" s="1" customFormat="1" ht="31.2">
      <c r="A77" s="205" t="s">
        <v>524</v>
      </c>
      <c r="B77" s="202" t="s">
        <v>525</v>
      </c>
      <c r="C77" s="207" t="s">
        <v>526</v>
      </c>
      <c r="D77" s="215">
        <v>1500</v>
      </c>
      <c r="E77" s="215">
        <v>1350</v>
      </c>
      <c r="F77" s="152">
        <f t="shared" si="3"/>
        <v>2025000</v>
      </c>
      <c r="G77" s="150"/>
      <c r="H77" s="150"/>
      <c r="I77" s="151"/>
      <c r="J77" s="151">
        <f t="shared" si="0"/>
        <v>0</v>
      </c>
      <c r="K77" s="151">
        <f t="shared" si="2"/>
        <v>0</v>
      </c>
      <c r="L77" s="2580">
        <f t="shared" si="2"/>
        <v>0</v>
      </c>
      <c r="M77" s="2580"/>
      <c r="N77" s="2581"/>
      <c r="Q77" s="114"/>
      <c r="R77" s="148"/>
    </row>
    <row r="78" spans="1:18" s="1" customFormat="1" ht="46.8">
      <c r="A78" s="205" t="s">
        <v>527</v>
      </c>
      <c r="B78" s="202" t="s">
        <v>528</v>
      </c>
      <c r="C78" s="207" t="s">
        <v>464</v>
      </c>
      <c r="D78" s="215">
        <v>27</v>
      </c>
      <c r="E78" s="215">
        <v>67500</v>
      </c>
      <c r="F78" s="152">
        <f t="shared" si="3"/>
        <v>1822500</v>
      </c>
      <c r="G78" s="150"/>
      <c r="H78" s="150"/>
      <c r="I78" s="151">
        <v>3</v>
      </c>
      <c r="J78" s="151">
        <f t="shared" si="0"/>
        <v>202500</v>
      </c>
      <c r="K78" s="151">
        <f t="shared" si="2"/>
        <v>3</v>
      </c>
      <c r="L78" s="2580">
        <f t="shared" si="2"/>
        <v>202500</v>
      </c>
      <c r="M78" s="2580"/>
      <c r="N78" s="2581"/>
      <c r="Q78" s="114"/>
      <c r="R78" s="148"/>
    </row>
    <row r="79" spans="1:18" s="1" customFormat="1" ht="78">
      <c r="A79" s="208" t="s">
        <v>529</v>
      </c>
      <c r="B79" s="202" t="s">
        <v>530</v>
      </c>
      <c r="C79" s="203"/>
      <c r="D79" s="215"/>
      <c r="E79" s="215"/>
      <c r="F79" s="152">
        <f t="shared" si="3"/>
        <v>0</v>
      </c>
      <c r="G79" s="150"/>
      <c r="H79" s="150"/>
      <c r="I79" s="151"/>
      <c r="J79" s="151">
        <f t="shared" si="0"/>
        <v>0</v>
      </c>
      <c r="K79" s="151">
        <f t="shared" si="2"/>
        <v>0</v>
      </c>
      <c r="L79" s="2580">
        <f t="shared" si="2"/>
        <v>0</v>
      </c>
      <c r="M79" s="2580"/>
      <c r="N79" s="2581"/>
      <c r="Q79" s="114"/>
      <c r="R79" s="148"/>
    </row>
    <row r="80" spans="1:18" s="1" customFormat="1" ht="31.2">
      <c r="A80" s="205" t="s">
        <v>531</v>
      </c>
      <c r="B80" s="202" t="s">
        <v>532</v>
      </c>
      <c r="C80" s="203"/>
      <c r="D80" s="215"/>
      <c r="E80" s="215"/>
      <c r="F80" s="152">
        <f t="shared" si="3"/>
        <v>0</v>
      </c>
      <c r="G80" s="150"/>
      <c r="H80" s="150"/>
      <c r="I80" s="151"/>
      <c r="J80" s="151">
        <f t="shared" si="0"/>
        <v>0</v>
      </c>
      <c r="K80" s="151">
        <f t="shared" si="2"/>
        <v>0</v>
      </c>
      <c r="L80" s="2580">
        <f t="shared" si="2"/>
        <v>0</v>
      </c>
      <c r="M80" s="2580"/>
      <c r="N80" s="2581"/>
      <c r="Q80" s="114"/>
      <c r="R80" s="148"/>
    </row>
    <row r="81" spans="1:18" s="1" customFormat="1" ht="31.2">
      <c r="A81" s="205" t="s">
        <v>533</v>
      </c>
      <c r="B81" s="202" t="s">
        <v>534</v>
      </c>
      <c r="C81" s="206" t="s">
        <v>535</v>
      </c>
      <c r="D81" s="215">
        <v>488</v>
      </c>
      <c r="E81" s="215">
        <v>24300</v>
      </c>
      <c r="F81" s="152">
        <f t="shared" si="3"/>
        <v>11858400</v>
      </c>
      <c r="G81" s="150"/>
      <c r="H81" s="150"/>
      <c r="I81" s="151"/>
      <c r="J81" s="151">
        <f t="shared" si="0"/>
        <v>0</v>
      </c>
      <c r="K81" s="151">
        <f t="shared" si="2"/>
        <v>0</v>
      </c>
      <c r="L81" s="2580">
        <f t="shared" si="2"/>
        <v>0</v>
      </c>
      <c r="M81" s="2580"/>
      <c r="N81" s="2581"/>
      <c r="Q81" s="114"/>
      <c r="R81" s="148"/>
    </row>
    <row r="82" spans="1:18" s="1" customFormat="1" ht="31.2">
      <c r="A82" s="205" t="s">
        <v>536</v>
      </c>
      <c r="B82" s="202" t="s">
        <v>537</v>
      </c>
      <c r="C82" s="206" t="s">
        <v>535</v>
      </c>
      <c r="D82" s="215">
        <v>1090.5999999999999</v>
      </c>
      <c r="E82" s="215">
        <v>24300</v>
      </c>
      <c r="F82" s="152">
        <f t="shared" si="3"/>
        <v>26501580</v>
      </c>
      <c r="G82" s="150"/>
      <c r="H82" s="150"/>
      <c r="I82" s="151"/>
      <c r="J82" s="151">
        <f t="shared" si="0"/>
        <v>0</v>
      </c>
      <c r="K82" s="151">
        <f t="shared" si="2"/>
        <v>0</v>
      </c>
      <c r="L82" s="2580">
        <f t="shared" si="2"/>
        <v>0</v>
      </c>
      <c r="M82" s="2580"/>
      <c r="N82" s="2581"/>
      <c r="Q82" s="114"/>
      <c r="R82" s="148"/>
    </row>
    <row r="83" spans="1:18" s="1" customFormat="1" ht="31.2">
      <c r="A83" s="205" t="s">
        <v>538</v>
      </c>
      <c r="B83" s="202" t="s">
        <v>539</v>
      </c>
      <c r="C83" s="206" t="s">
        <v>535</v>
      </c>
      <c r="D83" s="215">
        <v>399.6</v>
      </c>
      <c r="E83" s="215">
        <v>24300</v>
      </c>
      <c r="F83" s="152">
        <f t="shared" si="3"/>
        <v>9710280</v>
      </c>
      <c r="G83" s="150"/>
      <c r="H83" s="150"/>
      <c r="I83" s="151"/>
      <c r="J83" s="151">
        <f t="shared" si="0"/>
        <v>0</v>
      </c>
      <c r="K83" s="151">
        <f t="shared" si="2"/>
        <v>0</v>
      </c>
      <c r="L83" s="2580">
        <f t="shared" si="2"/>
        <v>0</v>
      </c>
      <c r="M83" s="2580"/>
      <c r="N83" s="2581"/>
      <c r="Q83" s="114"/>
      <c r="R83" s="148"/>
    </row>
    <row r="84" spans="1:18" s="1" customFormat="1" ht="31.2">
      <c r="A84" s="205" t="s">
        <v>540</v>
      </c>
      <c r="B84" s="202" t="s">
        <v>541</v>
      </c>
      <c r="C84" s="203"/>
      <c r="D84" s="215"/>
      <c r="E84" s="215"/>
      <c r="F84" s="152">
        <f t="shared" si="3"/>
        <v>0</v>
      </c>
      <c r="G84" s="150"/>
      <c r="H84" s="150"/>
      <c r="I84" s="151"/>
      <c r="J84" s="151">
        <f t="shared" si="0"/>
        <v>0</v>
      </c>
      <c r="K84" s="151">
        <f t="shared" si="2"/>
        <v>0</v>
      </c>
      <c r="L84" s="2580">
        <f t="shared" si="2"/>
        <v>0</v>
      </c>
      <c r="M84" s="2580"/>
      <c r="N84" s="2581"/>
      <c r="Q84" s="114"/>
      <c r="R84" s="148"/>
    </row>
    <row r="85" spans="1:18" s="1" customFormat="1" ht="31.2">
      <c r="A85" s="205" t="s">
        <v>542</v>
      </c>
      <c r="B85" s="202" t="s">
        <v>534</v>
      </c>
      <c r="C85" s="206" t="s">
        <v>535</v>
      </c>
      <c r="D85" s="215">
        <v>323</v>
      </c>
      <c r="E85" s="215">
        <v>22950</v>
      </c>
      <c r="F85" s="152">
        <f t="shared" si="3"/>
        <v>7412850</v>
      </c>
      <c r="G85" s="150"/>
      <c r="H85" s="150"/>
      <c r="I85" s="151"/>
      <c r="J85" s="151">
        <f t="shared" si="0"/>
        <v>0</v>
      </c>
      <c r="K85" s="151">
        <f t="shared" si="2"/>
        <v>0</v>
      </c>
      <c r="L85" s="2580">
        <f t="shared" si="2"/>
        <v>0</v>
      </c>
      <c r="M85" s="2580"/>
      <c r="N85" s="2581"/>
      <c r="Q85" s="114"/>
      <c r="R85" s="148"/>
    </row>
    <row r="86" spans="1:18" s="1" customFormat="1" ht="31.2">
      <c r="A86" s="205" t="s">
        <v>543</v>
      </c>
      <c r="B86" s="202" t="s">
        <v>537</v>
      </c>
      <c r="C86" s="206" t="s">
        <v>535</v>
      </c>
      <c r="D86" s="215">
        <v>131.19999999999999</v>
      </c>
      <c r="E86" s="215">
        <v>22950</v>
      </c>
      <c r="F86" s="152">
        <f t="shared" si="3"/>
        <v>3011040</v>
      </c>
      <c r="G86" s="150"/>
      <c r="H86" s="150"/>
      <c r="I86" s="151"/>
      <c r="J86" s="151">
        <f t="shared" si="0"/>
        <v>0</v>
      </c>
      <c r="K86" s="151">
        <f t="shared" si="2"/>
        <v>0</v>
      </c>
      <c r="L86" s="2580">
        <f t="shared" si="2"/>
        <v>0</v>
      </c>
      <c r="M86" s="2580"/>
      <c r="N86" s="2581"/>
      <c r="Q86" s="114"/>
      <c r="R86" s="148"/>
    </row>
    <row r="87" spans="1:18" s="1" customFormat="1" ht="31.2">
      <c r="A87" s="205" t="s">
        <v>544</v>
      </c>
      <c r="B87" s="202" t="s">
        <v>539</v>
      </c>
      <c r="C87" s="206" t="s">
        <v>535</v>
      </c>
      <c r="D87" s="215">
        <v>152</v>
      </c>
      <c r="E87" s="215">
        <v>22950</v>
      </c>
      <c r="F87" s="152">
        <f t="shared" si="3"/>
        <v>3488400</v>
      </c>
      <c r="G87" s="150"/>
      <c r="H87" s="150"/>
      <c r="I87" s="151"/>
      <c r="J87" s="151">
        <f t="shared" si="0"/>
        <v>0</v>
      </c>
      <c r="K87" s="151">
        <f t="shared" si="2"/>
        <v>0</v>
      </c>
      <c r="L87" s="2580">
        <f t="shared" si="2"/>
        <v>0</v>
      </c>
      <c r="M87" s="2580"/>
      <c r="N87" s="2581"/>
      <c r="Q87" s="114"/>
      <c r="R87" s="148"/>
    </row>
    <row r="88" spans="1:18" s="1" customFormat="1" ht="31.2">
      <c r="A88" s="205" t="s">
        <v>545</v>
      </c>
      <c r="B88" s="202" t="s">
        <v>546</v>
      </c>
      <c r="C88" s="203"/>
      <c r="D88" s="214"/>
      <c r="E88" s="214"/>
      <c r="F88" s="152">
        <f t="shared" si="3"/>
        <v>0</v>
      </c>
      <c r="G88" s="150"/>
      <c r="H88" s="150"/>
      <c r="I88" s="151"/>
      <c r="J88" s="151">
        <f t="shared" si="0"/>
        <v>0</v>
      </c>
      <c r="K88" s="151">
        <f t="shared" si="2"/>
        <v>0</v>
      </c>
      <c r="L88" s="2580">
        <f t="shared" si="2"/>
        <v>0</v>
      </c>
      <c r="M88" s="2580"/>
      <c r="N88" s="2581"/>
      <c r="Q88" s="114"/>
      <c r="R88" s="148"/>
    </row>
    <row r="89" spans="1:18" s="1" customFormat="1" ht="31.2">
      <c r="A89" s="205" t="s">
        <v>547</v>
      </c>
      <c r="B89" s="202" t="s">
        <v>534</v>
      </c>
      <c r="C89" s="206" t="s">
        <v>535</v>
      </c>
      <c r="D89" s="215">
        <v>371.2</v>
      </c>
      <c r="E89" s="215">
        <v>27000</v>
      </c>
      <c r="F89" s="152">
        <f t="shared" si="3"/>
        <v>10022400</v>
      </c>
      <c r="G89" s="150"/>
      <c r="H89" s="150"/>
      <c r="I89" s="151"/>
      <c r="J89" s="151">
        <f t="shared" si="0"/>
        <v>0</v>
      </c>
      <c r="K89" s="151">
        <f t="shared" si="2"/>
        <v>0</v>
      </c>
      <c r="L89" s="2580">
        <f t="shared" si="2"/>
        <v>0</v>
      </c>
      <c r="M89" s="2580"/>
      <c r="N89" s="2581"/>
      <c r="Q89" s="114"/>
      <c r="R89" s="148"/>
    </row>
    <row r="90" spans="1:18" s="1" customFormat="1" ht="31.2">
      <c r="A90" s="205" t="s">
        <v>548</v>
      </c>
      <c r="B90" s="202" t="s">
        <v>537</v>
      </c>
      <c r="C90" s="206" t="s">
        <v>535</v>
      </c>
      <c r="D90" s="215">
        <v>980.2</v>
      </c>
      <c r="E90" s="215">
        <v>27000</v>
      </c>
      <c r="F90" s="152">
        <f t="shared" si="3"/>
        <v>26465400</v>
      </c>
      <c r="G90" s="150"/>
      <c r="H90" s="150"/>
      <c r="I90" s="151"/>
      <c r="J90" s="151">
        <f t="shared" si="0"/>
        <v>0</v>
      </c>
      <c r="K90" s="151">
        <f t="shared" si="2"/>
        <v>0</v>
      </c>
      <c r="L90" s="2580">
        <f t="shared" si="2"/>
        <v>0</v>
      </c>
      <c r="M90" s="2580"/>
      <c r="N90" s="2581"/>
      <c r="Q90" s="114"/>
      <c r="R90" s="148"/>
    </row>
    <row r="91" spans="1:18" s="1" customFormat="1" ht="31.2">
      <c r="A91" s="205" t="s">
        <v>549</v>
      </c>
      <c r="B91" s="202" t="s">
        <v>539</v>
      </c>
      <c r="C91" s="206" t="s">
        <v>535</v>
      </c>
      <c r="D91" s="215">
        <v>151.19999999999999</v>
      </c>
      <c r="E91" s="215">
        <v>27000</v>
      </c>
      <c r="F91" s="152">
        <f t="shared" si="3"/>
        <v>4082400</v>
      </c>
      <c r="G91" s="150"/>
      <c r="H91" s="150"/>
      <c r="I91" s="151"/>
      <c r="J91" s="151">
        <f t="shared" si="0"/>
        <v>0</v>
      </c>
      <c r="K91" s="151">
        <f t="shared" si="2"/>
        <v>0</v>
      </c>
      <c r="L91" s="2580">
        <f t="shared" si="2"/>
        <v>0</v>
      </c>
      <c r="M91" s="2580"/>
      <c r="N91" s="2581"/>
      <c r="Q91" s="114"/>
      <c r="R91" s="148"/>
    </row>
    <row r="92" spans="1:18" s="1" customFormat="1" ht="78">
      <c r="A92" s="208" t="s">
        <v>550</v>
      </c>
      <c r="B92" s="202" t="s">
        <v>551</v>
      </c>
      <c r="C92" s="203"/>
      <c r="D92" s="215"/>
      <c r="E92" s="215"/>
      <c r="F92" s="152">
        <f t="shared" si="3"/>
        <v>0</v>
      </c>
      <c r="G92" s="150"/>
      <c r="H92" s="150"/>
      <c r="I92" s="151"/>
      <c r="J92" s="151">
        <f t="shared" ref="J92:J134" si="4">ROUND(I92*E92,2)</f>
        <v>0</v>
      </c>
      <c r="K92" s="151">
        <f t="shared" si="2"/>
        <v>0</v>
      </c>
      <c r="L92" s="2580">
        <f t="shared" si="2"/>
        <v>0</v>
      </c>
      <c r="M92" s="2580"/>
      <c r="N92" s="2581"/>
      <c r="Q92" s="114"/>
      <c r="R92" s="148"/>
    </row>
    <row r="93" spans="1:18" s="1" customFormat="1" ht="31.2">
      <c r="A93" s="205" t="s">
        <v>552</v>
      </c>
      <c r="B93" s="202" t="s">
        <v>532</v>
      </c>
      <c r="C93" s="203"/>
      <c r="D93" s="215"/>
      <c r="E93" s="215"/>
      <c r="F93" s="152">
        <f t="shared" si="3"/>
        <v>0</v>
      </c>
      <c r="G93" s="150"/>
      <c r="H93" s="150"/>
      <c r="I93" s="151"/>
      <c r="J93" s="151">
        <f t="shared" si="4"/>
        <v>0</v>
      </c>
      <c r="K93" s="151">
        <f t="shared" si="2"/>
        <v>0</v>
      </c>
      <c r="L93" s="2580">
        <f t="shared" si="2"/>
        <v>0</v>
      </c>
      <c r="M93" s="2580"/>
      <c r="N93" s="2581"/>
      <c r="Q93" s="114"/>
      <c r="R93" s="148"/>
    </row>
    <row r="94" spans="1:18" s="1" customFormat="1" ht="31.2">
      <c r="A94" s="205" t="s">
        <v>553</v>
      </c>
      <c r="B94" s="202" t="s">
        <v>554</v>
      </c>
      <c r="C94" s="206" t="s">
        <v>535</v>
      </c>
      <c r="D94" s="215">
        <v>5.4</v>
      </c>
      <c r="E94" s="215">
        <v>24300</v>
      </c>
      <c r="F94" s="152">
        <f t="shared" si="3"/>
        <v>131220</v>
      </c>
      <c r="G94" s="150"/>
      <c r="H94" s="150"/>
      <c r="I94" s="151"/>
      <c r="J94" s="151">
        <f t="shared" si="4"/>
        <v>0</v>
      </c>
      <c r="K94" s="151">
        <f t="shared" si="2"/>
        <v>0</v>
      </c>
      <c r="L94" s="2580">
        <f t="shared" si="2"/>
        <v>0</v>
      </c>
      <c r="M94" s="2580"/>
      <c r="N94" s="2581"/>
      <c r="Q94" s="114"/>
      <c r="R94" s="148"/>
    </row>
    <row r="95" spans="1:18" s="1" customFormat="1" ht="31.2">
      <c r="A95" s="205" t="s">
        <v>555</v>
      </c>
      <c r="B95" s="202" t="s">
        <v>546</v>
      </c>
      <c r="C95" s="203"/>
      <c r="D95" s="215"/>
      <c r="E95" s="215"/>
      <c r="F95" s="152">
        <f t="shared" ref="F95:F126" si="5">ROUND(D95*E95,2)</f>
        <v>0</v>
      </c>
      <c r="G95" s="150"/>
      <c r="H95" s="150"/>
      <c r="I95" s="151"/>
      <c r="J95" s="151">
        <f t="shared" si="4"/>
        <v>0</v>
      </c>
      <c r="K95" s="151">
        <f t="shared" ref="K95:L128" si="6">+I95+Q95</f>
        <v>0</v>
      </c>
      <c r="L95" s="2580">
        <f t="shared" si="6"/>
        <v>0</v>
      </c>
      <c r="M95" s="2580"/>
      <c r="N95" s="2581"/>
      <c r="Q95" s="114"/>
      <c r="R95" s="148"/>
    </row>
    <row r="96" spans="1:18" s="1" customFormat="1" ht="46.8">
      <c r="A96" s="205" t="s">
        <v>556</v>
      </c>
      <c r="B96" s="202" t="s">
        <v>557</v>
      </c>
      <c r="C96" s="206" t="s">
        <v>535</v>
      </c>
      <c r="D96" s="215">
        <v>75</v>
      </c>
      <c r="E96" s="215">
        <v>27000</v>
      </c>
      <c r="F96" s="152">
        <f t="shared" si="5"/>
        <v>2025000</v>
      </c>
      <c r="G96" s="150"/>
      <c r="H96" s="150"/>
      <c r="I96" s="151"/>
      <c r="J96" s="151">
        <f t="shared" si="4"/>
        <v>0</v>
      </c>
      <c r="K96" s="151">
        <f t="shared" si="6"/>
        <v>0</v>
      </c>
      <c r="L96" s="2580">
        <f t="shared" si="6"/>
        <v>0</v>
      </c>
      <c r="M96" s="2580"/>
      <c r="N96" s="2581"/>
      <c r="Q96" s="114"/>
      <c r="R96" s="148"/>
    </row>
    <row r="97" spans="1:18" s="1" customFormat="1" ht="46.8">
      <c r="A97" s="205" t="s">
        <v>558</v>
      </c>
      <c r="B97" s="202" t="s">
        <v>559</v>
      </c>
      <c r="C97" s="206" t="s">
        <v>535</v>
      </c>
      <c r="D97" s="215">
        <v>481.6</v>
      </c>
      <c r="E97" s="215">
        <v>27000</v>
      </c>
      <c r="F97" s="152">
        <f t="shared" si="5"/>
        <v>13003200</v>
      </c>
      <c r="G97" s="150"/>
      <c r="H97" s="150"/>
      <c r="I97" s="151"/>
      <c r="J97" s="151">
        <f t="shared" si="4"/>
        <v>0</v>
      </c>
      <c r="K97" s="151">
        <f t="shared" si="6"/>
        <v>0</v>
      </c>
      <c r="L97" s="2580">
        <f t="shared" si="6"/>
        <v>0</v>
      </c>
      <c r="M97" s="2580"/>
      <c r="N97" s="2581"/>
      <c r="Q97" s="114"/>
      <c r="R97" s="148"/>
    </row>
    <row r="98" spans="1:18" s="1" customFormat="1" ht="31.2">
      <c r="A98" s="205" t="s">
        <v>560</v>
      </c>
      <c r="B98" s="202" t="s">
        <v>554</v>
      </c>
      <c r="C98" s="206" t="s">
        <v>535</v>
      </c>
      <c r="D98" s="215">
        <v>37.299999999999997</v>
      </c>
      <c r="E98" s="215">
        <v>27000</v>
      </c>
      <c r="F98" s="152">
        <f t="shared" si="5"/>
        <v>1007100</v>
      </c>
      <c r="G98" s="150"/>
      <c r="H98" s="150"/>
      <c r="I98" s="151"/>
      <c r="J98" s="151">
        <f t="shared" si="4"/>
        <v>0</v>
      </c>
      <c r="K98" s="151">
        <f t="shared" si="6"/>
        <v>0</v>
      </c>
      <c r="L98" s="2580">
        <f t="shared" si="6"/>
        <v>0</v>
      </c>
      <c r="M98" s="2580"/>
      <c r="N98" s="2581"/>
      <c r="Q98" s="114"/>
      <c r="R98" s="148"/>
    </row>
    <row r="99" spans="1:18" s="1" customFormat="1" ht="31.2">
      <c r="A99" s="204">
        <v>41366</v>
      </c>
      <c r="B99" s="202" t="s">
        <v>561</v>
      </c>
      <c r="C99" s="203"/>
      <c r="D99" s="215"/>
      <c r="E99" s="215"/>
      <c r="F99" s="152">
        <f t="shared" si="5"/>
        <v>0</v>
      </c>
      <c r="G99" s="150"/>
      <c r="H99" s="150"/>
      <c r="I99" s="151"/>
      <c r="J99" s="151">
        <f t="shared" si="4"/>
        <v>0</v>
      </c>
      <c r="K99" s="151">
        <f t="shared" si="6"/>
        <v>0</v>
      </c>
      <c r="L99" s="2580">
        <f t="shared" si="6"/>
        <v>0</v>
      </c>
      <c r="M99" s="2580"/>
      <c r="N99" s="2581"/>
      <c r="Q99" s="114"/>
      <c r="R99" s="148"/>
    </row>
    <row r="100" spans="1:18" s="1" customFormat="1" ht="31.2">
      <c r="A100" s="205" t="s">
        <v>562</v>
      </c>
      <c r="B100" s="202" t="s">
        <v>563</v>
      </c>
      <c r="C100" s="206" t="s">
        <v>464</v>
      </c>
      <c r="D100" s="215">
        <v>2</v>
      </c>
      <c r="E100" s="215">
        <v>1350000</v>
      </c>
      <c r="F100" s="152">
        <f t="shared" si="5"/>
        <v>2700000</v>
      </c>
      <c r="G100" s="150"/>
      <c r="H100" s="150"/>
      <c r="I100" s="151"/>
      <c r="J100" s="151">
        <f t="shared" si="4"/>
        <v>0</v>
      </c>
      <c r="K100" s="151">
        <f t="shared" si="6"/>
        <v>0</v>
      </c>
      <c r="L100" s="2580">
        <f t="shared" si="6"/>
        <v>0</v>
      </c>
      <c r="M100" s="2580"/>
      <c r="N100" s="2581"/>
      <c r="Q100" s="114"/>
      <c r="R100" s="148"/>
    </row>
    <row r="101" spans="1:18" s="1" customFormat="1" ht="46.8">
      <c r="A101" s="208" t="s">
        <v>564</v>
      </c>
      <c r="B101" s="202" t="s">
        <v>565</v>
      </c>
      <c r="C101" s="207" t="s">
        <v>441</v>
      </c>
      <c r="D101" s="215">
        <v>7</v>
      </c>
      <c r="E101" s="215">
        <v>270000</v>
      </c>
      <c r="F101" s="152">
        <f t="shared" si="5"/>
        <v>1890000</v>
      </c>
      <c r="G101" s="150"/>
      <c r="H101" s="150"/>
      <c r="I101" s="151"/>
      <c r="J101" s="151">
        <f t="shared" si="4"/>
        <v>0</v>
      </c>
      <c r="K101" s="151">
        <f t="shared" si="6"/>
        <v>0</v>
      </c>
      <c r="L101" s="2580">
        <f t="shared" si="6"/>
        <v>0</v>
      </c>
      <c r="M101" s="2580"/>
      <c r="N101" s="2581"/>
      <c r="Q101" s="114"/>
      <c r="R101" s="148"/>
    </row>
    <row r="102" spans="1:18" s="1" customFormat="1" ht="78">
      <c r="A102" s="208" t="s">
        <v>566</v>
      </c>
      <c r="B102" s="202" t="s">
        <v>567</v>
      </c>
      <c r="C102" s="207" t="s">
        <v>464</v>
      </c>
      <c r="D102" s="215">
        <v>3</v>
      </c>
      <c r="E102" s="215">
        <v>1350000</v>
      </c>
      <c r="F102" s="152">
        <f t="shared" si="5"/>
        <v>4050000</v>
      </c>
      <c r="G102" s="150"/>
      <c r="H102" s="150"/>
      <c r="I102" s="151"/>
      <c r="J102" s="151">
        <f t="shared" si="4"/>
        <v>0</v>
      </c>
      <c r="K102" s="151">
        <f t="shared" si="6"/>
        <v>0</v>
      </c>
      <c r="L102" s="2580">
        <f t="shared" si="6"/>
        <v>0</v>
      </c>
      <c r="M102" s="2580"/>
      <c r="N102" s="2581"/>
      <c r="Q102" s="114"/>
      <c r="R102" s="148"/>
    </row>
    <row r="103" spans="1:18" s="1" customFormat="1" ht="31.2">
      <c r="A103" s="204">
        <v>41367</v>
      </c>
      <c r="B103" s="202" t="s">
        <v>568</v>
      </c>
      <c r="C103" s="203"/>
      <c r="D103" s="215"/>
      <c r="E103" s="215"/>
      <c r="F103" s="152">
        <f t="shared" si="5"/>
        <v>0</v>
      </c>
      <c r="G103" s="150"/>
      <c r="H103" s="150"/>
      <c r="I103" s="151"/>
      <c r="J103" s="151">
        <f t="shared" si="4"/>
        <v>0</v>
      </c>
      <c r="K103" s="151">
        <f t="shared" si="6"/>
        <v>0</v>
      </c>
      <c r="L103" s="2580">
        <f t="shared" si="6"/>
        <v>0</v>
      </c>
      <c r="M103" s="2580"/>
      <c r="N103" s="2581"/>
      <c r="Q103" s="114"/>
      <c r="R103" s="148"/>
    </row>
    <row r="104" spans="1:18" s="1" customFormat="1" ht="46.8">
      <c r="A104" s="208" t="s">
        <v>569</v>
      </c>
      <c r="B104" s="202" t="s">
        <v>570</v>
      </c>
      <c r="C104" s="207" t="s">
        <v>464</v>
      </c>
      <c r="D104" s="215">
        <v>4</v>
      </c>
      <c r="E104" s="215">
        <v>472500</v>
      </c>
      <c r="F104" s="152">
        <f t="shared" si="5"/>
        <v>1890000</v>
      </c>
      <c r="G104" s="150"/>
      <c r="H104" s="150"/>
      <c r="I104" s="151"/>
      <c r="J104" s="151">
        <f t="shared" si="4"/>
        <v>0</v>
      </c>
      <c r="K104" s="151">
        <f t="shared" si="6"/>
        <v>0</v>
      </c>
      <c r="L104" s="2580">
        <f t="shared" si="6"/>
        <v>0</v>
      </c>
      <c r="M104" s="2580"/>
      <c r="N104" s="2581"/>
      <c r="Q104" s="114"/>
      <c r="R104" s="148"/>
    </row>
    <row r="105" spans="1:18" s="1" customFormat="1" ht="15.6">
      <c r="A105" s="205" t="s">
        <v>571</v>
      </c>
      <c r="B105" s="202" t="s">
        <v>572</v>
      </c>
      <c r="C105" s="206" t="s">
        <v>464</v>
      </c>
      <c r="D105" s="215">
        <v>50</v>
      </c>
      <c r="E105" s="215">
        <v>6750</v>
      </c>
      <c r="F105" s="152">
        <f t="shared" si="5"/>
        <v>337500</v>
      </c>
      <c r="G105" s="150"/>
      <c r="H105" s="150"/>
      <c r="I105" s="151">
        <v>5</v>
      </c>
      <c r="J105" s="151">
        <f t="shared" si="4"/>
        <v>33750</v>
      </c>
      <c r="K105" s="151">
        <f t="shared" si="6"/>
        <v>5</v>
      </c>
      <c r="L105" s="2580">
        <f t="shared" si="6"/>
        <v>33750</v>
      </c>
      <c r="M105" s="2580"/>
      <c r="N105" s="2581"/>
      <c r="Q105" s="114"/>
      <c r="R105" s="148"/>
    </row>
    <row r="106" spans="1:18" s="1" customFormat="1" ht="15.6">
      <c r="A106" s="204">
        <v>41368</v>
      </c>
      <c r="B106" s="202" t="s">
        <v>573</v>
      </c>
      <c r="C106" s="203"/>
      <c r="D106" s="215"/>
      <c r="E106" s="215"/>
      <c r="F106" s="152">
        <f t="shared" si="5"/>
        <v>0</v>
      </c>
      <c r="G106" s="150"/>
      <c r="H106" s="150"/>
      <c r="I106" s="151"/>
      <c r="J106" s="151">
        <f t="shared" si="4"/>
        <v>0</v>
      </c>
      <c r="K106" s="151">
        <f t="shared" si="6"/>
        <v>0</v>
      </c>
      <c r="L106" s="2580">
        <f t="shared" si="6"/>
        <v>0</v>
      </c>
      <c r="M106" s="2580"/>
      <c r="N106" s="2581"/>
      <c r="Q106" s="114"/>
      <c r="R106" s="148"/>
    </row>
    <row r="107" spans="1:18" s="1" customFormat="1" ht="46.8">
      <c r="A107" s="205" t="s">
        <v>574</v>
      </c>
      <c r="B107" s="202" t="s">
        <v>575</v>
      </c>
      <c r="C107" s="206" t="s">
        <v>464</v>
      </c>
      <c r="D107" s="215">
        <v>30</v>
      </c>
      <c r="E107" s="215">
        <v>202500</v>
      </c>
      <c r="F107" s="152">
        <f t="shared" si="5"/>
        <v>6075000</v>
      </c>
      <c r="G107" s="150"/>
      <c r="H107" s="150"/>
      <c r="I107" s="151"/>
      <c r="J107" s="151">
        <f t="shared" si="4"/>
        <v>0</v>
      </c>
      <c r="K107" s="151">
        <f t="shared" si="6"/>
        <v>0</v>
      </c>
      <c r="L107" s="2580">
        <f t="shared" si="6"/>
        <v>0</v>
      </c>
      <c r="M107" s="2580"/>
      <c r="N107" s="2581"/>
      <c r="Q107" s="114"/>
      <c r="R107" s="148"/>
    </row>
    <row r="108" spans="1:18" s="1" customFormat="1" ht="15.6">
      <c r="A108" s="204">
        <v>41369</v>
      </c>
      <c r="B108" s="202" t="s">
        <v>576</v>
      </c>
      <c r="C108" s="203"/>
      <c r="D108" s="215"/>
      <c r="E108" s="215"/>
      <c r="F108" s="152">
        <f t="shared" si="5"/>
        <v>0</v>
      </c>
      <c r="G108" s="150"/>
      <c r="H108" s="150"/>
      <c r="I108" s="151"/>
      <c r="J108" s="151">
        <f t="shared" si="4"/>
        <v>0</v>
      </c>
      <c r="K108" s="151">
        <f t="shared" si="6"/>
        <v>0</v>
      </c>
      <c r="L108" s="2580">
        <f t="shared" si="6"/>
        <v>0</v>
      </c>
      <c r="M108" s="2580"/>
      <c r="N108" s="2581"/>
      <c r="Q108" s="114"/>
      <c r="R108" s="148"/>
    </row>
    <row r="109" spans="1:18" s="1" customFormat="1" ht="15.6">
      <c r="A109" s="205" t="s">
        <v>577</v>
      </c>
      <c r="B109" s="202" t="s">
        <v>578</v>
      </c>
      <c r="C109" s="206" t="s">
        <v>526</v>
      </c>
      <c r="D109" s="215">
        <v>500</v>
      </c>
      <c r="E109" s="215">
        <v>5400</v>
      </c>
      <c r="F109" s="152">
        <f t="shared" si="5"/>
        <v>2700000</v>
      </c>
      <c r="G109" s="150"/>
      <c r="H109" s="150"/>
      <c r="I109" s="151"/>
      <c r="J109" s="151">
        <f t="shared" si="4"/>
        <v>0</v>
      </c>
      <c r="K109" s="151">
        <f t="shared" si="6"/>
        <v>0</v>
      </c>
      <c r="L109" s="2580">
        <f t="shared" si="6"/>
        <v>0</v>
      </c>
      <c r="M109" s="2580"/>
      <c r="N109" s="2581"/>
      <c r="Q109" s="114"/>
      <c r="R109" s="148"/>
    </row>
    <row r="110" spans="1:18" s="1" customFormat="1" ht="15.6">
      <c r="A110" s="204">
        <v>41370</v>
      </c>
      <c r="B110" s="202" t="s">
        <v>579</v>
      </c>
      <c r="C110" s="203"/>
      <c r="D110" s="215"/>
      <c r="E110" s="215"/>
      <c r="F110" s="152">
        <f t="shared" si="5"/>
        <v>0</v>
      </c>
      <c r="G110" s="150"/>
      <c r="H110" s="150"/>
      <c r="I110" s="151"/>
      <c r="J110" s="151">
        <f t="shared" si="4"/>
        <v>0</v>
      </c>
      <c r="K110" s="151">
        <f t="shared" si="6"/>
        <v>0</v>
      </c>
      <c r="L110" s="2580">
        <f t="shared" si="6"/>
        <v>0</v>
      </c>
      <c r="M110" s="2580"/>
      <c r="N110" s="2581"/>
      <c r="Q110" s="114"/>
      <c r="R110" s="148"/>
    </row>
    <row r="111" spans="1:18" s="1" customFormat="1" ht="46.8">
      <c r="A111" s="205" t="s">
        <v>580</v>
      </c>
      <c r="B111" s="202" t="s">
        <v>581</v>
      </c>
      <c r="C111" s="206" t="s">
        <v>464</v>
      </c>
      <c r="D111" s="215">
        <v>1</v>
      </c>
      <c r="E111" s="215">
        <v>2025000</v>
      </c>
      <c r="F111" s="152">
        <f t="shared" si="5"/>
        <v>2025000</v>
      </c>
      <c r="G111" s="150"/>
      <c r="H111" s="150"/>
      <c r="I111" s="151"/>
      <c r="J111" s="151">
        <f t="shared" si="4"/>
        <v>0</v>
      </c>
      <c r="K111" s="151">
        <f t="shared" si="6"/>
        <v>0</v>
      </c>
      <c r="L111" s="2580">
        <f t="shared" si="6"/>
        <v>0</v>
      </c>
      <c r="M111" s="2580"/>
      <c r="N111" s="2581"/>
      <c r="Q111" s="114"/>
      <c r="R111" s="148"/>
    </row>
    <row r="112" spans="1:18" s="1" customFormat="1" ht="31.2">
      <c r="A112" s="205" t="s">
        <v>582</v>
      </c>
      <c r="B112" s="202" t="s">
        <v>583</v>
      </c>
      <c r="C112" s="206" t="s">
        <v>464</v>
      </c>
      <c r="D112" s="215">
        <v>2</v>
      </c>
      <c r="E112" s="215">
        <v>810000</v>
      </c>
      <c r="F112" s="152">
        <f t="shared" si="5"/>
        <v>1620000</v>
      </c>
      <c r="G112" s="150"/>
      <c r="H112" s="150"/>
      <c r="I112" s="151"/>
      <c r="J112" s="151">
        <f t="shared" si="4"/>
        <v>0</v>
      </c>
      <c r="K112" s="151">
        <f t="shared" si="6"/>
        <v>0</v>
      </c>
      <c r="L112" s="2580">
        <f t="shared" si="6"/>
        <v>0</v>
      </c>
      <c r="M112" s="2580"/>
      <c r="N112" s="2581"/>
      <c r="Q112" s="114"/>
      <c r="R112" s="148"/>
    </row>
    <row r="113" spans="1:18" s="1" customFormat="1" ht="46.8">
      <c r="A113" s="204">
        <v>41371</v>
      </c>
      <c r="B113" s="202" t="s">
        <v>584</v>
      </c>
      <c r="C113" s="203"/>
      <c r="D113" s="215"/>
      <c r="E113" s="215"/>
      <c r="F113" s="152">
        <f t="shared" si="5"/>
        <v>0</v>
      </c>
      <c r="G113" s="150"/>
      <c r="H113" s="150"/>
      <c r="I113" s="151"/>
      <c r="J113" s="151">
        <f t="shared" si="4"/>
        <v>0</v>
      </c>
      <c r="K113" s="151">
        <f t="shared" si="6"/>
        <v>0</v>
      </c>
      <c r="L113" s="2580">
        <f t="shared" si="6"/>
        <v>0</v>
      </c>
      <c r="M113" s="2580"/>
      <c r="N113" s="2581"/>
      <c r="Q113" s="114"/>
      <c r="R113" s="148"/>
    </row>
    <row r="114" spans="1:18" s="1" customFormat="1" ht="31.2">
      <c r="A114" s="205" t="s">
        <v>585</v>
      </c>
      <c r="B114" s="202" t="s">
        <v>586</v>
      </c>
      <c r="C114" s="206" t="s">
        <v>464</v>
      </c>
      <c r="D114" s="215">
        <v>2</v>
      </c>
      <c r="E114" s="215">
        <v>270000</v>
      </c>
      <c r="F114" s="152">
        <f t="shared" si="5"/>
        <v>540000</v>
      </c>
      <c r="G114" s="150"/>
      <c r="H114" s="150"/>
      <c r="I114" s="151"/>
      <c r="J114" s="151">
        <f t="shared" si="4"/>
        <v>0</v>
      </c>
      <c r="K114" s="151">
        <f t="shared" si="6"/>
        <v>0</v>
      </c>
      <c r="L114" s="2580">
        <f t="shared" si="6"/>
        <v>0</v>
      </c>
      <c r="M114" s="2580"/>
      <c r="N114" s="2581"/>
      <c r="Q114" s="114"/>
      <c r="R114" s="148"/>
    </row>
    <row r="115" spans="1:18" s="1" customFormat="1" ht="31.2">
      <c r="A115" s="201">
        <v>13.5</v>
      </c>
      <c r="B115" s="202" t="s">
        <v>587</v>
      </c>
      <c r="C115" s="203"/>
      <c r="D115" s="214"/>
      <c r="E115" s="214"/>
      <c r="F115" s="152">
        <f t="shared" si="5"/>
        <v>0</v>
      </c>
      <c r="G115" s="150"/>
      <c r="H115" s="150"/>
      <c r="I115" s="151"/>
      <c r="J115" s="151">
        <f t="shared" si="4"/>
        <v>0</v>
      </c>
      <c r="K115" s="151">
        <f t="shared" si="6"/>
        <v>0</v>
      </c>
      <c r="L115" s="2580">
        <f t="shared" si="6"/>
        <v>0</v>
      </c>
      <c r="M115" s="2580"/>
      <c r="N115" s="2581"/>
      <c r="Q115" s="114"/>
      <c r="R115" s="148"/>
    </row>
    <row r="116" spans="1:18" s="1" customFormat="1" ht="15.6">
      <c r="A116" s="204">
        <v>41395</v>
      </c>
      <c r="B116" s="202" t="s">
        <v>588</v>
      </c>
      <c r="C116" s="203"/>
      <c r="D116" s="214"/>
      <c r="E116" s="214"/>
      <c r="F116" s="152">
        <f t="shared" si="5"/>
        <v>0</v>
      </c>
      <c r="G116" s="150"/>
      <c r="H116" s="150"/>
      <c r="I116" s="151"/>
      <c r="J116" s="151">
        <f t="shared" si="4"/>
        <v>0</v>
      </c>
      <c r="K116" s="151">
        <f t="shared" si="6"/>
        <v>0</v>
      </c>
      <c r="L116" s="2580">
        <f t="shared" si="6"/>
        <v>0</v>
      </c>
      <c r="M116" s="2580"/>
      <c r="N116" s="2581"/>
      <c r="Q116" s="114"/>
      <c r="R116" s="148"/>
    </row>
    <row r="117" spans="1:18" s="1" customFormat="1" ht="31.2">
      <c r="A117" s="205" t="s">
        <v>589</v>
      </c>
      <c r="B117" s="202" t="s">
        <v>590</v>
      </c>
      <c r="C117" s="206" t="s">
        <v>464</v>
      </c>
      <c r="D117" s="215">
        <v>14</v>
      </c>
      <c r="E117" s="215">
        <v>270000</v>
      </c>
      <c r="F117" s="152">
        <f t="shared" si="5"/>
        <v>3780000</v>
      </c>
      <c r="G117" s="150"/>
      <c r="H117" s="150"/>
      <c r="I117" s="151">
        <v>2</v>
      </c>
      <c r="J117" s="151">
        <f t="shared" si="4"/>
        <v>540000</v>
      </c>
      <c r="K117" s="151">
        <f t="shared" si="6"/>
        <v>2</v>
      </c>
      <c r="L117" s="2580">
        <f t="shared" si="6"/>
        <v>540000</v>
      </c>
      <c r="M117" s="2580"/>
      <c r="N117" s="2581"/>
      <c r="Q117" s="114"/>
      <c r="R117" s="148"/>
    </row>
    <row r="118" spans="1:18" s="1" customFormat="1" ht="15.6">
      <c r="A118" s="204">
        <v>41396</v>
      </c>
      <c r="B118" s="202" t="s">
        <v>591</v>
      </c>
      <c r="C118" s="203"/>
      <c r="D118" s="214"/>
      <c r="E118" s="214"/>
      <c r="F118" s="152">
        <f t="shared" si="5"/>
        <v>0</v>
      </c>
      <c r="G118" s="150"/>
      <c r="H118" s="150"/>
      <c r="I118" s="151"/>
      <c r="J118" s="151">
        <f t="shared" si="4"/>
        <v>0</v>
      </c>
      <c r="K118" s="151">
        <f t="shared" si="6"/>
        <v>0</v>
      </c>
      <c r="L118" s="2580">
        <f t="shared" si="6"/>
        <v>0</v>
      </c>
      <c r="M118" s="2580"/>
      <c r="N118" s="2581"/>
      <c r="Q118" s="114"/>
      <c r="R118" s="148"/>
    </row>
    <row r="119" spans="1:18" s="1" customFormat="1" ht="31.2">
      <c r="A119" s="205" t="s">
        <v>592</v>
      </c>
      <c r="B119" s="202" t="s">
        <v>593</v>
      </c>
      <c r="C119" s="206" t="s">
        <v>464</v>
      </c>
      <c r="D119" s="215">
        <v>6</v>
      </c>
      <c r="E119" s="215">
        <v>270000</v>
      </c>
      <c r="F119" s="152">
        <f t="shared" si="5"/>
        <v>1620000</v>
      </c>
      <c r="G119" s="150"/>
      <c r="H119" s="150"/>
      <c r="I119" s="151"/>
      <c r="J119" s="151">
        <f t="shared" si="4"/>
        <v>0</v>
      </c>
      <c r="K119" s="151">
        <f t="shared" si="6"/>
        <v>0</v>
      </c>
      <c r="L119" s="2580">
        <f t="shared" si="6"/>
        <v>0</v>
      </c>
      <c r="M119" s="2580"/>
      <c r="N119" s="2581"/>
      <c r="Q119" s="114"/>
      <c r="R119" s="148"/>
    </row>
    <row r="120" spans="1:18" s="1" customFormat="1" ht="15.6">
      <c r="A120" s="205" t="s">
        <v>594</v>
      </c>
      <c r="B120" s="202" t="s">
        <v>595</v>
      </c>
      <c r="C120" s="206" t="s">
        <v>464</v>
      </c>
      <c r="D120" s="215">
        <v>6</v>
      </c>
      <c r="E120" s="215">
        <v>202500</v>
      </c>
      <c r="F120" s="152">
        <f t="shared" si="5"/>
        <v>1215000</v>
      </c>
      <c r="G120" s="150"/>
      <c r="H120" s="150"/>
      <c r="I120" s="151">
        <v>1</v>
      </c>
      <c r="J120" s="151">
        <f t="shared" si="4"/>
        <v>202500</v>
      </c>
      <c r="K120" s="151">
        <f t="shared" si="6"/>
        <v>1</v>
      </c>
      <c r="L120" s="2580">
        <f t="shared" si="6"/>
        <v>202500</v>
      </c>
      <c r="M120" s="2580"/>
      <c r="N120" s="2581"/>
      <c r="Q120" s="114"/>
      <c r="R120" s="148"/>
    </row>
    <row r="121" spans="1:18" s="1" customFormat="1" ht="15.6">
      <c r="A121" s="205" t="s">
        <v>596</v>
      </c>
      <c r="B121" s="202" t="s">
        <v>597</v>
      </c>
      <c r="C121" s="206" t="s">
        <v>464</v>
      </c>
      <c r="D121" s="215">
        <v>6</v>
      </c>
      <c r="E121" s="215">
        <v>337500</v>
      </c>
      <c r="F121" s="152">
        <f t="shared" si="5"/>
        <v>2025000</v>
      </c>
      <c r="G121" s="150"/>
      <c r="H121" s="150"/>
      <c r="I121" s="151">
        <v>1</v>
      </c>
      <c r="J121" s="151">
        <f t="shared" si="4"/>
        <v>337500</v>
      </c>
      <c r="K121" s="151">
        <f t="shared" si="6"/>
        <v>1</v>
      </c>
      <c r="L121" s="2580">
        <f t="shared" si="6"/>
        <v>337500</v>
      </c>
      <c r="M121" s="2580"/>
      <c r="N121" s="2581"/>
      <c r="Q121" s="114"/>
      <c r="R121" s="148"/>
    </row>
    <row r="122" spans="1:18" s="1" customFormat="1" ht="31.2">
      <c r="A122" s="205" t="s">
        <v>598</v>
      </c>
      <c r="B122" s="202" t="s">
        <v>599</v>
      </c>
      <c r="C122" s="206" t="s">
        <v>600</v>
      </c>
      <c r="D122" s="215">
        <v>3</v>
      </c>
      <c r="E122" s="215">
        <v>1350000</v>
      </c>
      <c r="F122" s="152">
        <f t="shared" si="5"/>
        <v>4050000</v>
      </c>
      <c r="G122" s="150"/>
      <c r="H122" s="150"/>
      <c r="I122" s="151"/>
      <c r="J122" s="151">
        <f t="shared" si="4"/>
        <v>0</v>
      </c>
      <c r="K122" s="151">
        <f t="shared" si="6"/>
        <v>0</v>
      </c>
      <c r="L122" s="2580">
        <f t="shared" si="6"/>
        <v>0</v>
      </c>
      <c r="M122" s="2580"/>
      <c r="N122" s="2581"/>
      <c r="Q122" s="114"/>
      <c r="R122" s="148"/>
    </row>
    <row r="123" spans="1:18" s="1" customFormat="1" ht="15.6">
      <c r="A123" s="205" t="s">
        <v>601</v>
      </c>
      <c r="B123" s="202" t="s">
        <v>602</v>
      </c>
      <c r="C123" s="206" t="s">
        <v>464</v>
      </c>
      <c r="D123" s="215">
        <v>6</v>
      </c>
      <c r="E123" s="215">
        <v>270000</v>
      </c>
      <c r="F123" s="152">
        <f t="shared" si="5"/>
        <v>1620000</v>
      </c>
      <c r="G123" s="150"/>
      <c r="H123" s="150"/>
      <c r="I123" s="151">
        <v>1</v>
      </c>
      <c r="J123" s="151">
        <f t="shared" si="4"/>
        <v>270000</v>
      </c>
      <c r="K123" s="151">
        <f t="shared" si="6"/>
        <v>1</v>
      </c>
      <c r="L123" s="2580">
        <f t="shared" si="6"/>
        <v>270000</v>
      </c>
      <c r="M123" s="2580"/>
      <c r="N123" s="2581"/>
      <c r="Q123" s="114"/>
      <c r="R123" s="148"/>
    </row>
    <row r="124" spans="1:18" s="1" customFormat="1" ht="15.6">
      <c r="A124" s="201">
        <v>13.6</v>
      </c>
      <c r="B124" s="202" t="s">
        <v>603</v>
      </c>
      <c r="C124" s="203"/>
      <c r="D124" s="214"/>
      <c r="E124" s="214"/>
      <c r="F124" s="152">
        <f t="shared" si="5"/>
        <v>0</v>
      </c>
      <c r="G124" s="150"/>
      <c r="H124" s="150"/>
      <c r="I124" s="151"/>
      <c r="J124" s="151">
        <f t="shared" si="4"/>
        <v>0</v>
      </c>
      <c r="K124" s="151">
        <f t="shared" si="6"/>
        <v>0</v>
      </c>
      <c r="L124" s="2580">
        <f t="shared" si="6"/>
        <v>0</v>
      </c>
      <c r="M124" s="2580"/>
      <c r="N124" s="2581"/>
      <c r="Q124" s="114"/>
      <c r="R124" s="148"/>
    </row>
    <row r="125" spans="1:18" s="1" customFormat="1" ht="31.2">
      <c r="A125" s="209">
        <v>41426</v>
      </c>
      <c r="B125" s="199" t="s">
        <v>604</v>
      </c>
      <c r="C125" s="210" t="s">
        <v>605</v>
      </c>
      <c r="D125" s="216">
        <v>30</v>
      </c>
      <c r="E125" s="216">
        <v>54000</v>
      </c>
      <c r="F125" s="152">
        <f t="shared" si="5"/>
        <v>1620000</v>
      </c>
      <c r="G125" s="150"/>
      <c r="H125" s="150"/>
      <c r="I125" s="151">
        <v>2</v>
      </c>
      <c r="J125" s="151">
        <f t="shared" si="4"/>
        <v>108000</v>
      </c>
      <c r="K125" s="151">
        <f t="shared" si="6"/>
        <v>2</v>
      </c>
      <c r="L125" s="2580">
        <f t="shared" si="6"/>
        <v>108000</v>
      </c>
      <c r="M125" s="2580"/>
      <c r="N125" s="2581"/>
      <c r="Q125" s="114"/>
      <c r="R125" s="148"/>
    </row>
    <row r="126" spans="1:18" s="1" customFormat="1" ht="15.6">
      <c r="A126" s="209">
        <v>41427</v>
      </c>
      <c r="B126" s="199" t="s">
        <v>606</v>
      </c>
      <c r="C126" s="211" t="s">
        <v>464</v>
      </c>
      <c r="D126" s="216">
        <v>300</v>
      </c>
      <c r="E126" s="216">
        <v>67500</v>
      </c>
      <c r="F126" s="152">
        <f t="shared" si="5"/>
        <v>20250000</v>
      </c>
      <c r="G126" s="150"/>
      <c r="H126" s="150"/>
      <c r="I126" s="151">
        <v>22</v>
      </c>
      <c r="J126" s="151">
        <f t="shared" si="4"/>
        <v>1485000</v>
      </c>
      <c r="K126" s="151">
        <f t="shared" si="6"/>
        <v>22</v>
      </c>
      <c r="L126" s="2580">
        <f t="shared" si="6"/>
        <v>1485000</v>
      </c>
      <c r="M126" s="2580"/>
      <c r="N126" s="2581"/>
      <c r="Q126" s="114"/>
      <c r="R126" s="148"/>
    </row>
    <row r="127" spans="1:18" s="1" customFormat="1" ht="15.6">
      <c r="A127" s="209">
        <v>41428</v>
      </c>
      <c r="B127" s="199" t="s">
        <v>607</v>
      </c>
      <c r="C127" s="210" t="s">
        <v>608</v>
      </c>
      <c r="D127" s="216">
        <v>20</v>
      </c>
      <c r="E127" s="216">
        <v>81000</v>
      </c>
      <c r="F127" s="152">
        <f t="shared" ref="F127:F128" si="7">ROUND(D127*E127,2)</f>
        <v>1620000</v>
      </c>
      <c r="G127" s="150"/>
      <c r="H127" s="150"/>
      <c r="I127" s="151">
        <v>2</v>
      </c>
      <c r="J127" s="151">
        <f t="shared" si="4"/>
        <v>162000</v>
      </c>
      <c r="K127" s="151">
        <f t="shared" si="6"/>
        <v>2</v>
      </c>
      <c r="L127" s="2580">
        <f t="shared" si="6"/>
        <v>162000</v>
      </c>
      <c r="M127" s="2580"/>
      <c r="N127" s="2581"/>
      <c r="Q127" s="114"/>
      <c r="R127" s="148"/>
    </row>
    <row r="128" spans="1:18" s="1" customFormat="1" ht="15.6">
      <c r="A128" s="209">
        <v>41429</v>
      </c>
      <c r="B128" s="199" t="s">
        <v>609</v>
      </c>
      <c r="C128" s="211" t="s">
        <v>464</v>
      </c>
      <c r="D128" s="216">
        <v>20</v>
      </c>
      <c r="E128" s="216">
        <v>81000</v>
      </c>
      <c r="F128" s="152">
        <f t="shared" si="7"/>
        <v>1620000</v>
      </c>
      <c r="G128" s="150"/>
      <c r="H128" s="150"/>
      <c r="I128" s="151"/>
      <c r="J128" s="151">
        <f t="shared" si="4"/>
        <v>0</v>
      </c>
      <c r="K128" s="151">
        <f t="shared" si="6"/>
        <v>0</v>
      </c>
      <c r="L128" s="2580">
        <f t="shared" si="6"/>
        <v>0</v>
      </c>
      <c r="M128" s="2580"/>
      <c r="N128" s="2581"/>
      <c r="Q128" s="114"/>
      <c r="R128" s="148"/>
    </row>
    <row r="129" spans="1:18" s="1" customFormat="1" ht="15.6">
      <c r="A129" s="209"/>
      <c r="B129" s="199"/>
      <c r="C129" s="211"/>
      <c r="D129" s="216"/>
      <c r="E129" s="216"/>
      <c r="F129" s="152"/>
      <c r="G129" s="150"/>
      <c r="H129" s="150"/>
      <c r="I129" s="151"/>
      <c r="J129" s="151"/>
      <c r="K129" s="151"/>
      <c r="L129" s="2580">
        <f t="shared" ref="L129:L131" si="8">+J129+R129</f>
        <v>0</v>
      </c>
      <c r="M129" s="2580"/>
      <c r="N129" s="2581"/>
      <c r="Q129" s="114"/>
      <c r="R129" s="148"/>
    </row>
    <row r="130" spans="1:18" s="1" customFormat="1" ht="15.6">
      <c r="A130" s="209"/>
      <c r="B130" s="199"/>
      <c r="C130" s="211"/>
      <c r="D130" s="216"/>
      <c r="E130" s="216"/>
      <c r="F130" s="152"/>
      <c r="G130" s="150"/>
      <c r="H130" s="150"/>
      <c r="I130" s="151"/>
      <c r="J130" s="151"/>
      <c r="K130" s="151"/>
      <c r="L130" s="2580">
        <f t="shared" si="8"/>
        <v>0</v>
      </c>
      <c r="M130" s="2580"/>
      <c r="N130" s="2581"/>
      <c r="Q130" s="114"/>
      <c r="R130" s="148"/>
    </row>
    <row r="131" spans="1:18" s="1" customFormat="1" ht="15.6">
      <c r="A131" s="209"/>
      <c r="B131" s="199"/>
      <c r="C131" s="211"/>
      <c r="D131" s="216"/>
      <c r="E131" s="216"/>
      <c r="F131" s="152"/>
      <c r="G131" s="150"/>
      <c r="H131" s="150"/>
      <c r="I131" s="151"/>
      <c r="J131" s="151"/>
      <c r="K131" s="151"/>
      <c r="L131" s="2580">
        <f t="shared" si="8"/>
        <v>0</v>
      </c>
      <c r="M131" s="2580"/>
      <c r="N131" s="2581"/>
      <c r="Q131" s="114"/>
      <c r="R131" s="148"/>
    </row>
    <row r="132" spans="1:18" s="1" customFormat="1" ht="15.6">
      <c r="A132" s="209"/>
      <c r="B132" s="199"/>
      <c r="C132" s="211"/>
      <c r="D132" s="216"/>
      <c r="E132" s="216"/>
      <c r="F132" s="152"/>
      <c r="G132" s="150"/>
      <c r="H132" s="150"/>
      <c r="I132" s="151"/>
      <c r="J132" s="151"/>
      <c r="K132" s="151"/>
      <c r="L132" s="2580">
        <f>K132*E132</f>
        <v>0</v>
      </c>
      <c r="M132" s="2580"/>
      <c r="N132" s="2581"/>
      <c r="Q132" s="114"/>
      <c r="R132" s="148"/>
    </row>
    <row r="133" spans="1:18" s="1" customFormat="1" ht="15">
      <c r="A133" s="119"/>
      <c r="B133" s="212"/>
      <c r="C133" s="111"/>
      <c r="D133" s="150"/>
      <c r="E133" s="150"/>
      <c r="F133" s="152"/>
      <c r="G133" s="150"/>
      <c r="H133" s="150"/>
      <c r="I133" s="151"/>
      <c r="J133" s="151">
        <f t="shared" si="4"/>
        <v>0</v>
      </c>
      <c r="K133" s="151">
        <f>I133</f>
        <v>0</v>
      </c>
      <c r="L133" s="2580">
        <f>K133*E133</f>
        <v>0</v>
      </c>
      <c r="M133" s="2580"/>
      <c r="N133" s="2581"/>
      <c r="Q133" s="114">
        <f>O133</f>
        <v>0</v>
      </c>
      <c r="R133" s="148">
        <f>Q133*K133</f>
        <v>0</v>
      </c>
    </row>
    <row r="134" spans="1:18" s="1" customFormat="1" ht="15.6" thickBot="1">
      <c r="A134" s="120"/>
      <c r="B134" s="121"/>
      <c r="C134" s="213"/>
      <c r="D134" s="217">
        <f>C134*A134</f>
        <v>0</v>
      </c>
      <c r="E134" s="217"/>
      <c r="F134" s="218"/>
      <c r="G134" s="162"/>
      <c r="H134" s="162"/>
      <c r="I134" s="162"/>
      <c r="J134" s="162">
        <f t="shared" si="4"/>
        <v>0</v>
      </c>
      <c r="K134" s="163">
        <f>I134</f>
        <v>0</v>
      </c>
      <c r="L134" s="2582">
        <f>E134*K134</f>
        <v>0</v>
      </c>
      <c r="M134" s="2582"/>
      <c r="N134" s="2583"/>
      <c r="Q134" s="123">
        <f>O134</f>
        <v>0</v>
      </c>
      <c r="R134" s="149">
        <f>K134*Q134</f>
        <v>0</v>
      </c>
    </row>
    <row r="135" spans="1:18" ht="5.25" customHeight="1">
      <c r="A135" s="4"/>
      <c r="E135" s="4"/>
      <c r="F135" s="4"/>
    </row>
    <row r="136" spans="1:18">
      <c r="A136" s="8"/>
      <c r="E136" s="4"/>
      <c r="F136" s="4"/>
    </row>
    <row r="137" spans="1:18">
      <c r="A137" s="8"/>
      <c r="E137" s="4"/>
      <c r="F137" s="4"/>
    </row>
    <row r="138" spans="1:18">
      <c r="A138" s="4"/>
      <c r="E138" s="4"/>
      <c r="F138" s="4"/>
    </row>
    <row r="139" spans="1:18">
      <c r="A139" s="4"/>
      <c r="E139" s="4"/>
      <c r="F139" s="4"/>
    </row>
    <row r="140" spans="1:18">
      <c r="A140" s="4"/>
      <c r="E140" s="4"/>
      <c r="F140" s="4"/>
    </row>
    <row r="141" spans="1:18">
      <c r="A141" s="4"/>
      <c r="E141" s="4"/>
      <c r="F141" s="4"/>
    </row>
    <row r="142" spans="1:18">
      <c r="A142" s="4"/>
      <c r="E142" s="4"/>
      <c r="F142" s="4"/>
    </row>
    <row r="143" spans="1:18">
      <c r="A143" s="4"/>
      <c r="E143" s="4"/>
      <c r="F143" s="4"/>
    </row>
    <row r="144" spans="1:18">
      <c r="A144" s="4"/>
      <c r="E144" s="4"/>
      <c r="F144" s="4"/>
    </row>
    <row r="145" s="4" customFormat="1"/>
    <row r="146" s="4" customFormat="1"/>
    <row r="147" s="4" customFormat="1"/>
    <row r="148" s="4" customFormat="1"/>
    <row r="149" s="4" customFormat="1"/>
    <row r="150" s="4" customFormat="1"/>
    <row r="151" s="4" customFormat="1"/>
    <row r="152" s="4" customFormat="1"/>
    <row r="153" s="4" customFormat="1"/>
    <row r="154" s="4" customFormat="1"/>
    <row r="155" s="4" customFormat="1"/>
    <row r="156" s="4" customFormat="1"/>
    <row r="157" s="4" customFormat="1" ht="13.5" customHeight="1"/>
    <row r="158" s="4" customFormat="1"/>
    <row r="159" s="4" customFormat="1"/>
    <row r="160" s="4" customFormat="1"/>
    <row r="161" s="4" customFormat="1"/>
    <row r="162" s="4" customFormat="1"/>
    <row r="163" s="4" customFormat="1"/>
    <row r="164" s="4" customFormat="1"/>
    <row r="165" s="4" customFormat="1"/>
    <row r="166" s="4" customFormat="1"/>
    <row r="167" s="4" customFormat="1"/>
    <row r="168" s="4" customFormat="1"/>
    <row r="169" s="4" customFormat="1"/>
    <row r="170" s="4" customFormat="1" ht="14.1" customHeight="1"/>
    <row r="171" s="4" customFormat="1" ht="14.1" customHeight="1"/>
    <row r="172" s="4" customFormat="1" ht="14.1" customHeight="1"/>
    <row r="173" s="4" customFormat="1" ht="14.1" customHeight="1"/>
    <row r="174" s="4" customFormat="1"/>
    <row r="175" s="4" customFormat="1"/>
    <row r="176" s="4" customFormat="1"/>
    <row r="177" s="4" customFormat="1"/>
    <row r="178" s="4" customFormat="1"/>
    <row r="179" s="4" customFormat="1"/>
    <row r="180" s="4" customFormat="1"/>
    <row r="181" s="4" customFormat="1"/>
    <row r="182" s="4" customFormat="1"/>
    <row r="183" s="4" customFormat="1"/>
    <row r="184" s="4" customFormat="1"/>
    <row r="185" s="4" customFormat="1" ht="13.5" customHeight="1"/>
    <row r="186" s="4" customFormat="1"/>
    <row r="187" s="4" customFormat="1" ht="14.25" customHeight="1"/>
    <row r="188" s="4" customFormat="1"/>
    <row r="189" s="4" customFormat="1" ht="11.1" customHeight="1"/>
    <row r="190" s="4" customFormat="1"/>
    <row r="191" s="4" customFormat="1"/>
    <row r="192" s="4" customFormat="1"/>
    <row r="193" s="4" customFormat="1"/>
    <row r="194" s="4" customFormat="1"/>
    <row r="195" s="4" customFormat="1"/>
    <row r="196" s="4" customFormat="1"/>
    <row r="197" s="4" customFormat="1" ht="12.75" customHeight="1"/>
    <row r="198" s="4" customFormat="1"/>
    <row r="199" s="4" customFormat="1"/>
    <row r="200" s="4" customFormat="1"/>
    <row r="201" s="4" customFormat="1"/>
    <row r="202" s="4" customFormat="1"/>
    <row r="203" s="4" customFormat="1"/>
    <row r="204" s="4" customFormat="1" ht="14.1" customHeight="1"/>
    <row r="205" s="4" customFormat="1" ht="14.1" customHeight="1"/>
    <row r="206" s="4" customFormat="1" ht="14.1" customHeight="1"/>
    <row r="207" s="4" customFormat="1" ht="14.1" customHeight="1"/>
    <row r="208" s="4" customFormat="1"/>
    <row r="209" s="4" customFormat="1"/>
    <row r="210" s="4" customFormat="1"/>
    <row r="211" s="4" customFormat="1"/>
    <row r="212" s="4" customFormat="1"/>
    <row r="213" s="4" customFormat="1"/>
    <row r="214" s="4" customFormat="1"/>
    <row r="215" s="4" customFormat="1"/>
    <row r="216" s="4" customFormat="1"/>
    <row r="217" s="4" customFormat="1" ht="13.5" customHeight="1"/>
    <row r="218" s="4" customFormat="1"/>
    <row r="219" s="4" customFormat="1" ht="14.25" customHeight="1"/>
    <row r="220" s="4" customFormat="1"/>
    <row r="221" s="4" customFormat="1" ht="11.1" customHeight="1"/>
    <row r="222" s="4" customFormat="1"/>
    <row r="223" s="4" customFormat="1"/>
    <row r="224" s="4" customFormat="1"/>
    <row r="225" s="4" customFormat="1"/>
    <row r="226" s="4" customFormat="1"/>
    <row r="227" s="4" customFormat="1"/>
    <row r="228" s="4" customFormat="1"/>
    <row r="229" s="4" customFormat="1"/>
    <row r="230" s="4" customFormat="1"/>
    <row r="231" s="4" customFormat="1"/>
    <row r="232" s="4" customFormat="1"/>
    <row r="233" s="4" customFormat="1"/>
    <row r="234" s="4" customFormat="1"/>
    <row r="235" s="4" customFormat="1"/>
    <row r="236" s="4" customFormat="1"/>
    <row r="237" s="4" customFormat="1"/>
    <row r="238" s="4" customFormat="1" ht="6" customHeight="1"/>
    <row r="239" s="4" customFormat="1"/>
    <row r="240" s="4" customFormat="1" ht="14.1" customHeight="1"/>
    <row r="241" s="4" customFormat="1" ht="14.1" customHeight="1"/>
    <row r="242" s="4" customFormat="1" ht="14.1" customHeight="1"/>
    <row r="243" s="4" customFormat="1"/>
    <row r="244" s="4" customFormat="1"/>
    <row r="245" s="4" customFormat="1"/>
    <row r="246" s="4" customFormat="1"/>
    <row r="247" s="4" customFormat="1"/>
    <row r="248" s="4" customFormat="1"/>
    <row r="249" s="4" customFormat="1"/>
    <row r="250" s="4" customFormat="1"/>
    <row r="251" s="4" customFormat="1" ht="6.75" customHeight="1"/>
    <row r="252" s="4" customFormat="1"/>
    <row r="253" s="4" customFormat="1"/>
    <row r="254" s="4" customFormat="1"/>
    <row r="255" s="4" customFormat="1"/>
    <row r="256" s="4" customFormat="1"/>
    <row r="257" s="4" customFormat="1"/>
    <row r="258" s="4" customFormat="1"/>
    <row r="259" s="4" customFormat="1"/>
    <row r="260" s="4" customFormat="1"/>
    <row r="261" s="4" customFormat="1"/>
    <row r="262" s="4" customFormat="1"/>
    <row r="263" s="4" customFormat="1"/>
    <row r="264" s="4" customFormat="1"/>
    <row r="265" s="4" customFormat="1"/>
    <row r="266" s="4" customFormat="1"/>
    <row r="267" s="4" customFormat="1"/>
    <row r="268" s="4" customFormat="1"/>
    <row r="269" s="4" customFormat="1"/>
    <row r="270" s="4" customFormat="1"/>
    <row r="271" s="4" customFormat="1" ht="6.75" customHeight="1"/>
    <row r="272" s="4" customFormat="1"/>
    <row r="273" s="4" customFormat="1"/>
    <row r="274" s="4" customFormat="1"/>
    <row r="275" s="4" customFormat="1"/>
    <row r="276" s="4" customFormat="1"/>
    <row r="277" s="4" customFormat="1"/>
    <row r="278" s="4" customFormat="1"/>
    <row r="279" s="4" customFormat="1"/>
    <row r="280" s="4" customFormat="1"/>
    <row r="281" s="4" customFormat="1"/>
    <row r="282" s="4" customFormat="1"/>
    <row r="283" s="4" customFormat="1"/>
    <row r="284" s="4" customFormat="1"/>
    <row r="285" s="4" customFormat="1"/>
    <row r="286" s="4" customFormat="1"/>
    <row r="287" s="4" customFormat="1"/>
    <row r="288" s="4" customFormat="1"/>
    <row r="289" s="4" customFormat="1"/>
    <row r="290" s="4" customFormat="1" ht="8.1" customHeight="1"/>
    <row r="291" s="4" customFormat="1"/>
    <row r="292" s="4" customFormat="1"/>
    <row r="293" s="4" customFormat="1"/>
    <row r="294" s="4" customFormat="1"/>
    <row r="295" s="4" customFormat="1"/>
    <row r="296" s="4" customFormat="1"/>
    <row r="297" s="4" customFormat="1"/>
    <row r="298" s="4" customFormat="1"/>
    <row r="299" s="4" customFormat="1"/>
    <row r="300" s="4" customFormat="1"/>
    <row r="301" s="4" customFormat="1"/>
    <row r="302" s="4" customFormat="1"/>
    <row r="303" s="4" customFormat="1"/>
    <row r="304" s="4" customFormat="1"/>
    <row r="305" s="4" customFormat="1"/>
    <row r="306" s="4" customFormat="1"/>
    <row r="307" s="4" customFormat="1"/>
    <row r="308" s="4" customFormat="1"/>
    <row r="309" s="4" customFormat="1"/>
    <row r="310" s="4" customFormat="1"/>
    <row r="311" s="4" customFormat="1"/>
    <row r="312" s="4" customFormat="1"/>
    <row r="313" s="4" customFormat="1"/>
    <row r="314" s="4" customFormat="1"/>
    <row r="315" s="4" customFormat="1" ht="8.1" customHeight="1"/>
    <row r="316" s="4" customFormat="1"/>
    <row r="317" s="4" customFormat="1"/>
    <row r="318" s="4" customFormat="1"/>
    <row r="319" s="4" customFormat="1" ht="17.100000000000001" customHeight="1"/>
    <row r="320" s="4" customFormat="1" ht="18" customHeight="1"/>
    <row r="321" s="4" customFormat="1" ht="15.75" customHeight="1"/>
    <row r="322" s="4" customFormat="1" ht="14.1" customHeight="1"/>
    <row r="323" s="4" customFormat="1" ht="12" customHeight="1"/>
    <row r="324" s="4" customFormat="1" ht="12" customHeight="1"/>
    <row r="325" s="4" customFormat="1" ht="12" customHeight="1"/>
    <row r="326" s="4" customFormat="1"/>
    <row r="327" s="4" customFormat="1"/>
    <row r="328" s="4" customFormat="1"/>
    <row r="329" s="4" customFormat="1"/>
    <row r="330" s="4" customFormat="1"/>
    <row r="331" s="4" customFormat="1"/>
    <row r="332" s="4" customFormat="1"/>
    <row r="333" s="4" customFormat="1"/>
    <row r="334" s="4" customFormat="1"/>
    <row r="335" s="4" customFormat="1"/>
    <row r="336" s="4" customFormat="1"/>
    <row r="337" s="4" customFormat="1"/>
    <row r="338" s="4" customFormat="1"/>
    <row r="339" s="4" customFormat="1" ht="11.1" customHeight="1"/>
    <row r="340" s="4" customFormat="1" ht="11.1" customHeight="1"/>
    <row r="341" s="4" customFormat="1"/>
    <row r="342" s="4" customFormat="1"/>
    <row r="343" s="4" customFormat="1"/>
    <row r="344" s="4" customFormat="1"/>
    <row r="345" s="4" customFormat="1"/>
    <row r="346" s="4" customFormat="1"/>
    <row r="347" s="4" customFormat="1"/>
    <row r="348" s="4" customFormat="1"/>
    <row r="349" s="4" customFormat="1"/>
    <row r="350" s="4" customFormat="1"/>
    <row r="351" s="4" customFormat="1"/>
    <row r="352" s="4" customFormat="1"/>
    <row r="353" s="4" customFormat="1"/>
    <row r="354" s="4" customFormat="1"/>
    <row r="355" s="4" customFormat="1"/>
    <row r="356" s="4" customFormat="1"/>
    <row r="357" s="4" customFormat="1"/>
    <row r="358" s="4" customFormat="1"/>
    <row r="359" s="4" customFormat="1"/>
    <row r="360" s="4" customFormat="1"/>
    <row r="361" s="4" customFormat="1"/>
    <row r="362" s="4" customFormat="1"/>
    <row r="363" s="4" customFormat="1"/>
    <row r="364" s="4" customFormat="1"/>
    <row r="365" s="4" customFormat="1"/>
    <row r="366" s="4" customFormat="1"/>
    <row r="367" s="4" customFormat="1"/>
    <row r="368" s="4" customFormat="1"/>
    <row r="369" s="4" customFormat="1"/>
    <row r="370" s="4" customFormat="1"/>
    <row r="371" s="4" customFormat="1"/>
    <row r="372" s="4" customFormat="1"/>
    <row r="373" s="4" customFormat="1"/>
    <row r="374" s="4" customFormat="1"/>
    <row r="375" s="4" customFormat="1"/>
    <row r="376" s="4" customFormat="1"/>
    <row r="377" s="4" customFormat="1"/>
    <row r="378" s="4" customFormat="1"/>
    <row r="379" s="4" customFormat="1"/>
    <row r="380" s="4" customFormat="1"/>
    <row r="381" s="4" customFormat="1"/>
    <row r="382" s="4" customFormat="1"/>
    <row r="383" s="4" customFormat="1"/>
    <row r="384" s="4" customFormat="1"/>
    <row r="385" s="4" customFormat="1"/>
    <row r="386" s="4" customFormat="1"/>
    <row r="387" s="4" customFormat="1"/>
    <row r="388" s="4" customFormat="1"/>
    <row r="389" s="4" customFormat="1"/>
    <row r="390" s="4" customFormat="1"/>
    <row r="391" s="4" customFormat="1"/>
    <row r="392" s="4" customFormat="1"/>
    <row r="393" s="4" customFormat="1"/>
    <row r="394" s="4" customFormat="1"/>
    <row r="395" s="4" customFormat="1"/>
    <row r="396" s="4" customFormat="1"/>
    <row r="397" s="4" customFormat="1"/>
    <row r="398" s="4" customFormat="1"/>
    <row r="399" s="4" customFormat="1"/>
    <row r="400" s="4" customFormat="1"/>
    <row r="401" s="4" customFormat="1"/>
    <row r="402" s="4" customFormat="1"/>
    <row r="403" s="4" customFormat="1"/>
    <row r="404" s="4" customFormat="1"/>
    <row r="405" s="4" customFormat="1"/>
    <row r="406" s="4" customFormat="1"/>
    <row r="407" s="4" customFormat="1"/>
    <row r="408" s="4" customFormat="1"/>
    <row r="409" s="4" customFormat="1"/>
    <row r="410" s="4" customFormat="1"/>
  </sheetData>
  <mergeCells count="141">
    <mergeCell ref="L129:N129"/>
    <mergeCell ref="L130:N130"/>
    <mergeCell ref="L131:N131"/>
    <mergeCell ref="L132:N132"/>
    <mergeCell ref="L133:N133"/>
    <mergeCell ref="L134:N134"/>
    <mergeCell ref="L128:N128"/>
    <mergeCell ref="L122:N122"/>
    <mergeCell ref="L123:N123"/>
    <mergeCell ref="L124:N124"/>
    <mergeCell ref="L125:N125"/>
    <mergeCell ref="L126:N126"/>
    <mergeCell ref="L127:N127"/>
    <mergeCell ref="L116:N116"/>
    <mergeCell ref="L117:N117"/>
    <mergeCell ref="L118:N118"/>
    <mergeCell ref="L119:N119"/>
    <mergeCell ref="L120:N120"/>
    <mergeCell ref="L121:N121"/>
    <mergeCell ref="L110:N110"/>
    <mergeCell ref="L111:N111"/>
    <mergeCell ref="L112:N112"/>
    <mergeCell ref="L113:N113"/>
    <mergeCell ref="L114:N114"/>
    <mergeCell ref="L115:N115"/>
    <mergeCell ref="L104:N104"/>
    <mergeCell ref="L105:N105"/>
    <mergeCell ref="L106:N106"/>
    <mergeCell ref="L107:N107"/>
    <mergeCell ref="L108:N108"/>
    <mergeCell ref="L109:N109"/>
    <mergeCell ref="L98:N98"/>
    <mergeCell ref="L99:N99"/>
    <mergeCell ref="L100:N100"/>
    <mergeCell ref="L101:N101"/>
    <mergeCell ref="L102:N102"/>
    <mergeCell ref="L103:N103"/>
    <mergeCell ref="L92:N92"/>
    <mergeCell ref="L93:N93"/>
    <mergeCell ref="L94:N94"/>
    <mergeCell ref="L95:N95"/>
    <mergeCell ref="L96:N96"/>
    <mergeCell ref="L97:N97"/>
    <mergeCell ref="L86:N86"/>
    <mergeCell ref="L87:N87"/>
    <mergeCell ref="L88:N88"/>
    <mergeCell ref="L89:N89"/>
    <mergeCell ref="L90:N90"/>
    <mergeCell ref="L91:N91"/>
    <mergeCell ref="L80:N80"/>
    <mergeCell ref="L81:N81"/>
    <mergeCell ref="L82:N82"/>
    <mergeCell ref="L83:N83"/>
    <mergeCell ref="L84:N84"/>
    <mergeCell ref="L85:N85"/>
    <mergeCell ref="L74:N74"/>
    <mergeCell ref="L75:N75"/>
    <mergeCell ref="L76:N76"/>
    <mergeCell ref="L77:N77"/>
    <mergeCell ref="L78:N78"/>
    <mergeCell ref="L79:N79"/>
    <mergeCell ref="L68:N68"/>
    <mergeCell ref="L69:N69"/>
    <mergeCell ref="L70:N70"/>
    <mergeCell ref="L71:N71"/>
    <mergeCell ref="L72:N72"/>
    <mergeCell ref="L73:N73"/>
    <mergeCell ref="L62:N62"/>
    <mergeCell ref="L63:N63"/>
    <mergeCell ref="L64:N64"/>
    <mergeCell ref="L65:N65"/>
    <mergeCell ref="L66:N66"/>
    <mergeCell ref="L67:N67"/>
    <mergeCell ref="L58:N58"/>
    <mergeCell ref="L59:N59"/>
    <mergeCell ref="L60:N60"/>
    <mergeCell ref="L61:N61"/>
    <mergeCell ref="L50:N50"/>
    <mergeCell ref="L51:N51"/>
    <mergeCell ref="L52:N52"/>
    <mergeCell ref="L53:N53"/>
    <mergeCell ref="L54:N54"/>
    <mergeCell ref="L55:N55"/>
    <mergeCell ref="L47:N47"/>
    <mergeCell ref="L48:N48"/>
    <mergeCell ref="L49:N49"/>
    <mergeCell ref="L40:N40"/>
    <mergeCell ref="L41:N41"/>
    <mergeCell ref="L42:N42"/>
    <mergeCell ref="L43:N43"/>
    <mergeCell ref="L56:N56"/>
    <mergeCell ref="L57:N57"/>
    <mergeCell ref="Q26:R26"/>
    <mergeCell ref="L27:N27"/>
    <mergeCell ref="L28:N28"/>
    <mergeCell ref="L29:N29"/>
    <mergeCell ref="L30:N30"/>
    <mergeCell ref="L31:N31"/>
    <mergeCell ref="L44:N44"/>
    <mergeCell ref="L45:N45"/>
    <mergeCell ref="L46:N46"/>
    <mergeCell ref="L38:N38"/>
    <mergeCell ref="L39:N39"/>
    <mergeCell ref="L33:N33"/>
    <mergeCell ref="L34:N34"/>
    <mergeCell ref="L35:N35"/>
    <mergeCell ref="L36:N36"/>
    <mergeCell ref="L37:N37"/>
    <mergeCell ref="G20:I20"/>
    <mergeCell ref="J20:K20"/>
    <mergeCell ref="C22:F23"/>
    <mergeCell ref="H22:I22"/>
    <mergeCell ref="E18:F18"/>
    <mergeCell ref="A24:N24"/>
    <mergeCell ref="A13:F17"/>
    <mergeCell ref="G15:H15"/>
    <mergeCell ref="J15:K15"/>
    <mergeCell ref="L15:N15"/>
    <mergeCell ref="G17:I17"/>
    <mergeCell ref="J17:K17"/>
    <mergeCell ref="A25:A27"/>
    <mergeCell ref="B25:F26"/>
    <mergeCell ref="G25:H26"/>
    <mergeCell ref="I25:N25"/>
    <mergeCell ref="I26:J26"/>
    <mergeCell ref="K26:N26"/>
    <mergeCell ref="K21:N21"/>
    <mergeCell ref="K22:N22"/>
    <mergeCell ref="L32:N32"/>
    <mergeCell ref="A1:B4"/>
    <mergeCell ref="C1:J4"/>
    <mergeCell ref="K1:N2"/>
    <mergeCell ref="K3:N4"/>
    <mergeCell ref="H6:I6"/>
    <mergeCell ref="G11:H11"/>
    <mergeCell ref="J11:K11"/>
    <mergeCell ref="L11:N11"/>
    <mergeCell ref="J13:K13"/>
    <mergeCell ref="L13:N13"/>
    <mergeCell ref="K6:N6"/>
    <mergeCell ref="J8:K8"/>
  </mergeCells>
  <pageMargins left="0.27" right="0" top="0.59055118110236227" bottom="0.39370078740157483" header="0.11811023622047245" footer="0"/>
  <pageSetup scale="55" orientation="landscape" r:id="rId1"/>
  <headerFooter alignWithMargins="0">
    <oddFooter>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27</vt:i4>
      </vt:variant>
    </vt:vector>
  </HeadingPairs>
  <TitlesOfParts>
    <vt:vector size="49" baseType="lpstr">
      <vt:lpstr>ACTA ADICIONAL OBRA </vt:lpstr>
      <vt:lpstr>M.C PPTO ORIGINAL</vt:lpstr>
      <vt:lpstr>M.C ITEMS ADICIONALES</vt:lpstr>
      <vt:lpstr>MC CONEXION ALCANTARILLADO </vt:lpstr>
      <vt:lpstr>APU ITEMS ADICIONALES</vt:lpstr>
      <vt:lpstr>12.4.1</vt:lpstr>
      <vt:lpstr>12.4.2</vt:lpstr>
      <vt:lpstr>12.4.3</vt:lpstr>
      <vt:lpstr>12.4.4</vt:lpstr>
      <vt:lpstr>12.4.5</vt:lpstr>
      <vt:lpstr>12.4.6</vt:lpstr>
      <vt:lpstr>12.4.7</vt:lpstr>
      <vt:lpstr>12.4.8</vt:lpstr>
      <vt:lpstr>12.4.9</vt:lpstr>
      <vt:lpstr>12.4.10</vt:lpstr>
      <vt:lpstr>CUADRILLAS </vt:lpstr>
      <vt:lpstr>CONCRETOS Y MORTEROS</vt:lpstr>
      <vt:lpstr>FP</vt:lpstr>
      <vt:lpstr>Puente Cra.5ta</vt:lpstr>
      <vt:lpstr>Puente Cra.4ta</vt:lpstr>
      <vt:lpstr>Puente Cra.19</vt:lpstr>
      <vt:lpstr>Ambiental</vt:lpstr>
      <vt:lpstr>'12.4.1'!Área_de_impresión</vt:lpstr>
      <vt:lpstr>'12.4.10'!Área_de_impresión</vt:lpstr>
      <vt:lpstr>'12.4.2'!Área_de_impresión</vt:lpstr>
      <vt:lpstr>'12.4.3'!Área_de_impresión</vt:lpstr>
      <vt:lpstr>'12.4.4'!Área_de_impresión</vt:lpstr>
      <vt:lpstr>'12.4.5'!Área_de_impresión</vt:lpstr>
      <vt:lpstr>'12.4.6'!Área_de_impresión</vt:lpstr>
      <vt:lpstr>'12.4.7'!Área_de_impresión</vt:lpstr>
      <vt:lpstr>'12.4.8'!Área_de_impresión</vt:lpstr>
      <vt:lpstr>'12.4.9'!Área_de_impresión</vt:lpstr>
      <vt:lpstr>'ACTA ADICIONAL OBRA '!Área_de_impresión</vt:lpstr>
      <vt:lpstr>Ambiental!Área_de_impresión</vt:lpstr>
      <vt:lpstr>'APU ITEMS ADICIONALES'!Área_de_impresión</vt:lpstr>
      <vt:lpstr>'CONCRETOS Y MORTEROS'!Área_de_impresión</vt:lpstr>
      <vt:lpstr>'CUADRILLAS '!Área_de_impresión</vt:lpstr>
      <vt:lpstr>FP!Área_de_impresión</vt:lpstr>
      <vt:lpstr>'M.C ITEMS ADICIONALES'!Área_de_impresión</vt:lpstr>
      <vt:lpstr>'M.C PPTO ORIGINAL'!Área_de_impresión</vt:lpstr>
      <vt:lpstr>'MC CONEXION ALCANTARILLADO '!Área_de_impresión</vt:lpstr>
      <vt:lpstr>'Puente Cra.19'!Área_de_impresión</vt:lpstr>
      <vt:lpstr>'Puente Cra.4ta'!Área_de_impresión</vt:lpstr>
      <vt:lpstr>'Puente Cra.5ta'!Área_de_impresión</vt:lpstr>
      <vt:lpstr>'ACTA ADICIONAL OBRA '!Títulos_a_imprimir</vt:lpstr>
      <vt:lpstr>Ambiental!Títulos_a_imprimir</vt:lpstr>
      <vt:lpstr>'Puente Cra.19'!Títulos_a_imprimir</vt:lpstr>
      <vt:lpstr>'Puente Cra.4ta'!Títulos_a_imprimir</vt:lpstr>
      <vt:lpstr>'Puente Cra.5ta'!Títulos_a_imprimir</vt:lpstr>
    </vt:vector>
  </TitlesOfParts>
  <Company>INSTITUTO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ACTA DE RECIBO PARCIAL DE OBRA</dc:title>
  <dc:creator>David G</dc:creator>
  <cp:lastModifiedBy>Andres M Garcia Caro</cp:lastModifiedBy>
  <cp:lastPrinted>2026-04-24T03:49:58Z</cp:lastPrinted>
  <dcterms:created xsi:type="dcterms:W3CDTF">1999-11-05T17:00:23Z</dcterms:created>
  <dcterms:modified xsi:type="dcterms:W3CDTF">2026-04-27T04:53:31Z</dcterms:modified>
</cp:coreProperties>
</file>