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 &amp; P COMERCIAL LTDA\Desktop\PROCESOS\012 SENA 028 LOTES METALMECANICO\"/>
    </mc:Choice>
  </mc:AlternateContent>
  <xr:revisionPtr revIDLastSave="0" documentId="8_{90EF7167-9912-4381-9B69-0ABF3E5BAB64}" xr6:coauthVersionLast="46" xr6:coauthVersionMax="46" xr10:uidLastSave="{00000000-0000-0000-0000-000000000000}"/>
  <bookViews>
    <workbookView xWindow="-120" yWindow="-120" windowWidth="29040" windowHeight="15720" xr2:uid="{4CB64D11-27C5-48E5-8127-12963774AD96}"/>
  </bookViews>
  <sheets>
    <sheet name="LOTE 3 ACEITES" sheetId="1" r:id="rId1"/>
  </sheets>
  <externalReferences>
    <externalReference r:id="rId2"/>
  </externalReferences>
  <definedNames>
    <definedName name="CARGO">#REF!</definedName>
    <definedName name="CARGO..">#REF!</definedName>
    <definedName name="dos">#REF!</definedName>
    <definedName name="ESTADO">#REF!</definedName>
    <definedName name="EXENTO">#REF!</definedName>
    <definedName name="EXENTO0">#REF!</definedName>
    <definedName name="INC">#REF!</definedName>
    <definedName name="INC0">#REF!</definedName>
    <definedName name="IVA">#REF!</definedName>
    <definedName name="IVA0">#REF!</definedName>
    <definedName name="jbhi">#REF!</definedName>
    <definedName name="QUESOLICITA">#REF!</definedName>
    <definedName name="ROLES">#REF!</definedName>
    <definedName name="ROLESSIGA.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3" i="1" l="1"/>
  <c r="L33" i="1"/>
  <c r="K33" i="1"/>
  <c r="M33" i="1" s="1"/>
  <c r="O33" i="1" s="1"/>
  <c r="P33" i="1" s="1"/>
  <c r="M32" i="1"/>
  <c r="O32" i="1" s="1"/>
  <c r="P32" i="1" s="1"/>
  <c r="L32" i="1"/>
  <c r="N32" i="1" s="1"/>
  <c r="K32" i="1"/>
  <c r="N31" i="1"/>
  <c r="L31" i="1"/>
  <c r="K31" i="1"/>
  <c r="M31" i="1" s="1"/>
  <c r="O31" i="1" s="1"/>
  <c r="P31" i="1" s="1"/>
  <c r="M30" i="1"/>
  <c r="L30" i="1"/>
  <c r="N30" i="1" s="1"/>
  <c r="K30" i="1"/>
  <c r="N29" i="1"/>
  <c r="L29" i="1"/>
  <c r="K29" i="1"/>
  <c r="M29" i="1" s="1"/>
  <c r="O29" i="1" s="1"/>
  <c r="P29" i="1" s="1"/>
  <c r="M28" i="1"/>
  <c r="O28" i="1" s="1"/>
  <c r="P28" i="1" s="1"/>
  <c r="L28" i="1"/>
  <c r="N28" i="1" s="1"/>
  <c r="K28" i="1"/>
  <c r="N27" i="1"/>
  <c r="L27" i="1"/>
  <c r="K27" i="1"/>
  <c r="M27" i="1" s="1"/>
  <c r="O27" i="1" s="1"/>
  <c r="P27" i="1" s="1"/>
  <c r="M26" i="1"/>
  <c r="L26" i="1"/>
  <c r="N26" i="1" s="1"/>
  <c r="K26" i="1"/>
  <c r="N25" i="1"/>
  <c r="L25" i="1"/>
  <c r="K25" i="1"/>
  <c r="M25" i="1" s="1"/>
  <c r="O25" i="1" s="1"/>
  <c r="P25" i="1" s="1"/>
  <c r="M24" i="1"/>
  <c r="O24" i="1" s="1"/>
  <c r="P24" i="1" s="1"/>
  <c r="L24" i="1"/>
  <c r="N24" i="1" s="1"/>
  <c r="K24" i="1"/>
  <c r="N23" i="1"/>
  <c r="L23" i="1"/>
  <c r="K23" i="1"/>
  <c r="M23" i="1" s="1"/>
  <c r="O23" i="1" s="1"/>
  <c r="P23" i="1" s="1"/>
  <c r="M22" i="1"/>
  <c r="L22" i="1"/>
  <c r="N22" i="1" s="1"/>
  <c r="K22" i="1"/>
  <c r="N21" i="1"/>
  <c r="L21" i="1"/>
  <c r="K21" i="1"/>
  <c r="M21" i="1" s="1"/>
  <c r="O21" i="1" s="1"/>
  <c r="P21" i="1" s="1"/>
  <c r="M20" i="1"/>
  <c r="L20" i="1"/>
  <c r="N20" i="1" s="1"/>
  <c r="K20" i="1"/>
  <c r="N19" i="1"/>
  <c r="L19" i="1"/>
  <c r="K19" i="1"/>
  <c r="M19" i="1" s="1"/>
  <c r="O19" i="1" s="1"/>
  <c r="P19" i="1" s="1"/>
  <c r="M18" i="1"/>
  <c r="L18" i="1"/>
  <c r="N18" i="1" s="1"/>
  <c r="K18" i="1"/>
  <c r="N17" i="1"/>
  <c r="L17" i="1"/>
  <c r="P38" i="1" s="1"/>
  <c r="P45" i="1" s="1"/>
  <c r="K17" i="1"/>
  <c r="O20" i="1" l="1"/>
  <c r="P20" i="1" s="1"/>
  <c r="O18" i="1"/>
  <c r="P18" i="1" s="1"/>
  <c r="O22" i="1"/>
  <c r="P22" i="1" s="1"/>
  <c r="O26" i="1"/>
  <c r="P26" i="1" s="1"/>
  <c r="O30" i="1"/>
  <c r="P30" i="1" s="1"/>
  <c r="P34" i="1" s="1"/>
  <c r="P35" i="1"/>
  <c r="P42" i="1" s="1"/>
  <c r="P36" i="1"/>
  <c r="P43" i="1" s="1"/>
  <c r="P37" i="1"/>
  <c r="P44" i="1" s="1"/>
  <c r="M17" i="1"/>
  <c r="O17" i="1" s="1"/>
  <c r="P17" i="1" s="1"/>
  <c r="P39" i="1" s="1"/>
  <c r="P41" i="1" l="1"/>
  <c r="P40" i="1"/>
  <c r="P4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tc={720DBA11-27A4-4ECD-94F9-EF6573B78E03}</author>
  </authors>
  <commentList>
    <comment ref="P46" authorId="0" shapeId="0" xr:uid="{DEFD42E4-AE9F-46BE-9602-D7A000679A05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Valor de la oferta a registrar en SECOP II.</t>
        </r>
      </text>
    </comment>
  </commentList>
</comments>
</file>

<file path=xl/sharedStrings.xml><?xml version="1.0" encoding="utf-8"?>
<sst xmlns="http://schemas.openxmlformats.org/spreadsheetml/2006/main" count="151" uniqueCount="115">
  <si>
    <t>FORMATO</t>
  </si>
  <si>
    <t>OFERTA ECONÓMICA 2026</t>
  </si>
  <si>
    <t>LOTE 3 ACEITES</t>
  </si>
  <si>
    <t>Proceso de Contratación MC-DC-CMM-028-2026</t>
  </si>
  <si>
    <r>
      <t xml:space="preserve">Yo, </t>
    </r>
    <r>
      <rPr>
        <b/>
        <sz val="11"/>
        <color theme="1"/>
        <rFont val="Calibri"/>
        <family val="2"/>
      </rPr>
      <t>CARLOS EDUARDO MORENO PALACIOS</t>
    </r>
    <r>
      <rPr>
        <sz val="11"/>
        <color theme="1"/>
        <rFont val="Calibri"/>
        <family val="2"/>
      </rPr>
      <t xml:space="preserve">, identificado como aparece al pie de mi firma, actuando en mi propio nombre o en calidad de representante legal de </t>
    </r>
    <r>
      <rPr>
        <b/>
        <sz val="11"/>
        <color theme="1"/>
        <rFont val="Calibri"/>
        <family val="2"/>
      </rPr>
      <t>P Y P COMERCIAL S.A.S</t>
    </r>
    <r>
      <rPr>
        <sz val="11"/>
        <color theme="1"/>
        <rFont val="Calibri"/>
        <family val="2"/>
      </rPr>
      <t xml:space="preserve">, manifiesto que el valor total de la propuesta asciende a la suma de </t>
    </r>
    <r>
      <rPr>
        <b/>
        <sz val="11"/>
        <color theme="1"/>
        <rFont val="Calibri"/>
        <family val="2"/>
      </rPr>
      <t>UN MILLON OCHOCIENTOS SESENTA Y CUATRO MIL SEISCIENTOS PESOS ($1.864.600) M/CTE</t>
    </r>
    <r>
      <rPr>
        <sz val="11"/>
        <color theme="1"/>
        <rFont val="Calibri"/>
        <family val="2"/>
      </rPr>
      <t>, suma que incluye todos los gastos, costos, impuestos y demás conceptos necesarios para la ejecución del contrato. Dicho valor corresponde a los siguientes conceptos, en los cuales se relacionan todos los costos, gastos y valores que conforman la oferta a ejecutar.</t>
    </r>
  </si>
  <si>
    <t>ITEM</t>
  </si>
  <si>
    <t>PRODUCTO</t>
  </si>
  <si>
    <t>DESCRIPCIÓN DEL ELEMENTO</t>
  </si>
  <si>
    <t>UNIDAD DE 
MEDIDA</t>
  </si>
  <si>
    <t>MARCA</t>
  </si>
  <si>
    <t>CANTIDAD
SOLICITADA</t>
  </si>
  <si>
    <t>VALOR UNITARIO
ANTES DE IVA</t>
  </si>
  <si>
    <t>TIPO DE IMPUESTO</t>
  </si>
  <si>
    <t xml:space="preserve">TARIFA
IVA </t>
  </si>
  <si>
    <t xml:space="preserve">TARIFA
INC </t>
  </si>
  <si>
    <t>IVA POR  UNIDAD</t>
  </si>
  <si>
    <t>INC POR UNIDAD</t>
  </si>
  <si>
    <t>VALOR UNITARIO
POR ITEM  CON IVA Ó INC</t>
  </si>
  <si>
    <t>VALOR TOTAL
POR ITEM CON IVA Ó INC</t>
  </si>
  <si>
    <t>ACEITE DE CORTE</t>
  </si>
  <si>
    <t>ACEITE DE CORTE PARA TRABAJO DE BANCO
PARA MACHUELEAR. 1 GL</t>
  </si>
  <si>
    <t>GALON</t>
  </si>
  <si>
    <t>DELTA OIL</t>
  </si>
  <si>
    <t>EXENTO</t>
  </si>
  <si>
    <t>ACEITE SAE15W40 API CI-4/SL</t>
  </si>
  <si>
    <t>ACEITE 100% SINTÉTICO MULTIGRADO PARA MOTORES A DIÉSEL. DENSIDAD RELATIVA @15,6ºCKG/LTS 0,872, VISCOSIDAD CINEMÁTICA CST@40º C 115CST, VISCOSIDAD
CINEMÁTICA CST@100º C 15,6 CST, INDICE DE VISCOSIDAD 142,PUNTO DE INFLAMACION 220 °C,PUNTO DEESCURRIMIENTO, ºC -36 ,NÚMERO BASE TOTAL (TBN), MG KOH/G
8.5. PRESENTACIÓN X GL.</t>
  </si>
  <si>
    <t>COEXITO</t>
  </si>
  <si>
    <t>ACEITE SAE 50 API CF</t>
  </si>
  <si>
    <t>ACEITE LUBRICANTE MONOGRADO FORMULADO CON ACEITES BÁSICOS GRUPO II. DISPONIBLE EN LOS GRADOS SAE 50. S SE REQUIERE UN ACEITE QUE CUMPLA O SUPERE LA NORMA API SF/CC. CONTIENE UN EQUILIBRIO EFECTIVO DE DETERGENTES Y DISPERSANTES CON EL FIN DE MINIMIZAR LA FORMACIÓN DE LODOS Y DEPÓSITOS, RETENER LA ALCALINIDAD (TBN) Y REDUCIR EL DESGASTE.PUNTO DE INFLAMACIÓN, COPA ABIERTA °C ASTM
D92 245,VISCOSIDAD CINEMÁTICA @ 100 C, MM2/S, ASTM D445 18,8 ,PUNTO DE FLUIDEZ, °C, ASTM D97 - 21,NÚMERO DE BASE TOTAL, MGKOH/G, ASTM D2896
,5,4. PRESENTACIÓN X GL</t>
  </si>
  <si>
    <t>ACEITE SAE 5W40 API SN</t>
  </si>
  <si>
    <t>ACEITE PREMIUM TOTALMENTE SINTÉTICO PARA
MOTORES DE VEHÍCULOS GRADO SAE 5W-40 PUNTO DE FLUIDEZ, °C, ASTM D97 -39, PUNTO DE INFLAMACIÓN, COPA ABIERTA, °C, ASTM D92 236, VISCOSIDAD CINEMÁTICA @ 40°C, CST, ASTM D445 78, VISCOSIDAD CINEMÁTICA @ 100°C, CST, ASTM D445 13,1,DENSIDAD A 15,6 °C G/ML, ASTM D4052 0,85, ÍNDICE DE VISCOSIDAD, ASTM D2270 169.
PRESENTACION X GL</t>
  </si>
  <si>
    <t>ACEITE SAE 15W40 API SN</t>
  </si>
  <si>
    <t>SAE 15W-40. DENSIDAD RELATIVA @15º C, KG./L DENSIDAD RELATIVA @15º C, KG./L 0,882, VISCOSIDAD CINEMÁTICA CST@40º C 110, CST@100º C 15 ,VISCOSIDAD APARENTE CCS, A -20ºC, CP 5600, ÍNDICE DE VISCOSIDAD 142, PUNTO DE INFLAMACIÓN, ºC 236,PUNTO DE ESCURRIMIENTO, ºC - 36 , NÚMERO DE BASE TOTAL
(TBN), MG KOH/G 10. PRESENTACIÓN DE X GL</t>
  </si>
  <si>
    <t>ACEITE SAE 20W50 API SN</t>
  </si>
  <si>
    <t>ACEITE SAE 20W50. DENSIDAD RELATIVA @15º
C, KG./L 0,878 , VISCOSIDAD CINEMÁTICA CST@40º C 156,3 , CST@100º C 18, VISCOSIDAD APARENTE CCS, CP 6680 (-15), ÍNDICE DE VISCOSIDAD 130, PUNTO DE INFLAMACIÓN, ºC 250, PUNTO DE ESCURRIMIENTO, ºC, -30,NÚMERO DE BASE TOTAL
(TBN), MG KOH/G 10,5 PRESENTACIÓN X GL .</t>
  </si>
  <si>
    <t>SHELL</t>
  </si>
  <si>
    <t>ACEITE SAE 10W30 API SN</t>
  </si>
  <si>
    <t>C, KG./L 0.868 , VISCOSIDAD CINEMÁTICA CST@40º
C 65.1,CST@100º C 10.2, VISCOSIDAD APARENTE CCS, CP 4900 (-25), ÍNDICE DE VISCOSIDAD 142 , PUNTO DE INFLAMACIÓN, ºC 220, PUNTO DE ESCURRIMIENTO, ºC -39 . PRESENTACIÓN 1/4 GL</t>
  </si>
  <si>
    <t>1/4 GALON</t>
  </si>
  <si>
    <t>DOMOIL-ULTRA</t>
  </si>
  <si>
    <t>LIMPIADOR DESENGRASANTE</t>
  </si>
  <si>
    <t>LIMPIADOR DESENGRASANTE DE TRABAJO SEMIPESADO DE BASE SOLVENTE Y DILUIBLE EN AGUA, QUE REMUEVE EFICIENTEMENTE LODO, GRASAS Y ACEITES. NO DETERIORA LA MAYORÍA DE PLÁSTICOS. EFECTIVO PARA SER USADO EN LA MAYORÍA DE LOS METALES. BAJA EVAPORACIÓN PARA LOGRAR MAYOR EFECTO DE LIMPIEZA. DILUCIÓN MÁXIMA 1:5., NO NECESITA ENJUAGUE. APLICACIONES: PIEZAS Y SUPERFICIES METÁLICAS, PISOS, ENCAUCHETADOS, EQUIPOS INDUSTRIALES, BLOQUES DE MOTOR CON GRASA, COMPONENTES MECÁNICOS, EQUIPOS DIÉSEL,
ETC.</t>
  </si>
  <si>
    <t>CRC</t>
  </si>
  <si>
    <t>IVA 19%</t>
  </si>
  <si>
    <t>VARSOL BIODEGRADABLE</t>
  </si>
  <si>
    <t>VARSOL BIODEGRADABLE LIMPIADOR MULTIUSOS.
RECICLABLE ALTO 24 Y LIBRE DE FOSFATOS PRESENTACIÓN DE 4 LITROS</t>
  </si>
  <si>
    <t>UNIDAD</t>
  </si>
  <si>
    <t>KLEINE WOLKE</t>
  </si>
  <si>
    <t>MASILLA PARA APLICACIÓN EN SUPERFICIE METÁLICA</t>
  </si>
  <si>
    <t>MASILLA PARA APLICACIÓN EN SUPERFICIE METÁLICA PRESENTACIÓN DE 1 GALON (5.6 KILOGRAMOS).</t>
  </si>
  <si>
    <t>SUPERMASTICK</t>
  </si>
  <si>
    <t>ANTICORROSIVO PARA SUPERFICIES METÁLICAS, COLOR VERDE. SUPERFICIE DE APLICACIÓN: HIERRO; HIERRO FUNDIDO; METAL.</t>
  </si>
  <si>
    <t>ANTICORROSIVO PARA SUPERFICIES METÁLICAS,
COLOR VERDE</t>
  </si>
  <si>
    <t>INDUPIN</t>
  </si>
  <si>
    <t>THINNER</t>
  </si>
  <si>
    <t>INQUIMICOL SAS</t>
  </si>
  <si>
    <t>ESMALTE SINTÉTICO COLOR AZUL CIELO, ANTI-MOHO LAVABLE, PARA APLICACIÓN EN METALES.</t>
  </si>
  <si>
    <t>ESMALTE SINTÉTICO COLOR AZUL CIELO, ACABADO
BRILLANTE</t>
  </si>
  <si>
    <t>PINTEMOS</t>
  </si>
  <si>
    <t>ESMALTE SINTÉTICO COLOR BLANCO, ACABADO MATE, ANTI-MOHO LAVABLE, PARA APLICACIÓN EN METALES.</t>
  </si>
  <si>
    <t>ESMALTE SINTÉTICO BLANCO ACABADO BRILLANTE</t>
  </si>
  <si>
    <t>ESMALTE SINTÉTICO COLOR NEGRO, ANTI-MOHO LAVABLE, PARA APLICACIÓN EN METALES.</t>
  </si>
  <si>
    <t>ESMALTE SINTÉTICO NEGRO ACABADO BRILLANTE</t>
  </si>
  <si>
    <t>REMOVEDOR DE PINTURA</t>
  </si>
  <si>
    <t>REMOVEDOR DE PINTURA, REMOCIÓN EN PINTURAS TALES COMO: LACAS ACRÍLICAS, NITRO CELULÓSICAS, BARNICES, PINTURAS ALQUÍDICAS, EPOXIPOLIAMIDA, ETC. CONTENIDO 1 GALON, SUPERFICIE DE APLICACIÓN: ACERO; ACERO INOXIDABLE; ALUMINIO; HIERRO.</t>
  </si>
  <si>
    <t>EVERY</t>
  </si>
  <si>
    <t>SELLANTE FUERZA MEDIA 10 GR</t>
  </si>
  <si>
    <t>TRABA QUÍMICA ANAERÓBICA, QUE POLIMERIZA EN AUSENCIA DE AIRE Y AL ESTAR EN CONTACTO CON SUPERFICIES METÁLICAS, FIJÁNDOLAS, RETENIÉNDOLAS, BLOQUEÁNDOLAS E IMPIDIENDO SU AFLOJAMIENTO. ESPECIFICACIONES
PRINCIPALES. •TIPO : SELLANTE FUERZA MEDIA 10 GR •PESO : 27.5 •TIPO DE SUSTRATO
: FLEXIBLE•COLOR : AZUL •CUENTA CON RESISTENCIA
AL AGUA : SI</t>
  </si>
  <si>
    <t>UNIFIX</t>
  </si>
  <si>
    <t>Indicaciones de diligenciamiento Formato oferta económica</t>
  </si>
  <si>
    <t>BASE IVA 19%</t>
  </si>
  <si>
    <r>
      <rPr>
        <b/>
        <sz val="8"/>
        <color rgb="FF000000"/>
        <rFont val="Calibri"/>
        <family val="2"/>
      </rPr>
      <t xml:space="preserve">Verificación de ítems: </t>
    </r>
    <r>
      <rPr>
        <sz val="8"/>
        <color rgb="FF000000"/>
        <rFont val="Calibri"/>
        <family val="2"/>
      </rPr>
      <t>Verifique la cantidad de ítems de la propuesta. Puede agregar o eliminar filas según sea necesario, asegurando que la numeración de los ítems sea consecutiva y correcta.</t>
    </r>
  </si>
  <si>
    <t>BASE IVA 5%</t>
  </si>
  <si>
    <r>
      <rPr>
        <b/>
        <sz val="8"/>
        <color rgb="FF000000"/>
        <rFont val="Calibri"/>
        <family val="2"/>
      </rPr>
      <t xml:space="preserve">Descripción del bien o servicio: </t>
    </r>
    <r>
      <rPr>
        <sz val="8"/>
        <color rgb="FF000000"/>
        <rFont val="Calibri"/>
        <family val="2"/>
      </rPr>
      <t>Diligencie el nombre del elemento o servicio, la descripción y la marca y/o fabricante, de acuerdo con lo solicitado en la invitación pública.</t>
    </r>
  </si>
  <si>
    <t>BASE INC 4%</t>
  </si>
  <si>
    <r>
      <rPr>
        <b/>
        <sz val="8"/>
        <color rgb="FF000000"/>
        <rFont val="Calibri"/>
        <family val="2"/>
      </rPr>
      <t>Unidad de medida:</t>
    </r>
    <r>
      <rPr>
        <sz val="8"/>
        <color rgb="FF000000"/>
        <rFont val="Calibri"/>
        <family val="2"/>
      </rPr>
      <t xml:space="preserve"> Registre la unidad de medida del bien o servicio conforme a lo establecido en la invitación pública de contratación.</t>
    </r>
  </si>
  <si>
    <t>BASE INC 8%</t>
  </si>
  <si>
    <r>
      <rPr>
        <b/>
        <sz val="8"/>
        <color rgb="FF000000"/>
        <rFont val="Calibri"/>
        <family val="2"/>
      </rPr>
      <t>Cantidades:</t>
    </r>
    <r>
      <rPr>
        <sz val="8"/>
        <color rgb="FF000000"/>
        <rFont val="Calibri"/>
        <family val="2"/>
      </rPr>
      <t xml:space="preserve"> Ingrese las cantidades de los bienes o servicios a ofertar, según lo requerido por la entidad.</t>
    </r>
  </si>
  <si>
    <t>BASE INC 16%</t>
  </si>
  <si>
    <r>
      <rPr>
        <b/>
        <sz val="8"/>
        <color rgb="FF000000"/>
        <rFont val="Calibri"/>
        <family val="2"/>
      </rPr>
      <t xml:space="preserve">Valores unitarios: </t>
    </r>
    <r>
      <rPr>
        <sz val="8"/>
        <color rgb="FF000000"/>
        <rFont val="Calibri"/>
        <family val="2"/>
      </rPr>
      <t xml:space="preserve">Registre el valor unitario antes de IVA o INC de cada ítem, </t>
    </r>
    <r>
      <rPr>
        <b/>
        <sz val="8"/>
        <color rgb="FF000000"/>
        <rFont val="Calibri"/>
        <family val="2"/>
      </rPr>
      <t>sin decimales.</t>
    </r>
  </si>
  <si>
    <t>EXENTO + EXCLUIDO</t>
  </si>
  <si>
    <r>
      <rPr>
        <b/>
        <sz val="8"/>
        <color rgb="FF000000"/>
        <rFont val="Calibri"/>
        <family val="2"/>
      </rPr>
      <t>Selección de impuestos (IVA o INC):</t>
    </r>
    <r>
      <rPr>
        <sz val="8"/>
        <color rgb="FF000000"/>
        <rFont val="Calibri"/>
        <family val="2"/>
      </rPr>
      <t xml:space="preserve"> Seleccione la tarifa de IVA ó INC aplicable a cada ítem desde la lista desplegable. Asegúrese de elegir la tarifa correcta según la normatividad vigente.
Nota: El IVA y el Impuesto Nacional al Consumo (INC) son excluyentes en la mayoría de los casos. El oferente deberá seleccionar únicamente el impuesto aplicable según la naturaleza del bien o servicio.</t>
    </r>
  </si>
  <si>
    <t>SUBTOTAL</t>
  </si>
  <si>
    <r>
      <rPr>
        <b/>
        <sz val="8"/>
        <color rgb="FF000000"/>
        <rFont val="Calibri"/>
        <family val="2"/>
      </rPr>
      <t xml:space="preserve">Cálculo automático: </t>
    </r>
    <r>
      <rPr>
        <sz val="8"/>
        <color rgb="FF000000"/>
        <rFont val="Calibri"/>
        <family val="2"/>
      </rPr>
      <t>El formato calculará automáticamente los valores totales con base en las cantidades, valores unitarios y la tarifa de IVA seleccionada.</t>
    </r>
  </si>
  <si>
    <t>Tarifas de IVA</t>
  </si>
  <si>
    <r>
      <rPr>
        <b/>
        <sz val="8"/>
        <rFont val="Calibri"/>
        <family val="2"/>
      </rPr>
      <t xml:space="preserve">Verificación final del formato: </t>
    </r>
    <r>
      <rPr>
        <sz val="8"/>
        <rFont val="Calibri"/>
        <family val="2"/>
      </rPr>
      <t>Revise que toda la información esté completa y correcta antes de guardar el documento.</t>
    </r>
  </si>
  <si>
    <t>IVA 5%</t>
  </si>
  <si>
    <r>
      <rPr>
        <b/>
        <sz val="8"/>
        <color rgb="FF000000"/>
        <rFont val="Calibri"/>
        <family val="2"/>
      </rPr>
      <t>Presentación del documento:</t>
    </r>
    <r>
      <rPr>
        <sz val="8"/>
        <color rgb="FF000000"/>
        <rFont val="Calibri"/>
        <family val="2"/>
      </rPr>
      <t xml:space="preserve"> Guarde el formato en PDF para su presentación como parte de la oferta económica.</t>
    </r>
  </si>
  <si>
    <t>Tarifas de INC</t>
  </si>
  <si>
    <t>INC 4%</t>
  </si>
  <si>
    <t>DECLARACIONES DEL OFERENTE</t>
  </si>
  <si>
    <t>INC 8%</t>
  </si>
  <si>
    <r>
      <rPr>
        <b/>
        <sz val="8"/>
        <rFont val="Calibri"/>
        <family val="2"/>
      </rPr>
      <t>Coherencia de la oferta:</t>
    </r>
    <r>
      <rPr>
        <sz val="8"/>
        <rFont val="Calibri"/>
        <family val="2"/>
      </rPr>
      <t xml:space="preserve"> La información registrada en el presente formato coincide plenamente con la oferta económica presentada en SECOP II y demás documentos del proceso.</t>
    </r>
  </si>
  <si>
    <t>INC 16%</t>
  </si>
  <si>
    <r>
      <rPr>
        <b/>
        <sz val="8"/>
        <rFont val="Calibri"/>
        <family val="2"/>
      </rPr>
      <t>Responsabilidad sobre valores:</t>
    </r>
    <r>
      <rPr>
        <sz val="8"/>
        <rFont val="Calibri"/>
        <family val="2"/>
      </rPr>
      <t xml:space="preserve"> Los valores ofertados incluyen todos los costos directos e indirectos necesarios para la correcta ejecución del contrato, tales como: impuestos (IVA, INC cuando aplique), tasas, contribuciones, transporte, cargue, descargue, seguros, mano de obra y demás costos asociados.</t>
    </r>
  </si>
  <si>
    <t>VALOR TOTAL DE LA OFERTA</t>
  </si>
  <si>
    <r>
      <rPr>
        <b/>
        <sz val="8"/>
        <color rgb="FF000000"/>
        <rFont val="Calibri"/>
        <family val="2"/>
      </rPr>
      <t>Aplicación de impuestos (IVA e INC):</t>
    </r>
    <r>
      <rPr>
        <sz val="8"/>
        <color rgb="FF000000"/>
        <rFont val="Calibri"/>
        <family val="2"/>
      </rPr>
      <t xml:space="preserve"> Las tarifas de IVA e Impuesto Nacional al Consumo (INC) aplicadas a cada ítem corresponden a la normatividad tributaria vigente en Colombia al momento de la presentación de la oferta. El oferente asume la responsabilidad por cualquier error en su clasificación tributaria.</t>
    </r>
  </si>
  <si>
    <r>
      <rPr>
        <b/>
        <sz val="8"/>
        <color rgb="FF000000"/>
        <rFont val="Calibri"/>
        <family val="2"/>
      </rPr>
      <t>Veracidad de la información:</t>
    </r>
    <r>
      <rPr>
        <sz val="8"/>
        <color rgb="FF000000"/>
        <rFont val="Calibri"/>
        <family val="2"/>
      </rPr>
      <t xml:space="preserve"> La información suministrada es veraz, completa y verificable. Cualquier inconsistencia podrá dar lugar a rechazo de la oferta o a las acciones legales correspondientes.</t>
    </r>
  </si>
  <si>
    <r>
      <rPr>
        <b/>
        <sz val="8"/>
        <rFont val="Calibri"/>
        <family val="2"/>
      </rPr>
      <t xml:space="preserve">Errores aritméticos: </t>
    </r>
    <r>
      <rPr>
        <sz val="8"/>
        <rFont val="Calibri"/>
        <family val="2"/>
      </rPr>
      <t>El oferente acepta que la entidad podrá verificar y corregir errores aritméticos evidentes, sin modificar los valores unitarios ofertados.</t>
    </r>
  </si>
  <si>
    <r>
      <rPr>
        <b/>
        <sz val="8"/>
        <rFont val="Calibri"/>
        <family val="2"/>
      </rPr>
      <t>Aceptación de condiciones del proceso:</t>
    </r>
    <r>
      <rPr>
        <sz val="8"/>
        <rFont val="Calibri"/>
        <family val="2"/>
      </rPr>
      <t xml:space="preserve"> El oferente conoce y acepta todas las condiciones establecidas en la invitación pública y demás documentos del proceso de contratación.</t>
    </r>
  </si>
  <si>
    <r>
      <rPr>
        <b/>
        <sz val="8"/>
        <color rgb="FF000000"/>
        <rFont val="Calibri"/>
        <family val="2"/>
      </rPr>
      <t>Vigencia de la oferta:</t>
    </r>
    <r>
      <rPr>
        <sz val="8"/>
        <color rgb="FF000000"/>
        <rFont val="Calibri"/>
        <family val="2"/>
      </rPr>
      <t xml:space="preserve"> Los valores ofertados se mantendrán vigentes durante el plazo establecido en el proceso.</t>
    </r>
  </si>
  <si>
    <r>
      <rPr>
        <b/>
        <sz val="8"/>
        <color rgb="FF000000"/>
        <rFont val="Calibri"/>
        <family val="2"/>
      </rPr>
      <t xml:space="preserve">Independencia de la oferta: </t>
    </r>
    <r>
      <rPr>
        <sz val="8"/>
        <color rgb="FF000000"/>
        <rFont val="Calibri"/>
        <family val="2"/>
      </rPr>
      <t>El oferente declara que la oferta ha sido elaborada de manera independiente, sin acuerdos con otros oferentes que restrinjan la libre competencia.</t>
    </r>
  </si>
  <si>
    <r>
      <rPr>
        <b/>
        <sz val="8"/>
        <color rgb="FF000000"/>
        <rFont val="Calibri"/>
        <family val="2"/>
      </rPr>
      <t>Corrección tributaria futura:</t>
    </r>
    <r>
      <rPr>
        <sz val="8"/>
        <color rgb="FF000000"/>
        <rFont val="Calibri"/>
        <family val="2"/>
      </rPr>
      <t xml:space="preserve"> En caso de cambios en la normatividad tributaria (IVA o INC), el oferente acepta que estos no generarán reconocimiento adicional por parte de la entidad, salvo disposición legal expresa.</t>
    </r>
  </si>
  <si>
    <r>
      <rPr>
        <b/>
        <sz val="8"/>
        <color rgb="FF000000"/>
        <rFont val="Calibri"/>
        <family val="2"/>
      </rPr>
      <t>Clasificación tributaria del oferente:</t>
    </r>
    <r>
      <rPr>
        <sz val="8"/>
        <color rgb="FF000000"/>
        <rFont val="Calibri"/>
        <family val="2"/>
      </rPr>
      <t xml:space="preserve"> El oferente declara su régimen tributario (responsable de IVA, no responsable, régimen simple, etc.) y que este es consistente con los impuestos aplicados en la oferta.</t>
    </r>
  </si>
  <si>
    <r>
      <rPr>
        <b/>
        <sz val="8"/>
        <color rgb="FF000000"/>
        <rFont val="Calibri"/>
        <family val="2"/>
      </rPr>
      <t>Responsabilidad por omisiones:</t>
    </r>
    <r>
      <rPr>
        <sz val="8"/>
        <color rgb="FF000000"/>
        <rFont val="Calibri"/>
        <family val="2"/>
      </rPr>
      <t xml:space="preserve"> Cualquier omisión en costos o impuestos se entenderá incluida dentro del valor total de la oferta.</t>
    </r>
  </si>
  <si>
    <t>Declaro que la información consignada en el presente formato corresponde fielmente a la oferta presentada y que los valores ofertados incluyen todos los costos, gastos, impuestos, tasas y demás conceptos necesarios para la ejecución del contrato, sin que haya lugar a cobros adicionales por estos conceptos. Asimismo, manifiesto que conozco y acepto las condiciones establecidas en el proceso de contratación y que la oferta no se encuentra condicionada, modificada ni sujeta a adiciones posteriores, salvo las correcciones aritméticas a que haya lugar.
En constancia de lo anterior, firmo el presente documento.</t>
  </si>
  <si>
    <t>Firma: _____________________________________________________</t>
  </si>
  <si>
    <t>Nombre y razón social del proponente: PYP COMERCIAL SAS</t>
  </si>
  <si>
    <t xml:space="preserve">Nit:900.024.233 - 8 </t>
  </si>
  <si>
    <t>Nombre del representante legal: CARLOS EDUARDO MORENO PALACIOS</t>
  </si>
  <si>
    <t>C.C. N°. 19.371.091 De: Bogotá</t>
  </si>
  <si>
    <t>Dirección y telefóno: Carrera 24 No. 12 - 79 Piso 3 - Cel. 315 4844669 - 2371974</t>
  </si>
  <si>
    <t>Ciudad: Bogotá</t>
  </si>
  <si>
    <t xml:space="preserve">Este formato deberá entregarse firmado por el proponente persona natural, por el representante legal de la persona júridica y en el caso de consorcios o uniones temporales, </t>
  </si>
  <si>
    <t>deberá ser firmado por cada uno de sus integrantes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</si>
</sst>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2"/>
      <name val="Calibri"/>
      <family val="2"/>
    </font>
    <font>
      <b/>
      <sz val="9"/>
      <color rgb="FF000000"/>
      <name val="Calibri"/>
      <family val="2"/>
    </font>
    <font>
      <b/>
      <sz val="10"/>
      <color rgb="FF000000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9"/>
      <color rgb="FF000000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9"/>
      <name val="Calibri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2" fillId="0" borderId="0" xfId="0" applyFont="1"/>
    <xf numFmtId="44" fontId="2" fillId="0" borderId="0" xfId="1" applyFont="1" applyFill="1" applyBorder="1" applyAlignment="1" applyProtection="1">
      <alignment horizontal="center" vertical="center"/>
    </xf>
    <xf numFmtId="0" fontId="2" fillId="0" borderId="1" xfId="0" applyFont="1" applyBorder="1"/>
    <xf numFmtId="0" fontId="2" fillId="0" borderId="2" xfId="0" applyFont="1" applyBorder="1"/>
    <xf numFmtId="44" fontId="2" fillId="0" borderId="2" xfId="1" applyFont="1" applyFill="1" applyBorder="1" applyAlignment="1" applyProtection="1">
      <alignment horizontal="center" vertical="center"/>
    </xf>
    <xf numFmtId="44" fontId="2" fillId="0" borderId="3" xfId="1" applyFont="1" applyFill="1" applyBorder="1" applyAlignment="1" applyProtection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/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5" xfId="0" applyFont="1" applyBorder="1" applyAlignment="1">
      <alignment horizontal="left"/>
    </xf>
    <xf numFmtId="44" fontId="6" fillId="2" borderId="6" xfId="1" applyFont="1" applyFill="1" applyBorder="1" applyAlignment="1" applyProtection="1">
      <alignment horizontal="center" vertical="center" wrapText="1"/>
    </xf>
    <xf numFmtId="44" fontId="6" fillId="2" borderId="7" xfId="1" applyFont="1" applyFill="1" applyBorder="1" applyAlignment="1" applyProtection="1">
      <alignment horizontal="center" vertical="center" wrapText="1"/>
    </xf>
    <xf numFmtId="44" fontId="6" fillId="2" borderId="8" xfId="1" applyFont="1" applyFill="1" applyBorder="1" applyAlignment="1" applyProtection="1">
      <alignment horizontal="center" vertical="center" wrapText="1"/>
    </xf>
    <xf numFmtId="44" fontId="6" fillId="2" borderId="9" xfId="1" applyFont="1" applyFill="1" applyBorder="1" applyAlignment="1" applyProtection="1">
      <alignment horizontal="center" vertical="center" wrapText="1"/>
    </xf>
    <xf numFmtId="44" fontId="6" fillId="2" borderId="10" xfId="1" applyFont="1" applyFill="1" applyBorder="1" applyAlignment="1" applyProtection="1">
      <alignment horizontal="center" vertical="center" wrapText="1"/>
    </xf>
    <xf numFmtId="44" fontId="6" fillId="2" borderId="11" xfId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/>
    </xf>
    <xf numFmtId="44" fontId="9" fillId="0" borderId="14" xfId="1" applyFont="1" applyFill="1" applyBorder="1" applyAlignment="1" applyProtection="1">
      <alignment horizontal="center" vertical="center"/>
    </xf>
    <xf numFmtId="0" fontId="7" fillId="0" borderId="14" xfId="0" applyFont="1" applyBorder="1"/>
    <xf numFmtId="9" fontId="7" fillId="0" borderId="14" xfId="3" applyFont="1" applyBorder="1" applyAlignment="1">
      <alignment horizontal="center"/>
    </xf>
    <xf numFmtId="165" fontId="9" fillId="0" borderId="14" xfId="2" applyNumberFormat="1" applyFont="1" applyFill="1" applyBorder="1" applyAlignment="1" applyProtection="1">
      <alignment horizontal="center" vertical="center"/>
    </xf>
    <xf numFmtId="44" fontId="9" fillId="0" borderId="15" xfId="1" applyFont="1" applyFill="1" applyBorder="1" applyAlignment="1" applyProtection="1">
      <alignment horizontal="center" vertical="center"/>
    </xf>
    <xf numFmtId="0" fontId="10" fillId="0" borderId="0" xfId="0" applyFont="1"/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8" fillId="3" borderId="19" xfId="0" applyFont="1" applyFill="1" applyBorder="1" applyAlignment="1">
      <alignment horizontal="left" vertical="center" wrapText="1"/>
    </xf>
    <xf numFmtId="9" fontId="7" fillId="0" borderId="20" xfId="3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7" fillId="0" borderId="20" xfId="0" applyFont="1" applyBorder="1"/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vertical="center"/>
    </xf>
    <xf numFmtId="44" fontId="9" fillId="4" borderId="24" xfId="1" applyFont="1" applyFill="1" applyBorder="1" applyAlignment="1" applyProtection="1">
      <alignment horizontal="center" vertical="center"/>
    </xf>
    <xf numFmtId="0" fontId="13" fillId="0" borderId="25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2" fillId="0" borderId="16" xfId="0" applyFont="1" applyBorder="1" applyAlignment="1">
      <alignment vertical="center"/>
    </xf>
    <xf numFmtId="44" fontId="9" fillId="4" borderId="27" xfId="1" applyFont="1" applyFill="1" applyBorder="1" applyAlignment="1" applyProtection="1">
      <alignment horizontal="center" vertical="center"/>
    </xf>
    <xf numFmtId="0" fontId="13" fillId="0" borderId="25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44" fontId="9" fillId="4" borderId="29" xfId="1" applyFont="1" applyFill="1" applyBorder="1" applyAlignment="1" applyProtection="1">
      <alignment horizontal="center" vertical="center"/>
    </xf>
    <xf numFmtId="0" fontId="13" fillId="0" borderId="30" xfId="0" applyFont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/>
    </xf>
    <xf numFmtId="0" fontId="12" fillId="0" borderId="6" xfId="0" applyFont="1" applyBorder="1" applyAlignment="1">
      <alignment vertical="center"/>
    </xf>
    <xf numFmtId="44" fontId="6" fillId="2" borderId="11" xfId="1" applyFont="1" applyFill="1" applyBorder="1" applyAlignment="1" applyProtection="1">
      <alignment horizontal="center" vertical="center"/>
    </xf>
    <xf numFmtId="0" fontId="13" fillId="0" borderId="16" xfId="0" applyFont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13" fillId="0" borderId="18" xfId="0" applyFont="1" applyBorder="1" applyAlignment="1">
      <alignment horizontal="left" vertical="center"/>
    </xf>
    <xf numFmtId="0" fontId="15" fillId="0" borderId="23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9" fontId="15" fillId="0" borderId="24" xfId="3" applyFont="1" applyFill="1" applyBorder="1" applyAlignment="1" applyProtection="1">
      <alignment horizontal="center" vertical="center"/>
    </xf>
    <xf numFmtId="0" fontId="12" fillId="0" borderId="33" xfId="0" applyFont="1" applyBorder="1" applyAlignment="1">
      <alignment vertical="center"/>
    </xf>
    <xf numFmtId="44" fontId="6" fillId="4" borderId="24" xfId="1" applyFont="1" applyFill="1" applyBorder="1" applyAlignment="1" applyProtection="1">
      <alignment horizontal="center" vertical="center"/>
    </xf>
    <xf numFmtId="0" fontId="16" fillId="0" borderId="16" xfId="0" applyFont="1" applyBorder="1" applyAlignment="1">
      <alignment horizontal="left" vertical="center"/>
    </xf>
    <xf numFmtId="0" fontId="16" fillId="0" borderId="19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0" fontId="16" fillId="0" borderId="18" xfId="0" applyFont="1" applyBorder="1" applyAlignment="1">
      <alignment horizontal="left" vertical="center"/>
    </xf>
    <xf numFmtId="0" fontId="15" fillId="0" borderId="16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9" fontId="15" fillId="0" borderId="27" xfId="3" applyFont="1" applyFill="1" applyBorder="1" applyAlignment="1" applyProtection="1">
      <alignment horizontal="center" vertical="center"/>
    </xf>
    <xf numFmtId="0" fontId="12" fillId="0" borderId="34" xfId="0" applyFont="1" applyBorder="1" applyAlignment="1">
      <alignment vertical="center"/>
    </xf>
    <xf numFmtId="44" fontId="6" fillId="4" borderId="29" xfId="1" applyFont="1" applyFill="1" applyBorder="1" applyAlignment="1" applyProtection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2" fillId="0" borderId="19" xfId="0" applyFont="1" applyBorder="1" applyAlignment="1">
      <alignment vertical="center"/>
    </xf>
    <xf numFmtId="44" fontId="6" fillId="4" borderId="27" xfId="1" applyFont="1" applyFill="1" applyBorder="1" applyAlignment="1" applyProtection="1">
      <alignment horizontal="center" vertical="center"/>
    </xf>
    <xf numFmtId="0" fontId="16" fillId="0" borderId="35" xfId="0" applyFont="1" applyBorder="1" applyAlignment="1">
      <alignment horizontal="left" wrapText="1"/>
    </xf>
    <xf numFmtId="0" fontId="16" fillId="0" borderId="36" xfId="0" applyFont="1" applyBorder="1" applyAlignment="1">
      <alignment horizontal="left" wrapText="1"/>
    </xf>
    <xf numFmtId="0" fontId="16" fillId="0" borderId="37" xfId="0" applyFont="1" applyBorder="1" applyAlignment="1">
      <alignment horizontal="left" wrapText="1"/>
    </xf>
    <xf numFmtId="0" fontId="16" fillId="0" borderId="38" xfId="0" applyFont="1" applyBorder="1" applyAlignment="1">
      <alignment horizontal="left" wrapText="1"/>
    </xf>
    <xf numFmtId="0" fontId="15" fillId="0" borderId="2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9" fontId="15" fillId="0" borderId="29" xfId="3" applyFont="1" applyFill="1" applyBorder="1" applyAlignment="1" applyProtection="1">
      <alignment horizontal="center" vertical="center"/>
    </xf>
    <xf numFmtId="0" fontId="16" fillId="0" borderId="16" xfId="0" applyFont="1" applyBorder="1" applyAlignment="1">
      <alignment horizontal="left" wrapText="1"/>
    </xf>
    <xf numFmtId="0" fontId="16" fillId="0" borderId="19" xfId="0" applyFont="1" applyBorder="1" applyAlignment="1">
      <alignment horizontal="left" wrapText="1"/>
    </xf>
    <xf numFmtId="0" fontId="16" fillId="0" borderId="20" xfId="0" applyFont="1" applyBorder="1" applyAlignment="1">
      <alignment horizontal="left" wrapText="1"/>
    </xf>
    <xf numFmtId="0" fontId="16" fillId="0" borderId="14" xfId="0" applyFont="1" applyBorder="1" applyAlignment="1">
      <alignment horizontal="left" wrapText="1"/>
    </xf>
    <xf numFmtId="0" fontId="16" fillId="0" borderId="40" xfId="0" applyFont="1" applyBorder="1" applyAlignment="1">
      <alignment horizontal="left" wrapText="1"/>
    </xf>
    <xf numFmtId="0" fontId="12" fillId="0" borderId="41" xfId="0" applyFont="1" applyBorder="1" applyAlignment="1">
      <alignment vertical="center"/>
    </xf>
    <xf numFmtId="44" fontId="6" fillId="2" borderId="42" xfId="1" applyFont="1" applyFill="1" applyBorder="1" applyAlignment="1" applyProtection="1">
      <alignment horizontal="center" vertical="center"/>
    </xf>
    <xf numFmtId="0" fontId="16" fillId="0" borderId="43" xfId="0" applyFont="1" applyBorder="1" applyAlignment="1">
      <alignment horizontal="left" wrapText="1"/>
    </xf>
    <xf numFmtId="0" fontId="16" fillId="0" borderId="44" xfId="0" applyFont="1" applyBorder="1" applyAlignment="1">
      <alignment horizontal="left" wrapText="1"/>
    </xf>
    <xf numFmtId="0" fontId="16" fillId="0" borderId="45" xfId="0" applyFont="1" applyBorder="1" applyAlignment="1">
      <alignment horizontal="left" wrapText="1"/>
    </xf>
    <xf numFmtId="0" fontId="16" fillId="0" borderId="25" xfId="0" applyFont="1" applyBorder="1" applyAlignment="1">
      <alignment horizontal="left" wrapText="1"/>
    </xf>
    <xf numFmtId="0" fontId="16" fillId="0" borderId="17" xfId="0" applyFont="1" applyBorder="1" applyAlignment="1">
      <alignment horizontal="left" wrapText="1"/>
    </xf>
    <xf numFmtId="0" fontId="16" fillId="0" borderId="26" xfId="0" applyFont="1" applyBorder="1" applyAlignment="1">
      <alignment horizontal="left" wrapText="1"/>
    </xf>
    <xf numFmtId="0" fontId="13" fillId="0" borderId="25" xfId="0" applyFont="1" applyBorder="1" applyAlignment="1">
      <alignment horizontal="left" wrapText="1"/>
    </xf>
    <xf numFmtId="0" fontId="13" fillId="0" borderId="17" xfId="0" applyFont="1" applyBorder="1" applyAlignment="1">
      <alignment horizontal="left" wrapText="1"/>
    </xf>
    <xf numFmtId="0" fontId="15" fillId="0" borderId="25" xfId="0" applyFont="1" applyBorder="1" applyAlignment="1">
      <alignment horizontal="left" wrapText="1"/>
    </xf>
    <xf numFmtId="0" fontId="15" fillId="0" borderId="17" xfId="0" applyFont="1" applyBorder="1" applyAlignment="1">
      <alignment horizontal="left" wrapText="1"/>
    </xf>
    <xf numFmtId="0" fontId="19" fillId="0" borderId="17" xfId="0" applyFont="1" applyBorder="1" applyAlignment="1">
      <alignment horizontal="left" wrapText="1"/>
    </xf>
    <xf numFmtId="0" fontId="19" fillId="0" borderId="26" xfId="0" applyFont="1" applyBorder="1" applyAlignment="1">
      <alignment horizontal="left" wrapText="1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504825</xdr:colOff>
      <xdr:row>62</xdr:row>
      <xdr:rowOff>180975</xdr:rowOff>
    </xdr:from>
    <xdr:to>
      <xdr:col>2</xdr:col>
      <xdr:colOff>1562100</xdr:colOff>
      <xdr:row>65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B484B5-4E8C-46CB-9CF5-2C9732C2F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24879300"/>
          <a:ext cx="10572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a%20de%20Formato%20Oferta%20tecnico-economica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E 1 ELÉCTRICOS"/>
      <sheetName val="LOTE 3 ACEITES"/>
      <sheetName val="Costos Electricos"/>
      <sheetName val="Costos Aceites"/>
      <sheetName val="LOTE 2 DRONES"/>
      <sheetName val="LOTE 4 PLASTICO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F17E6-39A2-4EDB-B132-7AE3B2B2F28A}">
  <sheetPr>
    <pageSetUpPr fitToPage="1"/>
  </sheetPr>
  <dimension ref="B1:P84"/>
  <sheetViews>
    <sheetView showGridLines="0" tabSelected="1" zoomScaleNormal="100" workbookViewId="0">
      <selection activeCell="I14" sqref="I14"/>
    </sheetView>
  </sheetViews>
  <sheetFormatPr baseColWidth="10" defaultColWidth="5.28515625" defaultRowHeight="15" x14ac:dyDescent="0.25"/>
  <cols>
    <col min="1" max="1" width="5.28515625" style="1"/>
    <col min="2" max="2" width="6.5703125" style="1" bestFit="1" customWidth="1"/>
    <col min="3" max="3" width="38.7109375" style="1" customWidth="1"/>
    <col min="4" max="4" width="26.7109375" style="1" bestFit="1" customWidth="1"/>
    <col min="5" max="5" width="25.5703125" style="1" bestFit="1" customWidth="1"/>
    <col min="6" max="6" width="20.140625" style="1" bestFit="1" customWidth="1"/>
    <col min="7" max="7" width="20.140625" style="1" customWidth="1"/>
    <col min="8" max="8" width="21.85546875" style="1" bestFit="1" customWidth="1"/>
    <col min="9" max="9" width="29.42578125" style="2" bestFit="1" customWidth="1"/>
    <col min="10" max="10" width="13.42578125" style="2" customWidth="1"/>
    <col min="11" max="11" width="10.28515625" style="2" customWidth="1"/>
    <col min="12" max="12" width="10.7109375" style="2" customWidth="1"/>
    <col min="13" max="13" width="13.5703125" style="2" customWidth="1"/>
    <col min="14" max="14" width="14.5703125" style="2" customWidth="1"/>
    <col min="15" max="15" width="34" style="2" bestFit="1" customWidth="1"/>
    <col min="16" max="16" width="30.5703125" style="2" bestFit="1" customWidth="1"/>
    <col min="17" max="17" width="5.28515625" style="1"/>
    <col min="18" max="18" width="8" style="1" bestFit="1" customWidth="1"/>
    <col min="19" max="19" width="17.5703125" style="1" customWidth="1"/>
    <col min="20" max="22" width="5.28515625" style="1"/>
    <col min="23" max="23" width="1.85546875" style="1" bestFit="1" customWidth="1"/>
    <col min="24" max="16384" width="5.28515625" style="1"/>
  </cols>
  <sheetData>
    <row r="1" spans="2:16" ht="15.75" thickBot="1" x14ac:dyDescent="0.3"/>
    <row r="2" spans="2:16" x14ac:dyDescent="0.25">
      <c r="B2" s="3"/>
      <c r="C2" s="4"/>
      <c r="D2" s="4"/>
      <c r="E2" s="4"/>
      <c r="F2" s="4"/>
      <c r="G2" s="4"/>
      <c r="H2" s="4"/>
      <c r="I2" s="5"/>
      <c r="J2" s="5"/>
      <c r="K2" s="5"/>
      <c r="L2" s="5"/>
      <c r="M2" s="5"/>
      <c r="N2" s="5"/>
      <c r="O2" s="5"/>
      <c r="P2" s="6"/>
    </row>
    <row r="3" spans="2:16" x14ac:dyDescent="0.25">
      <c r="B3" s="7" t="s">
        <v>0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</row>
    <row r="4" spans="2:16" x14ac:dyDescent="0.25">
      <c r="B4" s="7" t="s">
        <v>1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9"/>
    </row>
    <row r="5" spans="2:16" x14ac:dyDescent="0.25">
      <c r="B5" s="7" t="s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9"/>
    </row>
    <row r="6" spans="2:16" x14ac:dyDescent="0.25"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</row>
    <row r="7" spans="2:16" s="16" customFormat="1" x14ac:dyDescent="0.25">
      <c r="B7" s="13" t="s">
        <v>3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5"/>
    </row>
    <row r="8" spans="2:16" s="16" customForma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7"/>
    </row>
    <row r="9" spans="2:16" s="16" customFormat="1" x14ac:dyDescent="0.25">
      <c r="B9" s="18" t="s">
        <v>4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20"/>
    </row>
    <row r="10" spans="2:16" s="16" customFormat="1" x14ac:dyDescent="0.25"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0"/>
    </row>
    <row r="11" spans="2:16" s="16" customFormat="1" x14ac:dyDescent="0.25"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0"/>
    </row>
    <row r="12" spans="2:16" s="16" customFormat="1" x14ac:dyDescent="0.25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0"/>
    </row>
    <row r="13" spans="2:16" s="16" customFormat="1" x14ac:dyDescent="0.25"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0"/>
    </row>
    <row r="14" spans="2:16" s="16" customFormat="1" x14ac:dyDescent="0.25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3"/>
    </row>
    <row r="15" spans="2:16" s="16" customFormat="1" ht="15.75" thickBot="1" x14ac:dyDescent="0.3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3"/>
    </row>
    <row r="16" spans="2:16" s="30" customFormat="1" ht="26.25" thickBot="1" x14ac:dyDescent="0.3">
      <c r="B16" s="24" t="s">
        <v>5</v>
      </c>
      <c r="C16" s="25" t="s">
        <v>6</v>
      </c>
      <c r="D16" s="26" t="s">
        <v>7</v>
      </c>
      <c r="E16" s="27"/>
      <c r="F16" s="28" t="s">
        <v>8</v>
      </c>
      <c r="G16" s="28" t="s">
        <v>9</v>
      </c>
      <c r="H16" s="28" t="s">
        <v>10</v>
      </c>
      <c r="I16" s="28" t="s">
        <v>11</v>
      </c>
      <c r="J16" s="28" t="s">
        <v>12</v>
      </c>
      <c r="K16" s="28" t="s">
        <v>13</v>
      </c>
      <c r="L16" s="28" t="s">
        <v>14</v>
      </c>
      <c r="M16" s="28" t="s">
        <v>15</v>
      </c>
      <c r="N16" s="28" t="s">
        <v>16</v>
      </c>
      <c r="O16" s="28" t="s">
        <v>17</v>
      </c>
      <c r="P16" s="29" t="s">
        <v>18</v>
      </c>
    </row>
    <row r="17" spans="2:16" s="40" customFormat="1" ht="35.25" customHeight="1" x14ac:dyDescent="0.25">
      <c r="B17" s="31">
        <v>1</v>
      </c>
      <c r="C17" s="32" t="s">
        <v>19</v>
      </c>
      <c r="D17" s="33" t="s">
        <v>20</v>
      </c>
      <c r="E17" s="33"/>
      <c r="F17" s="34" t="s">
        <v>21</v>
      </c>
      <c r="G17" s="34" t="s">
        <v>22</v>
      </c>
      <c r="H17" s="34">
        <v>1</v>
      </c>
      <c r="I17" s="35">
        <v>164500</v>
      </c>
      <c r="J17" s="36" t="s">
        <v>23</v>
      </c>
      <c r="K17" s="37">
        <f>IF(J17="IVA 5%",5%,IF(J17="IVA 19%",19%,0%))</f>
        <v>0</v>
      </c>
      <c r="L17" s="37">
        <f>IF(J17="INC 4%",4%,IF(J17="INC 8%",8%,IF(J17="INC 16%",16%,0%)))</f>
        <v>0</v>
      </c>
      <c r="M17" s="38">
        <f>+ROUND(I17*K17,0)</f>
        <v>0</v>
      </c>
      <c r="N17" s="38">
        <f>+ROUND(I17*L17,0)</f>
        <v>0</v>
      </c>
      <c r="O17" s="35">
        <f>+ROUND(I17+M17+N17,0)</f>
        <v>164500</v>
      </c>
      <c r="P17" s="39">
        <f>+ROUND(O17*H17,0)</f>
        <v>164500</v>
      </c>
    </row>
    <row r="18" spans="2:16" s="40" customFormat="1" ht="98.25" customHeight="1" x14ac:dyDescent="0.25">
      <c r="B18" s="41">
        <v>2</v>
      </c>
      <c r="C18" s="42" t="s">
        <v>24</v>
      </c>
      <c r="D18" s="43" t="s">
        <v>25</v>
      </c>
      <c r="E18" s="44"/>
      <c r="F18" s="34" t="s">
        <v>21</v>
      </c>
      <c r="G18" s="34" t="s">
        <v>26</v>
      </c>
      <c r="H18" s="34">
        <v>1</v>
      </c>
      <c r="I18" s="35">
        <v>128950</v>
      </c>
      <c r="J18" s="36" t="s">
        <v>23</v>
      </c>
      <c r="K18" s="45">
        <f t="shared" ref="K18:K33" si="0">IF(J18="IVA 5%",5%,IF(J18="IVA 19%",19%,0%))</f>
        <v>0</v>
      </c>
      <c r="L18" s="45">
        <f t="shared" ref="L18:L33" si="1">IF(J18="INC 4%",4%,IF(J18="INC 8%",8%,IF(J18="INC 16%",16%,0%)))</f>
        <v>0</v>
      </c>
      <c r="M18" s="38">
        <f>+ROUND(I18*K18,0)</f>
        <v>0</v>
      </c>
      <c r="N18" s="38">
        <f>+ROUND(I18*L18,0)</f>
        <v>0</v>
      </c>
      <c r="O18" s="35">
        <f>+ROUND(I18+M18+N18,0)</f>
        <v>128950</v>
      </c>
      <c r="P18" s="39">
        <f>+ROUND(O18*H18,0)</f>
        <v>128950</v>
      </c>
    </row>
    <row r="19" spans="2:16" s="40" customFormat="1" ht="147.75" customHeight="1" x14ac:dyDescent="0.25">
      <c r="B19" s="41">
        <v>3</v>
      </c>
      <c r="C19" s="42" t="s">
        <v>27</v>
      </c>
      <c r="D19" s="43" t="s">
        <v>28</v>
      </c>
      <c r="E19" s="44"/>
      <c r="F19" s="34" t="s">
        <v>21</v>
      </c>
      <c r="G19" s="34" t="s">
        <v>22</v>
      </c>
      <c r="H19" s="34">
        <v>1</v>
      </c>
      <c r="I19" s="35">
        <v>144050</v>
      </c>
      <c r="J19" s="36" t="s">
        <v>23</v>
      </c>
      <c r="K19" s="45">
        <f t="shared" si="0"/>
        <v>0</v>
      </c>
      <c r="L19" s="45">
        <f t="shared" si="1"/>
        <v>0</v>
      </c>
      <c r="M19" s="38">
        <f t="shared" ref="M19:M33" si="2">+ROUND(I19*K19,0)</f>
        <v>0</v>
      </c>
      <c r="N19" s="38">
        <f t="shared" ref="N19:N33" si="3">+ROUND(I19*L19,0)</f>
        <v>0</v>
      </c>
      <c r="O19" s="35">
        <f t="shared" ref="O19:O33" si="4">+ROUND(I19+M19+N19,0)</f>
        <v>144050</v>
      </c>
      <c r="P19" s="39">
        <f t="shared" ref="P19:P33" si="5">+ROUND(O19*H19,0)</f>
        <v>144050</v>
      </c>
    </row>
    <row r="20" spans="2:16" s="40" customFormat="1" ht="113.25" customHeight="1" x14ac:dyDescent="0.25">
      <c r="B20" s="41">
        <v>4</v>
      </c>
      <c r="C20" s="42" t="s">
        <v>29</v>
      </c>
      <c r="D20" s="43" t="s">
        <v>30</v>
      </c>
      <c r="E20" s="44"/>
      <c r="F20" s="34" t="s">
        <v>21</v>
      </c>
      <c r="G20" s="34" t="s">
        <v>26</v>
      </c>
      <c r="H20" s="34">
        <v>1</v>
      </c>
      <c r="I20" s="35">
        <v>246950</v>
      </c>
      <c r="J20" s="36" t="s">
        <v>23</v>
      </c>
      <c r="K20" s="45">
        <f t="shared" si="0"/>
        <v>0</v>
      </c>
      <c r="L20" s="45">
        <f t="shared" si="1"/>
        <v>0</v>
      </c>
      <c r="M20" s="38">
        <f t="shared" si="2"/>
        <v>0</v>
      </c>
      <c r="N20" s="38">
        <f t="shared" si="3"/>
        <v>0</v>
      </c>
      <c r="O20" s="35">
        <f t="shared" si="4"/>
        <v>246950</v>
      </c>
      <c r="P20" s="39">
        <f t="shared" si="5"/>
        <v>246950</v>
      </c>
    </row>
    <row r="21" spans="2:16" s="40" customFormat="1" ht="86.25" customHeight="1" x14ac:dyDescent="0.25">
      <c r="B21" s="41">
        <v>5</v>
      </c>
      <c r="C21" s="42" t="s">
        <v>31</v>
      </c>
      <c r="D21" s="43" t="s">
        <v>32</v>
      </c>
      <c r="E21" s="44"/>
      <c r="F21" s="34" t="s">
        <v>21</v>
      </c>
      <c r="G21" s="34" t="s">
        <v>26</v>
      </c>
      <c r="H21" s="34">
        <v>1</v>
      </c>
      <c r="I21" s="35">
        <v>150000</v>
      </c>
      <c r="J21" s="36" t="s">
        <v>23</v>
      </c>
      <c r="K21" s="45">
        <f t="shared" si="0"/>
        <v>0</v>
      </c>
      <c r="L21" s="45">
        <f t="shared" si="1"/>
        <v>0</v>
      </c>
      <c r="M21" s="38">
        <f t="shared" si="2"/>
        <v>0</v>
      </c>
      <c r="N21" s="38">
        <f t="shared" si="3"/>
        <v>0</v>
      </c>
      <c r="O21" s="35">
        <f t="shared" si="4"/>
        <v>150000</v>
      </c>
      <c r="P21" s="39">
        <f t="shared" si="5"/>
        <v>150000</v>
      </c>
    </row>
    <row r="22" spans="2:16" s="40" customFormat="1" ht="87" customHeight="1" x14ac:dyDescent="0.25">
      <c r="B22" s="41">
        <v>6</v>
      </c>
      <c r="C22" s="42" t="s">
        <v>33</v>
      </c>
      <c r="D22" s="43" t="s">
        <v>34</v>
      </c>
      <c r="E22" s="44"/>
      <c r="F22" s="34" t="s">
        <v>21</v>
      </c>
      <c r="G22" s="34" t="s">
        <v>35</v>
      </c>
      <c r="H22" s="34">
        <v>1</v>
      </c>
      <c r="I22" s="35">
        <v>197400</v>
      </c>
      <c r="J22" s="36" t="s">
        <v>23</v>
      </c>
      <c r="K22" s="45">
        <f t="shared" si="0"/>
        <v>0</v>
      </c>
      <c r="L22" s="45">
        <f t="shared" si="1"/>
        <v>0</v>
      </c>
      <c r="M22" s="38">
        <f t="shared" si="2"/>
        <v>0</v>
      </c>
      <c r="N22" s="38">
        <f t="shared" si="3"/>
        <v>0</v>
      </c>
      <c r="O22" s="35">
        <f t="shared" si="4"/>
        <v>197400</v>
      </c>
      <c r="P22" s="39">
        <f t="shared" si="5"/>
        <v>197400</v>
      </c>
    </row>
    <row r="23" spans="2:16" s="40" customFormat="1" ht="65.25" customHeight="1" x14ac:dyDescent="0.25">
      <c r="B23" s="41">
        <v>7</v>
      </c>
      <c r="C23" s="42" t="s">
        <v>36</v>
      </c>
      <c r="D23" s="43" t="s">
        <v>37</v>
      </c>
      <c r="E23" s="44"/>
      <c r="F23" s="46" t="s">
        <v>38</v>
      </c>
      <c r="G23" s="34" t="s">
        <v>39</v>
      </c>
      <c r="H23" s="34">
        <v>1</v>
      </c>
      <c r="I23" s="35">
        <v>131600</v>
      </c>
      <c r="J23" s="36" t="s">
        <v>23</v>
      </c>
      <c r="K23" s="45">
        <f t="shared" si="0"/>
        <v>0</v>
      </c>
      <c r="L23" s="45">
        <f t="shared" si="1"/>
        <v>0</v>
      </c>
      <c r="M23" s="38">
        <f t="shared" si="2"/>
        <v>0</v>
      </c>
      <c r="N23" s="38">
        <f t="shared" si="3"/>
        <v>0</v>
      </c>
      <c r="O23" s="35">
        <f t="shared" si="4"/>
        <v>131600</v>
      </c>
      <c r="P23" s="39">
        <f t="shared" si="5"/>
        <v>131600</v>
      </c>
    </row>
    <row r="24" spans="2:16" s="40" customFormat="1" ht="139.5" customHeight="1" x14ac:dyDescent="0.25">
      <c r="B24" s="41">
        <v>8</v>
      </c>
      <c r="C24" s="42" t="s">
        <v>40</v>
      </c>
      <c r="D24" s="43" t="s">
        <v>41</v>
      </c>
      <c r="E24" s="44"/>
      <c r="F24" s="46" t="s">
        <v>21</v>
      </c>
      <c r="G24" s="34" t="s">
        <v>42</v>
      </c>
      <c r="H24" s="34">
        <v>1</v>
      </c>
      <c r="I24" s="35">
        <v>177950</v>
      </c>
      <c r="J24" s="47" t="s">
        <v>43</v>
      </c>
      <c r="K24" s="45">
        <f t="shared" si="0"/>
        <v>0.19</v>
      </c>
      <c r="L24" s="45">
        <f t="shared" si="1"/>
        <v>0</v>
      </c>
      <c r="M24" s="38">
        <f t="shared" si="2"/>
        <v>33811</v>
      </c>
      <c r="N24" s="38">
        <f t="shared" si="3"/>
        <v>0</v>
      </c>
      <c r="O24" s="35">
        <f t="shared" si="4"/>
        <v>211761</v>
      </c>
      <c r="P24" s="39">
        <f t="shared" si="5"/>
        <v>211761</v>
      </c>
    </row>
    <row r="25" spans="2:16" s="40" customFormat="1" ht="45" customHeight="1" x14ac:dyDescent="0.25">
      <c r="B25" s="41">
        <v>9</v>
      </c>
      <c r="C25" s="42" t="s">
        <v>44</v>
      </c>
      <c r="D25" s="43" t="s">
        <v>45</v>
      </c>
      <c r="E25" s="44"/>
      <c r="F25" s="46" t="s">
        <v>46</v>
      </c>
      <c r="G25" s="34" t="s">
        <v>47</v>
      </c>
      <c r="H25" s="34">
        <v>1</v>
      </c>
      <c r="I25" s="35">
        <v>55200</v>
      </c>
      <c r="J25" s="47" t="s">
        <v>43</v>
      </c>
      <c r="K25" s="45">
        <f t="shared" si="0"/>
        <v>0.19</v>
      </c>
      <c r="L25" s="45">
        <f t="shared" si="1"/>
        <v>0</v>
      </c>
      <c r="M25" s="38">
        <f t="shared" si="2"/>
        <v>10488</v>
      </c>
      <c r="N25" s="38">
        <f t="shared" si="3"/>
        <v>0</v>
      </c>
      <c r="O25" s="35">
        <f t="shared" si="4"/>
        <v>65688</v>
      </c>
      <c r="P25" s="39">
        <f t="shared" si="5"/>
        <v>65688</v>
      </c>
    </row>
    <row r="26" spans="2:16" s="40" customFormat="1" ht="30" customHeight="1" x14ac:dyDescent="0.25">
      <c r="B26" s="41">
        <v>10</v>
      </c>
      <c r="C26" s="42" t="s">
        <v>48</v>
      </c>
      <c r="D26" s="43" t="s">
        <v>49</v>
      </c>
      <c r="E26" s="44"/>
      <c r="F26" s="46" t="s">
        <v>21</v>
      </c>
      <c r="G26" s="34" t="s">
        <v>50</v>
      </c>
      <c r="H26" s="34">
        <v>1</v>
      </c>
      <c r="I26" s="35">
        <v>21350</v>
      </c>
      <c r="J26" s="47" t="s">
        <v>43</v>
      </c>
      <c r="K26" s="45">
        <f t="shared" si="0"/>
        <v>0.19</v>
      </c>
      <c r="L26" s="45">
        <f t="shared" si="1"/>
        <v>0</v>
      </c>
      <c r="M26" s="38">
        <f t="shared" si="2"/>
        <v>4057</v>
      </c>
      <c r="N26" s="38">
        <f t="shared" si="3"/>
        <v>0</v>
      </c>
      <c r="O26" s="35">
        <f t="shared" si="4"/>
        <v>25407</v>
      </c>
      <c r="P26" s="39">
        <f t="shared" si="5"/>
        <v>25407</v>
      </c>
    </row>
    <row r="27" spans="2:16" s="40" customFormat="1" ht="38.25" x14ac:dyDescent="0.25">
      <c r="B27" s="41">
        <v>11</v>
      </c>
      <c r="C27" s="42" t="s">
        <v>51</v>
      </c>
      <c r="D27" s="43" t="s">
        <v>52</v>
      </c>
      <c r="E27" s="44"/>
      <c r="F27" s="46" t="s">
        <v>21</v>
      </c>
      <c r="G27" s="34" t="s">
        <v>53</v>
      </c>
      <c r="H27" s="34">
        <v>1</v>
      </c>
      <c r="I27" s="35">
        <v>49800</v>
      </c>
      <c r="J27" s="47" t="s">
        <v>43</v>
      </c>
      <c r="K27" s="45">
        <f t="shared" si="0"/>
        <v>0.19</v>
      </c>
      <c r="L27" s="45">
        <f t="shared" si="1"/>
        <v>0</v>
      </c>
      <c r="M27" s="38">
        <f t="shared" si="2"/>
        <v>9462</v>
      </c>
      <c r="N27" s="38">
        <f t="shared" si="3"/>
        <v>0</v>
      </c>
      <c r="O27" s="35">
        <f t="shared" si="4"/>
        <v>59262</v>
      </c>
      <c r="P27" s="39">
        <f t="shared" si="5"/>
        <v>59262</v>
      </c>
    </row>
    <row r="28" spans="2:16" s="40" customFormat="1" ht="15.75" x14ac:dyDescent="0.25">
      <c r="B28" s="41">
        <v>12</v>
      </c>
      <c r="C28" s="42" t="s">
        <v>54</v>
      </c>
      <c r="D28" s="43" t="s">
        <v>54</v>
      </c>
      <c r="E28" s="44"/>
      <c r="F28" s="46" t="s">
        <v>21</v>
      </c>
      <c r="G28" s="34" t="s">
        <v>55</v>
      </c>
      <c r="H28" s="34">
        <v>1</v>
      </c>
      <c r="I28" s="35">
        <v>28750</v>
      </c>
      <c r="J28" s="47" t="s">
        <v>43</v>
      </c>
      <c r="K28" s="45">
        <f t="shared" si="0"/>
        <v>0.19</v>
      </c>
      <c r="L28" s="45">
        <f t="shared" si="1"/>
        <v>0</v>
      </c>
      <c r="M28" s="38">
        <f t="shared" si="2"/>
        <v>5463</v>
      </c>
      <c r="N28" s="38">
        <f t="shared" si="3"/>
        <v>0</v>
      </c>
      <c r="O28" s="35">
        <f t="shared" si="4"/>
        <v>34213</v>
      </c>
      <c r="P28" s="39">
        <f t="shared" si="5"/>
        <v>34213</v>
      </c>
    </row>
    <row r="29" spans="2:16" s="40" customFormat="1" ht="25.5" x14ac:dyDescent="0.25">
      <c r="B29" s="41">
        <v>13</v>
      </c>
      <c r="C29" s="42" t="s">
        <v>56</v>
      </c>
      <c r="D29" s="43" t="s">
        <v>57</v>
      </c>
      <c r="E29" s="44"/>
      <c r="F29" s="46" t="s">
        <v>21</v>
      </c>
      <c r="G29" s="34" t="s">
        <v>58</v>
      </c>
      <c r="H29" s="34">
        <v>1</v>
      </c>
      <c r="I29" s="35">
        <v>57500</v>
      </c>
      <c r="J29" s="47" t="s">
        <v>43</v>
      </c>
      <c r="K29" s="45">
        <f t="shared" si="0"/>
        <v>0.19</v>
      </c>
      <c r="L29" s="45">
        <f t="shared" si="1"/>
        <v>0</v>
      </c>
      <c r="M29" s="38">
        <f t="shared" si="2"/>
        <v>10925</v>
      </c>
      <c r="N29" s="38">
        <f t="shared" si="3"/>
        <v>0</v>
      </c>
      <c r="O29" s="35">
        <f t="shared" si="4"/>
        <v>68425</v>
      </c>
      <c r="P29" s="39">
        <f t="shared" si="5"/>
        <v>68425</v>
      </c>
    </row>
    <row r="30" spans="2:16" s="40" customFormat="1" ht="48.75" customHeight="1" x14ac:dyDescent="0.25">
      <c r="B30" s="41">
        <v>14</v>
      </c>
      <c r="C30" s="42" t="s">
        <v>59</v>
      </c>
      <c r="D30" s="43" t="s">
        <v>60</v>
      </c>
      <c r="E30" s="44"/>
      <c r="F30" s="46" t="s">
        <v>21</v>
      </c>
      <c r="G30" s="34" t="s">
        <v>58</v>
      </c>
      <c r="H30" s="34">
        <v>1</v>
      </c>
      <c r="I30" s="35">
        <v>57500</v>
      </c>
      <c r="J30" s="47" t="s">
        <v>43</v>
      </c>
      <c r="K30" s="45">
        <f t="shared" si="0"/>
        <v>0.19</v>
      </c>
      <c r="L30" s="45">
        <f t="shared" si="1"/>
        <v>0</v>
      </c>
      <c r="M30" s="38">
        <f t="shared" si="2"/>
        <v>10925</v>
      </c>
      <c r="N30" s="38">
        <f t="shared" si="3"/>
        <v>0</v>
      </c>
      <c r="O30" s="35">
        <f t="shared" si="4"/>
        <v>68425</v>
      </c>
      <c r="P30" s="39">
        <f t="shared" si="5"/>
        <v>68425</v>
      </c>
    </row>
    <row r="31" spans="2:16" s="40" customFormat="1" ht="25.5" x14ac:dyDescent="0.25">
      <c r="B31" s="41">
        <v>15</v>
      </c>
      <c r="C31" s="42" t="s">
        <v>61</v>
      </c>
      <c r="D31" s="43" t="s">
        <v>62</v>
      </c>
      <c r="E31" s="44"/>
      <c r="F31" s="46" t="s">
        <v>21</v>
      </c>
      <c r="G31" s="34" t="s">
        <v>58</v>
      </c>
      <c r="H31" s="34">
        <v>1</v>
      </c>
      <c r="I31" s="35">
        <v>57500</v>
      </c>
      <c r="J31" s="47" t="s">
        <v>43</v>
      </c>
      <c r="K31" s="45">
        <f t="shared" si="0"/>
        <v>0.19</v>
      </c>
      <c r="L31" s="45">
        <f t="shared" si="1"/>
        <v>0</v>
      </c>
      <c r="M31" s="38">
        <f t="shared" si="2"/>
        <v>10925</v>
      </c>
      <c r="N31" s="38">
        <f t="shared" si="3"/>
        <v>0</v>
      </c>
      <c r="O31" s="35">
        <f t="shared" si="4"/>
        <v>68425</v>
      </c>
      <c r="P31" s="39">
        <f t="shared" si="5"/>
        <v>68425</v>
      </c>
    </row>
    <row r="32" spans="2:16" s="40" customFormat="1" ht="72.75" customHeight="1" x14ac:dyDescent="0.25">
      <c r="B32" s="41">
        <v>16</v>
      </c>
      <c r="C32" s="42" t="s">
        <v>63</v>
      </c>
      <c r="D32" s="43" t="s">
        <v>64</v>
      </c>
      <c r="E32" s="44"/>
      <c r="F32" s="46" t="s">
        <v>21</v>
      </c>
      <c r="G32" s="34" t="s">
        <v>65</v>
      </c>
      <c r="H32" s="34">
        <v>1</v>
      </c>
      <c r="I32" s="35">
        <v>66350</v>
      </c>
      <c r="J32" s="47" t="s">
        <v>43</v>
      </c>
      <c r="K32" s="45">
        <f t="shared" si="0"/>
        <v>0.19</v>
      </c>
      <c r="L32" s="45">
        <f t="shared" si="1"/>
        <v>0</v>
      </c>
      <c r="M32" s="38">
        <f t="shared" si="2"/>
        <v>12607</v>
      </c>
      <c r="N32" s="38">
        <f t="shared" si="3"/>
        <v>0</v>
      </c>
      <c r="O32" s="35">
        <f t="shared" si="4"/>
        <v>78957</v>
      </c>
      <c r="P32" s="39">
        <f t="shared" si="5"/>
        <v>78957</v>
      </c>
    </row>
    <row r="33" spans="2:16" s="40" customFormat="1" ht="116.25" customHeight="1" thickBot="1" x14ac:dyDescent="0.3">
      <c r="B33" s="41">
        <v>17</v>
      </c>
      <c r="C33" s="42" t="s">
        <v>66</v>
      </c>
      <c r="D33" s="43" t="s">
        <v>67</v>
      </c>
      <c r="E33" s="44"/>
      <c r="F33" s="34" t="s">
        <v>46</v>
      </c>
      <c r="G33" s="34" t="s">
        <v>68</v>
      </c>
      <c r="H33" s="34">
        <v>1</v>
      </c>
      <c r="I33" s="35">
        <v>17300</v>
      </c>
      <c r="J33" s="47" t="s">
        <v>43</v>
      </c>
      <c r="K33" s="45">
        <f t="shared" si="0"/>
        <v>0.19</v>
      </c>
      <c r="L33" s="45">
        <f t="shared" si="1"/>
        <v>0</v>
      </c>
      <c r="M33" s="38">
        <f t="shared" si="2"/>
        <v>3287</v>
      </c>
      <c r="N33" s="38">
        <f t="shared" si="3"/>
        <v>0</v>
      </c>
      <c r="O33" s="35">
        <f t="shared" si="4"/>
        <v>20587</v>
      </c>
      <c r="P33" s="39">
        <f t="shared" si="5"/>
        <v>20587</v>
      </c>
    </row>
    <row r="34" spans="2:16" s="40" customFormat="1" ht="15.75" x14ac:dyDescent="0.25">
      <c r="B34" s="48" t="s">
        <v>69</v>
      </c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50"/>
      <c r="O34" s="51" t="s">
        <v>70</v>
      </c>
      <c r="P34" s="52">
        <f>ROUND(SUMIF(K17:K33,19%,P17:P33)/1.19,0)</f>
        <v>589202</v>
      </c>
    </row>
    <row r="35" spans="2:16" s="40" customFormat="1" ht="15.75" x14ac:dyDescent="0.25">
      <c r="B35" s="53" t="s">
        <v>71</v>
      </c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5"/>
      <c r="O35" s="56" t="s">
        <v>72</v>
      </c>
      <c r="P35" s="57">
        <f>ROUND(SUMIF(K17:K33,5%,P17:P33)/1.05,0)</f>
        <v>0</v>
      </c>
    </row>
    <row r="36" spans="2:16" s="40" customFormat="1" ht="15.75" x14ac:dyDescent="0.25">
      <c r="B36" s="53" t="s">
        <v>73</v>
      </c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5"/>
      <c r="O36" s="56" t="s">
        <v>74</v>
      </c>
      <c r="P36" s="57">
        <f>ROUND(SUMIF(L17:L33,4%,P17:P33)/1.04,0)</f>
        <v>0</v>
      </c>
    </row>
    <row r="37" spans="2:16" s="40" customFormat="1" ht="15.75" x14ac:dyDescent="0.25">
      <c r="B37" s="53" t="s">
        <v>75</v>
      </c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5"/>
      <c r="O37" s="56" t="s">
        <v>76</v>
      </c>
      <c r="P37" s="57">
        <f>ROUND(SUMIF(L17:L33,8%,P17:P33)/1.08,0)</f>
        <v>0</v>
      </c>
    </row>
    <row r="38" spans="2:16" s="40" customFormat="1" ht="15.75" x14ac:dyDescent="0.25">
      <c r="B38" s="53" t="s">
        <v>77</v>
      </c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5"/>
      <c r="O38" s="56" t="s">
        <v>78</v>
      </c>
      <c r="P38" s="57">
        <f>ROUND(SUMIF(L17:L33,16%,P17:P33)/1.16,0)</f>
        <v>0</v>
      </c>
    </row>
    <row r="39" spans="2:16" s="40" customFormat="1" ht="16.5" thickBot="1" x14ac:dyDescent="0.3">
      <c r="B39" s="58" t="s">
        <v>79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61" t="s">
        <v>80</v>
      </c>
      <c r="P39" s="62">
        <f>ROUND(SUMIF(J17:J33,"EXENTO",P17:P33)/1,2)+ROUND(SUMIF(J17:J33,"EXCLUIDO",P17:P33)/1,0)</f>
        <v>1163450</v>
      </c>
    </row>
    <row r="40" spans="2:16" s="40" customFormat="1" ht="25.5" customHeight="1" thickBot="1" x14ac:dyDescent="0.3">
      <c r="B40" s="63" t="s">
        <v>81</v>
      </c>
      <c r="C40" s="64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6" t="s">
        <v>82</v>
      </c>
      <c r="P40" s="67">
        <f>ROUND(SUBTOTAL(9,P34:P39),0)</f>
        <v>1752652</v>
      </c>
    </row>
    <row r="41" spans="2:16" s="40" customFormat="1" ht="15.75" x14ac:dyDescent="0.25">
      <c r="B41" s="68" t="s">
        <v>83</v>
      </c>
      <c r="C41" s="69"/>
      <c r="D41" s="70"/>
      <c r="E41" s="70"/>
      <c r="F41" s="70"/>
      <c r="G41" s="70"/>
      <c r="H41" s="70"/>
      <c r="I41" s="70"/>
      <c r="J41" s="71"/>
      <c r="K41" s="72" t="s">
        <v>84</v>
      </c>
      <c r="L41" s="73"/>
      <c r="M41" s="73"/>
      <c r="N41" s="74">
        <v>0.19</v>
      </c>
      <c r="O41" s="75" t="s">
        <v>43</v>
      </c>
      <c r="P41" s="76">
        <f>ROUND(P34*0.19,0)</f>
        <v>111948</v>
      </c>
    </row>
    <row r="42" spans="2:16" s="40" customFormat="1" ht="16.5" thickBot="1" x14ac:dyDescent="0.3">
      <c r="B42" s="77" t="s">
        <v>85</v>
      </c>
      <c r="C42" s="78"/>
      <c r="D42" s="79"/>
      <c r="E42" s="79"/>
      <c r="F42" s="79"/>
      <c r="G42" s="79"/>
      <c r="H42" s="79"/>
      <c r="I42" s="79"/>
      <c r="J42" s="80"/>
      <c r="K42" s="81"/>
      <c r="L42" s="82"/>
      <c r="M42" s="82"/>
      <c r="N42" s="83">
        <v>0.05</v>
      </c>
      <c r="O42" s="84" t="s">
        <v>86</v>
      </c>
      <c r="P42" s="85">
        <f>ROUND(P35*0.05,0)</f>
        <v>0</v>
      </c>
    </row>
    <row r="43" spans="2:16" s="40" customFormat="1" ht="15.75" x14ac:dyDescent="0.25">
      <c r="B43" s="53" t="s">
        <v>87</v>
      </c>
      <c r="C43" s="54"/>
      <c r="D43" s="54"/>
      <c r="E43" s="54"/>
      <c r="F43" s="54"/>
      <c r="G43" s="54"/>
      <c r="H43" s="54"/>
      <c r="I43" s="54"/>
      <c r="J43" s="54"/>
      <c r="K43" s="81" t="s">
        <v>88</v>
      </c>
      <c r="L43" s="82"/>
      <c r="M43" s="82"/>
      <c r="N43" s="83">
        <v>0.04</v>
      </c>
      <c r="O43" s="75" t="s">
        <v>89</v>
      </c>
      <c r="P43" s="76">
        <f>ROUND(P36*0.04,0)</f>
        <v>0</v>
      </c>
    </row>
    <row r="44" spans="2:16" s="40" customFormat="1" ht="15.75" x14ac:dyDescent="0.25">
      <c r="B44" s="86" t="s">
        <v>90</v>
      </c>
      <c r="C44" s="87"/>
      <c r="D44" s="88"/>
      <c r="E44" s="88"/>
      <c r="F44" s="88"/>
      <c r="G44" s="88"/>
      <c r="H44" s="88"/>
      <c r="I44" s="88"/>
      <c r="J44" s="89"/>
      <c r="K44" s="81"/>
      <c r="L44" s="82"/>
      <c r="M44" s="82"/>
      <c r="N44" s="83">
        <v>0.08</v>
      </c>
      <c r="O44" s="90" t="s">
        <v>91</v>
      </c>
      <c r="P44" s="91">
        <f>ROUND(P37*0.08,0)</f>
        <v>0</v>
      </c>
    </row>
    <row r="45" spans="2:16" s="40" customFormat="1" ht="16.5" customHeight="1" thickBot="1" x14ac:dyDescent="0.3">
      <c r="B45" s="92" t="s">
        <v>92</v>
      </c>
      <c r="C45" s="93"/>
      <c r="D45" s="94"/>
      <c r="E45" s="94"/>
      <c r="F45" s="94"/>
      <c r="G45" s="94"/>
      <c r="H45" s="94"/>
      <c r="I45" s="94"/>
      <c r="J45" s="95"/>
      <c r="K45" s="96"/>
      <c r="L45" s="97"/>
      <c r="M45" s="97"/>
      <c r="N45" s="98">
        <v>0.16</v>
      </c>
      <c r="O45" s="84" t="s">
        <v>93</v>
      </c>
      <c r="P45" s="85">
        <f>ROUND(P38*0.16,0)</f>
        <v>0</v>
      </c>
    </row>
    <row r="46" spans="2:16" ht="24.75" customHeight="1" thickBot="1" x14ac:dyDescent="0.3">
      <c r="B46" s="99" t="s">
        <v>94</v>
      </c>
      <c r="C46" s="100"/>
      <c r="D46" s="101"/>
      <c r="E46" s="101"/>
      <c r="F46" s="101"/>
      <c r="G46" s="101"/>
      <c r="H46" s="101"/>
      <c r="I46" s="101"/>
      <c r="J46" s="101"/>
      <c r="K46" s="102"/>
      <c r="L46" s="102"/>
      <c r="M46" s="102"/>
      <c r="N46" s="103"/>
      <c r="O46" s="104" t="s">
        <v>95</v>
      </c>
      <c r="P46" s="105">
        <f>ROUND(SUM(P40:P45),0)</f>
        <v>1864600</v>
      </c>
    </row>
    <row r="47" spans="2:16" x14ac:dyDescent="0.25">
      <c r="B47" s="106" t="s">
        <v>96</v>
      </c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8"/>
    </row>
    <row r="48" spans="2:16" x14ac:dyDescent="0.25">
      <c r="B48" s="109" t="s">
        <v>97</v>
      </c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1"/>
    </row>
    <row r="49" spans="2:16" x14ac:dyDescent="0.25">
      <c r="B49" s="109" t="s">
        <v>98</v>
      </c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1"/>
    </row>
    <row r="50" spans="2:16" x14ac:dyDescent="0.25">
      <c r="B50" s="109" t="s">
        <v>99</v>
      </c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1"/>
    </row>
    <row r="51" spans="2:16" x14ac:dyDescent="0.25">
      <c r="B51" s="112" t="s">
        <v>100</v>
      </c>
      <c r="C51" s="113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1"/>
    </row>
    <row r="52" spans="2:16" x14ac:dyDescent="0.25">
      <c r="B52" s="112" t="s">
        <v>101</v>
      </c>
      <c r="C52" s="113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1"/>
    </row>
    <row r="53" spans="2:16" x14ac:dyDescent="0.25">
      <c r="B53" s="112" t="s">
        <v>102</v>
      </c>
      <c r="C53" s="113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1"/>
    </row>
    <row r="54" spans="2:16" x14ac:dyDescent="0.25">
      <c r="B54" s="112" t="s">
        <v>103</v>
      </c>
      <c r="C54" s="113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1"/>
    </row>
    <row r="55" spans="2:16" x14ac:dyDescent="0.25">
      <c r="B55" s="112" t="s">
        <v>104</v>
      </c>
      <c r="C55" s="113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1"/>
    </row>
    <row r="56" spans="2:16" ht="15" customHeight="1" x14ac:dyDescent="0.25">
      <c r="B56" s="114"/>
      <c r="C56" s="115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7"/>
    </row>
    <row r="57" spans="2:16" ht="24" customHeight="1" x14ac:dyDescent="0.25">
      <c r="B57" s="118" t="s">
        <v>105</v>
      </c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20"/>
    </row>
    <row r="58" spans="2:16" ht="24" customHeight="1" x14ac:dyDescent="0.25">
      <c r="B58" s="121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3"/>
    </row>
    <row r="59" spans="2:16" ht="24" customHeight="1" x14ac:dyDescent="0.25">
      <c r="B59" s="121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3"/>
    </row>
    <row r="60" spans="2:16" ht="24" customHeight="1" x14ac:dyDescent="0.25">
      <c r="B60" s="121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3"/>
    </row>
    <row r="61" spans="2:16" x14ac:dyDescent="0.25">
      <c r="B61" s="124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6"/>
    </row>
    <row r="62" spans="2:16" x14ac:dyDescent="0.25">
      <c r="B62" s="124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6"/>
    </row>
    <row r="63" spans="2:16" x14ac:dyDescent="0.25">
      <c r="B63" s="124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6"/>
    </row>
    <row r="64" spans="2:16" x14ac:dyDescent="0.25">
      <c r="B64" s="124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6"/>
    </row>
    <row r="65" spans="2:16" x14ac:dyDescent="0.25">
      <c r="B65" s="127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9"/>
    </row>
    <row r="66" spans="2:16" x14ac:dyDescent="0.25">
      <c r="B66" s="130" t="s">
        <v>106</v>
      </c>
      <c r="I66" s="1"/>
      <c r="J66" s="1"/>
      <c r="K66" s="131"/>
      <c r="L66" s="1"/>
      <c r="M66" s="1"/>
      <c r="N66" s="1"/>
      <c r="O66" s="1"/>
      <c r="P66" s="1"/>
    </row>
    <row r="67" spans="2:16" x14ac:dyDescent="0.25">
      <c r="B67" s="130"/>
      <c r="I67" s="1"/>
      <c r="J67" s="1"/>
      <c r="K67" s="131"/>
      <c r="L67" s="1"/>
      <c r="M67" s="1"/>
      <c r="N67" s="1"/>
      <c r="O67" s="1"/>
      <c r="P67" s="1"/>
    </row>
    <row r="68" spans="2:16" x14ac:dyDescent="0.25">
      <c r="B68" s="130" t="s">
        <v>107</v>
      </c>
      <c r="I68" s="1"/>
      <c r="J68" s="1"/>
      <c r="K68" s="131"/>
      <c r="L68" s="1"/>
      <c r="M68" s="1"/>
      <c r="N68" s="1"/>
      <c r="O68" s="1"/>
      <c r="P68" s="1"/>
    </row>
    <row r="69" spans="2:16" x14ac:dyDescent="0.25">
      <c r="B69" s="130"/>
      <c r="I69" s="1"/>
      <c r="J69" s="1"/>
      <c r="K69" s="131"/>
      <c r="L69" s="1"/>
      <c r="M69" s="1"/>
      <c r="N69" s="1"/>
      <c r="O69" s="1"/>
      <c r="P69" s="1"/>
    </row>
    <row r="70" spans="2:16" x14ac:dyDescent="0.25">
      <c r="B70" s="130" t="s">
        <v>108</v>
      </c>
      <c r="I70" s="1"/>
      <c r="J70" s="1"/>
      <c r="K70" s="131"/>
      <c r="L70" s="1"/>
      <c r="M70" s="1"/>
      <c r="N70" s="1"/>
      <c r="O70" s="1"/>
      <c r="P70" s="1"/>
    </row>
    <row r="71" spans="2:16" x14ac:dyDescent="0.25">
      <c r="B71" s="130"/>
      <c r="I71" s="1"/>
      <c r="J71" s="1"/>
      <c r="K71" s="131"/>
      <c r="L71" s="1"/>
      <c r="M71" s="1"/>
      <c r="N71" s="1"/>
      <c r="O71" s="1"/>
      <c r="P71" s="1"/>
    </row>
    <row r="72" spans="2:16" x14ac:dyDescent="0.25">
      <c r="B72" s="130" t="s">
        <v>109</v>
      </c>
      <c r="I72" s="1"/>
      <c r="J72" s="1"/>
      <c r="K72" s="131"/>
      <c r="L72" s="1"/>
      <c r="M72" s="1"/>
      <c r="N72" s="1"/>
      <c r="O72" s="1"/>
      <c r="P72" s="1"/>
    </row>
    <row r="73" spans="2:16" x14ac:dyDescent="0.25">
      <c r="B73" s="130"/>
      <c r="I73" s="1"/>
      <c r="J73" s="1"/>
      <c r="K73" s="131"/>
      <c r="L73" s="1"/>
      <c r="M73" s="1"/>
      <c r="N73" s="1"/>
      <c r="O73" s="1"/>
      <c r="P73" s="1"/>
    </row>
    <row r="74" spans="2:16" x14ac:dyDescent="0.25">
      <c r="B74" s="130" t="s">
        <v>110</v>
      </c>
      <c r="I74" s="1"/>
      <c r="J74" s="1"/>
      <c r="K74" s="131"/>
      <c r="L74" s="1"/>
      <c r="M74" s="1"/>
      <c r="N74" s="1"/>
      <c r="O74" s="1"/>
      <c r="P74" s="1"/>
    </row>
    <row r="75" spans="2:16" x14ac:dyDescent="0.25">
      <c r="B75" s="130"/>
      <c r="I75" s="1"/>
      <c r="J75" s="1"/>
      <c r="K75" s="131"/>
      <c r="L75" s="1"/>
      <c r="M75" s="1"/>
      <c r="N75" s="1"/>
      <c r="O75" s="1"/>
      <c r="P75" s="1"/>
    </row>
    <row r="76" spans="2:16" x14ac:dyDescent="0.25">
      <c r="B76" s="130" t="s">
        <v>111</v>
      </c>
      <c r="I76" s="1"/>
      <c r="J76" s="1"/>
      <c r="K76" s="131"/>
      <c r="L76" s="1"/>
      <c r="M76" s="1"/>
      <c r="N76" s="1"/>
      <c r="O76" s="1"/>
      <c r="P76" s="1"/>
    </row>
    <row r="77" spans="2:16" x14ac:dyDescent="0.25">
      <c r="B77" s="130"/>
      <c r="I77" s="1"/>
      <c r="J77" s="1"/>
      <c r="K77" s="131"/>
      <c r="L77" s="1"/>
      <c r="M77" s="1"/>
      <c r="N77" s="1"/>
      <c r="O77" s="1"/>
      <c r="P77" s="1"/>
    </row>
    <row r="78" spans="2:16" x14ac:dyDescent="0.25">
      <c r="B78" s="130" t="s">
        <v>112</v>
      </c>
      <c r="I78" s="1"/>
      <c r="J78" s="1"/>
      <c r="K78" s="131"/>
      <c r="L78" s="1"/>
      <c r="M78" s="1"/>
      <c r="N78" s="1"/>
      <c r="O78" s="1"/>
      <c r="P78" s="1"/>
    </row>
    <row r="79" spans="2:16" x14ac:dyDescent="0.25">
      <c r="B79" s="132"/>
      <c r="C79" s="133"/>
      <c r="D79" s="133"/>
      <c r="E79" s="133"/>
      <c r="F79" s="133"/>
      <c r="G79" s="133"/>
      <c r="H79" s="133"/>
      <c r="I79" s="133"/>
      <c r="J79" s="133"/>
      <c r="K79" s="133"/>
      <c r="L79" s="133"/>
      <c r="M79" s="133"/>
      <c r="N79" s="133"/>
      <c r="O79" s="133"/>
      <c r="P79" s="134"/>
    </row>
    <row r="80" spans="2:16" x14ac:dyDescent="0.25">
      <c r="B80" s="132"/>
      <c r="C80" s="133"/>
      <c r="D80" s="133"/>
      <c r="E80" s="133"/>
      <c r="F80" s="133"/>
      <c r="G80" s="133"/>
      <c r="H80" s="133"/>
      <c r="I80" s="133"/>
      <c r="J80" s="133"/>
      <c r="K80" s="133"/>
      <c r="L80" s="133"/>
      <c r="M80" s="133"/>
      <c r="N80" s="133"/>
      <c r="O80" s="133"/>
      <c r="P80" s="134"/>
    </row>
    <row r="81" spans="2:16" x14ac:dyDescent="0.25">
      <c r="B81" s="132"/>
      <c r="C81" s="133"/>
      <c r="D81" s="133"/>
      <c r="E81" s="133"/>
      <c r="F81" s="133"/>
      <c r="G81" s="133"/>
      <c r="H81" s="133"/>
      <c r="I81" s="133"/>
      <c r="J81" s="133"/>
      <c r="K81" s="133"/>
      <c r="L81" s="133"/>
      <c r="M81" s="133"/>
      <c r="N81" s="133"/>
      <c r="O81" s="133"/>
      <c r="P81" s="134"/>
    </row>
    <row r="82" spans="2:16" x14ac:dyDescent="0.25">
      <c r="B82" s="7" t="s">
        <v>113</v>
      </c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9"/>
    </row>
    <row r="83" spans="2:16" x14ac:dyDescent="0.25">
      <c r="B83" s="7" t="s">
        <v>114</v>
      </c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9"/>
    </row>
    <row r="84" spans="2:16" ht="15.75" thickBot="1" x14ac:dyDescent="0.3">
      <c r="B84" s="135"/>
      <c r="C84" s="136"/>
      <c r="D84" s="136"/>
      <c r="E84" s="136"/>
      <c r="F84" s="136"/>
      <c r="G84" s="136"/>
      <c r="H84" s="136"/>
      <c r="I84" s="136"/>
      <c r="J84" s="136"/>
      <c r="K84" s="136"/>
      <c r="L84" s="136"/>
      <c r="M84" s="136"/>
      <c r="N84" s="136"/>
      <c r="O84" s="136"/>
      <c r="P84" s="137"/>
    </row>
  </sheetData>
  <mergeCells count="57">
    <mergeCell ref="B84:P84"/>
    <mergeCell ref="B65:P65"/>
    <mergeCell ref="B79:P79"/>
    <mergeCell ref="B80:P80"/>
    <mergeCell ref="B81:P81"/>
    <mergeCell ref="B82:P82"/>
    <mergeCell ref="B83:P83"/>
    <mergeCell ref="B52:P52"/>
    <mergeCell ref="B53:P53"/>
    <mergeCell ref="B54:P54"/>
    <mergeCell ref="B55:P55"/>
    <mergeCell ref="B56:P56"/>
    <mergeCell ref="B57:P60"/>
    <mergeCell ref="B46:N46"/>
    <mergeCell ref="B47:P47"/>
    <mergeCell ref="B48:P48"/>
    <mergeCell ref="B49:P49"/>
    <mergeCell ref="B50:P50"/>
    <mergeCell ref="B51:P51"/>
    <mergeCell ref="B40:N40"/>
    <mergeCell ref="B41:J41"/>
    <mergeCell ref="K41:M42"/>
    <mergeCell ref="B42:J42"/>
    <mergeCell ref="B43:J43"/>
    <mergeCell ref="K43:M45"/>
    <mergeCell ref="B44:J44"/>
    <mergeCell ref="B45:J45"/>
    <mergeCell ref="B34:M34"/>
    <mergeCell ref="B35:N35"/>
    <mergeCell ref="B36:N36"/>
    <mergeCell ref="B37:N37"/>
    <mergeCell ref="B38:N38"/>
    <mergeCell ref="B39:M39"/>
    <mergeCell ref="D28:E28"/>
    <mergeCell ref="D29:E29"/>
    <mergeCell ref="D30:E30"/>
    <mergeCell ref="D31:E31"/>
    <mergeCell ref="D32:E32"/>
    <mergeCell ref="D33:E33"/>
    <mergeCell ref="D22:E22"/>
    <mergeCell ref="D23:E23"/>
    <mergeCell ref="D24:E24"/>
    <mergeCell ref="D25:E25"/>
    <mergeCell ref="D26:E26"/>
    <mergeCell ref="D27:E27"/>
    <mergeCell ref="D16:E16"/>
    <mergeCell ref="D17:E17"/>
    <mergeCell ref="D18:E18"/>
    <mergeCell ref="D19:E19"/>
    <mergeCell ref="D20:E20"/>
    <mergeCell ref="D21:E21"/>
    <mergeCell ref="B3:P3"/>
    <mergeCell ref="B4:P4"/>
    <mergeCell ref="B5:P5"/>
    <mergeCell ref="B7:P7"/>
    <mergeCell ref="B8:O8"/>
    <mergeCell ref="B9:P13"/>
  </mergeCells>
  <dataValidations count="1">
    <dataValidation type="list" allowBlank="1" showInputMessage="1" showErrorMessage="1" sqref="J17:J33" xr:uid="{BB756316-2B70-44CD-8259-E5BE591F05DC}">
      <formula1>"IVA 5%,IVA 19%,INC 4%,INC 8%,INC 16%,EXENTO,EXCLUIDO"</formula1>
    </dataValidation>
  </dataValidations>
  <printOptions horizontalCentered="1" verticalCentered="1"/>
  <pageMargins left="0.39370078740157483" right="0.39370078740157483" top="0.39370078740157483" bottom="0.39370078740157483" header="0" footer="0"/>
  <pageSetup scale="21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 ACEITES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&amp; P COMERCIAL LTDA</dc:creator>
  <cp:lastModifiedBy>P &amp; P COMERCIAL LTDA</cp:lastModifiedBy>
  <dcterms:created xsi:type="dcterms:W3CDTF">2026-06-12T17:51:09Z</dcterms:created>
  <dcterms:modified xsi:type="dcterms:W3CDTF">2026-06-12T17:51:23Z</dcterms:modified>
</cp:coreProperties>
</file>