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5"/>
  <workbookPr/>
  <mc:AlternateContent xmlns:mc="http://schemas.openxmlformats.org/markup-compatibility/2006">
    <mc:Choice Requires="x15">
      <x15ac:absPath xmlns:x15ac="http://schemas.microsoft.com/office/spreadsheetml/2010/11/ac" url="C:\Users\ACER\OneDrive\Documentos2\OneDrive\Escritorio\PERSONALES\IGAC 2\Estudios Previos Finales Calidad de vida\"/>
    </mc:Choice>
  </mc:AlternateContent>
  <xr:revisionPtr revIDLastSave="0" documentId="8_{396B1E4E-E143-4FF3-ADC7-10415C34F998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COTIZACIONES" sheetId="1" r:id="rId1"/>
  </sheets>
  <definedNames>
    <definedName name="_xlnm._FilterDatabase" localSheetId="0" hidden="1">COTIZACIONES!$A$9:$Y$9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3" i="1" l="1"/>
  <c r="F42" i="1"/>
  <c r="P58" i="1" l="1"/>
  <c r="Q58" i="1" s="1"/>
  <c r="R58" i="1" s="1"/>
  <c r="S58" i="1" s="1"/>
  <c r="P57" i="1"/>
  <c r="Q57" i="1" s="1"/>
  <c r="R57" i="1" s="1"/>
  <c r="S57" i="1" s="1"/>
  <c r="P50" i="1"/>
  <c r="Q50" i="1" s="1"/>
  <c r="R50" i="1" s="1"/>
  <c r="S50" i="1" s="1"/>
  <c r="P35" i="1"/>
  <c r="Q35" i="1" s="1"/>
  <c r="R35" i="1" s="1"/>
  <c r="S35" i="1" s="1"/>
  <c r="P36" i="1"/>
  <c r="Q36" i="1" s="1"/>
  <c r="R36" i="1" s="1"/>
  <c r="S36" i="1" s="1"/>
  <c r="P37" i="1"/>
  <c r="Q37" i="1" s="1"/>
  <c r="R37" i="1" s="1"/>
  <c r="S37" i="1" s="1"/>
  <c r="P38" i="1"/>
  <c r="Q38" i="1" s="1"/>
  <c r="R38" i="1" s="1"/>
  <c r="S38" i="1" s="1"/>
  <c r="P39" i="1"/>
  <c r="Q39" i="1" s="1"/>
  <c r="R39" i="1" s="1"/>
  <c r="S39" i="1" s="1"/>
  <c r="P40" i="1"/>
  <c r="Q40" i="1" s="1"/>
  <c r="R40" i="1" s="1"/>
  <c r="S40" i="1" s="1"/>
  <c r="P41" i="1"/>
  <c r="Q41" i="1" s="1"/>
  <c r="R41" i="1" s="1"/>
  <c r="S41" i="1" s="1"/>
  <c r="P42" i="1"/>
  <c r="Q42" i="1" s="1"/>
  <c r="R42" i="1" s="1"/>
  <c r="S42" i="1" s="1"/>
  <c r="P43" i="1"/>
  <c r="Q43" i="1" s="1"/>
  <c r="R43" i="1" s="1"/>
  <c r="S43" i="1" s="1"/>
  <c r="P44" i="1"/>
  <c r="Q44" i="1" s="1"/>
  <c r="R44" i="1" s="1"/>
  <c r="S44" i="1" s="1"/>
  <c r="P45" i="1"/>
  <c r="Q45" i="1" s="1"/>
  <c r="R45" i="1" s="1"/>
  <c r="S45" i="1" s="1"/>
  <c r="P46" i="1"/>
  <c r="Q46" i="1" s="1"/>
  <c r="R46" i="1" s="1"/>
  <c r="S46" i="1" s="1"/>
  <c r="P47" i="1"/>
  <c r="Q47" i="1" s="1"/>
  <c r="R47" i="1" s="1"/>
  <c r="S47" i="1" s="1"/>
  <c r="P48" i="1"/>
  <c r="Q48" i="1" s="1"/>
  <c r="R48" i="1" s="1"/>
  <c r="S48" i="1" s="1"/>
  <c r="P49" i="1"/>
  <c r="Q49" i="1" s="1"/>
  <c r="R49" i="1" s="1"/>
  <c r="S49" i="1" s="1"/>
  <c r="P34" i="1"/>
  <c r="Q34" i="1" s="1"/>
  <c r="R34" i="1" s="1"/>
  <c r="S34" i="1" s="1"/>
  <c r="P17" i="1"/>
  <c r="Q17" i="1" s="1"/>
  <c r="R17" i="1" s="1"/>
  <c r="S17" i="1" s="1"/>
  <c r="P18" i="1"/>
  <c r="Q18" i="1" s="1"/>
  <c r="R18" i="1" s="1"/>
  <c r="S18" i="1" s="1"/>
  <c r="P19" i="1"/>
  <c r="Q19" i="1" s="1"/>
  <c r="R19" i="1" s="1"/>
  <c r="S19" i="1" s="1"/>
  <c r="P20" i="1"/>
  <c r="Q20" i="1" s="1"/>
  <c r="R20" i="1" s="1"/>
  <c r="S20" i="1" s="1"/>
  <c r="P21" i="1"/>
  <c r="Q21" i="1" s="1"/>
  <c r="R21" i="1" s="1"/>
  <c r="S21" i="1" s="1"/>
  <c r="P22" i="1"/>
  <c r="Q22" i="1" s="1"/>
  <c r="R22" i="1" s="1"/>
  <c r="S22" i="1" s="1"/>
  <c r="P23" i="1"/>
  <c r="Q23" i="1" s="1"/>
  <c r="R23" i="1" s="1"/>
  <c r="S23" i="1" s="1"/>
  <c r="P24" i="1"/>
  <c r="Q24" i="1" s="1"/>
  <c r="R24" i="1" s="1"/>
  <c r="S24" i="1" s="1"/>
  <c r="P25" i="1"/>
  <c r="Q25" i="1" s="1"/>
  <c r="R25" i="1" s="1"/>
  <c r="S25" i="1" s="1"/>
  <c r="P26" i="1"/>
  <c r="Q26" i="1" s="1"/>
  <c r="R26" i="1" s="1"/>
  <c r="S26" i="1" s="1"/>
  <c r="P27" i="1"/>
  <c r="Q27" i="1" s="1"/>
  <c r="R27" i="1" s="1"/>
  <c r="S27" i="1" s="1"/>
  <c r="P28" i="1"/>
  <c r="Q28" i="1" s="1"/>
  <c r="R28" i="1" s="1"/>
  <c r="S28" i="1" s="1"/>
  <c r="P29" i="1"/>
  <c r="Q29" i="1" s="1"/>
  <c r="R29" i="1" s="1"/>
  <c r="S29" i="1" s="1"/>
  <c r="P30" i="1"/>
  <c r="Q30" i="1" s="1"/>
  <c r="R30" i="1" s="1"/>
  <c r="S30" i="1" s="1"/>
  <c r="P31" i="1"/>
  <c r="Q31" i="1" s="1"/>
  <c r="R31" i="1" s="1"/>
  <c r="S31" i="1" s="1"/>
  <c r="P32" i="1"/>
  <c r="Q32" i="1" s="1"/>
  <c r="R32" i="1" s="1"/>
  <c r="S32" i="1" s="1"/>
  <c r="P33" i="1"/>
  <c r="Q33" i="1" s="1"/>
  <c r="R33" i="1" s="1"/>
  <c r="S33" i="1" s="1"/>
  <c r="P51" i="1"/>
  <c r="Q51" i="1" s="1"/>
  <c r="R51" i="1" s="1"/>
  <c r="S51" i="1" s="1"/>
  <c r="P52" i="1"/>
  <c r="Q52" i="1" s="1"/>
  <c r="R52" i="1" s="1"/>
  <c r="S52" i="1" s="1"/>
  <c r="P53" i="1"/>
  <c r="Q53" i="1" s="1"/>
  <c r="R53" i="1" s="1"/>
  <c r="S53" i="1" s="1"/>
  <c r="P54" i="1"/>
  <c r="Q54" i="1" s="1"/>
  <c r="R54" i="1" s="1"/>
  <c r="S54" i="1" s="1"/>
  <c r="P55" i="1"/>
  <c r="Q55" i="1" s="1"/>
  <c r="R55" i="1" s="1"/>
  <c r="S55" i="1" s="1"/>
  <c r="P56" i="1"/>
  <c r="Q56" i="1" s="1"/>
  <c r="R56" i="1" s="1"/>
  <c r="S56" i="1" s="1"/>
  <c r="P59" i="1"/>
  <c r="Q59" i="1" s="1"/>
  <c r="R59" i="1" s="1"/>
  <c r="S59" i="1" s="1"/>
  <c r="P60" i="1"/>
  <c r="Q60" i="1" s="1"/>
  <c r="R60" i="1" s="1"/>
  <c r="S60" i="1" s="1"/>
  <c r="P61" i="1"/>
  <c r="Q61" i="1" s="1"/>
  <c r="R61" i="1" s="1"/>
  <c r="S61" i="1" s="1"/>
  <c r="P62" i="1"/>
  <c r="Q62" i="1" s="1"/>
  <c r="R62" i="1" s="1"/>
  <c r="S62" i="1" s="1"/>
  <c r="P63" i="1"/>
  <c r="Q63" i="1" s="1"/>
  <c r="R63" i="1" s="1"/>
  <c r="S63" i="1" s="1"/>
  <c r="P64" i="1"/>
  <c r="Q64" i="1" s="1"/>
  <c r="R64" i="1" s="1"/>
  <c r="S64" i="1" s="1"/>
  <c r="P65" i="1"/>
  <c r="Q65" i="1" s="1"/>
  <c r="R65" i="1" s="1"/>
  <c r="S65" i="1" s="1"/>
  <c r="P66" i="1"/>
  <c r="Q66" i="1" s="1"/>
  <c r="R66" i="1" s="1"/>
  <c r="S66" i="1" s="1"/>
  <c r="P67" i="1"/>
  <c r="Q67" i="1" s="1"/>
  <c r="R67" i="1" s="1"/>
  <c r="S67" i="1" s="1"/>
  <c r="P68" i="1"/>
  <c r="Q68" i="1" s="1"/>
  <c r="R68" i="1" s="1"/>
  <c r="S68" i="1" s="1"/>
  <c r="P69" i="1"/>
  <c r="Q69" i="1" s="1"/>
  <c r="R69" i="1" s="1"/>
  <c r="S69" i="1" s="1"/>
  <c r="P70" i="1"/>
  <c r="Q70" i="1" s="1"/>
  <c r="R70" i="1" s="1"/>
  <c r="S70" i="1" s="1"/>
  <c r="P71" i="1"/>
  <c r="Q71" i="1" s="1"/>
  <c r="R71" i="1" s="1"/>
  <c r="S71" i="1" s="1"/>
  <c r="P72" i="1"/>
  <c r="Q72" i="1" s="1"/>
  <c r="R72" i="1" s="1"/>
  <c r="S72" i="1" s="1"/>
  <c r="P73" i="1"/>
  <c r="Q73" i="1" s="1"/>
  <c r="R73" i="1" s="1"/>
  <c r="S73" i="1" s="1"/>
  <c r="P74" i="1"/>
  <c r="Q74" i="1" s="1"/>
  <c r="R74" i="1" s="1"/>
  <c r="S74" i="1" s="1"/>
  <c r="P11" i="1"/>
  <c r="Q11" i="1" s="1"/>
  <c r="R11" i="1" s="1"/>
  <c r="S11" i="1" s="1"/>
  <c r="P12" i="1"/>
  <c r="Q12" i="1" s="1"/>
  <c r="R12" i="1" s="1"/>
  <c r="S12" i="1" s="1"/>
  <c r="P13" i="1"/>
  <c r="Q13" i="1" s="1"/>
  <c r="R13" i="1" s="1"/>
  <c r="S13" i="1" s="1"/>
  <c r="P14" i="1"/>
  <c r="Q14" i="1" s="1"/>
  <c r="R14" i="1" s="1"/>
  <c r="S14" i="1" s="1"/>
  <c r="P15" i="1"/>
  <c r="Q15" i="1" s="1"/>
  <c r="R15" i="1" s="1"/>
  <c r="S15" i="1" s="1"/>
  <c r="P16" i="1"/>
  <c r="Q16" i="1" s="1"/>
  <c r="R16" i="1" s="1"/>
  <c r="S16" i="1" s="1"/>
  <c r="P10" i="1"/>
  <c r="Q10" i="1" s="1"/>
  <c r="R10" i="1" l="1"/>
  <c r="S10" i="1" s="1"/>
  <c r="S76" i="1" s="1"/>
  <c r="L73" i="1"/>
  <c r="M73" i="1" s="1"/>
  <c r="N73" i="1" s="1"/>
  <c r="L60" i="1"/>
  <c r="M60" i="1" s="1"/>
  <c r="N60" i="1" s="1"/>
  <c r="L58" i="1"/>
  <c r="M58" i="1" s="1"/>
  <c r="N58" i="1" s="1"/>
  <c r="L56" i="1"/>
  <c r="M56" i="1" s="1"/>
  <c r="N56" i="1" s="1"/>
  <c r="L55" i="1"/>
  <c r="M55" i="1" s="1"/>
  <c r="N55" i="1" s="1"/>
  <c r="L54" i="1"/>
  <c r="M54" i="1" s="1"/>
  <c r="N54" i="1" s="1"/>
  <c r="L53" i="1"/>
  <c r="M53" i="1" s="1"/>
  <c r="N53" i="1" s="1"/>
  <c r="L51" i="1"/>
  <c r="M51" i="1" s="1"/>
  <c r="N51" i="1" s="1"/>
  <c r="L49" i="1"/>
  <c r="M49" i="1" s="1"/>
  <c r="N49" i="1" s="1"/>
  <c r="L48" i="1"/>
  <c r="M48" i="1" s="1"/>
  <c r="N48" i="1" s="1"/>
  <c r="L33" i="1"/>
  <c r="M33" i="1" s="1"/>
  <c r="N33" i="1" s="1"/>
  <c r="L18" i="1"/>
  <c r="M18" i="1" s="1"/>
  <c r="N18" i="1" s="1"/>
  <c r="L17" i="1"/>
  <c r="M17" i="1" s="1"/>
  <c r="N17" i="1" s="1"/>
  <c r="L16" i="1"/>
  <c r="M16" i="1" s="1"/>
  <c r="N16" i="1" s="1"/>
  <c r="L15" i="1"/>
  <c r="M15" i="1" s="1"/>
  <c r="N15" i="1" s="1"/>
  <c r="L14" i="1"/>
  <c r="M14" i="1" s="1"/>
  <c r="N14" i="1" s="1"/>
  <c r="L13" i="1"/>
  <c r="M13" i="1" s="1"/>
  <c r="N13" i="1" s="1"/>
  <c r="L12" i="1"/>
  <c r="M12" i="1" s="1"/>
  <c r="N12" i="1" s="1"/>
  <c r="L11" i="1"/>
  <c r="M11" i="1" s="1"/>
  <c r="N11" i="1" s="1"/>
  <c r="L10" i="1"/>
  <c r="M10" i="1" s="1"/>
  <c r="N10" i="1" s="1"/>
  <c r="L68" i="1"/>
  <c r="L66" i="1"/>
  <c r="L64" i="1"/>
  <c r="L62" i="1"/>
  <c r="L59" i="1"/>
  <c r="L57" i="1"/>
  <c r="L43" i="1"/>
  <c r="M43" i="1" s="1"/>
  <c r="N43" i="1" s="1"/>
  <c r="L40" i="1"/>
  <c r="M40" i="1" s="1"/>
  <c r="N40" i="1" s="1"/>
  <c r="L37" i="1"/>
  <c r="M37" i="1" s="1"/>
  <c r="N37" i="1" s="1"/>
  <c r="L34" i="1"/>
  <c r="M34" i="1" s="1"/>
  <c r="N34" i="1" s="1"/>
  <c r="L31" i="1"/>
  <c r="L29" i="1"/>
  <c r="L27" i="1"/>
  <c r="L25" i="1"/>
  <c r="L23" i="1"/>
  <c r="L21" i="1"/>
  <c r="M21" i="1" s="1"/>
  <c r="N21" i="1" s="1"/>
  <c r="D81" i="1" l="1"/>
  <c r="M29" i="1"/>
  <c r="N29" i="1" s="1"/>
  <c r="M25" i="1"/>
  <c r="N25" i="1" s="1"/>
  <c r="L22" i="1"/>
  <c r="M22" i="1" s="1"/>
  <c r="N22" i="1" s="1"/>
  <c r="L30" i="1"/>
  <c r="M30" i="1" s="1"/>
  <c r="N30" i="1" s="1"/>
  <c r="L35" i="1"/>
  <c r="M35" i="1" s="1"/>
  <c r="N35" i="1" s="1"/>
  <c r="L41" i="1"/>
  <c r="M41" i="1" s="1"/>
  <c r="N41" i="1" s="1"/>
  <c r="L44" i="1"/>
  <c r="M44" i="1" s="1"/>
  <c r="N44" i="1" s="1"/>
  <c r="L63" i="1"/>
  <c r="M63" i="1" s="1"/>
  <c r="N63" i="1" s="1"/>
  <c r="L67" i="1"/>
  <c r="M67" i="1" s="1"/>
  <c r="N67" i="1" s="1"/>
  <c r="L71" i="1"/>
  <c r="M71" i="1" s="1"/>
  <c r="N71" i="1" s="1"/>
  <c r="L26" i="1"/>
  <c r="M26" i="1" s="1"/>
  <c r="N26" i="1" s="1"/>
  <c r="L19" i="1"/>
  <c r="M19" i="1" s="1"/>
  <c r="N19" i="1" s="1"/>
  <c r="L20" i="1"/>
  <c r="M20" i="1" s="1"/>
  <c r="N20" i="1" s="1"/>
  <c r="L24" i="1"/>
  <c r="M24" i="1" s="1"/>
  <c r="N24" i="1" s="1"/>
  <c r="L28" i="1"/>
  <c r="M28" i="1" s="1"/>
  <c r="N28" i="1" s="1"/>
  <c r="L32" i="1"/>
  <c r="M32" i="1" s="1"/>
  <c r="N32" i="1" s="1"/>
  <c r="L39" i="1"/>
  <c r="M39" i="1" s="1"/>
  <c r="N39" i="1" s="1"/>
  <c r="L42" i="1"/>
  <c r="M42" i="1" s="1"/>
  <c r="N42" i="1" s="1"/>
  <c r="L45" i="1"/>
  <c r="M45" i="1" s="1"/>
  <c r="N45" i="1" s="1"/>
  <c r="L61" i="1"/>
  <c r="M61" i="1" s="1"/>
  <c r="N61" i="1" s="1"/>
  <c r="L65" i="1"/>
  <c r="M65" i="1" s="1"/>
  <c r="N65" i="1" s="1"/>
  <c r="L69" i="1"/>
  <c r="M69" i="1" s="1"/>
  <c r="N69" i="1" s="1"/>
  <c r="L74" i="1"/>
  <c r="M74" i="1" s="1"/>
  <c r="N74" i="1" s="1"/>
  <c r="L52" i="1"/>
  <c r="M52" i="1" s="1"/>
  <c r="N52" i="1" s="1"/>
  <c r="M59" i="1"/>
  <c r="N59" i="1" s="1"/>
  <c r="L46" i="1"/>
  <c r="M46" i="1" s="1"/>
  <c r="N46" i="1" s="1"/>
  <c r="M62" i="1"/>
  <c r="N62" i="1" s="1"/>
  <c r="M66" i="1"/>
  <c r="N66" i="1" s="1"/>
  <c r="L47" i="1"/>
  <c r="M47" i="1" s="1"/>
  <c r="N47" i="1" s="1"/>
  <c r="L70" i="1"/>
  <c r="M70" i="1" s="1"/>
  <c r="N70" i="1" s="1"/>
  <c r="M57" i="1"/>
  <c r="N57" i="1" s="1"/>
  <c r="M23" i="1"/>
  <c r="N23" i="1" s="1"/>
  <c r="M27" i="1"/>
  <c r="N27" i="1" s="1"/>
  <c r="M31" i="1"/>
  <c r="N31" i="1" s="1"/>
  <c r="L36" i="1"/>
  <c r="M36" i="1" s="1"/>
  <c r="N36" i="1" s="1"/>
  <c r="L38" i="1"/>
  <c r="M38" i="1" s="1"/>
  <c r="N38" i="1" s="1"/>
  <c r="L50" i="1"/>
  <c r="M50" i="1" s="1"/>
  <c r="N50" i="1" s="1"/>
  <c r="M64" i="1"/>
  <c r="N64" i="1" s="1"/>
  <c r="M68" i="1"/>
  <c r="N68" i="1" s="1"/>
  <c r="L72" i="1"/>
  <c r="M72" i="1" s="1"/>
  <c r="N72" i="1" s="1"/>
  <c r="H74" i="1"/>
  <c r="I74" i="1" s="1"/>
  <c r="J74" i="1" s="1"/>
  <c r="H73" i="1"/>
  <c r="I73" i="1" s="1"/>
  <c r="J73" i="1" s="1"/>
  <c r="H72" i="1"/>
  <c r="I72" i="1" s="1"/>
  <c r="J72" i="1" s="1"/>
  <c r="H71" i="1"/>
  <c r="I71" i="1" s="1"/>
  <c r="J71" i="1" s="1"/>
  <c r="H70" i="1"/>
  <c r="I70" i="1" s="1"/>
  <c r="J70" i="1" s="1"/>
  <c r="H69" i="1"/>
  <c r="I69" i="1" s="1"/>
  <c r="J69" i="1" s="1"/>
  <c r="H68" i="1"/>
  <c r="I68" i="1" s="1"/>
  <c r="J68" i="1" s="1"/>
  <c r="H67" i="1"/>
  <c r="I67" i="1" s="1"/>
  <c r="J67" i="1" s="1"/>
  <c r="H66" i="1"/>
  <c r="I66" i="1" s="1"/>
  <c r="J66" i="1" s="1"/>
  <c r="H65" i="1"/>
  <c r="I65" i="1" s="1"/>
  <c r="J65" i="1" s="1"/>
  <c r="H64" i="1"/>
  <c r="I64" i="1" s="1"/>
  <c r="J64" i="1" s="1"/>
  <c r="H63" i="1"/>
  <c r="I63" i="1" s="1"/>
  <c r="J63" i="1" s="1"/>
  <c r="H62" i="1"/>
  <c r="I62" i="1" s="1"/>
  <c r="J62" i="1" s="1"/>
  <c r="H61" i="1"/>
  <c r="I61" i="1" s="1"/>
  <c r="J61" i="1" s="1"/>
  <c r="H60" i="1"/>
  <c r="I60" i="1" s="1"/>
  <c r="J60" i="1" s="1"/>
  <c r="H59" i="1"/>
  <c r="I59" i="1" s="1"/>
  <c r="J59" i="1" s="1"/>
  <c r="H58" i="1"/>
  <c r="I58" i="1" s="1"/>
  <c r="J58" i="1" s="1"/>
  <c r="H57" i="1"/>
  <c r="I57" i="1" s="1"/>
  <c r="J57" i="1" s="1"/>
  <c r="H56" i="1"/>
  <c r="I56" i="1" s="1"/>
  <c r="J56" i="1" s="1"/>
  <c r="H55" i="1"/>
  <c r="I55" i="1" s="1"/>
  <c r="J55" i="1" s="1"/>
  <c r="H54" i="1"/>
  <c r="I54" i="1" s="1"/>
  <c r="J54" i="1" s="1"/>
  <c r="H53" i="1"/>
  <c r="I53" i="1" s="1"/>
  <c r="J53" i="1" s="1"/>
  <c r="H52" i="1"/>
  <c r="I52" i="1" s="1"/>
  <c r="J52" i="1" s="1"/>
  <c r="H51" i="1"/>
  <c r="I51" i="1" s="1"/>
  <c r="J51" i="1" s="1"/>
  <c r="H50" i="1"/>
  <c r="I50" i="1" s="1"/>
  <c r="J50" i="1" s="1"/>
  <c r="H49" i="1"/>
  <c r="I49" i="1" s="1"/>
  <c r="J49" i="1" s="1"/>
  <c r="H48" i="1"/>
  <c r="I48" i="1" s="1"/>
  <c r="J48" i="1" s="1"/>
  <c r="H47" i="1"/>
  <c r="I47" i="1" s="1"/>
  <c r="J47" i="1" s="1"/>
  <c r="H46" i="1"/>
  <c r="I46" i="1" s="1"/>
  <c r="J46" i="1" s="1"/>
  <c r="H45" i="1"/>
  <c r="I45" i="1" s="1"/>
  <c r="J45" i="1" s="1"/>
  <c r="H44" i="1"/>
  <c r="I44" i="1" s="1"/>
  <c r="J44" i="1" s="1"/>
  <c r="H43" i="1"/>
  <c r="I43" i="1" s="1"/>
  <c r="J43" i="1" s="1"/>
  <c r="H42" i="1"/>
  <c r="I42" i="1" s="1"/>
  <c r="J42" i="1" s="1"/>
  <c r="H41" i="1"/>
  <c r="I41" i="1" s="1"/>
  <c r="J41" i="1" s="1"/>
  <c r="H40" i="1"/>
  <c r="I40" i="1" s="1"/>
  <c r="J40" i="1" s="1"/>
  <c r="H39" i="1"/>
  <c r="I39" i="1" s="1"/>
  <c r="J39" i="1" s="1"/>
  <c r="H38" i="1"/>
  <c r="I38" i="1" s="1"/>
  <c r="J38" i="1" s="1"/>
  <c r="H37" i="1"/>
  <c r="I37" i="1" s="1"/>
  <c r="J37" i="1" s="1"/>
  <c r="H36" i="1"/>
  <c r="I36" i="1" s="1"/>
  <c r="J36" i="1" s="1"/>
  <c r="H35" i="1"/>
  <c r="I35" i="1" s="1"/>
  <c r="J35" i="1" s="1"/>
  <c r="H34" i="1"/>
  <c r="I34" i="1" s="1"/>
  <c r="J34" i="1" s="1"/>
  <c r="H33" i="1"/>
  <c r="I33" i="1" s="1"/>
  <c r="J33" i="1" s="1"/>
  <c r="H32" i="1"/>
  <c r="I32" i="1" s="1"/>
  <c r="J32" i="1" s="1"/>
  <c r="H31" i="1"/>
  <c r="I31" i="1" s="1"/>
  <c r="J31" i="1" s="1"/>
  <c r="H30" i="1"/>
  <c r="I30" i="1" s="1"/>
  <c r="J30" i="1" s="1"/>
  <c r="H29" i="1"/>
  <c r="I29" i="1" s="1"/>
  <c r="J29" i="1" s="1"/>
  <c r="H28" i="1"/>
  <c r="I28" i="1" s="1"/>
  <c r="J28" i="1" s="1"/>
  <c r="H27" i="1"/>
  <c r="I27" i="1" s="1"/>
  <c r="J27" i="1" s="1"/>
  <c r="H26" i="1"/>
  <c r="I26" i="1" s="1"/>
  <c r="J26" i="1" s="1"/>
  <c r="H25" i="1"/>
  <c r="I25" i="1" s="1"/>
  <c r="J25" i="1" s="1"/>
  <c r="H24" i="1"/>
  <c r="I24" i="1" s="1"/>
  <c r="J24" i="1" s="1"/>
  <c r="H23" i="1"/>
  <c r="I23" i="1" s="1"/>
  <c r="J23" i="1" s="1"/>
  <c r="H22" i="1"/>
  <c r="I22" i="1" s="1"/>
  <c r="J22" i="1" s="1"/>
  <c r="H21" i="1"/>
  <c r="I21" i="1" s="1"/>
  <c r="J21" i="1" s="1"/>
  <c r="H20" i="1"/>
  <c r="I20" i="1" s="1"/>
  <c r="J20" i="1" s="1"/>
  <c r="H19" i="1"/>
  <c r="I19" i="1" s="1"/>
  <c r="J19" i="1" s="1"/>
  <c r="H18" i="1"/>
  <c r="I18" i="1" s="1"/>
  <c r="J18" i="1" s="1"/>
  <c r="H17" i="1"/>
  <c r="I17" i="1" s="1"/>
  <c r="J17" i="1" s="1"/>
  <c r="H16" i="1"/>
  <c r="I16" i="1" s="1"/>
  <c r="J16" i="1" s="1"/>
  <c r="H15" i="1"/>
  <c r="I15" i="1" s="1"/>
  <c r="J15" i="1" s="1"/>
  <c r="H14" i="1"/>
  <c r="I14" i="1" s="1"/>
  <c r="J14" i="1" s="1"/>
  <c r="H13" i="1"/>
  <c r="I13" i="1" s="1"/>
  <c r="J13" i="1" s="1"/>
  <c r="H12" i="1"/>
  <c r="I12" i="1" s="1"/>
  <c r="J12" i="1" s="1"/>
  <c r="H11" i="1"/>
  <c r="I11" i="1" s="1"/>
  <c r="J11" i="1" s="1"/>
  <c r="H10" i="1"/>
  <c r="I10" i="1" s="1"/>
  <c r="J10" i="1" s="1"/>
  <c r="N76" i="1" l="1"/>
  <c r="J76" i="1"/>
  <c r="J7" i="1"/>
  <c r="K7" i="1" s="1"/>
  <c r="V74" i="1"/>
  <c r="W74" i="1" s="1"/>
  <c r="V73" i="1"/>
  <c r="W73" i="1" s="1"/>
  <c r="V72" i="1"/>
  <c r="W72" i="1" s="1"/>
  <c r="V71" i="1"/>
  <c r="W71" i="1" s="1"/>
  <c r="V70" i="1"/>
  <c r="W70" i="1" s="1"/>
  <c r="V69" i="1"/>
  <c r="W69" i="1" s="1"/>
  <c r="V68" i="1"/>
  <c r="W68" i="1" s="1"/>
  <c r="V67" i="1"/>
  <c r="W67" i="1" s="1"/>
  <c r="V66" i="1"/>
  <c r="W66" i="1" s="1"/>
  <c r="V65" i="1"/>
  <c r="W65" i="1" s="1"/>
  <c r="V64" i="1"/>
  <c r="W64" i="1" s="1"/>
  <c r="V63" i="1"/>
  <c r="W63" i="1" s="1"/>
  <c r="V62" i="1"/>
  <c r="W62" i="1" s="1"/>
  <c r="V61" i="1"/>
  <c r="W61" i="1" s="1"/>
  <c r="V60" i="1"/>
  <c r="W60" i="1" s="1"/>
  <c r="V59" i="1"/>
  <c r="W59" i="1" s="1"/>
  <c r="V58" i="1"/>
  <c r="W58" i="1" s="1"/>
  <c r="V57" i="1"/>
  <c r="W57" i="1" s="1"/>
  <c r="V56" i="1"/>
  <c r="W56" i="1" s="1"/>
  <c r="V55" i="1"/>
  <c r="W55" i="1" s="1"/>
  <c r="V54" i="1"/>
  <c r="W54" i="1" s="1"/>
  <c r="V53" i="1"/>
  <c r="W53" i="1" s="1"/>
  <c r="V52" i="1"/>
  <c r="W52" i="1" s="1"/>
  <c r="V51" i="1"/>
  <c r="W51" i="1" s="1"/>
  <c r="V50" i="1"/>
  <c r="W50" i="1" s="1"/>
  <c r="V49" i="1"/>
  <c r="W49" i="1" s="1"/>
  <c r="V48" i="1"/>
  <c r="W48" i="1" s="1"/>
  <c r="V47" i="1"/>
  <c r="W47" i="1" s="1"/>
  <c r="V46" i="1"/>
  <c r="W46" i="1" s="1"/>
  <c r="V45" i="1"/>
  <c r="W45" i="1" s="1"/>
  <c r="V44" i="1"/>
  <c r="W44" i="1" s="1"/>
  <c r="V43" i="1"/>
  <c r="W43" i="1" s="1"/>
  <c r="V42" i="1"/>
  <c r="W42" i="1" s="1"/>
  <c r="V41" i="1"/>
  <c r="W41" i="1" s="1"/>
  <c r="V40" i="1"/>
  <c r="W40" i="1" s="1"/>
  <c r="V39" i="1"/>
  <c r="W39" i="1" s="1"/>
  <c r="V38" i="1"/>
  <c r="W38" i="1" s="1"/>
  <c r="V37" i="1"/>
  <c r="W37" i="1" s="1"/>
  <c r="V36" i="1"/>
  <c r="W36" i="1" s="1"/>
  <c r="V35" i="1"/>
  <c r="W35" i="1" s="1"/>
  <c r="V34" i="1"/>
  <c r="W34" i="1" s="1"/>
  <c r="V33" i="1"/>
  <c r="W33" i="1" s="1"/>
  <c r="V32" i="1"/>
  <c r="W32" i="1" s="1"/>
  <c r="V31" i="1"/>
  <c r="W31" i="1" s="1"/>
  <c r="V30" i="1"/>
  <c r="W30" i="1" s="1"/>
  <c r="V29" i="1"/>
  <c r="W29" i="1" s="1"/>
  <c r="V28" i="1"/>
  <c r="W28" i="1" s="1"/>
  <c r="V27" i="1"/>
  <c r="W27" i="1" s="1"/>
  <c r="V26" i="1"/>
  <c r="W26" i="1" s="1"/>
  <c r="V25" i="1"/>
  <c r="W25" i="1" s="1"/>
  <c r="V24" i="1"/>
  <c r="W24" i="1" s="1"/>
  <c r="V23" i="1"/>
  <c r="W23" i="1" s="1"/>
  <c r="V22" i="1"/>
  <c r="W22" i="1" s="1"/>
  <c r="V21" i="1"/>
  <c r="W21" i="1" s="1"/>
  <c r="V20" i="1"/>
  <c r="W20" i="1" s="1"/>
  <c r="V19" i="1"/>
  <c r="W19" i="1" s="1"/>
  <c r="V18" i="1"/>
  <c r="W18" i="1" s="1"/>
  <c r="V17" i="1"/>
  <c r="W17" i="1" s="1"/>
  <c r="V16" i="1"/>
  <c r="W16" i="1" s="1"/>
  <c r="V15" i="1"/>
  <c r="W15" i="1" s="1"/>
  <c r="V14" i="1"/>
  <c r="W14" i="1" s="1"/>
  <c r="V13" i="1"/>
  <c r="W13" i="1" s="1"/>
  <c r="V12" i="1"/>
  <c r="W12" i="1" s="1"/>
  <c r="V11" i="1"/>
  <c r="W11" i="1" s="1"/>
  <c r="V10" i="1"/>
  <c r="U23" i="1"/>
  <c r="T23" i="1"/>
  <c r="U31" i="1"/>
  <c r="T31" i="1"/>
  <c r="U45" i="1"/>
  <c r="T45" i="1"/>
  <c r="U52" i="1"/>
  <c r="T52" i="1"/>
  <c r="U60" i="1"/>
  <c r="T60" i="1"/>
  <c r="U72" i="1"/>
  <c r="T72" i="1"/>
  <c r="U15" i="1"/>
  <c r="T15" i="1"/>
  <c r="U24" i="1"/>
  <c r="T24" i="1"/>
  <c r="U32" i="1"/>
  <c r="T32" i="1"/>
  <c r="U38" i="1"/>
  <c r="T38" i="1"/>
  <c r="U48" i="1"/>
  <c r="T48" i="1"/>
  <c r="U65" i="1"/>
  <c r="T65" i="1"/>
  <c r="U73" i="1"/>
  <c r="T73" i="1"/>
  <c r="U21" i="1"/>
  <c r="T21" i="1"/>
  <c r="U25" i="1"/>
  <c r="T25" i="1"/>
  <c r="U29" i="1"/>
  <c r="T29" i="1"/>
  <c r="U33" i="1"/>
  <c r="T33" i="1"/>
  <c r="U39" i="1"/>
  <c r="T39" i="1"/>
  <c r="U42" i="1"/>
  <c r="T42" i="1"/>
  <c r="U49" i="1"/>
  <c r="T49" i="1"/>
  <c r="U54" i="1"/>
  <c r="T54" i="1"/>
  <c r="U58" i="1"/>
  <c r="T58" i="1"/>
  <c r="U62" i="1"/>
  <c r="T62" i="1"/>
  <c r="U66" i="1"/>
  <c r="T66" i="1"/>
  <c r="U70" i="1"/>
  <c r="T70" i="1"/>
  <c r="U74" i="1"/>
  <c r="T74" i="1"/>
  <c r="U19" i="1"/>
  <c r="T19" i="1"/>
  <c r="U27" i="1"/>
  <c r="T27" i="1"/>
  <c r="U35" i="1"/>
  <c r="T35" i="1"/>
  <c r="U41" i="1"/>
  <c r="T41" i="1"/>
  <c r="U56" i="1"/>
  <c r="T56" i="1"/>
  <c r="U64" i="1"/>
  <c r="T64" i="1"/>
  <c r="U68" i="1"/>
  <c r="T68" i="1"/>
  <c r="T13" i="1"/>
  <c r="U13" i="1"/>
  <c r="U16" i="1"/>
  <c r="T16" i="1"/>
  <c r="T17" i="1"/>
  <c r="U17" i="1"/>
  <c r="U20" i="1"/>
  <c r="T20" i="1"/>
  <c r="U28" i="1"/>
  <c r="T28" i="1"/>
  <c r="U36" i="1"/>
  <c r="T36" i="1"/>
  <c r="U44" i="1"/>
  <c r="T44" i="1"/>
  <c r="U46" i="1"/>
  <c r="T46" i="1"/>
  <c r="U50" i="1"/>
  <c r="T50" i="1"/>
  <c r="U53" i="1"/>
  <c r="T53" i="1"/>
  <c r="U61" i="1"/>
  <c r="T61" i="1"/>
  <c r="U69" i="1"/>
  <c r="T69" i="1"/>
  <c r="U11" i="1"/>
  <c r="T11" i="1"/>
  <c r="U18" i="1"/>
  <c r="T18" i="1"/>
  <c r="U22" i="1"/>
  <c r="T22" i="1"/>
  <c r="U26" i="1"/>
  <c r="T26" i="1"/>
  <c r="U30" i="1"/>
  <c r="T30" i="1"/>
  <c r="U34" i="1"/>
  <c r="T34" i="1"/>
  <c r="U37" i="1"/>
  <c r="T37" i="1"/>
  <c r="U40" i="1"/>
  <c r="T40" i="1"/>
  <c r="U43" i="1"/>
  <c r="T43" i="1"/>
  <c r="U47" i="1"/>
  <c r="T47" i="1"/>
  <c r="U51" i="1"/>
  <c r="T51" i="1"/>
  <c r="U55" i="1"/>
  <c r="T55" i="1"/>
  <c r="U57" i="1"/>
  <c r="T57" i="1"/>
  <c r="U59" i="1"/>
  <c r="T59" i="1"/>
  <c r="U63" i="1"/>
  <c r="T63" i="1"/>
  <c r="U67" i="1"/>
  <c r="T67" i="1"/>
  <c r="U71" i="1"/>
  <c r="T71" i="1"/>
  <c r="T12" i="1"/>
  <c r="U12" i="1"/>
  <c r="U14" i="1"/>
  <c r="T14" i="1"/>
  <c r="V76" i="1" l="1"/>
  <c r="D83" i="1"/>
  <c r="D79" i="1"/>
  <c r="W10" i="1"/>
  <c r="W76" i="1" s="1"/>
  <c r="U10" i="1"/>
  <c r="T10" i="1"/>
  <c r="T76" i="1" s="1"/>
  <c r="N7" i="1" l="1"/>
  <c r="O7" i="1" l="1"/>
  <c r="D8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Paola Alvarez</author>
  </authors>
  <commentList>
    <comment ref="A16" authorId="0" shapeId="0" xr:uid="{ED0D4054-39B9-8949-9EB6-A1F788E9069C}">
      <text>
        <r>
          <rPr>
            <b/>
            <sz val="10"/>
            <color rgb="FF000000"/>
            <rFont val="Tahoma"/>
            <family val="2"/>
          </rPr>
          <t>Paola Alvarez: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aqui no se puede aplicar media geometriica no son valores comparables.</t>
        </r>
      </text>
    </comment>
    <comment ref="X16" authorId="0" shapeId="0" xr:uid="{CCF75D4B-C22F-1F4F-9140-0F45134A47D9}">
      <text>
        <r>
          <rPr>
            <b/>
            <sz val="10"/>
            <color rgb="FF000000"/>
            <rFont val="Tahoma"/>
            <family val="2"/>
          </rPr>
          <t>Paola Alvarez: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Ajustarde acuerdo a las recomendaciones en la mesa de trabajo desagregando la justificación del precio techo. </t>
        </r>
      </text>
    </comment>
  </commentList>
</comments>
</file>

<file path=xl/sharedStrings.xml><?xml version="1.0" encoding="utf-8"?>
<sst xmlns="http://schemas.openxmlformats.org/spreadsheetml/2006/main" count="347" uniqueCount="130">
  <si>
    <t>ESTUDIO DE MERCADO PROCESO CALIDAD DE VIDA 2026</t>
  </si>
  <si>
    <t>Prestación de servicios para el desarrollo de las actividades institucionales definidas en el programa de calidad de vida e incentivos.</t>
  </si>
  <si>
    <t>IPC 2025</t>
  </si>
  <si>
    <t>MAGIN</t>
  </si>
  <si>
    <t>COMPENSAR</t>
  </si>
  <si>
    <t>PROCESO 2025</t>
  </si>
  <si>
    <t>% SMMLV 2026</t>
  </si>
  <si>
    <t xml:space="preserve">ïtem </t>
  </si>
  <si>
    <t>CIUDAD</t>
  </si>
  <si>
    <t xml:space="preserve">Descripción </t>
  </si>
  <si>
    <t>Unidad</t>
  </si>
  <si>
    <t>Unidad de medida</t>
  </si>
  <si>
    <t>Cantidad</t>
  </si>
  <si>
    <t xml:space="preserve"> VALOR UNITARIO
ANTES DE IVA </t>
  </si>
  <si>
    <t xml:space="preserve"> IVA </t>
  </si>
  <si>
    <t xml:space="preserve"> VALOR UNITARIO INCLIYENDO IVA  </t>
  </si>
  <si>
    <t xml:space="preserve">VALOR TOTAL OFERTADO   INCLUIDO IVA,  IMPUESTOS Y COSTOS ADMINISTRATIVOS Y OPERACIONALES </t>
  </si>
  <si>
    <t xml:space="preserve"> VALOR UNITARIO
ANTES DE IVA (2025)</t>
  </si>
  <si>
    <t xml:space="preserve"> VALOR UNITARIO
ANTES DE IVA - INDEXADO</t>
  </si>
  <si>
    <t>Promedio</t>
  </si>
  <si>
    <t>DESV. ESTANDAR</t>
  </si>
  <si>
    <t>Media geométrica</t>
  </si>
  <si>
    <t>PRECIOS TECHO</t>
  </si>
  <si>
    <t>Metodología</t>
  </si>
  <si>
    <t>OBSERVACIONES ESTUDIO DE MERCADO</t>
  </si>
  <si>
    <t>CALIDAD</t>
  </si>
  <si>
    <t>REFRIGERIO</t>
  </si>
  <si>
    <t>•	Dos (2) productos de paquete (snack) entre 35 y 70 gramos con registro invima
•	Bebida: Jugo de caja de 200 ml, jugo de botella plástica de 300 ml,
gaseosa botella plástica de 250 ml
•	Fruta de cosecha seleccionada por el supervisor del contrato
•	Empacado. el Empaque debe ser ambientalmente sostenible. NO ICOPOR. Incluye mensaje y logo.
NOTA: Estan incluidos los servicios de transporte y distribución en sitio de realización del evento o actividad e impuesto al consumo si aplican. Productos que cumplan con el registro sanitario Invima, estándares de calidad verificables y condiciones técnicas equivalentes en Colombia.</t>
  </si>
  <si>
    <t>UND</t>
  </si>
  <si>
    <t>Se toma el valor de la media geométrica</t>
  </si>
  <si>
    <t>ESTACIÓN DE CAFÉ Y AGUA SIMPLE (PARA 50 PAX)</t>
  </si>
  <si>
    <t>Cantidades y permanencia de: café, agua aromática de sabores variados, agua natural, crema para el café, azúcar normal, mezcladores y vasos 4oz.. Incluye el transporte y personal que atiende la estación. Productos que cumplan con el registro sanitario Invima, estándares de calidad verificables y condiciones técnicas equivalentes en Colombia.</t>
  </si>
  <si>
    <t>TORTA</t>
  </si>
  <si>
    <t>Torta para 50 personas con mensaje y logo. Torta negra envinada (ponqué negro), con menaje (platos, cucharas y servilletas)</t>
  </si>
  <si>
    <t>Torta para 100 personas con mensaje y logo. Torta negra envinada (ponqué negro), con menaje (platos, cucharas y servilletas)</t>
  </si>
  <si>
    <t>Torta para 1.000 personas con mensaje y logo. Torta negra envinada (ponqué negro), con menaje (platos, cucharas y servilletas)</t>
  </si>
  <si>
    <t>BOTELLON DE AGUA</t>
  </si>
  <si>
    <t>Retornables y reutilizables, fabricados en PET o policarbonato de alta resistencia, con capacidad de 5 galones (aprox. 19-20 litros), color azul para protección UV y resisten impactos, facilitando el transporte y uso en dispensadores</t>
  </si>
  <si>
    <t>APLICATIVO TECNOLOGICO CON PUESTA EN FUNCIONAMIENTO.</t>
  </si>
  <si>
    <t xml:space="preserve">Aplicativo propio y debe contar con las siguientes características:
Personalización del Bienestar: Adaptado a los intereses y gustos individuales de cada usuario, facilitando el equilibrio mental, físico y personal. 
•	Experiencias y Beneficios: Acceso a convenios, alianzas, turismo, entretenimiento familiar y opciones para el hogar, incluyendo productos para mascotas.  Cubrimiento a nivel nacional.
•	Plataforma de Talento Humano: Tablero de control avanzado para que se gestionen puntos de bienestar, segmenten y así conocer las necesidades de los equipos.
•	Accesibilidad: Disponible vía app móvil (Google Play) y plataforma web, facilitando el acceso desde cualquier lugar. </t>
  </si>
  <si>
    <t>COORDINADOR DEPORTIVO</t>
  </si>
  <si>
    <t>Con experiencia de 1 año o más en desarrollo de juegos</t>
  </si>
  <si>
    <t>RECREACIONISTA</t>
  </si>
  <si>
    <t>Personal con experiencia de un año en actividades recreativas para niños entre los 6 a 12 años.</t>
  </si>
  <si>
    <t>DISCIPLINAS
DEPORTIVAS</t>
  </si>
  <si>
    <t>Juzgamiento futbol 5 masculino, encuentros deportivos de 1 hora en total (dos tiempos de 25 minutos y 10 minutos de descanso)</t>
  </si>
  <si>
    <t>EVENTO</t>
  </si>
  <si>
    <t>Juzgamiento voleibol mixto (tres sets de 25 puntos, una hora de competencia por cada encuentro)</t>
  </si>
  <si>
    <t>Juzgamiento baloncesto mixto ( 4 tiempos de 10 minutos)</t>
  </si>
  <si>
    <t>Juzgamiento bolos mixto (3 líneas por deportista en equipos de 6 personas)</t>
  </si>
  <si>
    <t>Juzgamiento tejo (masculino), jornada de 4 horas</t>
  </si>
  <si>
    <t>Juzgamiento mini tejo (femenino) jornada de 4 horas</t>
  </si>
  <si>
    <t>Juzgamiento rana mixto, jornada de 4 horas</t>
  </si>
  <si>
    <t>Juzgamiento tenis de mesa masculino, jornada de 4 horas</t>
  </si>
  <si>
    <t>Juzgamiento tenis de mesa femenino, jornada de 4 horas</t>
  </si>
  <si>
    <t>Juzgamiento billar masculino, jornada de 4 horas</t>
  </si>
  <si>
    <t>Juzgamiento billar femenino, jornada de 4 horas</t>
  </si>
  <si>
    <t>Juzgamiento natación masculino, Jornada de 4 horas</t>
  </si>
  <si>
    <t>Juzgamiento natación femenino, jornada de 4 horas.</t>
  </si>
  <si>
    <t>Juzgamiento ciclismo masculino, (simulador), jornada de 4 horas, simuladores electrónicos en recito cerrado.</t>
  </si>
  <si>
    <t>Juzgamiento ciclismo femenino, (simulador), jornada de 4 horas, simuladores electrónicos en recinto cerrado.</t>
  </si>
  <si>
    <t>PLACAS EN ACRILICO</t>
  </si>
  <si>
    <t>Placas en acrílico con logo y mensaje a cuatro tintas. Medidas 25 cm ( alto) x 20 (ancho)</t>
  </si>
  <si>
    <t>TROFEO</t>
  </si>
  <si>
    <t>Trofeos en acrílico con logo y mensaje a cuatro tintas. Medidas 25 cm ( alto) x 20 ancho</t>
  </si>
  <si>
    <t>MEDALLAS</t>
  </si>
  <si>
    <t>Material. Metálicas en alto relieve. Medidas 6 centímetros de diámetro colores oro, plata y bronce. Contramarcadas con los logos del IGAC a cuatro tintas.</t>
  </si>
  <si>
    <t>PIN</t>
  </si>
  <si>
    <t>Pines dorados con logo y mensaje Medidas 5cm ( alto) x 3 (ancho)</t>
  </si>
  <si>
    <t>BONO DE COMPRAS</t>
  </si>
  <si>
    <t>Bono de compras por valor de $100.000. Nota: Cubrimiento a nivel nacional, canjeable en almacenes de cadena de orden nacional.</t>
  </si>
  <si>
    <t>Bono de compras por valor de $500.000. Nota: Cubrimiento a nivel nacional,</t>
  </si>
  <si>
    <t>Bono de compras por valor de $1.000.000. Nota: Cubrimiento a nivel nacional,</t>
  </si>
  <si>
    <t>BONOS DE ALIMENTOS</t>
  </si>
  <si>
    <t>Bono de restaurante para la cena por valor de $150.000. Nota: Cubrimiento a nivel nacional,  canjeable en restaurantes de orden nacional.</t>
  </si>
  <si>
    <t>BONO DE CINE</t>
  </si>
  <si>
    <t>1 Boleta 2D. Cubrimiento a nivel nacional.</t>
  </si>
  <si>
    <t>BONO DE CINE - ALIMENTOS</t>
  </si>
  <si>
    <t>1 Boleta de alimentos - combo personal. Cubrimiento a nivel nacional.</t>
  </si>
  <si>
    <t>CALENDARIOS</t>
  </si>
  <si>
    <t>Especificaciones
Portada y meses del año: propalcolte al 150
Para la base: Cartón cartulina  
Tinta: entre 5 a 7
7 hojas
medidas:  ancho 23 cm y alto 17</t>
  </si>
  <si>
    <t>BRANDEO</t>
  </si>
  <si>
    <t>Dos hacking de 5x3 auto sostenible + 46 pendones 1.80 metros (alto) X 1 metro (ancho), a tres tintas.</t>
  </si>
  <si>
    <t>Banner para Tarima tipo Pasacalle de1.80 de alto x 7.20 de ancho.</t>
  </si>
  <si>
    <t>ESTANDARTES</t>
  </si>
  <si>
    <t>De 60*40 cm con asta de un metro. Tinta a 4 colores.</t>
  </si>
  <si>
    <t>DECORACION</t>
  </si>
  <si>
    <t>En telas o similares en tarima principal del evento.</t>
  </si>
  <si>
    <t>MANILLAS</t>
  </si>
  <si>
    <t>Material plastificado color azul rey, con logos y mensaje. Desprendible de alimentación: Refrigerio, almuerzo , bebidas.</t>
  </si>
  <si>
    <t>VESTUARIO HOMBRE Y MUJER</t>
  </si>
  <si>
    <t>Alquiler de vestuario de trajes típicos de Colombia de todas las regiones con disponibilidad de tallas desde la XS hasta XXXL.</t>
  </si>
  <si>
    <t>DOCENTE DE DANZAS</t>
  </si>
  <si>
    <t>Docente para Danzas - música folklore y danza moderna. Construcción de coreografía para presentaciones de eventos institucionales. 2 horas de clase. Evento Híbrido (Bogotá presencial y Direcciones Territoriales virtual). Clases presencial en sede central (Bogotá). Experiencia en trabajo con adultos.</t>
  </si>
  <si>
    <t>HRS</t>
  </si>
  <si>
    <t>DOCENTE DE CORO</t>
  </si>
  <si>
    <t>Docente de Coro - Técnica vocal - Construcción de coro para presentaciones de eventos institucionales. 2 horas de clase. Clases presencial en sede central (Bogotá). Experiencia en trabajo con adultos.</t>
  </si>
  <si>
    <t>DOCENTE CON PERFIL PSICOLOGO</t>
  </si>
  <si>
    <t>Taller "Salud y Sentido de Vida". 2 horas de taller. Taller Híbrido (Bogotá presencial y Direcciones Territoriales virtual). Experiencia en trabajo con adultos y en programas para prepesionados.</t>
  </si>
  <si>
    <t>3. Taller " Aprendiendo asumir nuevos retos". 2 horas de taller. Taller Híbrido (Bogotá presencial y Direcciones Territoriales virtual).Experiencia en trabajo con adultos y en programas para prepesionados.</t>
  </si>
  <si>
    <t>4. Taller "Gratitud". 2 horas de taller. Taller Híbrido (Bogotá presencial y Direcciones Territoriales virtual). Experiencia en trabajo con adultos y en programas para prepesionados.</t>
  </si>
  <si>
    <t>5. Taller "Cierre de ciclos. 2 horas de taller. Taller Híbrido (Bogotá presencial y Direcciones Territoriales virtual). Experiencia en trabajo con adultos y en programas para prepesionados.</t>
  </si>
  <si>
    <t>DIA DULCE</t>
  </si>
  <si>
    <t>Kit de dulces
1.  1  paquete de Masmelos en paleta.
2. 1  Huevo con sorpresa.
3.  1 paquete de 6 unidades - Frunas.
4. 1 paquete galletas de leche</t>
  </si>
  <si>
    <t>UNIFORMES DEPORTIVOS</t>
  </si>
  <si>
    <t>Camiseta, pantaloneta y medias. Con logos. Tinta a 4 colores.</t>
  </si>
  <si>
    <t>BOGOTÁ</t>
  </si>
  <si>
    <t>ESCENARIOS DEPORTIVOS: Nota: Los escenarios deportivos deben estar concentrados en un solo lugar (club, caja de compensaciòn, unidad deportiva etc)- EN BOGOTÁ</t>
  </si>
  <si>
    <t>Futbol 5</t>
  </si>
  <si>
    <t>DÍA</t>
  </si>
  <si>
    <t xml:space="preserve">Baloncesto </t>
  </si>
  <si>
    <t>Voleibol</t>
  </si>
  <si>
    <t>Bolos</t>
  </si>
  <si>
    <t>Tejo</t>
  </si>
  <si>
    <t>Minitejo</t>
  </si>
  <si>
    <t xml:space="preserve">Rana </t>
  </si>
  <si>
    <t>Tenis de mesa</t>
  </si>
  <si>
    <t>Billar</t>
  </si>
  <si>
    <t>Natación</t>
  </si>
  <si>
    <t>Bolirana</t>
  </si>
  <si>
    <t>Ajedrez</t>
  </si>
  <si>
    <t>Parques</t>
  </si>
  <si>
    <t>Atletismo</t>
  </si>
  <si>
    <t>Simulador ciclismo</t>
  </si>
  <si>
    <t>POLIDEPORTIVO CON CAPACIDAD PARA MÍNIMO 800 PERSONAS</t>
  </si>
  <si>
    <t>TOTAL COTIZACIÓN MAGIN</t>
  </si>
  <si>
    <t>TOTAL COTIZACIÓN COMPENSAR</t>
  </si>
  <si>
    <t xml:space="preserve">TOTAL COTIZACIÓN PROCESO 2025 - INDEXADO </t>
  </si>
  <si>
    <t>VALOR CDP</t>
  </si>
  <si>
    <t>Sumatoria -MEDIA GEOMÉTRICA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</si>
</sst>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&quot;$&quot;\ * #,##0_-;\-&quot;$&quot;\ * #,##0_-;_-&quot;$&quot;\ * &quot;-&quot;_-;_-@_-"/>
    <numFmt numFmtId="165" formatCode="_(\$* #,##0.00_);_(\$* \(#,##0.00\);_(\$* \-??_);_(@_)"/>
    <numFmt numFmtId="166" formatCode="\$#,##0"/>
    <numFmt numFmtId="167" formatCode="_-&quot;$&quot;\ * #,##0_-;\-&quot;$&quot;\ * #,##0_-;_-&quot;$&quot;\ * &quot;-&quot;??_-;_-@_-"/>
    <numFmt numFmtId="168" formatCode="_(\$* #,##0_);_(\$* \(#,##0\);_(\$* \-??_);_(@_)"/>
  </numFmts>
  <fonts count="22">
    <font>
      <sz val="11"/>
      <color theme="1"/>
      <name val="Calibri"/>
      <family val="2"/>
      <charset val="1"/>
    </font>
    <font>
      <sz val="11"/>
      <color theme="1"/>
      <name val="Arial"/>
      <family val="2"/>
      <charset val="1"/>
    </font>
    <font>
      <b/>
      <sz val="10"/>
      <color theme="1"/>
      <name val="Arial"/>
      <family val="2"/>
      <charset val="1"/>
    </font>
    <font>
      <sz val="10"/>
      <color theme="1"/>
      <name val="Arial"/>
      <family val="2"/>
      <charset val="1"/>
    </font>
    <font>
      <b/>
      <sz val="16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2"/>
      <name val="Arial"/>
      <family val="2"/>
      <charset val="1"/>
    </font>
    <font>
      <sz val="11"/>
      <color theme="1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20"/>
      <color theme="1"/>
      <name val="Calibri"/>
      <family val="2"/>
    </font>
    <font>
      <b/>
      <sz val="36"/>
      <color theme="1"/>
      <name val="Arial"/>
      <family val="2"/>
      <charset val="1"/>
    </font>
    <font>
      <b/>
      <sz val="22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b/>
      <sz val="12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Arial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5">
    <xf numFmtId="0" fontId="0" fillId="0" borderId="0"/>
    <xf numFmtId="165" fontId="8" fillId="0" borderId="0"/>
    <xf numFmtId="0" fontId="1" fillId="0" borderId="0"/>
    <xf numFmtId="164" fontId="10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2" xfId="0" applyFont="1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justify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0" fillId="0" borderId="2" xfId="0" applyBorder="1" applyAlignment="1">
      <alignment horizontal="justify" vertical="center"/>
    </xf>
    <xf numFmtId="0" fontId="0" fillId="0" borderId="2" xfId="0" applyBorder="1" applyAlignment="1">
      <alignment vertical="center" wrapText="1"/>
    </xf>
    <xf numFmtId="0" fontId="7" fillId="0" borderId="2" xfId="2" applyFont="1" applyBorder="1" applyAlignment="1">
      <alignment vertical="center" wrapText="1"/>
    </xf>
    <xf numFmtId="0" fontId="7" fillId="0" borderId="2" xfId="0" applyFont="1" applyBorder="1" applyAlignment="1">
      <alignment wrapText="1"/>
    </xf>
    <xf numFmtId="0" fontId="4" fillId="0" borderId="0" xfId="0" applyFont="1" applyAlignment="1" applyProtection="1">
      <alignment horizontal="center" vertical="center" wrapText="1"/>
      <protection locked="0"/>
    </xf>
    <xf numFmtId="166" fontId="11" fillId="2" borderId="2" xfId="1" applyNumberFormat="1" applyFont="1" applyFill="1" applyBorder="1" applyAlignment="1" applyProtection="1">
      <alignment horizontal="center" vertical="center" wrapText="1"/>
      <protection locked="0"/>
    </xf>
    <xf numFmtId="167" fontId="11" fillId="3" borderId="2" xfId="1" applyNumberFormat="1" applyFont="1" applyFill="1" applyBorder="1" applyAlignment="1" applyProtection="1">
      <alignment horizontal="center" vertical="center" wrapText="1"/>
      <protection locked="0"/>
    </xf>
    <xf numFmtId="167" fontId="12" fillId="0" borderId="0" xfId="0" applyNumberFormat="1" applyFont="1"/>
    <xf numFmtId="167" fontId="9" fillId="7" borderId="5" xfId="0" applyNumberFormat="1" applyFont="1" applyFill="1" applyBorder="1" applyAlignment="1" applyProtection="1">
      <alignment horizontal="center" vertical="center" wrapText="1"/>
      <protection locked="0"/>
    </xf>
    <xf numFmtId="167" fontId="9" fillId="7" borderId="6" xfId="0" applyNumberFormat="1" applyFont="1" applyFill="1" applyBorder="1" applyAlignment="1" applyProtection="1">
      <alignment horizontal="center" vertical="center" wrapText="1"/>
      <protection locked="0"/>
    </xf>
    <xf numFmtId="167" fontId="11" fillId="0" borderId="2" xfId="1" applyNumberFormat="1" applyFont="1" applyBorder="1" applyAlignment="1" applyProtection="1">
      <alignment horizontal="center" vertical="center" wrapText="1"/>
      <protection locked="0"/>
    </xf>
    <xf numFmtId="167" fontId="17" fillId="0" borderId="0" xfId="0" applyNumberFormat="1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9" fontId="18" fillId="0" borderId="2" xfId="4" applyFont="1" applyBorder="1" applyAlignment="1">
      <alignment horizontal="center" vertical="center"/>
    </xf>
    <xf numFmtId="168" fontId="15" fillId="0" borderId="2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6" fontId="16" fillId="8" borderId="2" xfId="1" applyNumberFormat="1" applyFont="1" applyFill="1" applyBorder="1" applyAlignment="1" applyProtection="1">
      <alignment horizontal="center" vertical="center" wrapText="1"/>
      <protection locked="0"/>
    </xf>
    <xf numFmtId="167" fontId="16" fillId="5" borderId="2" xfId="1" applyNumberFormat="1" applyFont="1" applyFill="1" applyBorder="1" applyAlignment="1" applyProtection="1">
      <alignment horizontal="center" vertical="center" wrapText="1"/>
      <protection locked="0"/>
    </xf>
    <xf numFmtId="167" fontId="16" fillId="10" borderId="2" xfId="1" applyNumberFormat="1" applyFont="1" applyFill="1" applyBorder="1" applyAlignment="1" applyProtection="1">
      <alignment horizontal="center" vertical="center" wrapText="1"/>
      <protection locked="0"/>
    </xf>
    <xf numFmtId="166" fontId="15" fillId="0" borderId="2" xfId="0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wrapText="1"/>
    </xf>
    <xf numFmtId="167" fontId="9" fillId="0" borderId="10" xfId="0" applyNumberFormat="1" applyFont="1" applyBorder="1" applyAlignment="1" applyProtection="1">
      <alignment horizontal="center" vertical="center" wrapText="1"/>
      <protection locked="0"/>
    </xf>
    <xf numFmtId="167" fontId="9" fillId="0" borderId="5" xfId="0" applyNumberFormat="1" applyFont="1" applyBorder="1" applyAlignment="1" applyProtection="1">
      <alignment horizontal="center" vertical="center" wrapText="1"/>
      <protection locked="0"/>
    </xf>
    <xf numFmtId="167" fontId="9" fillId="4" borderId="5" xfId="0" applyNumberFormat="1" applyFont="1" applyFill="1" applyBorder="1" applyAlignment="1" applyProtection="1">
      <alignment horizontal="center" vertical="center" wrapText="1"/>
      <protection locked="0"/>
    </xf>
    <xf numFmtId="167" fontId="9" fillId="5" borderId="5" xfId="0" applyNumberFormat="1" applyFont="1" applyFill="1" applyBorder="1" applyAlignment="1" applyProtection="1">
      <alignment horizontal="center" vertical="center" wrapText="1"/>
      <protection locked="0"/>
    </xf>
    <xf numFmtId="167" fontId="9" fillId="10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 vertical="center"/>
    </xf>
    <xf numFmtId="167" fontId="12" fillId="0" borderId="1" xfId="0" applyNumberFormat="1" applyFont="1" applyBorder="1"/>
    <xf numFmtId="167" fontId="3" fillId="0" borderId="0" xfId="0" applyNumberFormat="1" applyFont="1" applyAlignment="1">
      <alignment vertical="center"/>
    </xf>
    <xf numFmtId="0" fontId="19" fillId="4" borderId="2" xfId="0" applyFont="1" applyFill="1" applyBorder="1" applyAlignment="1">
      <alignment horizontal="center" vertical="center" wrapText="1"/>
    </xf>
    <xf numFmtId="167" fontId="19" fillId="4" borderId="2" xfId="0" applyNumberFormat="1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center" vertical="center" wrapText="1"/>
    </xf>
    <xf numFmtId="167" fontId="19" fillId="5" borderId="2" xfId="0" applyNumberFormat="1" applyFont="1" applyFill="1" applyBorder="1" applyAlignment="1">
      <alignment horizontal="center" vertical="center"/>
    </xf>
    <xf numFmtId="0" fontId="19" fillId="10" borderId="2" xfId="0" applyFont="1" applyFill="1" applyBorder="1" applyAlignment="1">
      <alignment horizontal="center" vertical="center" wrapText="1"/>
    </xf>
    <xf numFmtId="167" fontId="19" fillId="10" borderId="2" xfId="0" applyNumberFormat="1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 wrapText="1"/>
    </xf>
    <xf numFmtId="167" fontId="19" fillId="9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167" fontId="19" fillId="0" borderId="2" xfId="0" applyNumberFormat="1" applyFont="1" applyBorder="1" applyAlignment="1">
      <alignment horizontal="center" vertical="center"/>
    </xf>
    <xf numFmtId="165" fontId="18" fillId="0" borderId="0" xfId="1" applyFont="1"/>
    <xf numFmtId="43" fontId="0" fillId="0" borderId="0" xfId="0" applyNumberFormat="1"/>
    <xf numFmtId="43" fontId="18" fillId="0" borderId="0" xfId="0" applyNumberFormat="1" applyFont="1"/>
    <xf numFmtId="165" fontId="0" fillId="0" borderId="0" xfId="0" applyNumberFormat="1"/>
    <xf numFmtId="1" fontId="1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6" fontId="11" fillId="0" borderId="2" xfId="1" applyNumberFormat="1" applyFont="1" applyBorder="1" applyAlignment="1" applyProtection="1">
      <alignment horizontal="center" vertical="center" wrapText="1"/>
      <protection locked="0"/>
    </xf>
    <xf numFmtId="166" fontId="16" fillId="0" borderId="2" xfId="1" applyNumberFormat="1" applyFont="1" applyBorder="1" applyAlignment="1" applyProtection="1">
      <alignment horizontal="center" vertical="center" wrapText="1"/>
      <protection locked="0"/>
    </xf>
    <xf numFmtId="167" fontId="16" fillId="0" borderId="2" xfId="1" applyNumberFormat="1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2" fillId="5" borderId="7" xfId="0" applyFont="1" applyFill="1" applyBorder="1" applyAlignment="1">
      <alignment horizontal="center"/>
    </xf>
    <xf numFmtId="0" fontId="12" fillId="5" borderId="8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14" fillId="6" borderId="0" xfId="0" applyFont="1" applyFill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center" vertical="center"/>
    </xf>
    <xf numFmtId="0" fontId="12" fillId="10" borderId="7" xfId="0" applyFont="1" applyFill="1" applyBorder="1" applyAlignment="1">
      <alignment horizontal="center"/>
    </xf>
    <xf numFmtId="0" fontId="12" fillId="10" borderId="8" xfId="0" applyFont="1" applyFill="1" applyBorder="1" applyAlignment="1">
      <alignment horizontal="center"/>
    </xf>
    <xf numFmtId="0" fontId="12" fillId="10" borderId="9" xfId="0" applyFont="1" applyFill="1" applyBorder="1" applyAlignment="1">
      <alignment horizontal="center"/>
    </xf>
  </cellXfs>
  <cellStyles count="5">
    <cellStyle name="Moneda" xfId="1" builtinId="4"/>
    <cellStyle name="Moneda [0] 2" xfId="3" xr:uid="{AB1A84B8-860A-4360-9B23-DA77FCCA6DC3}"/>
    <cellStyle name="Normal" xfId="0" builtinId="0"/>
    <cellStyle name="Normal 2" xfId="2" xr:uid="{00000000-0005-0000-0000-000006000000}"/>
    <cellStyle name="Porcentaje" xfId="4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C86"/>
  <sheetViews>
    <sheetView showGridLines="0" tabSelected="1" topLeftCell="N68" zoomScale="50" zoomScaleNormal="50" workbookViewId="0">
      <selection activeCell="Y16" sqref="Y16"/>
    </sheetView>
  </sheetViews>
  <sheetFormatPr defaultColWidth="11.42578125" defaultRowHeight="15"/>
  <cols>
    <col min="1" max="1" width="8.42578125" customWidth="1"/>
    <col min="2" max="2" width="21.85546875" bestFit="1" customWidth="1"/>
    <col min="3" max="3" width="73.42578125" style="1" customWidth="1"/>
    <col min="4" max="4" width="56.28515625" style="2" customWidth="1"/>
    <col min="5" max="5" width="23" style="2" customWidth="1"/>
    <col min="6" max="6" width="14.85546875" customWidth="1"/>
    <col min="7" max="9" width="16.42578125" customWidth="1"/>
    <col min="10" max="10" width="33.42578125" bestFit="1" customWidth="1"/>
    <col min="11" max="11" width="24.42578125" bestFit="1" customWidth="1"/>
    <col min="12" max="12" width="16.85546875" bestFit="1" customWidth="1"/>
    <col min="13" max="13" width="23.42578125" bestFit="1" customWidth="1"/>
    <col min="14" max="14" width="37.140625" bestFit="1" customWidth="1"/>
    <col min="15" max="15" width="24.42578125" bestFit="1" customWidth="1"/>
    <col min="16" max="16" width="21.42578125" customWidth="1"/>
    <col min="17" max="17" width="16.28515625" bestFit="1" customWidth="1"/>
    <col min="18" max="18" width="24.42578125" customWidth="1"/>
    <col min="19" max="19" width="37.140625" customWidth="1"/>
    <col min="20" max="20" width="28.140625" style="25" bestFit="1" customWidth="1"/>
    <col min="21" max="21" width="15.7109375" style="25" customWidth="1"/>
    <col min="22" max="22" width="28.140625" style="25" bestFit="1" customWidth="1"/>
    <col min="23" max="23" width="32.28515625" style="25" customWidth="1"/>
    <col min="24" max="24" width="30.42578125" style="25" customWidth="1"/>
    <col min="25" max="25" width="34.42578125" style="25" customWidth="1"/>
    <col min="28" max="28" width="20.140625" customWidth="1"/>
  </cols>
  <sheetData>
    <row r="2" spans="1:29" ht="45">
      <c r="C2" s="69" t="s">
        <v>0</v>
      </c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</row>
    <row r="4" spans="1:29" ht="28.5">
      <c r="C4" s="68" t="s">
        <v>1</v>
      </c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</row>
    <row r="5" spans="1:29" ht="16.5" customHeight="1">
      <c r="C5" s="12"/>
      <c r="D5" s="12"/>
      <c r="E5" s="12"/>
      <c r="F5" s="12"/>
      <c r="G5" s="12"/>
      <c r="H5" s="12"/>
      <c r="I5" s="12"/>
      <c r="J5" s="12"/>
    </row>
    <row r="6" spans="1:29" ht="16.5" customHeight="1">
      <c r="C6" s="12"/>
      <c r="D6" s="12"/>
      <c r="E6" s="12"/>
      <c r="F6" s="12"/>
      <c r="G6" s="12"/>
      <c r="H6" s="12"/>
      <c r="I6" s="12"/>
      <c r="J6" s="51">
        <v>829024739</v>
      </c>
      <c r="N6" s="12">
        <v>829024739</v>
      </c>
    </row>
    <row r="7" spans="1:29" ht="16.5" customHeight="1" thickBot="1">
      <c r="C7" s="12"/>
      <c r="D7" s="12"/>
      <c r="E7" s="12"/>
      <c r="F7" s="12"/>
      <c r="G7" s="12"/>
      <c r="H7" s="12"/>
      <c r="I7" s="12"/>
      <c r="J7" s="51">
        <f>SUBTOTAL(9,J10:J74)</f>
        <v>829024540.82000005</v>
      </c>
      <c r="K7" s="51">
        <f>+J6-J7</f>
        <v>198.17999994754791</v>
      </c>
      <c r="L7" s="51"/>
      <c r="M7" s="51"/>
      <c r="N7" s="51">
        <f>SUBTOTAL(9,N10:N74)</f>
        <v>739885827.23999989</v>
      </c>
      <c r="O7" s="53">
        <f>+N6-N7</f>
        <v>89138911.76000011</v>
      </c>
      <c r="AB7" s="22" t="s">
        <v>2</v>
      </c>
      <c r="AC7" s="23">
        <v>5.0999999999999997E-2</v>
      </c>
    </row>
    <row r="8" spans="1:29" ht="27" thickBot="1">
      <c r="G8" s="62" t="s">
        <v>3</v>
      </c>
      <c r="H8" s="63"/>
      <c r="I8" s="63"/>
      <c r="J8" s="64"/>
      <c r="K8" s="65" t="s">
        <v>4</v>
      </c>
      <c r="L8" s="66"/>
      <c r="M8" s="66"/>
      <c r="N8" s="67"/>
      <c r="O8" s="70" t="s">
        <v>5</v>
      </c>
      <c r="P8" s="71"/>
      <c r="Q8" s="71"/>
      <c r="R8" s="71"/>
      <c r="S8" s="72"/>
      <c r="W8" s="26"/>
      <c r="AB8" s="22" t="s">
        <v>6</v>
      </c>
      <c r="AC8" s="23">
        <v>0.23</v>
      </c>
    </row>
    <row r="9" spans="1:29" ht="102.75" customHeight="1">
      <c r="A9" s="33" t="s">
        <v>7</v>
      </c>
      <c r="B9" s="34" t="s">
        <v>8</v>
      </c>
      <c r="C9" s="34" t="s">
        <v>9</v>
      </c>
      <c r="D9" s="34" t="s">
        <v>10</v>
      </c>
      <c r="E9" s="34" t="s">
        <v>11</v>
      </c>
      <c r="F9" s="34" t="s">
        <v>12</v>
      </c>
      <c r="G9" s="35" t="s">
        <v>13</v>
      </c>
      <c r="H9" s="35" t="s">
        <v>14</v>
      </c>
      <c r="I9" s="35" t="s">
        <v>15</v>
      </c>
      <c r="J9" s="35" t="s">
        <v>16</v>
      </c>
      <c r="K9" s="36" t="s">
        <v>13</v>
      </c>
      <c r="L9" s="36" t="s">
        <v>14</v>
      </c>
      <c r="M9" s="36" t="s">
        <v>15</v>
      </c>
      <c r="N9" s="36" t="s">
        <v>16</v>
      </c>
      <c r="O9" s="37" t="s">
        <v>17</v>
      </c>
      <c r="P9" s="37" t="s">
        <v>18</v>
      </c>
      <c r="Q9" s="37" t="s">
        <v>14</v>
      </c>
      <c r="R9" s="37" t="s">
        <v>15</v>
      </c>
      <c r="S9" s="37" t="s">
        <v>16</v>
      </c>
      <c r="T9" s="16" t="s">
        <v>19</v>
      </c>
      <c r="U9" s="16" t="s">
        <v>20</v>
      </c>
      <c r="V9" s="16" t="s">
        <v>21</v>
      </c>
      <c r="W9" s="16" t="s">
        <v>22</v>
      </c>
      <c r="X9" s="16" t="s">
        <v>23</v>
      </c>
      <c r="Y9" s="17" t="s">
        <v>24</v>
      </c>
    </row>
    <row r="10" spans="1:29" ht="248.25" customHeight="1">
      <c r="A10" s="38">
        <v>1</v>
      </c>
      <c r="B10" s="20" t="s">
        <v>25</v>
      </c>
      <c r="C10" s="3" t="s">
        <v>26</v>
      </c>
      <c r="D10" s="4" t="s">
        <v>27</v>
      </c>
      <c r="E10" s="21" t="s">
        <v>28</v>
      </c>
      <c r="F10" s="55">
        <v>2722</v>
      </c>
      <c r="G10" s="13">
        <v>14108</v>
      </c>
      <c r="H10" s="13">
        <f t="shared" ref="H10:H41" si="0">G10*19%</f>
        <v>2680.52</v>
      </c>
      <c r="I10" s="13">
        <f t="shared" ref="I10:I41" si="1">G10+H10</f>
        <v>16788.52</v>
      </c>
      <c r="J10" s="28">
        <f t="shared" ref="J10:J41" si="2">F10*I10</f>
        <v>45698351.439999998</v>
      </c>
      <c r="K10" s="14">
        <v>39213</v>
      </c>
      <c r="L10" s="14">
        <f t="shared" ref="L10:L41" si="3">K10*19%</f>
        <v>7450.47</v>
      </c>
      <c r="M10" s="14">
        <f t="shared" ref="M10:M41" si="4">K10+L10</f>
        <v>46663.47</v>
      </c>
      <c r="N10" s="29">
        <f t="shared" ref="N10:N41" si="5">F10*M10</f>
        <v>127017965.34</v>
      </c>
      <c r="O10" s="18">
        <v>23772</v>
      </c>
      <c r="P10" s="18">
        <f t="shared" ref="P10:P16" si="6">O10*(1+$AC$7)</f>
        <v>24984.371999999999</v>
      </c>
      <c r="Q10" s="18">
        <f t="shared" ref="Q10:Q41" si="7">+P10*19%</f>
        <v>4747.0306799999998</v>
      </c>
      <c r="R10" s="18">
        <f t="shared" ref="R10:R41" si="8">+O10+Q10</f>
        <v>28519.03068</v>
      </c>
      <c r="S10" s="30">
        <f t="shared" ref="S10:S41" si="9">+R10*F10</f>
        <v>77628801.510959998</v>
      </c>
      <c r="T10" s="31">
        <f t="shared" ref="T10:T41" si="10">+AVERAGE(J10,N10,S10)</f>
        <v>83448372.763653338</v>
      </c>
      <c r="U10" s="24">
        <f t="shared" ref="U10:U41" si="11">ROUND((_xlfn.STDEV.S(J10,N10,S10)),0)</f>
        <v>40970971</v>
      </c>
      <c r="V10" s="31">
        <f>GEOMEAN(J10,N10,S10)</f>
        <v>76664832.070770949</v>
      </c>
      <c r="W10" s="31">
        <f t="shared" ref="W10:W41" si="12">+V10</f>
        <v>76664832.070770949</v>
      </c>
      <c r="X10" s="21" t="s">
        <v>29</v>
      </c>
      <c r="Y10" s="27"/>
    </row>
    <row r="11" spans="1:29" ht="245.25" customHeight="1">
      <c r="A11" s="38">
        <v>2</v>
      </c>
      <c r="B11" s="20" t="s">
        <v>25</v>
      </c>
      <c r="C11" s="6" t="s">
        <v>30</v>
      </c>
      <c r="D11" s="5" t="s">
        <v>31</v>
      </c>
      <c r="E11" s="21" t="s">
        <v>28</v>
      </c>
      <c r="F11" s="55">
        <v>27</v>
      </c>
      <c r="G11" s="13">
        <v>326700</v>
      </c>
      <c r="H11" s="13">
        <f t="shared" si="0"/>
        <v>62073</v>
      </c>
      <c r="I11" s="13">
        <f t="shared" si="1"/>
        <v>388773</v>
      </c>
      <c r="J11" s="28">
        <f t="shared" si="2"/>
        <v>10496871</v>
      </c>
      <c r="K11" s="14">
        <v>932454</v>
      </c>
      <c r="L11" s="14">
        <f t="shared" si="3"/>
        <v>177166.26</v>
      </c>
      <c r="M11" s="14">
        <f t="shared" si="4"/>
        <v>1109620.26</v>
      </c>
      <c r="N11" s="29">
        <f t="shared" si="5"/>
        <v>29959747.02</v>
      </c>
      <c r="O11" s="18">
        <v>629087</v>
      </c>
      <c r="P11" s="18">
        <f t="shared" si="6"/>
        <v>661170.43699999992</v>
      </c>
      <c r="Q11" s="18">
        <f t="shared" si="7"/>
        <v>125622.38302999998</v>
      </c>
      <c r="R11" s="18">
        <f t="shared" si="8"/>
        <v>754709.38303000003</v>
      </c>
      <c r="S11" s="30">
        <f t="shared" si="9"/>
        <v>20377153.341809999</v>
      </c>
      <c r="T11" s="31">
        <f t="shared" si="10"/>
        <v>20277923.787269998</v>
      </c>
      <c r="U11" s="24">
        <f t="shared" si="11"/>
        <v>9731817</v>
      </c>
      <c r="V11" s="31">
        <f>GEOMEAN(J11,N11,S11)</f>
        <v>18574359.140489094</v>
      </c>
      <c r="W11" s="31">
        <f t="shared" si="12"/>
        <v>18574359.140489094</v>
      </c>
      <c r="X11" s="21" t="s">
        <v>29</v>
      </c>
      <c r="Y11" s="27"/>
    </row>
    <row r="12" spans="1:29" ht="86.25" customHeight="1">
      <c r="A12" s="38">
        <v>3</v>
      </c>
      <c r="B12" s="20" t="s">
        <v>25</v>
      </c>
      <c r="C12" s="7" t="s">
        <v>32</v>
      </c>
      <c r="D12" s="8" t="s">
        <v>33</v>
      </c>
      <c r="E12" s="21" t="s">
        <v>28</v>
      </c>
      <c r="F12" s="55">
        <v>10</v>
      </c>
      <c r="G12" s="13">
        <v>371250</v>
      </c>
      <c r="H12" s="13">
        <f t="shared" si="0"/>
        <v>70537.5</v>
      </c>
      <c r="I12" s="13">
        <f t="shared" si="1"/>
        <v>441787.5</v>
      </c>
      <c r="J12" s="28">
        <f t="shared" si="2"/>
        <v>4417875</v>
      </c>
      <c r="K12" s="14">
        <v>962500</v>
      </c>
      <c r="L12" s="14">
        <f t="shared" si="3"/>
        <v>182875</v>
      </c>
      <c r="M12" s="14">
        <f t="shared" si="4"/>
        <v>1145375</v>
      </c>
      <c r="N12" s="29">
        <f t="shared" si="5"/>
        <v>11453750</v>
      </c>
      <c r="O12" s="18">
        <v>575567</v>
      </c>
      <c r="P12" s="18">
        <f t="shared" si="6"/>
        <v>604920.91700000002</v>
      </c>
      <c r="Q12" s="18">
        <f t="shared" si="7"/>
        <v>114934.97423000001</v>
      </c>
      <c r="R12" s="18">
        <f t="shared" si="8"/>
        <v>690501.97423000005</v>
      </c>
      <c r="S12" s="30">
        <f t="shared" si="9"/>
        <v>6905019.7423</v>
      </c>
      <c r="T12" s="31">
        <f t="shared" si="10"/>
        <v>7592214.9140999997</v>
      </c>
      <c r="U12" s="24">
        <f t="shared" si="11"/>
        <v>3567921</v>
      </c>
      <c r="V12" s="31">
        <f>GEOMEAN(J12,N12,S12)</f>
        <v>7043286.4146960424</v>
      </c>
      <c r="W12" s="31">
        <f t="shared" si="12"/>
        <v>7043286.4146960424</v>
      </c>
      <c r="X12" s="21" t="s">
        <v>29</v>
      </c>
      <c r="Y12" s="27"/>
    </row>
    <row r="13" spans="1:29" ht="86.25" customHeight="1">
      <c r="A13" s="38">
        <v>4</v>
      </c>
      <c r="B13" s="20" t="s">
        <v>25</v>
      </c>
      <c r="C13" s="7" t="s">
        <v>32</v>
      </c>
      <c r="D13" s="8" t="s">
        <v>34</v>
      </c>
      <c r="E13" s="21" t="s">
        <v>28</v>
      </c>
      <c r="F13" s="55">
        <v>10</v>
      </c>
      <c r="G13" s="13">
        <v>668250</v>
      </c>
      <c r="H13" s="13">
        <f t="shared" si="0"/>
        <v>126967.5</v>
      </c>
      <c r="I13" s="13">
        <f t="shared" si="1"/>
        <v>795217.5</v>
      </c>
      <c r="J13" s="28">
        <f t="shared" si="2"/>
        <v>7952175</v>
      </c>
      <c r="K13" s="14">
        <v>1925000</v>
      </c>
      <c r="L13" s="14">
        <f t="shared" si="3"/>
        <v>365750</v>
      </c>
      <c r="M13" s="14">
        <f t="shared" si="4"/>
        <v>2290750</v>
      </c>
      <c r="N13" s="29">
        <f t="shared" si="5"/>
        <v>22907500</v>
      </c>
      <c r="O13" s="18">
        <v>1012237</v>
      </c>
      <c r="P13" s="18">
        <f t="shared" si="6"/>
        <v>1063861.0869999998</v>
      </c>
      <c r="Q13" s="18">
        <f t="shared" si="7"/>
        <v>202133.60652999996</v>
      </c>
      <c r="R13" s="18">
        <f t="shared" si="8"/>
        <v>1214370.60653</v>
      </c>
      <c r="S13" s="30">
        <f t="shared" si="9"/>
        <v>12143706.065299999</v>
      </c>
      <c r="T13" s="31">
        <f t="shared" si="10"/>
        <v>14334460.3551</v>
      </c>
      <c r="U13" s="24">
        <f t="shared" si="11"/>
        <v>7714596</v>
      </c>
      <c r="V13" s="31">
        <f>GEOMEAN(J13,N13,S13)</f>
        <v>13029816.221192809</v>
      </c>
      <c r="W13" s="31">
        <f t="shared" si="12"/>
        <v>13029816.221192809</v>
      </c>
      <c r="X13" s="21" t="s">
        <v>29</v>
      </c>
      <c r="Y13" s="27"/>
    </row>
    <row r="14" spans="1:29" ht="86.25" customHeight="1">
      <c r="A14" s="38">
        <v>5</v>
      </c>
      <c r="B14" s="20" t="s">
        <v>25</v>
      </c>
      <c r="C14" s="7" t="s">
        <v>32</v>
      </c>
      <c r="D14" s="8" t="s">
        <v>35</v>
      </c>
      <c r="E14" s="21" t="s">
        <v>28</v>
      </c>
      <c r="F14" s="55">
        <v>1</v>
      </c>
      <c r="G14" s="13">
        <v>6237000</v>
      </c>
      <c r="H14" s="13">
        <f t="shared" si="0"/>
        <v>1185030</v>
      </c>
      <c r="I14" s="13">
        <f t="shared" si="1"/>
        <v>7422030</v>
      </c>
      <c r="J14" s="28">
        <f t="shared" si="2"/>
        <v>7422030</v>
      </c>
      <c r="K14" s="14">
        <v>19250000</v>
      </c>
      <c r="L14" s="14">
        <f t="shared" si="3"/>
        <v>3657500</v>
      </c>
      <c r="M14" s="14">
        <f t="shared" si="4"/>
        <v>22907500</v>
      </c>
      <c r="N14" s="29">
        <f t="shared" si="5"/>
        <v>22907500</v>
      </c>
      <c r="O14" s="18">
        <v>0</v>
      </c>
      <c r="P14" s="18">
        <f t="shared" si="6"/>
        <v>0</v>
      </c>
      <c r="Q14" s="18">
        <f t="shared" si="7"/>
        <v>0</v>
      </c>
      <c r="R14" s="18">
        <f t="shared" si="8"/>
        <v>0</v>
      </c>
      <c r="S14" s="30">
        <f t="shared" si="9"/>
        <v>0</v>
      </c>
      <c r="T14" s="31">
        <f t="shared" si="10"/>
        <v>10109843.333333334</v>
      </c>
      <c r="U14" s="24">
        <f t="shared" si="11"/>
        <v>11687885</v>
      </c>
      <c r="V14" s="31">
        <f>GEOMEAN(J14,N14)</f>
        <v>13039177.590055287</v>
      </c>
      <c r="W14" s="31">
        <f t="shared" si="12"/>
        <v>13039177.590055287</v>
      </c>
      <c r="X14" s="21" t="s">
        <v>29</v>
      </c>
      <c r="Y14" s="27"/>
    </row>
    <row r="15" spans="1:29" ht="164.25" customHeight="1">
      <c r="A15" s="38">
        <v>6</v>
      </c>
      <c r="B15" s="20" t="s">
        <v>25</v>
      </c>
      <c r="C15" s="7" t="s">
        <v>36</v>
      </c>
      <c r="D15" s="9" t="s">
        <v>37</v>
      </c>
      <c r="E15" s="21" t="s">
        <v>28</v>
      </c>
      <c r="F15" s="55">
        <v>112</v>
      </c>
      <c r="G15" s="13">
        <v>26730</v>
      </c>
      <c r="H15" s="13">
        <f t="shared" si="0"/>
        <v>5078.7</v>
      </c>
      <c r="I15" s="13">
        <f t="shared" si="1"/>
        <v>31808.7</v>
      </c>
      <c r="J15" s="28">
        <f t="shared" si="2"/>
        <v>3562574.4</v>
      </c>
      <c r="K15" s="14">
        <v>50035</v>
      </c>
      <c r="L15" s="14">
        <f t="shared" si="3"/>
        <v>9506.65</v>
      </c>
      <c r="M15" s="14">
        <f t="shared" si="4"/>
        <v>59541.65</v>
      </c>
      <c r="N15" s="29">
        <f t="shared" si="5"/>
        <v>6668664.7999999998</v>
      </c>
      <c r="O15" s="18">
        <v>0</v>
      </c>
      <c r="P15" s="18">
        <f t="shared" si="6"/>
        <v>0</v>
      </c>
      <c r="Q15" s="18">
        <f t="shared" si="7"/>
        <v>0</v>
      </c>
      <c r="R15" s="18">
        <f t="shared" si="8"/>
        <v>0</v>
      </c>
      <c r="S15" s="30">
        <f t="shared" si="9"/>
        <v>0</v>
      </c>
      <c r="T15" s="31">
        <f t="shared" si="10"/>
        <v>3410413.0666666664</v>
      </c>
      <c r="U15" s="24">
        <f t="shared" si="11"/>
        <v>3336935</v>
      </c>
      <c r="V15" s="31">
        <f>GEOMEAN(J15,N15)</f>
        <v>4874178.3408756312</v>
      </c>
      <c r="W15" s="31">
        <f t="shared" si="12"/>
        <v>4874178.3408756312</v>
      </c>
      <c r="X15" s="21" t="s">
        <v>29</v>
      </c>
      <c r="Y15" s="27"/>
    </row>
    <row r="16" spans="1:29" ht="246" customHeight="1">
      <c r="A16" s="38">
        <v>7</v>
      </c>
      <c r="B16" s="20" t="s">
        <v>25</v>
      </c>
      <c r="C16" s="56" t="s">
        <v>38</v>
      </c>
      <c r="D16" s="9" t="s">
        <v>39</v>
      </c>
      <c r="E16" s="21" t="s">
        <v>28</v>
      </c>
      <c r="F16" s="55">
        <v>1</v>
      </c>
      <c r="G16" s="57">
        <v>51975000</v>
      </c>
      <c r="H16" s="57">
        <f t="shared" si="0"/>
        <v>9875250</v>
      </c>
      <c r="I16" s="57">
        <f t="shared" si="1"/>
        <v>61850250</v>
      </c>
      <c r="J16" s="58">
        <f t="shared" si="2"/>
        <v>61850250</v>
      </c>
      <c r="K16" s="18">
        <v>3750000</v>
      </c>
      <c r="L16" s="18">
        <f t="shared" si="3"/>
        <v>712500</v>
      </c>
      <c r="M16" s="18">
        <f t="shared" si="4"/>
        <v>4462500</v>
      </c>
      <c r="N16" s="59">
        <f t="shared" si="5"/>
        <v>4462500</v>
      </c>
      <c r="O16" s="18">
        <v>0</v>
      </c>
      <c r="P16" s="18">
        <f t="shared" si="6"/>
        <v>0</v>
      </c>
      <c r="Q16" s="18">
        <f t="shared" si="7"/>
        <v>0</v>
      </c>
      <c r="R16" s="18">
        <f t="shared" si="8"/>
        <v>0</v>
      </c>
      <c r="S16" s="59">
        <f t="shared" si="9"/>
        <v>0</v>
      </c>
      <c r="T16" s="31">
        <f t="shared" si="10"/>
        <v>22104250</v>
      </c>
      <c r="U16" s="24">
        <f t="shared" si="11"/>
        <v>34493287</v>
      </c>
      <c r="V16" s="31">
        <f>GEOMEAN(J16)</f>
        <v>61850250</v>
      </c>
      <c r="W16" s="31">
        <f t="shared" si="12"/>
        <v>61850250</v>
      </c>
      <c r="X16" s="21" t="s">
        <v>29</v>
      </c>
      <c r="Y16" s="60"/>
    </row>
    <row r="17" spans="1:25" ht="30">
      <c r="A17" s="38">
        <v>8</v>
      </c>
      <c r="B17" s="20" t="s">
        <v>25</v>
      </c>
      <c r="C17" s="6" t="s">
        <v>40</v>
      </c>
      <c r="D17" s="9" t="s">
        <v>41</v>
      </c>
      <c r="E17" s="21" t="s">
        <v>28</v>
      </c>
      <c r="F17" s="55">
        <v>1</v>
      </c>
      <c r="G17" s="13">
        <v>564300</v>
      </c>
      <c r="H17" s="13">
        <f t="shared" si="0"/>
        <v>107217</v>
      </c>
      <c r="I17" s="13">
        <f t="shared" si="1"/>
        <v>671517</v>
      </c>
      <c r="J17" s="28">
        <f t="shared" si="2"/>
        <v>671517</v>
      </c>
      <c r="K17" s="14">
        <v>212400</v>
      </c>
      <c r="L17" s="14">
        <f t="shared" si="3"/>
        <v>40356</v>
      </c>
      <c r="M17" s="14">
        <f t="shared" si="4"/>
        <v>252756</v>
      </c>
      <c r="N17" s="29">
        <f t="shared" si="5"/>
        <v>252756</v>
      </c>
      <c r="O17" s="18">
        <v>250071</v>
      </c>
      <c r="P17" s="18">
        <f t="shared" ref="P17:P33" si="13">O17*(1+$AC$8)</f>
        <v>307587.33</v>
      </c>
      <c r="Q17" s="18">
        <f t="shared" si="7"/>
        <v>58441.592700000001</v>
      </c>
      <c r="R17" s="18">
        <f t="shared" si="8"/>
        <v>308512.59269999998</v>
      </c>
      <c r="S17" s="30">
        <f t="shared" si="9"/>
        <v>308512.59269999998</v>
      </c>
      <c r="T17" s="31">
        <f t="shared" si="10"/>
        <v>410928.53089999995</v>
      </c>
      <c r="U17" s="24">
        <f t="shared" si="11"/>
        <v>227392</v>
      </c>
      <c r="V17" s="31">
        <f>GEOMEAN(J17,N17,S17)</f>
        <v>374119.59913410974</v>
      </c>
      <c r="W17" s="31">
        <f t="shared" si="12"/>
        <v>374119.59913410974</v>
      </c>
      <c r="X17" s="21" t="s">
        <v>29</v>
      </c>
      <c r="Y17" s="27"/>
    </row>
    <row r="18" spans="1:25" ht="30">
      <c r="A18" s="38">
        <v>9</v>
      </c>
      <c r="B18" s="20" t="s">
        <v>25</v>
      </c>
      <c r="C18" s="6" t="s">
        <v>42</v>
      </c>
      <c r="D18" s="5" t="s">
        <v>43</v>
      </c>
      <c r="E18" s="21" t="s">
        <v>28</v>
      </c>
      <c r="F18" s="55">
        <v>10</v>
      </c>
      <c r="G18" s="13">
        <v>415800</v>
      </c>
      <c r="H18" s="13">
        <f t="shared" si="0"/>
        <v>79002</v>
      </c>
      <c r="I18" s="13">
        <f t="shared" si="1"/>
        <v>494802</v>
      </c>
      <c r="J18" s="28">
        <f t="shared" si="2"/>
        <v>4948020</v>
      </c>
      <c r="K18" s="14">
        <v>350000</v>
      </c>
      <c r="L18" s="14">
        <f t="shared" si="3"/>
        <v>66500</v>
      </c>
      <c r="M18" s="14">
        <f t="shared" si="4"/>
        <v>416500</v>
      </c>
      <c r="N18" s="29">
        <f t="shared" si="5"/>
        <v>4165000</v>
      </c>
      <c r="O18" s="18">
        <v>0</v>
      </c>
      <c r="P18" s="18">
        <f t="shared" si="13"/>
        <v>0</v>
      </c>
      <c r="Q18" s="18">
        <f t="shared" si="7"/>
        <v>0</v>
      </c>
      <c r="R18" s="18">
        <f t="shared" si="8"/>
        <v>0</v>
      </c>
      <c r="S18" s="30">
        <f t="shared" si="9"/>
        <v>0</v>
      </c>
      <c r="T18" s="31">
        <f t="shared" si="10"/>
        <v>3037673.3333333335</v>
      </c>
      <c r="U18" s="24">
        <f t="shared" si="11"/>
        <v>2659676</v>
      </c>
      <c r="V18" s="31">
        <f>GEOMEAN(J18,N18)</f>
        <v>4539658.9409337789</v>
      </c>
      <c r="W18" s="31">
        <f t="shared" si="12"/>
        <v>4539658.9409337789</v>
      </c>
      <c r="X18" s="21" t="s">
        <v>29</v>
      </c>
      <c r="Y18" s="27"/>
    </row>
    <row r="19" spans="1:25" ht="45">
      <c r="A19" s="38">
        <v>10</v>
      </c>
      <c r="B19" s="20" t="s">
        <v>25</v>
      </c>
      <c r="C19" s="6" t="s">
        <v>44</v>
      </c>
      <c r="D19" s="8" t="s">
        <v>45</v>
      </c>
      <c r="E19" s="21" t="s">
        <v>46</v>
      </c>
      <c r="F19" s="55">
        <v>2</v>
      </c>
      <c r="G19" s="13">
        <v>415800</v>
      </c>
      <c r="H19" s="13">
        <f t="shared" si="0"/>
        <v>79002</v>
      </c>
      <c r="I19" s="13">
        <f t="shared" si="1"/>
        <v>494802</v>
      </c>
      <c r="J19" s="28">
        <f t="shared" si="2"/>
        <v>989604</v>
      </c>
      <c r="K19" s="14">
        <v>118465</v>
      </c>
      <c r="L19" s="14">
        <f t="shared" si="3"/>
        <v>22508.35</v>
      </c>
      <c r="M19" s="14">
        <f t="shared" si="4"/>
        <v>140973.35</v>
      </c>
      <c r="N19" s="29">
        <f t="shared" si="5"/>
        <v>281946.7</v>
      </c>
      <c r="O19" s="18">
        <v>3982231</v>
      </c>
      <c r="P19" s="18">
        <f t="shared" si="13"/>
        <v>4898144.13</v>
      </c>
      <c r="Q19" s="18">
        <f t="shared" si="7"/>
        <v>930647.38469999994</v>
      </c>
      <c r="R19" s="18">
        <f t="shared" si="8"/>
        <v>4912878.3847000003</v>
      </c>
      <c r="S19" s="30">
        <f t="shared" si="9"/>
        <v>9825756.7694000006</v>
      </c>
      <c r="T19" s="31">
        <f t="shared" si="10"/>
        <v>3699102.4898000001</v>
      </c>
      <c r="U19" s="24">
        <f t="shared" si="11"/>
        <v>5317623</v>
      </c>
      <c r="V19" s="31">
        <f t="shared" ref="V19:V40" si="14">GEOMEAN(J19,N19,S19)</f>
        <v>1399581.379031389</v>
      </c>
      <c r="W19" s="31">
        <f t="shared" si="12"/>
        <v>1399581.379031389</v>
      </c>
      <c r="X19" s="21" t="s">
        <v>29</v>
      </c>
      <c r="Y19" s="27"/>
    </row>
    <row r="20" spans="1:25" ht="30">
      <c r="A20" s="38">
        <v>11</v>
      </c>
      <c r="B20" s="20" t="s">
        <v>25</v>
      </c>
      <c r="C20" s="6" t="s">
        <v>44</v>
      </c>
      <c r="D20" s="5" t="s">
        <v>47</v>
      </c>
      <c r="E20" s="21" t="s">
        <v>46</v>
      </c>
      <c r="F20" s="55">
        <v>2</v>
      </c>
      <c r="G20" s="13">
        <v>415800</v>
      </c>
      <c r="H20" s="13">
        <f t="shared" si="0"/>
        <v>79002</v>
      </c>
      <c r="I20" s="13">
        <f t="shared" si="1"/>
        <v>494802</v>
      </c>
      <c r="J20" s="28">
        <f t="shared" si="2"/>
        <v>989604</v>
      </c>
      <c r="K20" s="14">
        <v>308658</v>
      </c>
      <c r="L20" s="14">
        <f t="shared" si="3"/>
        <v>58645.020000000004</v>
      </c>
      <c r="M20" s="14">
        <f t="shared" si="4"/>
        <v>367303.02</v>
      </c>
      <c r="N20" s="29">
        <f t="shared" si="5"/>
        <v>734606.04</v>
      </c>
      <c r="O20" s="18">
        <v>468718</v>
      </c>
      <c r="P20" s="18">
        <f t="shared" si="13"/>
        <v>576523.14</v>
      </c>
      <c r="Q20" s="18">
        <f t="shared" si="7"/>
        <v>109539.39660000001</v>
      </c>
      <c r="R20" s="18">
        <f t="shared" si="8"/>
        <v>578257.39659999998</v>
      </c>
      <c r="S20" s="30">
        <f t="shared" si="9"/>
        <v>1156514.7932</v>
      </c>
      <c r="T20" s="31">
        <f t="shared" si="10"/>
        <v>960241.61106666678</v>
      </c>
      <c r="U20" s="24">
        <f t="shared" si="11"/>
        <v>212481</v>
      </c>
      <c r="V20" s="31">
        <f t="shared" si="14"/>
        <v>943819.71105570323</v>
      </c>
      <c r="W20" s="31">
        <f t="shared" si="12"/>
        <v>943819.71105570323</v>
      </c>
      <c r="X20" s="21" t="s">
        <v>29</v>
      </c>
      <c r="Y20" s="27"/>
    </row>
    <row r="21" spans="1:25" ht="30">
      <c r="A21" s="38">
        <v>12</v>
      </c>
      <c r="B21" s="20" t="s">
        <v>25</v>
      </c>
      <c r="C21" s="6" t="s">
        <v>44</v>
      </c>
      <c r="D21" s="5" t="s">
        <v>48</v>
      </c>
      <c r="E21" s="21" t="s">
        <v>46</v>
      </c>
      <c r="F21" s="55">
        <v>2</v>
      </c>
      <c r="G21" s="13">
        <v>415800</v>
      </c>
      <c r="H21" s="13">
        <f t="shared" si="0"/>
        <v>79002</v>
      </c>
      <c r="I21" s="13">
        <f t="shared" si="1"/>
        <v>494802</v>
      </c>
      <c r="J21" s="28">
        <f t="shared" si="2"/>
        <v>989604</v>
      </c>
      <c r="K21" s="14">
        <v>264878</v>
      </c>
      <c r="L21" s="14">
        <f t="shared" si="3"/>
        <v>50326.82</v>
      </c>
      <c r="M21" s="14">
        <f t="shared" si="4"/>
        <v>315204.82</v>
      </c>
      <c r="N21" s="29">
        <f t="shared" si="5"/>
        <v>630409.64</v>
      </c>
      <c r="O21" s="18">
        <v>468719</v>
      </c>
      <c r="P21" s="18">
        <f t="shared" si="13"/>
        <v>576524.37</v>
      </c>
      <c r="Q21" s="18">
        <f t="shared" si="7"/>
        <v>109539.6303</v>
      </c>
      <c r="R21" s="18">
        <f t="shared" si="8"/>
        <v>578258.63029999996</v>
      </c>
      <c r="S21" s="30">
        <f t="shared" si="9"/>
        <v>1156517.2605999999</v>
      </c>
      <c r="T21" s="31">
        <f t="shared" si="10"/>
        <v>925510.30020000006</v>
      </c>
      <c r="U21" s="24">
        <f t="shared" si="11"/>
        <v>268846</v>
      </c>
      <c r="V21" s="31">
        <f t="shared" si="14"/>
        <v>896902.98382980784</v>
      </c>
      <c r="W21" s="31">
        <f t="shared" si="12"/>
        <v>896902.98382980784</v>
      </c>
      <c r="X21" s="21" t="s">
        <v>29</v>
      </c>
      <c r="Y21" s="27"/>
    </row>
    <row r="22" spans="1:25" ht="30">
      <c r="A22" s="38">
        <v>13</v>
      </c>
      <c r="B22" s="20" t="s">
        <v>25</v>
      </c>
      <c r="C22" s="6" t="s">
        <v>44</v>
      </c>
      <c r="D22" s="5" t="s">
        <v>49</v>
      </c>
      <c r="E22" s="21" t="s">
        <v>46</v>
      </c>
      <c r="F22" s="55">
        <v>2</v>
      </c>
      <c r="G22" s="13">
        <v>415800</v>
      </c>
      <c r="H22" s="13">
        <f t="shared" si="0"/>
        <v>79002</v>
      </c>
      <c r="I22" s="13">
        <f t="shared" si="1"/>
        <v>494802</v>
      </c>
      <c r="J22" s="28">
        <f t="shared" si="2"/>
        <v>989604</v>
      </c>
      <c r="K22" s="14">
        <v>109933</v>
      </c>
      <c r="L22" s="14">
        <f t="shared" si="3"/>
        <v>20887.27</v>
      </c>
      <c r="M22" s="14">
        <f t="shared" si="4"/>
        <v>130820.27</v>
      </c>
      <c r="N22" s="29">
        <f t="shared" si="5"/>
        <v>261640.54</v>
      </c>
      <c r="O22" s="18">
        <v>583330</v>
      </c>
      <c r="P22" s="18">
        <f t="shared" si="13"/>
        <v>717495.9</v>
      </c>
      <c r="Q22" s="18">
        <f t="shared" si="7"/>
        <v>136324.22100000002</v>
      </c>
      <c r="R22" s="18">
        <f t="shared" si="8"/>
        <v>719654.22100000002</v>
      </c>
      <c r="S22" s="30">
        <f t="shared" si="9"/>
        <v>1439308.442</v>
      </c>
      <c r="T22" s="31">
        <f t="shared" si="10"/>
        <v>896850.99399999995</v>
      </c>
      <c r="U22" s="24">
        <f t="shared" si="11"/>
        <v>594288</v>
      </c>
      <c r="V22" s="31">
        <f t="shared" si="14"/>
        <v>719625.89706529328</v>
      </c>
      <c r="W22" s="31">
        <f t="shared" si="12"/>
        <v>719625.89706529328</v>
      </c>
      <c r="X22" s="21" t="s">
        <v>29</v>
      </c>
      <c r="Y22" s="27"/>
    </row>
    <row r="23" spans="1:25" ht="30">
      <c r="A23" s="38">
        <v>14</v>
      </c>
      <c r="B23" s="20" t="s">
        <v>25</v>
      </c>
      <c r="C23" s="6" t="s">
        <v>44</v>
      </c>
      <c r="D23" s="9" t="s">
        <v>50</v>
      </c>
      <c r="E23" s="21" t="s">
        <v>46</v>
      </c>
      <c r="F23" s="55">
        <v>2</v>
      </c>
      <c r="G23" s="13">
        <v>415800</v>
      </c>
      <c r="H23" s="13">
        <f t="shared" si="0"/>
        <v>79002</v>
      </c>
      <c r="I23" s="13">
        <f t="shared" si="1"/>
        <v>494802</v>
      </c>
      <c r="J23" s="28">
        <f t="shared" si="2"/>
        <v>989604</v>
      </c>
      <c r="K23" s="14">
        <v>231296</v>
      </c>
      <c r="L23" s="14">
        <f t="shared" si="3"/>
        <v>43946.239999999998</v>
      </c>
      <c r="M23" s="14">
        <f t="shared" si="4"/>
        <v>275242.23999999999</v>
      </c>
      <c r="N23" s="29">
        <f t="shared" si="5"/>
        <v>550484.47999999998</v>
      </c>
      <c r="O23" s="18">
        <v>583329</v>
      </c>
      <c r="P23" s="18">
        <f t="shared" si="13"/>
        <v>717494.67</v>
      </c>
      <c r="Q23" s="18">
        <f t="shared" si="7"/>
        <v>136323.98730000001</v>
      </c>
      <c r="R23" s="18">
        <f t="shared" si="8"/>
        <v>719652.98730000004</v>
      </c>
      <c r="S23" s="30">
        <f t="shared" si="9"/>
        <v>1439305.9746000001</v>
      </c>
      <c r="T23" s="31">
        <f t="shared" si="10"/>
        <v>993131.48486666661</v>
      </c>
      <c r="U23" s="24">
        <f t="shared" si="11"/>
        <v>444421</v>
      </c>
      <c r="V23" s="31">
        <f t="shared" si="14"/>
        <v>922118.10653052852</v>
      </c>
      <c r="W23" s="31">
        <f t="shared" si="12"/>
        <v>922118.10653052852</v>
      </c>
      <c r="X23" s="21" t="s">
        <v>29</v>
      </c>
      <c r="Y23" s="27"/>
    </row>
    <row r="24" spans="1:25" ht="30">
      <c r="A24" s="38">
        <v>15</v>
      </c>
      <c r="B24" s="20" t="s">
        <v>25</v>
      </c>
      <c r="C24" s="6" t="s">
        <v>44</v>
      </c>
      <c r="D24" s="9" t="s">
        <v>51</v>
      </c>
      <c r="E24" s="21" t="s">
        <v>46</v>
      </c>
      <c r="F24" s="55">
        <v>2</v>
      </c>
      <c r="G24" s="13">
        <v>415800</v>
      </c>
      <c r="H24" s="13">
        <f t="shared" si="0"/>
        <v>79002</v>
      </c>
      <c r="I24" s="13">
        <f t="shared" si="1"/>
        <v>494802</v>
      </c>
      <c r="J24" s="28">
        <f t="shared" si="2"/>
        <v>989604</v>
      </c>
      <c r="K24" s="14">
        <v>253458</v>
      </c>
      <c r="L24" s="14">
        <f t="shared" si="3"/>
        <v>48157.020000000004</v>
      </c>
      <c r="M24" s="14">
        <f t="shared" si="4"/>
        <v>301615.02</v>
      </c>
      <c r="N24" s="29">
        <f t="shared" si="5"/>
        <v>603230.04</v>
      </c>
      <c r="O24" s="18">
        <v>1240455</v>
      </c>
      <c r="P24" s="18">
        <f t="shared" si="13"/>
        <v>1525759.65</v>
      </c>
      <c r="Q24" s="18">
        <f t="shared" si="7"/>
        <v>289894.33350000001</v>
      </c>
      <c r="R24" s="18">
        <f t="shared" si="8"/>
        <v>1530349.3334999999</v>
      </c>
      <c r="S24" s="30">
        <f t="shared" si="9"/>
        <v>3060698.6669999999</v>
      </c>
      <c r="T24" s="31">
        <f t="shared" si="10"/>
        <v>1551177.5690000001</v>
      </c>
      <c r="U24" s="24">
        <f t="shared" si="11"/>
        <v>1321481</v>
      </c>
      <c r="V24" s="31">
        <f t="shared" si="14"/>
        <v>1222517.240227632</v>
      </c>
      <c r="W24" s="31">
        <f t="shared" si="12"/>
        <v>1222517.240227632</v>
      </c>
      <c r="X24" s="21" t="s">
        <v>29</v>
      </c>
      <c r="Y24" s="27"/>
    </row>
    <row r="25" spans="1:25" ht="30">
      <c r="A25" s="38">
        <v>16</v>
      </c>
      <c r="B25" s="20" t="s">
        <v>25</v>
      </c>
      <c r="C25" s="6" t="s">
        <v>44</v>
      </c>
      <c r="D25" s="9" t="s">
        <v>52</v>
      </c>
      <c r="E25" s="21" t="s">
        <v>46</v>
      </c>
      <c r="F25" s="55">
        <v>2</v>
      </c>
      <c r="G25" s="13">
        <v>415800</v>
      </c>
      <c r="H25" s="13">
        <f t="shared" si="0"/>
        <v>79002</v>
      </c>
      <c r="I25" s="13">
        <f t="shared" si="1"/>
        <v>494802</v>
      </c>
      <c r="J25" s="28">
        <f t="shared" si="2"/>
        <v>989604</v>
      </c>
      <c r="K25" s="14">
        <v>253458</v>
      </c>
      <c r="L25" s="14">
        <f t="shared" si="3"/>
        <v>48157.020000000004</v>
      </c>
      <c r="M25" s="14">
        <f t="shared" si="4"/>
        <v>301615.02</v>
      </c>
      <c r="N25" s="29">
        <f t="shared" si="5"/>
        <v>603230.04</v>
      </c>
      <c r="O25" s="18">
        <v>532057</v>
      </c>
      <c r="P25" s="18">
        <f t="shared" si="13"/>
        <v>654430.11</v>
      </c>
      <c r="Q25" s="18">
        <f t="shared" si="7"/>
        <v>124341.7209</v>
      </c>
      <c r="R25" s="18">
        <f t="shared" si="8"/>
        <v>656398.72089999996</v>
      </c>
      <c r="S25" s="30">
        <f t="shared" si="9"/>
        <v>1312797.4417999999</v>
      </c>
      <c r="T25" s="31">
        <f t="shared" si="10"/>
        <v>968543.82726666669</v>
      </c>
      <c r="U25" s="24">
        <f t="shared" si="11"/>
        <v>355252</v>
      </c>
      <c r="V25" s="31">
        <f t="shared" si="14"/>
        <v>921964.16565026832</v>
      </c>
      <c r="W25" s="31">
        <f t="shared" si="12"/>
        <v>921964.16565026832</v>
      </c>
      <c r="X25" s="21" t="s">
        <v>29</v>
      </c>
      <c r="Y25" s="27"/>
    </row>
    <row r="26" spans="1:25" ht="30">
      <c r="A26" s="38">
        <v>17</v>
      </c>
      <c r="B26" s="20" t="s">
        <v>25</v>
      </c>
      <c r="C26" s="6" t="s">
        <v>44</v>
      </c>
      <c r="D26" s="9" t="s">
        <v>53</v>
      </c>
      <c r="E26" s="21" t="s">
        <v>46</v>
      </c>
      <c r="F26" s="55">
        <v>2</v>
      </c>
      <c r="G26" s="13">
        <v>415800</v>
      </c>
      <c r="H26" s="13">
        <f t="shared" si="0"/>
        <v>79002</v>
      </c>
      <c r="I26" s="13">
        <f t="shared" si="1"/>
        <v>494802</v>
      </c>
      <c r="J26" s="28">
        <f t="shared" si="2"/>
        <v>989604</v>
      </c>
      <c r="K26" s="14">
        <v>480730</v>
      </c>
      <c r="L26" s="14">
        <f t="shared" si="3"/>
        <v>91338.7</v>
      </c>
      <c r="M26" s="14">
        <f t="shared" si="4"/>
        <v>572068.69999999995</v>
      </c>
      <c r="N26" s="29">
        <f t="shared" si="5"/>
        <v>1144137.3999999999</v>
      </c>
      <c r="O26" s="18">
        <v>532058</v>
      </c>
      <c r="P26" s="18">
        <f t="shared" si="13"/>
        <v>654431.34</v>
      </c>
      <c r="Q26" s="18">
        <f t="shared" si="7"/>
        <v>124341.9546</v>
      </c>
      <c r="R26" s="18">
        <f t="shared" si="8"/>
        <v>656399.95460000006</v>
      </c>
      <c r="S26" s="30">
        <f t="shared" si="9"/>
        <v>1312799.9092000001</v>
      </c>
      <c r="T26" s="31">
        <f t="shared" si="10"/>
        <v>1148847.1030666668</v>
      </c>
      <c r="U26" s="24">
        <f t="shared" si="11"/>
        <v>161649</v>
      </c>
      <c r="V26" s="31">
        <f t="shared" si="14"/>
        <v>1141246.3128605268</v>
      </c>
      <c r="W26" s="31">
        <f t="shared" si="12"/>
        <v>1141246.3128605268</v>
      </c>
      <c r="X26" s="21" t="s">
        <v>29</v>
      </c>
      <c r="Y26" s="27"/>
    </row>
    <row r="27" spans="1:25" ht="30">
      <c r="A27" s="38">
        <v>18</v>
      </c>
      <c r="B27" s="20" t="s">
        <v>25</v>
      </c>
      <c r="C27" s="6" t="s">
        <v>44</v>
      </c>
      <c r="D27" s="9" t="s">
        <v>54</v>
      </c>
      <c r="E27" s="21" t="s">
        <v>46</v>
      </c>
      <c r="F27" s="55">
        <v>2</v>
      </c>
      <c r="G27" s="13">
        <v>415800</v>
      </c>
      <c r="H27" s="13">
        <f t="shared" si="0"/>
        <v>79002</v>
      </c>
      <c r="I27" s="13">
        <f t="shared" si="1"/>
        <v>494802</v>
      </c>
      <c r="J27" s="28">
        <f t="shared" si="2"/>
        <v>989604</v>
      </c>
      <c r="K27" s="14">
        <v>480730</v>
      </c>
      <c r="L27" s="14">
        <f t="shared" si="3"/>
        <v>91338.7</v>
      </c>
      <c r="M27" s="14">
        <f t="shared" si="4"/>
        <v>572068.69999999995</v>
      </c>
      <c r="N27" s="29">
        <f t="shared" si="5"/>
        <v>1144137.3999999999</v>
      </c>
      <c r="O27" s="18">
        <v>468725</v>
      </c>
      <c r="P27" s="18">
        <f t="shared" si="13"/>
        <v>576531.75</v>
      </c>
      <c r="Q27" s="18">
        <f t="shared" si="7"/>
        <v>109541.0325</v>
      </c>
      <c r="R27" s="18">
        <f t="shared" si="8"/>
        <v>578266.03249999997</v>
      </c>
      <c r="S27" s="30">
        <f t="shared" si="9"/>
        <v>1156532.0649999999</v>
      </c>
      <c r="T27" s="31">
        <f t="shared" si="10"/>
        <v>1096757.8216666665</v>
      </c>
      <c r="U27" s="24">
        <f t="shared" si="11"/>
        <v>93005</v>
      </c>
      <c r="V27" s="31">
        <f t="shared" si="14"/>
        <v>1094038.0685688779</v>
      </c>
      <c r="W27" s="31">
        <f t="shared" si="12"/>
        <v>1094038.0685688779</v>
      </c>
      <c r="X27" s="21" t="s">
        <v>29</v>
      </c>
      <c r="Y27" s="27"/>
    </row>
    <row r="28" spans="1:25" ht="30">
      <c r="A28" s="38">
        <v>19</v>
      </c>
      <c r="B28" s="20" t="s">
        <v>25</v>
      </c>
      <c r="C28" s="6" t="s">
        <v>44</v>
      </c>
      <c r="D28" s="9" t="s">
        <v>55</v>
      </c>
      <c r="E28" s="21" t="s">
        <v>46</v>
      </c>
      <c r="F28" s="55">
        <v>2</v>
      </c>
      <c r="G28" s="13">
        <v>415800</v>
      </c>
      <c r="H28" s="13">
        <f t="shared" si="0"/>
        <v>79002</v>
      </c>
      <c r="I28" s="13">
        <f t="shared" si="1"/>
        <v>494802</v>
      </c>
      <c r="J28" s="28">
        <f t="shared" si="2"/>
        <v>989604</v>
      </c>
      <c r="K28" s="14">
        <v>506376</v>
      </c>
      <c r="L28" s="14">
        <f t="shared" si="3"/>
        <v>96211.44</v>
      </c>
      <c r="M28" s="14">
        <f t="shared" si="4"/>
        <v>602587.43999999994</v>
      </c>
      <c r="N28" s="29">
        <f t="shared" si="5"/>
        <v>1205174.8799999999</v>
      </c>
      <c r="O28" s="18">
        <v>468726</v>
      </c>
      <c r="P28" s="18">
        <f t="shared" si="13"/>
        <v>576532.98</v>
      </c>
      <c r="Q28" s="18">
        <f t="shared" si="7"/>
        <v>109541.2662</v>
      </c>
      <c r="R28" s="18">
        <f t="shared" si="8"/>
        <v>578267.26619999995</v>
      </c>
      <c r="S28" s="30">
        <f t="shared" si="9"/>
        <v>1156534.5323999999</v>
      </c>
      <c r="T28" s="31">
        <f t="shared" si="10"/>
        <v>1117104.4708</v>
      </c>
      <c r="U28" s="24">
        <f t="shared" si="11"/>
        <v>113065</v>
      </c>
      <c r="V28" s="31">
        <f t="shared" si="14"/>
        <v>1113157.7284450715</v>
      </c>
      <c r="W28" s="31">
        <f t="shared" si="12"/>
        <v>1113157.7284450715</v>
      </c>
      <c r="X28" s="21" t="s">
        <v>29</v>
      </c>
      <c r="Y28" s="27"/>
    </row>
    <row r="29" spans="1:25" ht="30">
      <c r="A29" s="38">
        <v>20</v>
      </c>
      <c r="B29" s="20" t="s">
        <v>25</v>
      </c>
      <c r="C29" s="6" t="s">
        <v>44</v>
      </c>
      <c r="D29" s="9" t="s">
        <v>56</v>
      </c>
      <c r="E29" s="21" t="s">
        <v>46</v>
      </c>
      <c r="F29" s="55">
        <v>2</v>
      </c>
      <c r="G29" s="13">
        <v>415800</v>
      </c>
      <c r="H29" s="13">
        <f t="shared" si="0"/>
        <v>79002</v>
      </c>
      <c r="I29" s="13">
        <f t="shared" si="1"/>
        <v>494802</v>
      </c>
      <c r="J29" s="28">
        <f t="shared" si="2"/>
        <v>989604</v>
      </c>
      <c r="K29" s="14">
        <v>506376</v>
      </c>
      <c r="L29" s="14">
        <f t="shared" si="3"/>
        <v>96211.44</v>
      </c>
      <c r="M29" s="14">
        <f t="shared" si="4"/>
        <v>602587.43999999994</v>
      </c>
      <c r="N29" s="29">
        <f t="shared" si="5"/>
        <v>1205174.8799999999</v>
      </c>
      <c r="O29" s="18">
        <v>468727</v>
      </c>
      <c r="P29" s="18">
        <f t="shared" si="13"/>
        <v>576534.21</v>
      </c>
      <c r="Q29" s="18">
        <f t="shared" si="7"/>
        <v>109541.4999</v>
      </c>
      <c r="R29" s="18">
        <f t="shared" si="8"/>
        <v>578268.49989999994</v>
      </c>
      <c r="S29" s="30">
        <f t="shared" si="9"/>
        <v>1156536.9997999999</v>
      </c>
      <c r="T29" s="31">
        <f t="shared" si="10"/>
        <v>1117105.2932666666</v>
      </c>
      <c r="U29" s="24">
        <f t="shared" si="11"/>
        <v>113066</v>
      </c>
      <c r="V29" s="31">
        <f t="shared" si="14"/>
        <v>1113158.5200638685</v>
      </c>
      <c r="W29" s="31">
        <f t="shared" si="12"/>
        <v>1113158.5200638685</v>
      </c>
      <c r="X29" s="21" t="s">
        <v>29</v>
      </c>
      <c r="Y29" s="27"/>
    </row>
    <row r="30" spans="1:25" ht="30">
      <c r="A30" s="38">
        <v>21</v>
      </c>
      <c r="B30" s="20" t="s">
        <v>25</v>
      </c>
      <c r="C30" s="6" t="s">
        <v>44</v>
      </c>
      <c r="D30" s="9" t="s">
        <v>57</v>
      </c>
      <c r="E30" s="21" t="s">
        <v>46</v>
      </c>
      <c r="F30" s="55">
        <v>2</v>
      </c>
      <c r="G30" s="13">
        <v>415800</v>
      </c>
      <c r="H30" s="13">
        <f t="shared" si="0"/>
        <v>79002</v>
      </c>
      <c r="I30" s="13">
        <f t="shared" si="1"/>
        <v>494802</v>
      </c>
      <c r="J30" s="28">
        <f t="shared" si="2"/>
        <v>989604</v>
      </c>
      <c r="K30" s="14">
        <v>932131</v>
      </c>
      <c r="L30" s="14">
        <f t="shared" si="3"/>
        <v>177104.89</v>
      </c>
      <c r="M30" s="14">
        <f t="shared" si="4"/>
        <v>1109235.8900000001</v>
      </c>
      <c r="N30" s="29">
        <f t="shared" si="5"/>
        <v>2218471.7800000003</v>
      </c>
      <c r="O30" s="18">
        <v>692707</v>
      </c>
      <c r="P30" s="18">
        <f t="shared" si="13"/>
        <v>852029.61</v>
      </c>
      <c r="Q30" s="18">
        <f t="shared" si="7"/>
        <v>161885.62590000001</v>
      </c>
      <c r="R30" s="18">
        <f t="shared" si="8"/>
        <v>854592.62589999998</v>
      </c>
      <c r="S30" s="30">
        <f t="shared" si="9"/>
        <v>1709185.2518</v>
      </c>
      <c r="T30" s="31">
        <f t="shared" si="10"/>
        <v>1639087.0105999999</v>
      </c>
      <c r="U30" s="24">
        <f t="shared" si="11"/>
        <v>617426</v>
      </c>
      <c r="V30" s="31">
        <f t="shared" si="14"/>
        <v>1553942.0864898518</v>
      </c>
      <c r="W30" s="31">
        <f t="shared" si="12"/>
        <v>1553942.0864898518</v>
      </c>
      <c r="X30" s="21" t="s">
        <v>29</v>
      </c>
      <c r="Y30" s="27"/>
    </row>
    <row r="31" spans="1:25" ht="30">
      <c r="A31" s="38">
        <v>22</v>
      </c>
      <c r="B31" s="20" t="s">
        <v>25</v>
      </c>
      <c r="C31" s="6" t="s">
        <v>44</v>
      </c>
      <c r="D31" s="9" t="s">
        <v>58</v>
      </c>
      <c r="E31" s="21" t="s">
        <v>46</v>
      </c>
      <c r="F31" s="55">
        <v>2</v>
      </c>
      <c r="G31" s="13">
        <v>415800</v>
      </c>
      <c r="H31" s="13">
        <f t="shared" si="0"/>
        <v>79002</v>
      </c>
      <c r="I31" s="13">
        <f t="shared" si="1"/>
        <v>494802</v>
      </c>
      <c r="J31" s="28">
        <f t="shared" si="2"/>
        <v>989604</v>
      </c>
      <c r="K31" s="14">
        <v>932131</v>
      </c>
      <c r="L31" s="14">
        <f t="shared" si="3"/>
        <v>177104.89</v>
      </c>
      <c r="M31" s="14">
        <f t="shared" si="4"/>
        <v>1109235.8900000001</v>
      </c>
      <c r="N31" s="29">
        <f t="shared" si="5"/>
        <v>2218471.7800000003</v>
      </c>
      <c r="O31" s="18">
        <v>692706</v>
      </c>
      <c r="P31" s="18">
        <f t="shared" si="13"/>
        <v>852028.38</v>
      </c>
      <c r="Q31" s="18">
        <f t="shared" si="7"/>
        <v>161885.3922</v>
      </c>
      <c r="R31" s="18">
        <f t="shared" si="8"/>
        <v>854591.3922</v>
      </c>
      <c r="S31" s="30">
        <f t="shared" si="9"/>
        <v>1709182.7844</v>
      </c>
      <c r="T31" s="31">
        <f t="shared" si="10"/>
        <v>1639086.1881333336</v>
      </c>
      <c r="U31" s="24">
        <f t="shared" si="11"/>
        <v>617425</v>
      </c>
      <c r="V31" s="31">
        <f t="shared" si="14"/>
        <v>1553941.3387264472</v>
      </c>
      <c r="W31" s="31">
        <f t="shared" si="12"/>
        <v>1553941.3387264472</v>
      </c>
      <c r="X31" s="21" t="s">
        <v>29</v>
      </c>
      <c r="Y31" s="27"/>
    </row>
    <row r="32" spans="1:25" ht="30">
      <c r="A32" s="38">
        <v>23</v>
      </c>
      <c r="B32" s="20" t="s">
        <v>25</v>
      </c>
      <c r="C32" s="6" t="s">
        <v>44</v>
      </c>
      <c r="D32" s="9" t="s">
        <v>59</v>
      </c>
      <c r="E32" s="21" t="s">
        <v>46</v>
      </c>
      <c r="F32" s="55">
        <v>2</v>
      </c>
      <c r="G32" s="13">
        <v>415800</v>
      </c>
      <c r="H32" s="13">
        <f t="shared" si="0"/>
        <v>79002</v>
      </c>
      <c r="I32" s="13">
        <f t="shared" si="1"/>
        <v>494802</v>
      </c>
      <c r="J32" s="28">
        <f t="shared" si="2"/>
        <v>989604</v>
      </c>
      <c r="K32" s="14">
        <v>5062500</v>
      </c>
      <c r="L32" s="14">
        <f t="shared" si="3"/>
        <v>961875</v>
      </c>
      <c r="M32" s="14">
        <f t="shared" si="4"/>
        <v>6024375</v>
      </c>
      <c r="N32" s="29">
        <f t="shared" si="5"/>
        <v>12048750</v>
      </c>
      <c r="O32" s="18">
        <v>1240449</v>
      </c>
      <c r="P32" s="18">
        <f t="shared" si="13"/>
        <v>1525752.27</v>
      </c>
      <c r="Q32" s="18">
        <f t="shared" si="7"/>
        <v>289892.9313</v>
      </c>
      <c r="R32" s="18">
        <f t="shared" si="8"/>
        <v>1530341.9313000001</v>
      </c>
      <c r="S32" s="30">
        <f t="shared" si="9"/>
        <v>3060683.8626000001</v>
      </c>
      <c r="T32" s="31">
        <f t="shared" si="10"/>
        <v>5366345.9542000005</v>
      </c>
      <c r="U32" s="24">
        <f t="shared" si="11"/>
        <v>5879051</v>
      </c>
      <c r="V32" s="31">
        <f t="shared" si="14"/>
        <v>3316963.0707748304</v>
      </c>
      <c r="W32" s="31">
        <f t="shared" si="12"/>
        <v>3316963.0707748304</v>
      </c>
      <c r="X32" s="21" t="s">
        <v>29</v>
      </c>
      <c r="Y32" s="27"/>
    </row>
    <row r="33" spans="1:25" ht="30">
      <c r="A33" s="38">
        <v>24</v>
      </c>
      <c r="B33" s="20" t="s">
        <v>25</v>
      </c>
      <c r="C33" s="6" t="s">
        <v>44</v>
      </c>
      <c r="D33" s="9" t="s">
        <v>60</v>
      </c>
      <c r="E33" s="21" t="s">
        <v>46</v>
      </c>
      <c r="F33" s="55">
        <v>2</v>
      </c>
      <c r="G33" s="13">
        <v>415800</v>
      </c>
      <c r="H33" s="13">
        <f t="shared" si="0"/>
        <v>79002</v>
      </c>
      <c r="I33" s="13">
        <f t="shared" si="1"/>
        <v>494802</v>
      </c>
      <c r="J33" s="28">
        <f t="shared" si="2"/>
        <v>989604</v>
      </c>
      <c r="K33" s="14">
        <v>4725000</v>
      </c>
      <c r="L33" s="14">
        <f t="shared" si="3"/>
        <v>897750</v>
      </c>
      <c r="M33" s="14">
        <f t="shared" si="4"/>
        <v>5622750</v>
      </c>
      <c r="N33" s="29">
        <f t="shared" si="5"/>
        <v>11245500</v>
      </c>
      <c r="O33" s="18">
        <v>1240448</v>
      </c>
      <c r="P33" s="18">
        <f t="shared" si="13"/>
        <v>1525751.04</v>
      </c>
      <c r="Q33" s="18">
        <f t="shared" si="7"/>
        <v>289892.69760000001</v>
      </c>
      <c r="R33" s="18">
        <f t="shared" si="8"/>
        <v>1530340.6976000001</v>
      </c>
      <c r="S33" s="30">
        <f t="shared" si="9"/>
        <v>3060681.3952000001</v>
      </c>
      <c r="T33" s="31">
        <f t="shared" si="10"/>
        <v>5098595.1317333328</v>
      </c>
      <c r="U33" s="24">
        <f t="shared" si="11"/>
        <v>5423161</v>
      </c>
      <c r="V33" s="31">
        <f t="shared" si="14"/>
        <v>3241550.400531102</v>
      </c>
      <c r="W33" s="31">
        <f t="shared" si="12"/>
        <v>3241550.400531102</v>
      </c>
      <c r="X33" s="21" t="s">
        <v>29</v>
      </c>
      <c r="Y33" s="27"/>
    </row>
    <row r="34" spans="1:25" ht="30">
      <c r="A34" s="38">
        <v>25</v>
      </c>
      <c r="B34" s="20" t="s">
        <v>25</v>
      </c>
      <c r="C34" s="6" t="s">
        <v>61</v>
      </c>
      <c r="D34" s="5" t="s">
        <v>62</v>
      </c>
      <c r="E34" s="21" t="s">
        <v>28</v>
      </c>
      <c r="F34" s="55">
        <v>120</v>
      </c>
      <c r="G34" s="13">
        <v>126225</v>
      </c>
      <c r="H34" s="13">
        <f t="shared" si="0"/>
        <v>23982.75</v>
      </c>
      <c r="I34" s="13">
        <f t="shared" si="1"/>
        <v>150207.75</v>
      </c>
      <c r="J34" s="28">
        <f t="shared" si="2"/>
        <v>18024930</v>
      </c>
      <c r="K34" s="14">
        <v>192724</v>
      </c>
      <c r="L34" s="14">
        <f t="shared" si="3"/>
        <v>36617.56</v>
      </c>
      <c r="M34" s="14">
        <f t="shared" si="4"/>
        <v>229341.56</v>
      </c>
      <c r="N34" s="29">
        <f t="shared" si="5"/>
        <v>27520987.199999999</v>
      </c>
      <c r="O34" s="18">
        <v>145925</v>
      </c>
      <c r="P34" s="18">
        <f t="shared" ref="P34:P50" si="15">O34*(1+$AC$7)</f>
        <v>153367.17499999999</v>
      </c>
      <c r="Q34" s="18">
        <f t="shared" si="7"/>
        <v>29139.763249999996</v>
      </c>
      <c r="R34" s="18">
        <f t="shared" si="8"/>
        <v>175064.76324999999</v>
      </c>
      <c r="S34" s="30">
        <f t="shared" si="9"/>
        <v>21007771.59</v>
      </c>
      <c r="T34" s="31">
        <f t="shared" si="10"/>
        <v>22184562.930000003</v>
      </c>
      <c r="U34" s="24">
        <f t="shared" si="11"/>
        <v>4856172</v>
      </c>
      <c r="V34" s="31">
        <f t="shared" si="14"/>
        <v>21842676.849167708</v>
      </c>
      <c r="W34" s="31">
        <f t="shared" si="12"/>
        <v>21842676.849167708</v>
      </c>
      <c r="X34" s="21" t="s">
        <v>29</v>
      </c>
      <c r="Y34" s="27"/>
    </row>
    <row r="35" spans="1:25" ht="30">
      <c r="A35" s="38">
        <v>26</v>
      </c>
      <c r="B35" s="20" t="s">
        <v>25</v>
      </c>
      <c r="C35" s="6" t="s">
        <v>63</v>
      </c>
      <c r="D35" s="5" t="s">
        <v>64</v>
      </c>
      <c r="E35" s="21" t="s">
        <v>28</v>
      </c>
      <c r="F35" s="55">
        <v>15</v>
      </c>
      <c r="G35" s="13">
        <v>178200</v>
      </c>
      <c r="H35" s="13">
        <f t="shared" si="0"/>
        <v>33858</v>
      </c>
      <c r="I35" s="13">
        <f t="shared" si="1"/>
        <v>212058</v>
      </c>
      <c r="J35" s="28">
        <f t="shared" si="2"/>
        <v>3180870</v>
      </c>
      <c r="K35" s="14">
        <v>285000</v>
      </c>
      <c r="L35" s="14">
        <f t="shared" si="3"/>
        <v>54150</v>
      </c>
      <c r="M35" s="14">
        <f t="shared" si="4"/>
        <v>339150</v>
      </c>
      <c r="N35" s="29">
        <f t="shared" si="5"/>
        <v>5087250</v>
      </c>
      <c r="O35" s="18">
        <v>142758</v>
      </c>
      <c r="P35" s="18">
        <f t="shared" si="15"/>
        <v>150038.658</v>
      </c>
      <c r="Q35" s="18">
        <f t="shared" si="7"/>
        <v>28507.345020000001</v>
      </c>
      <c r="R35" s="18">
        <f t="shared" si="8"/>
        <v>171265.34502000001</v>
      </c>
      <c r="S35" s="30">
        <f t="shared" si="9"/>
        <v>2568980.1753000002</v>
      </c>
      <c r="T35" s="31">
        <f t="shared" si="10"/>
        <v>3612366.7250999999</v>
      </c>
      <c r="U35" s="24">
        <f t="shared" si="11"/>
        <v>1313416</v>
      </c>
      <c r="V35" s="31">
        <f t="shared" si="14"/>
        <v>3464149.1663955776</v>
      </c>
      <c r="W35" s="31">
        <f t="shared" si="12"/>
        <v>3464149.1663955776</v>
      </c>
      <c r="X35" s="21" t="s">
        <v>29</v>
      </c>
      <c r="Y35" s="27"/>
    </row>
    <row r="36" spans="1:25" ht="45">
      <c r="A36" s="38">
        <v>27</v>
      </c>
      <c r="B36" s="20" t="s">
        <v>25</v>
      </c>
      <c r="C36" s="6" t="s">
        <v>65</v>
      </c>
      <c r="D36" s="5" t="s">
        <v>66</v>
      </c>
      <c r="E36" s="21" t="s">
        <v>28</v>
      </c>
      <c r="F36" s="55">
        <v>700</v>
      </c>
      <c r="G36" s="13">
        <v>51975</v>
      </c>
      <c r="H36" s="13">
        <f t="shared" si="0"/>
        <v>9875.25</v>
      </c>
      <c r="I36" s="13">
        <f t="shared" si="1"/>
        <v>61850.25</v>
      </c>
      <c r="J36" s="28">
        <f t="shared" si="2"/>
        <v>43295175</v>
      </c>
      <c r="K36" s="14">
        <v>21000</v>
      </c>
      <c r="L36" s="14">
        <f t="shared" si="3"/>
        <v>3990</v>
      </c>
      <c r="M36" s="14">
        <f t="shared" si="4"/>
        <v>24990</v>
      </c>
      <c r="N36" s="29">
        <f t="shared" si="5"/>
        <v>17493000</v>
      </c>
      <c r="O36" s="18">
        <v>22437</v>
      </c>
      <c r="P36" s="18">
        <f t="shared" si="15"/>
        <v>23581.287</v>
      </c>
      <c r="Q36" s="18">
        <f t="shared" si="7"/>
        <v>4480.4445299999998</v>
      </c>
      <c r="R36" s="18">
        <f t="shared" si="8"/>
        <v>26917.444530000001</v>
      </c>
      <c r="S36" s="30">
        <f t="shared" si="9"/>
        <v>18842211.171</v>
      </c>
      <c r="T36" s="31">
        <f t="shared" si="10"/>
        <v>26543462.057</v>
      </c>
      <c r="U36" s="24">
        <f t="shared" si="11"/>
        <v>14523085</v>
      </c>
      <c r="V36" s="31">
        <f t="shared" si="14"/>
        <v>24255592.48227055</v>
      </c>
      <c r="W36" s="31">
        <f t="shared" si="12"/>
        <v>24255592.48227055</v>
      </c>
      <c r="X36" s="21" t="s">
        <v>29</v>
      </c>
      <c r="Y36" s="27"/>
    </row>
    <row r="37" spans="1:25" ht="30">
      <c r="A37" s="38">
        <v>28</v>
      </c>
      <c r="B37" s="20" t="s">
        <v>25</v>
      </c>
      <c r="C37" s="6" t="s">
        <v>67</v>
      </c>
      <c r="D37" s="5" t="s">
        <v>68</v>
      </c>
      <c r="E37" s="21" t="s">
        <v>28</v>
      </c>
      <c r="F37" s="55">
        <v>100</v>
      </c>
      <c r="G37" s="13">
        <v>26730</v>
      </c>
      <c r="H37" s="13">
        <f t="shared" si="0"/>
        <v>5078.7</v>
      </c>
      <c r="I37" s="13">
        <f t="shared" si="1"/>
        <v>31808.7</v>
      </c>
      <c r="J37" s="28">
        <f t="shared" si="2"/>
        <v>3180870</v>
      </c>
      <c r="K37" s="14">
        <v>19600</v>
      </c>
      <c r="L37" s="14">
        <f t="shared" si="3"/>
        <v>3724</v>
      </c>
      <c r="M37" s="14">
        <f t="shared" si="4"/>
        <v>23324</v>
      </c>
      <c r="N37" s="29">
        <f t="shared" si="5"/>
        <v>2332400</v>
      </c>
      <c r="O37" s="18">
        <v>23223</v>
      </c>
      <c r="P37" s="18">
        <f t="shared" si="15"/>
        <v>24407.373</v>
      </c>
      <c r="Q37" s="18">
        <f t="shared" si="7"/>
        <v>4637.4008700000004</v>
      </c>
      <c r="R37" s="18">
        <f t="shared" si="8"/>
        <v>27860.400870000001</v>
      </c>
      <c r="S37" s="30">
        <f t="shared" si="9"/>
        <v>2786040.0870000003</v>
      </c>
      <c r="T37" s="31">
        <f t="shared" si="10"/>
        <v>2766436.6956666666</v>
      </c>
      <c r="U37" s="24">
        <f t="shared" si="11"/>
        <v>424575</v>
      </c>
      <c r="V37" s="31">
        <f t="shared" si="14"/>
        <v>2744387.5341637442</v>
      </c>
      <c r="W37" s="31">
        <f t="shared" si="12"/>
        <v>2744387.5341637442</v>
      </c>
      <c r="X37" s="21" t="s">
        <v>29</v>
      </c>
      <c r="Y37" s="27"/>
    </row>
    <row r="38" spans="1:25" ht="45">
      <c r="A38" s="38">
        <v>29</v>
      </c>
      <c r="B38" s="20" t="s">
        <v>25</v>
      </c>
      <c r="C38" s="6" t="s">
        <v>69</v>
      </c>
      <c r="D38" s="5" t="s">
        <v>70</v>
      </c>
      <c r="E38" s="21" t="s">
        <v>28</v>
      </c>
      <c r="F38" s="55">
        <v>425</v>
      </c>
      <c r="G38" s="13">
        <v>160380</v>
      </c>
      <c r="H38" s="13">
        <f t="shared" si="0"/>
        <v>30472.2</v>
      </c>
      <c r="I38" s="13">
        <f t="shared" si="1"/>
        <v>190852.2</v>
      </c>
      <c r="J38" s="28">
        <f t="shared" si="2"/>
        <v>81112185</v>
      </c>
      <c r="K38" s="14">
        <v>110000</v>
      </c>
      <c r="L38" s="14">
        <f t="shared" si="3"/>
        <v>20900</v>
      </c>
      <c r="M38" s="14">
        <f t="shared" si="4"/>
        <v>130900</v>
      </c>
      <c r="N38" s="29">
        <f t="shared" si="5"/>
        <v>55632500</v>
      </c>
      <c r="O38" s="18">
        <v>141500</v>
      </c>
      <c r="P38" s="18">
        <f t="shared" si="15"/>
        <v>148716.5</v>
      </c>
      <c r="Q38" s="18">
        <f t="shared" si="7"/>
        <v>28256.135000000002</v>
      </c>
      <c r="R38" s="18">
        <f t="shared" si="8"/>
        <v>169756.13500000001</v>
      </c>
      <c r="S38" s="30">
        <f t="shared" si="9"/>
        <v>72146357.375</v>
      </c>
      <c r="T38" s="31">
        <f t="shared" si="10"/>
        <v>69630347.458333328</v>
      </c>
      <c r="U38" s="24">
        <f t="shared" si="11"/>
        <v>12924833</v>
      </c>
      <c r="V38" s="31">
        <f t="shared" si="14"/>
        <v>68792806.684700981</v>
      </c>
      <c r="W38" s="31">
        <f t="shared" si="12"/>
        <v>68792806.684700981</v>
      </c>
      <c r="X38" s="21" t="s">
        <v>29</v>
      </c>
      <c r="Y38" s="27"/>
    </row>
    <row r="39" spans="1:25" ht="30">
      <c r="A39" s="38">
        <v>30</v>
      </c>
      <c r="B39" s="20" t="s">
        <v>25</v>
      </c>
      <c r="C39" s="6" t="s">
        <v>69</v>
      </c>
      <c r="D39" s="5" t="s">
        <v>71</v>
      </c>
      <c r="E39" s="21" t="s">
        <v>28</v>
      </c>
      <c r="F39" s="55">
        <v>6</v>
      </c>
      <c r="G39" s="13">
        <v>787050</v>
      </c>
      <c r="H39" s="13">
        <f t="shared" si="0"/>
        <v>149539.5</v>
      </c>
      <c r="I39" s="13">
        <f t="shared" si="1"/>
        <v>936589.5</v>
      </c>
      <c r="J39" s="28">
        <f t="shared" si="2"/>
        <v>5619537</v>
      </c>
      <c r="K39" s="14">
        <v>550000</v>
      </c>
      <c r="L39" s="14">
        <f t="shared" si="3"/>
        <v>104500</v>
      </c>
      <c r="M39" s="14">
        <f t="shared" si="4"/>
        <v>654500</v>
      </c>
      <c r="N39" s="29">
        <f t="shared" si="5"/>
        <v>3927000</v>
      </c>
      <c r="O39" s="18">
        <v>684166</v>
      </c>
      <c r="P39" s="18">
        <f t="shared" si="15"/>
        <v>719058.4659999999</v>
      </c>
      <c r="Q39" s="18">
        <f t="shared" si="7"/>
        <v>136621.10853999999</v>
      </c>
      <c r="R39" s="18">
        <f t="shared" si="8"/>
        <v>820787.10853999993</v>
      </c>
      <c r="S39" s="30">
        <f t="shared" si="9"/>
        <v>4924722.6512399996</v>
      </c>
      <c r="T39" s="31">
        <f t="shared" si="10"/>
        <v>4823753.2170799999</v>
      </c>
      <c r="U39" s="24">
        <f t="shared" si="11"/>
        <v>850774</v>
      </c>
      <c r="V39" s="31">
        <f t="shared" si="14"/>
        <v>4772153.4980295105</v>
      </c>
      <c r="W39" s="31">
        <f t="shared" si="12"/>
        <v>4772153.4980295105</v>
      </c>
      <c r="X39" s="21" t="s">
        <v>29</v>
      </c>
      <c r="Y39" s="27"/>
    </row>
    <row r="40" spans="1:25" ht="30">
      <c r="A40" s="38">
        <v>31</v>
      </c>
      <c r="B40" s="20" t="s">
        <v>25</v>
      </c>
      <c r="C40" s="6" t="s">
        <v>69</v>
      </c>
      <c r="D40" s="8" t="s">
        <v>72</v>
      </c>
      <c r="E40" s="21" t="s">
        <v>28</v>
      </c>
      <c r="F40" s="55">
        <v>30</v>
      </c>
      <c r="G40" s="13">
        <v>1574100</v>
      </c>
      <c r="H40" s="13">
        <f t="shared" si="0"/>
        <v>299079</v>
      </c>
      <c r="I40" s="13">
        <f t="shared" si="1"/>
        <v>1873179</v>
      </c>
      <c r="J40" s="28">
        <f t="shared" si="2"/>
        <v>56195370</v>
      </c>
      <c r="K40" s="14">
        <v>1100000</v>
      </c>
      <c r="L40" s="14">
        <f t="shared" si="3"/>
        <v>209000</v>
      </c>
      <c r="M40" s="14">
        <f t="shared" si="4"/>
        <v>1309000</v>
      </c>
      <c r="N40" s="29">
        <f t="shared" si="5"/>
        <v>39270000</v>
      </c>
      <c r="O40" s="18">
        <v>1366666</v>
      </c>
      <c r="P40" s="18">
        <f t="shared" si="15"/>
        <v>1436365.966</v>
      </c>
      <c r="Q40" s="18">
        <f t="shared" si="7"/>
        <v>272909.53354000003</v>
      </c>
      <c r="R40" s="18">
        <f t="shared" si="8"/>
        <v>1639575.53354</v>
      </c>
      <c r="S40" s="30">
        <f t="shared" si="9"/>
        <v>49187266.006200001</v>
      </c>
      <c r="T40" s="31">
        <f t="shared" si="10"/>
        <v>48217545.335400008</v>
      </c>
      <c r="U40" s="24">
        <f t="shared" si="11"/>
        <v>8504252</v>
      </c>
      <c r="V40" s="31">
        <f t="shared" si="14"/>
        <v>47702159.476493016</v>
      </c>
      <c r="W40" s="31">
        <f t="shared" si="12"/>
        <v>47702159.476493016</v>
      </c>
      <c r="X40" s="21" t="s">
        <v>29</v>
      </c>
      <c r="Y40" s="27"/>
    </row>
    <row r="41" spans="1:25" ht="45">
      <c r="A41" s="38">
        <v>32</v>
      </c>
      <c r="B41" s="20" t="s">
        <v>25</v>
      </c>
      <c r="C41" s="6" t="s">
        <v>73</v>
      </c>
      <c r="D41" s="5" t="s">
        <v>74</v>
      </c>
      <c r="E41" s="21" t="s">
        <v>28</v>
      </c>
      <c r="F41" s="55">
        <v>10</v>
      </c>
      <c r="G41" s="13">
        <v>234630</v>
      </c>
      <c r="H41" s="13">
        <f t="shared" si="0"/>
        <v>44579.7</v>
      </c>
      <c r="I41" s="13">
        <f t="shared" si="1"/>
        <v>279209.7</v>
      </c>
      <c r="J41" s="28">
        <f t="shared" si="2"/>
        <v>2792097</v>
      </c>
      <c r="K41" s="14">
        <v>165000</v>
      </c>
      <c r="L41" s="14">
        <f t="shared" si="3"/>
        <v>31350</v>
      </c>
      <c r="M41" s="14">
        <f t="shared" si="4"/>
        <v>196350</v>
      </c>
      <c r="N41" s="29">
        <f t="shared" si="5"/>
        <v>1963500</v>
      </c>
      <c r="O41" s="18">
        <v>0</v>
      </c>
      <c r="P41" s="18">
        <f t="shared" si="15"/>
        <v>0</v>
      </c>
      <c r="Q41" s="18">
        <f t="shared" si="7"/>
        <v>0</v>
      </c>
      <c r="R41" s="18">
        <f t="shared" si="8"/>
        <v>0</v>
      </c>
      <c r="S41" s="30">
        <f t="shared" si="9"/>
        <v>0</v>
      </c>
      <c r="T41" s="31">
        <f t="shared" si="10"/>
        <v>1585199</v>
      </c>
      <c r="U41" s="24">
        <f t="shared" si="11"/>
        <v>1433975</v>
      </c>
      <c r="V41" s="31">
        <f>GEOMEAN(J41,N41)</f>
        <v>2341427.4405797846</v>
      </c>
      <c r="W41" s="31">
        <f t="shared" si="12"/>
        <v>2341427.4405797846</v>
      </c>
      <c r="X41" s="21" t="s">
        <v>29</v>
      </c>
      <c r="Y41" s="27"/>
    </row>
    <row r="42" spans="1:25" ht="30">
      <c r="A42" s="38">
        <v>33</v>
      </c>
      <c r="B42" s="20" t="s">
        <v>25</v>
      </c>
      <c r="C42" s="6" t="s">
        <v>75</v>
      </c>
      <c r="D42" s="5" t="s">
        <v>76</v>
      </c>
      <c r="E42" s="21" t="s">
        <v>28</v>
      </c>
      <c r="F42" s="55">
        <f>970*2</f>
        <v>1940</v>
      </c>
      <c r="G42" s="13">
        <v>32670</v>
      </c>
      <c r="H42" s="13">
        <f t="shared" ref="H42:H73" si="16">G42*19%</f>
        <v>6207.3</v>
      </c>
      <c r="I42" s="13">
        <f t="shared" ref="I42:I73" si="17">G42+H42</f>
        <v>38877.300000000003</v>
      </c>
      <c r="J42" s="28">
        <f t="shared" ref="J42:J73" si="18">F42*I42</f>
        <v>75421962</v>
      </c>
      <c r="K42" s="14">
        <v>19800</v>
      </c>
      <c r="L42" s="14">
        <f t="shared" ref="L42:L73" si="19">K42*19%</f>
        <v>3762</v>
      </c>
      <c r="M42" s="14">
        <f t="shared" ref="M42:M73" si="20">K42+L42</f>
        <v>23562</v>
      </c>
      <c r="N42" s="29">
        <f t="shared" ref="N42:N73" si="21">F42*M42</f>
        <v>45710280</v>
      </c>
      <c r="O42" s="18">
        <v>22078</v>
      </c>
      <c r="P42" s="18">
        <f t="shared" si="15"/>
        <v>23203.977999999999</v>
      </c>
      <c r="Q42" s="18">
        <f t="shared" ref="Q42:Q73" si="22">+P42*19%</f>
        <v>4408.7558200000003</v>
      </c>
      <c r="R42" s="18">
        <f t="shared" ref="R42:R73" si="23">+O42+Q42</f>
        <v>26486.755819999998</v>
      </c>
      <c r="S42" s="30">
        <f t="shared" ref="S42:S73" si="24">+R42*F42</f>
        <v>51384306.290799998</v>
      </c>
      <c r="T42" s="31">
        <f t="shared" ref="T42:T73" si="25">+AVERAGE(J42,N42,S42)</f>
        <v>57505516.096933335</v>
      </c>
      <c r="U42" s="24">
        <f t="shared" ref="U42:U74" si="26">ROUND((_xlfn.STDEV.S(J42,N42,S42)),0)</f>
        <v>15773329</v>
      </c>
      <c r="V42" s="31">
        <f>GEOMEAN(J42,N42,S42)</f>
        <v>56162625.453689814</v>
      </c>
      <c r="W42" s="31">
        <f t="shared" ref="W42:W73" si="27">+V42</f>
        <v>56162625.453689814</v>
      </c>
      <c r="X42" s="21" t="s">
        <v>29</v>
      </c>
      <c r="Y42" s="27"/>
    </row>
    <row r="43" spans="1:25" ht="30">
      <c r="A43" s="38">
        <v>34</v>
      </c>
      <c r="B43" s="20" t="s">
        <v>25</v>
      </c>
      <c r="C43" s="6" t="s">
        <v>77</v>
      </c>
      <c r="D43" s="5" t="s">
        <v>78</v>
      </c>
      <c r="E43" s="21" t="s">
        <v>28</v>
      </c>
      <c r="F43" s="55">
        <f>970*2</f>
        <v>1940</v>
      </c>
      <c r="G43" s="13">
        <v>41580</v>
      </c>
      <c r="H43" s="13">
        <f t="shared" si="16"/>
        <v>7900.2</v>
      </c>
      <c r="I43" s="13">
        <f t="shared" si="17"/>
        <v>49480.2</v>
      </c>
      <c r="J43" s="28">
        <f t="shared" si="18"/>
        <v>95991588</v>
      </c>
      <c r="K43" s="14">
        <v>25344</v>
      </c>
      <c r="L43" s="14">
        <f t="shared" si="19"/>
        <v>4815.3599999999997</v>
      </c>
      <c r="M43" s="14">
        <f t="shared" si="20"/>
        <v>30159.360000000001</v>
      </c>
      <c r="N43" s="29">
        <f t="shared" si="21"/>
        <v>58509158.399999999</v>
      </c>
      <c r="O43" s="18">
        <v>38193</v>
      </c>
      <c r="P43" s="18">
        <f t="shared" si="15"/>
        <v>40140.843000000001</v>
      </c>
      <c r="Q43" s="18">
        <f t="shared" si="22"/>
        <v>7626.7601700000005</v>
      </c>
      <c r="R43" s="18">
        <f t="shared" si="23"/>
        <v>45819.760170000001</v>
      </c>
      <c r="S43" s="30">
        <f t="shared" si="24"/>
        <v>88890334.729800001</v>
      </c>
      <c r="T43" s="31">
        <f t="shared" si="25"/>
        <v>81130360.376600012</v>
      </c>
      <c r="U43" s="24">
        <f t="shared" si="26"/>
        <v>19909697</v>
      </c>
      <c r="V43" s="31">
        <f>GEOMEAN(J43,N43,S43)</f>
        <v>79329951.672897175</v>
      </c>
      <c r="W43" s="31">
        <f t="shared" si="27"/>
        <v>79329951.672897175</v>
      </c>
      <c r="X43" s="21" t="s">
        <v>29</v>
      </c>
      <c r="Y43" s="27"/>
    </row>
    <row r="44" spans="1:25" ht="90">
      <c r="A44" s="38">
        <v>35</v>
      </c>
      <c r="B44" s="20" t="s">
        <v>25</v>
      </c>
      <c r="C44" s="6" t="s">
        <v>79</v>
      </c>
      <c r="D44" s="5" t="s">
        <v>80</v>
      </c>
      <c r="E44" s="21" t="s">
        <v>28</v>
      </c>
      <c r="F44" s="55">
        <v>5000</v>
      </c>
      <c r="G44" s="13">
        <v>26730</v>
      </c>
      <c r="H44" s="13">
        <f t="shared" si="16"/>
        <v>5078.7</v>
      </c>
      <c r="I44" s="13">
        <f t="shared" si="17"/>
        <v>31808.7</v>
      </c>
      <c r="J44" s="28">
        <f t="shared" si="18"/>
        <v>159043500</v>
      </c>
      <c r="K44" s="14">
        <v>9600</v>
      </c>
      <c r="L44" s="14">
        <f t="shared" si="19"/>
        <v>1824</v>
      </c>
      <c r="M44" s="14">
        <f t="shared" si="20"/>
        <v>11424</v>
      </c>
      <c r="N44" s="29">
        <f t="shared" si="21"/>
        <v>57120000</v>
      </c>
      <c r="O44" s="18">
        <v>0</v>
      </c>
      <c r="P44" s="18">
        <f t="shared" si="15"/>
        <v>0</v>
      </c>
      <c r="Q44" s="18">
        <f t="shared" si="22"/>
        <v>0</v>
      </c>
      <c r="R44" s="18">
        <f t="shared" si="23"/>
        <v>0</v>
      </c>
      <c r="S44" s="30">
        <f t="shared" si="24"/>
        <v>0</v>
      </c>
      <c r="T44" s="31">
        <f t="shared" si="25"/>
        <v>72054500</v>
      </c>
      <c r="U44" s="24">
        <f t="shared" si="26"/>
        <v>80566669</v>
      </c>
      <c r="V44" s="31">
        <f>GEOMEAN(J44,N44)</f>
        <v>95312982.956153467</v>
      </c>
      <c r="W44" s="31">
        <f t="shared" si="27"/>
        <v>95312982.956153467</v>
      </c>
      <c r="X44" s="21" t="s">
        <v>29</v>
      </c>
      <c r="Y44" s="27"/>
    </row>
    <row r="45" spans="1:25" ht="30">
      <c r="A45" s="38">
        <v>36</v>
      </c>
      <c r="B45" s="20" t="s">
        <v>25</v>
      </c>
      <c r="C45" s="6" t="s">
        <v>81</v>
      </c>
      <c r="D45" s="9" t="s">
        <v>82</v>
      </c>
      <c r="E45" s="21" t="s">
        <v>28</v>
      </c>
      <c r="F45" s="55">
        <v>1</v>
      </c>
      <c r="G45" s="13">
        <v>6682500</v>
      </c>
      <c r="H45" s="13">
        <f t="shared" si="16"/>
        <v>1269675</v>
      </c>
      <c r="I45" s="13">
        <f t="shared" si="17"/>
        <v>7952175</v>
      </c>
      <c r="J45" s="28">
        <f t="shared" si="18"/>
        <v>7952175</v>
      </c>
      <c r="K45" s="14">
        <v>6860000</v>
      </c>
      <c r="L45" s="14">
        <f t="shared" si="19"/>
        <v>1303400</v>
      </c>
      <c r="M45" s="14">
        <f t="shared" si="20"/>
        <v>8163400</v>
      </c>
      <c r="N45" s="29">
        <f t="shared" si="21"/>
        <v>8163400</v>
      </c>
      <c r="O45" s="18">
        <v>28869955</v>
      </c>
      <c r="P45" s="18">
        <f t="shared" si="15"/>
        <v>30342322.704999998</v>
      </c>
      <c r="Q45" s="18">
        <f t="shared" si="22"/>
        <v>5765041.3139499994</v>
      </c>
      <c r="R45" s="18">
        <f t="shared" si="23"/>
        <v>34634996.313950002</v>
      </c>
      <c r="S45" s="30">
        <f t="shared" si="24"/>
        <v>34634996.313950002</v>
      </c>
      <c r="T45" s="31">
        <f t="shared" si="25"/>
        <v>16916857.104650002</v>
      </c>
      <c r="U45" s="24">
        <f t="shared" si="26"/>
        <v>15344722</v>
      </c>
      <c r="V45" s="31">
        <f t="shared" ref="V45:V68" si="28">GEOMEAN(J45,N45,S45)</f>
        <v>13100585.842668239</v>
      </c>
      <c r="W45" s="31">
        <f t="shared" si="27"/>
        <v>13100585.842668239</v>
      </c>
      <c r="X45" s="21" t="s">
        <v>29</v>
      </c>
      <c r="Y45" s="27"/>
    </row>
    <row r="46" spans="1:25" ht="30">
      <c r="A46" s="38">
        <v>37</v>
      </c>
      <c r="B46" s="20" t="s">
        <v>25</v>
      </c>
      <c r="C46" s="6" t="s">
        <v>81</v>
      </c>
      <c r="D46" s="9" t="s">
        <v>83</v>
      </c>
      <c r="E46" s="21" t="s">
        <v>28</v>
      </c>
      <c r="F46" s="55">
        <v>1</v>
      </c>
      <c r="G46" s="13">
        <v>1262250</v>
      </c>
      <c r="H46" s="13">
        <f t="shared" si="16"/>
        <v>239827.5</v>
      </c>
      <c r="I46" s="13">
        <f t="shared" si="17"/>
        <v>1502077.5</v>
      </c>
      <c r="J46" s="28">
        <f t="shared" si="18"/>
        <v>1502077.5</v>
      </c>
      <c r="K46" s="14">
        <v>560000</v>
      </c>
      <c r="L46" s="14">
        <f t="shared" si="19"/>
        <v>106400</v>
      </c>
      <c r="M46" s="14">
        <f t="shared" si="20"/>
        <v>666400</v>
      </c>
      <c r="N46" s="29">
        <f t="shared" si="21"/>
        <v>666400</v>
      </c>
      <c r="O46" s="18">
        <v>1138133</v>
      </c>
      <c r="P46" s="18">
        <f t="shared" si="15"/>
        <v>1196177.7829999998</v>
      </c>
      <c r="Q46" s="18">
        <f t="shared" si="22"/>
        <v>227273.77876999998</v>
      </c>
      <c r="R46" s="18">
        <f t="shared" si="23"/>
        <v>1365406.77877</v>
      </c>
      <c r="S46" s="30">
        <f t="shared" si="24"/>
        <v>1365406.77877</v>
      </c>
      <c r="T46" s="31">
        <f t="shared" si="25"/>
        <v>1177961.4262566667</v>
      </c>
      <c r="U46" s="24">
        <f t="shared" si="26"/>
        <v>448264</v>
      </c>
      <c r="V46" s="31">
        <f t="shared" si="28"/>
        <v>1109761.8589338125</v>
      </c>
      <c r="W46" s="31">
        <f t="shared" si="27"/>
        <v>1109761.8589338125</v>
      </c>
      <c r="X46" s="21" t="s">
        <v>29</v>
      </c>
      <c r="Y46" s="27"/>
    </row>
    <row r="47" spans="1:25" ht="30">
      <c r="A47" s="38">
        <v>38</v>
      </c>
      <c r="B47" s="20" t="s">
        <v>25</v>
      </c>
      <c r="C47" s="6" t="s">
        <v>84</v>
      </c>
      <c r="D47" s="9" t="s">
        <v>85</v>
      </c>
      <c r="E47" s="21" t="s">
        <v>28</v>
      </c>
      <c r="F47" s="55">
        <v>28</v>
      </c>
      <c r="G47" s="13">
        <v>126225</v>
      </c>
      <c r="H47" s="13">
        <f t="shared" si="16"/>
        <v>23982.75</v>
      </c>
      <c r="I47" s="13">
        <f t="shared" si="17"/>
        <v>150207.75</v>
      </c>
      <c r="J47" s="28">
        <f t="shared" si="18"/>
        <v>4205817</v>
      </c>
      <c r="K47" s="14">
        <v>168000</v>
      </c>
      <c r="L47" s="14">
        <f t="shared" si="19"/>
        <v>31920</v>
      </c>
      <c r="M47" s="14">
        <f t="shared" si="20"/>
        <v>199920</v>
      </c>
      <c r="N47" s="29">
        <f t="shared" si="21"/>
        <v>5597760</v>
      </c>
      <c r="O47" s="18">
        <v>99747</v>
      </c>
      <c r="P47" s="18">
        <f t="shared" si="15"/>
        <v>104834.09699999999</v>
      </c>
      <c r="Q47" s="18">
        <f t="shared" si="22"/>
        <v>19918.478429999999</v>
      </c>
      <c r="R47" s="18">
        <f t="shared" si="23"/>
        <v>119665.47843</v>
      </c>
      <c r="S47" s="30">
        <f t="shared" si="24"/>
        <v>3350633.39604</v>
      </c>
      <c r="T47" s="31">
        <f t="shared" si="25"/>
        <v>4384736.79868</v>
      </c>
      <c r="U47" s="24">
        <f t="shared" si="26"/>
        <v>1134197</v>
      </c>
      <c r="V47" s="31">
        <f t="shared" si="28"/>
        <v>4288747.9136941833</v>
      </c>
      <c r="W47" s="31">
        <f t="shared" si="27"/>
        <v>4288747.9136941833</v>
      </c>
      <c r="X47" s="21" t="s">
        <v>29</v>
      </c>
      <c r="Y47" s="27"/>
    </row>
    <row r="48" spans="1:25" ht="30">
      <c r="A48" s="38">
        <v>39</v>
      </c>
      <c r="B48" s="20" t="s">
        <v>25</v>
      </c>
      <c r="C48" s="6" t="s">
        <v>86</v>
      </c>
      <c r="D48" s="9" t="s">
        <v>87</v>
      </c>
      <c r="E48" s="21" t="s">
        <v>28</v>
      </c>
      <c r="F48" s="55">
        <v>1</v>
      </c>
      <c r="G48" s="13">
        <v>1262250</v>
      </c>
      <c r="H48" s="13">
        <f t="shared" si="16"/>
        <v>239827.5</v>
      </c>
      <c r="I48" s="13">
        <f t="shared" si="17"/>
        <v>1502077.5</v>
      </c>
      <c r="J48" s="28">
        <f t="shared" si="18"/>
        <v>1502077.5</v>
      </c>
      <c r="K48" s="14">
        <v>1600000</v>
      </c>
      <c r="L48" s="14">
        <f t="shared" si="19"/>
        <v>304000</v>
      </c>
      <c r="M48" s="14">
        <f t="shared" si="20"/>
        <v>1904000</v>
      </c>
      <c r="N48" s="29">
        <f t="shared" si="21"/>
        <v>1904000</v>
      </c>
      <c r="O48" s="18">
        <v>3173354</v>
      </c>
      <c r="P48" s="18">
        <f t="shared" si="15"/>
        <v>3335195.054</v>
      </c>
      <c r="Q48" s="18">
        <f t="shared" si="22"/>
        <v>633687.06026000006</v>
      </c>
      <c r="R48" s="18">
        <f t="shared" si="23"/>
        <v>3807041.0602600002</v>
      </c>
      <c r="S48" s="30">
        <f t="shared" si="24"/>
        <v>3807041.0602600002</v>
      </c>
      <c r="T48" s="31">
        <f t="shared" si="25"/>
        <v>2404372.8534200001</v>
      </c>
      <c r="U48" s="24">
        <f t="shared" si="26"/>
        <v>1231257</v>
      </c>
      <c r="V48" s="31">
        <f t="shared" si="28"/>
        <v>2216404.1188301872</v>
      </c>
      <c r="W48" s="31">
        <f t="shared" si="27"/>
        <v>2216404.1188301872</v>
      </c>
      <c r="X48" s="21" t="s">
        <v>29</v>
      </c>
      <c r="Y48" s="27"/>
    </row>
    <row r="49" spans="1:25" ht="45">
      <c r="A49" s="38">
        <v>40</v>
      </c>
      <c r="B49" s="20" t="s">
        <v>25</v>
      </c>
      <c r="C49" s="6" t="s">
        <v>88</v>
      </c>
      <c r="D49" s="9" t="s">
        <v>89</v>
      </c>
      <c r="E49" s="21" t="s">
        <v>28</v>
      </c>
      <c r="F49" s="55">
        <v>2704</v>
      </c>
      <c r="G49" s="13">
        <v>5198</v>
      </c>
      <c r="H49" s="13">
        <f t="shared" si="16"/>
        <v>987.62</v>
      </c>
      <c r="I49" s="13">
        <f t="shared" si="17"/>
        <v>6185.62</v>
      </c>
      <c r="J49" s="28">
        <f t="shared" si="18"/>
        <v>16725916.48</v>
      </c>
      <c r="K49" s="14">
        <v>24200</v>
      </c>
      <c r="L49" s="14">
        <f t="shared" si="19"/>
        <v>4598</v>
      </c>
      <c r="M49" s="14">
        <f t="shared" si="20"/>
        <v>28798</v>
      </c>
      <c r="N49" s="29">
        <f t="shared" si="21"/>
        <v>77869792</v>
      </c>
      <c r="O49" s="18">
        <v>3212</v>
      </c>
      <c r="P49" s="18">
        <f t="shared" si="15"/>
        <v>3375.8119999999999</v>
      </c>
      <c r="Q49" s="18">
        <f t="shared" si="22"/>
        <v>641.40427999999997</v>
      </c>
      <c r="R49" s="18">
        <f t="shared" si="23"/>
        <v>3853.4042799999997</v>
      </c>
      <c r="S49" s="30">
        <f t="shared" si="24"/>
        <v>10419605.173119999</v>
      </c>
      <c r="T49" s="31">
        <f t="shared" si="25"/>
        <v>35005104.551040001</v>
      </c>
      <c r="U49" s="24">
        <f t="shared" si="26"/>
        <v>37255583</v>
      </c>
      <c r="V49" s="31">
        <f t="shared" si="28"/>
        <v>23852655.386907447</v>
      </c>
      <c r="W49" s="31">
        <f t="shared" si="27"/>
        <v>23852655.386907447</v>
      </c>
      <c r="X49" s="21" t="s">
        <v>29</v>
      </c>
      <c r="Y49" s="27"/>
    </row>
    <row r="50" spans="1:25" ht="45">
      <c r="A50" s="38">
        <v>41</v>
      </c>
      <c r="B50" s="20" t="s">
        <v>25</v>
      </c>
      <c r="C50" s="6" t="s">
        <v>90</v>
      </c>
      <c r="D50" s="9" t="s">
        <v>91</v>
      </c>
      <c r="E50" s="21" t="s">
        <v>28</v>
      </c>
      <c r="F50" s="55">
        <v>30</v>
      </c>
      <c r="G50" s="13">
        <v>126225</v>
      </c>
      <c r="H50" s="13">
        <f t="shared" si="16"/>
        <v>23982.75</v>
      </c>
      <c r="I50" s="13">
        <f t="shared" si="17"/>
        <v>150207.75</v>
      </c>
      <c r="J50" s="28">
        <f t="shared" si="18"/>
        <v>4506232.5</v>
      </c>
      <c r="K50" s="14">
        <v>126000</v>
      </c>
      <c r="L50" s="14">
        <f t="shared" si="19"/>
        <v>23940</v>
      </c>
      <c r="M50" s="14">
        <f t="shared" si="20"/>
        <v>149940</v>
      </c>
      <c r="N50" s="29">
        <f t="shared" si="21"/>
        <v>4498200</v>
      </c>
      <c r="O50" s="18">
        <v>243558</v>
      </c>
      <c r="P50" s="18">
        <f t="shared" si="15"/>
        <v>255979.45799999998</v>
      </c>
      <c r="Q50" s="18">
        <f t="shared" si="22"/>
        <v>48636.097020000001</v>
      </c>
      <c r="R50" s="18">
        <f t="shared" si="23"/>
        <v>292194.09701999999</v>
      </c>
      <c r="S50" s="30">
        <f t="shared" si="24"/>
        <v>8765822.9105999991</v>
      </c>
      <c r="T50" s="31">
        <f t="shared" si="25"/>
        <v>5923418.4701999994</v>
      </c>
      <c r="U50" s="24">
        <f t="shared" si="26"/>
        <v>2461598</v>
      </c>
      <c r="V50" s="31">
        <f t="shared" si="28"/>
        <v>5621881.4478775458</v>
      </c>
      <c r="W50" s="31">
        <f t="shared" si="27"/>
        <v>5621881.4478775458</v>
      </c>
      <c r="X50" s="21" t="s">
        <v>29</v>
      </c>
      <c r="Y50" s="27"/>
    </row>
    <row r="51" spans="1:25" ht="90">
      <c r="A51" s="38">
        <v>42</v>
      </c>
      <c r="B51" s="20" t="s">
        <v>25</v>
      </c>
      <c r="C51" s="6" t="s">
        <v>92</v>
      </c>
      <c r="D51" s="5" t="s">
        <v>93</v>
      </c>
      <c r="E51" s="21" t="s">
        <v>94</v>
      </c>
      <c r="F51" s="55">
        <v>15</v>
      </c>
      <c r="G51" s="13">
        <v>712800</v>
      </c>
      <c r="H51" s="13">
        <f t="shared" si="16"/>
        <v>135432</v>
      </c>
      <c r="I51" s="13">
        <f t="shared" si="17"/>
        <v>848232</v>
      </c>
      <c r="J51" s="28">
        <f t="shared" si="18"/>
        <v>12723480</v>
      </c>
      <c r="K51" s="14">
        <v>600000</v>
      </c>
      <c r="L51" s="14">
        <f t="shared" si="19"/>
        <v>114000</v>
      </c>
      <c r="M51" s="14">
        <f t="shared" si="20"/>
        <v>714000</v>
      </c>
      <c r="N51" s="29">
        <f t="shared" si="21"/>
        <v>10710000</v>
      </c>
      <c r="O51" s="18">
        <v>317303</v>
      </c>
      <c r="P51" s="18">
        <f t="shared" ref="P51:P56" si="29">O51*(1+$AC$8)</f>
        <v>390282.69</v>
      </c>
      <c r="Q51" s="18">
        <f t="shared" si="22"/>
        <v>74153.7111</v>
      </c>
      <c r="R51" s="18">
        <f t="shared" si="23"/>
        <v>391456.71110000001</v>
      </c>
      <c r="S51" s="30">
        <f t="shared" si="24"/>
        <v>5871850.6665000003</v>
      </c>
      <c r="T51" s="31">
        <f t="shared" si="25"/>
        <v>9768443.5555000007</v>
      </c>
      <c r="U51" s="24">
        <f t="shared" si="26"/>
        <v>3521520</v>
      </c>
      <c r="V51" s="31">
        <f t="shared" si="28"/>
        <v>9283750.5241918899</v>
      </c>
      <c r="W51" s="31">
        <f t="shared" si="27"/>
        <v>9283750.5241918899</v>
      </c>
      <c r="X51" s="21" t="s">
        <v>29</v>
      </c>
      <c r="Y51" s="27"/>
    </row>
    <row r="52" spans="1:25" ht="60">
      <c r="A52" s="38">
        <v>43</v>
      </c>
      <c r="B52" s="20" t="s">
        <v>25</v>
      </c>
      <c r="C52" s="6" t="s">
        <v>95</v>
      </c>
      <c r="D52" s="9" t="s">
        <v>96</v>
      </c>
      <c r="E52" s="21" t="s">
        <v>28</v>
      </c>
      <c r="F52" s="55">
        <v>15</v>
      </c>
      <c r="G52" s="13">
        <v>712800</v>
      </c>
      <c r="H52" s="13">
        <f t="shared" si="16"/>
        <v>135432</v>
      </c>
      <c r="I52" s="13">
        <f t="shared" si="17"/>
        <v>848232</v>
      </c>
      <c r="J52" s="28">
        <f t="shared" si="18"/>
        <v>12723480</v>
      </c>
      <c r="K52" s="14">
        <v>600000</v>
      </c>
      <c r="L52" s="14">
        <f t="shared" si="19"/>
        <v>114000</v>
      </c>
      <c r="M52" s="14">
        <f t="shared" si="20"/>
        <v>714000</v>
      </c>
      <c r="N52" s="29">
        <f t="shared" si="21"/>
        <v>10710000</v>
      </c>
      <c r="O52" s="18">
        <v>317303</v>
      </c>
      <c r="P52" s="18">
        <f t="shared" si="29"/>
        <v>390282.69</v>
      </c>
      <c r="Q52" s="18">
        <f t="shared" si="22"/>
        <v>74153.7111</v>
      </c>
      <c r="R52" s="18">
        <f t="shared" si="23"/>
        <v>391456.71110000001</v>
      </c>
      <c r="S52" s="30">
        <f t="shared" si="24"/>
        <v>5871850.6665000003</v>
      </c>
      <c r="T52" s="31">
        <f t="shared" si="25"/>
        <v>9768443.5555000007</v>
      </c>
      <c r="U52" s="24">
        <f t="shared" si="26"/>
        <v>3521520</v>
      </c>
      <c r="V52" s="31">
        <f t="shared" si="28"/>
        <v>9283750.5241918899</v>
      </c>
      <c r="W52" s="31">
        <f t="shared" si="27"/>
        <v>9283750.5241918899</v>
      </c>
      <c r="X52" s="21" t="s">
        <v>29</v>
      </c>
      <c r="Y52" s="27"/>
    </row>
    <row r="53" spans="1:25" ht="60">
      <c r="A53" s="38">
        <v>44</v>
      </c>
      <c r="B53" s="20" t="s">
        <v>25</v>
      </c>
      <c r="C53" s="6" t="s">
        <v>97</v>
      </c>
      <c r="D53" s="5" t="s">
        <v>98</v>
      </c>
      <c r="E53" s="21" t="s">
        <v>28</v>
      </c>
      <c r="F53" s="55">
        <v>1</v>
      </c>
      <c r="G53" s="13">
        <v>861300</v>
      </c>
      <c r="H53" s="13">
        <f t="shared" si="16"/>
        <v>163647</v>
      </c>
      <c r="I53" s="13">
        <f t="shared" si="17"/>
        <v>1024947</v>
      </c>
      <c r="J53" s="28">
        <f t="shared" si="18"/>
        <v>1024947</v>
      </c>
      <c r="K53" s="14">
        <v>1440140</v>
      </c>
      <c r="L53" s="14">
        <f t="shared" si="19"/>
        <v>273626.59999999998</v>
      </c>
      <c r="M53" s="14">
        <f t="shared" si="20"/>
        <v>1713766.6</v>
      </c>
      <c r="N53" s="29">
        <f t="shared" si="21"/>
        <v>1713766.6</v>
      </c>
      <c r="O53" s="18">
        <v>887408</v>
      </c>
      <c r="P53" s="18">
        <f t="shared" si="29"/>
        <v>1091511.8400000001</v>
      </c>
      <c r="Q53" s="18">
        <f t="shared" si="22"/>
        <v>207387.24960000001</v>
      </c>
      <c r="R53" s="18">
        <f t="shared" si="23"/>
        <v>1094795.2496</v>
      </c>
      <c r="S53" s="30">
        <f t="shared" si="24"/>
        <v>1094795.2496</v>
      </c>
      <c r="T53" s="31">
        <f t="shared" si="25"/>
        <v>1277836.2832000002</v>
      </c>
      <c r="U53" s="24">
        <f t="shared" si="26"/>
        <v>379139</v>
      </c>
      <c r="V53" s="31">
        <f t="shared" si="28"/>
        <v>1243546.4035098716</v>
      </c>
      <c r="W53" s="31">
        <f t="shared" si="27"/>
        <v>1243546.4035098716</v>
      </c>
      <c r="X53" s="21" t="s">
        <v>29</v>
      </c>
      <c r="Y53" s="27"/>
    </row>
    <row r="54" spans="1:25" ht="60">
      <c r="A54" s="38">
        <v>45</v>
      </c>
      <c r="B54" s="20" t="s">
        <v>25</v>
      </c>
      <c r="C54" s="6" t="s">
        <v>97</v>
      </c>
      <c r="D54" s="5" t="s">
        <v>99</v>
      </c>
      <c r="E54" s="21" t="s">
        <v>28</v>
      </c>
      <c r="F54" s="55">
        <v>1</v>
      </c>
      <c r="G54" s="13">
        <v>861300</v>
      </c>
      <c r="H54" s="13">
        <f t="shared" si="16"/>
        <v>163647</v>
      </c>
      <c r="I54" s="13">
        <f t="shared" si="17"/>
        <v>1024947</v>
      </c>
      <c r="J54" s="28">
        <f t="shared" si="18"/>
        <v>1024947</v>
      </c>
      <c r="K54" s="14">
        <v>1440140</v>
      </c>
      <c r="L54" s="14">
        <f t="shared" si="19"/>
        <v>273626.59999999998</v>
      </c>
      <c r="M54" s="14">
        <f t="shared" si="20"/>
        <v>1713766.6</v>
      </c>
      <c r="N54" s="29">
        <f t="shared" si="21"/>
        <v>1713766.6</v>
      </c>
      <c r="O54" s="18">
        <v>887408</v>
      </c>
      <c r="P54" s="18">
        <f t="shared" si="29"/>
        <v>1091511.8400000001</v>
      </c>
      <c r="Q54" s="18">
        <f t="shared" si="22"/>
        <v>207387.24960000001</v>
      </c>
      <c r="R54" s="18">
        <f t="shared" si="23"/>
        <v>1094795.2496</v>
      </c>
      <c r="S54" s="30">
        <f t="shared" si="24"/>
        <v>1094795.2496</v>
      </c>
      <c r="T54" s="31">
        <f t="shared" si="25"/>
        <v>1277836.2832000002</v>
      </c>
      <c r="U54" s="24">
        <f t="shared" si="26"/>
        <v>379139</v>
      </c>
      <c r="V54" s="31">
        <f t="shared" si="28"/>
        <v>1243546.4035098716</v>
      </c>
      <c r="W54" s="31">
        <f t="shared" si="27"/>
        <v>1243546.4035098716</v>
      </c>
      <c r="X54" s="21" t="s">
        <v>29</v>
      </c>
      <c r="Y54" s="27"/>
    </row>
    <row r="55" spans="1:25" ht="45">
      <c r="A55" s="38">
        <v>46</v>
      </c>
      <c r="B55" s="20" t="s">
        <v>25</v>
      </c>
      <c r="C55" s="6" t="s">
        <v>97</v>
      </c>
      <c r="D55" s="5" t="s">
        <v>100</v>
      </c>
      <c r="E55" s="21" t="s">
        <v>28</v>
      </c>
      <c r="F55" s="55">
        <v>1</v>
      </c>
      <c r="G55" s="13">
        <v>861300</v>
      </c>
      <c r="H55" s="13">
        <f t="shared" si="16"/>
        <v>163647</v>
      </c>
      <c r="I55" s="13">
        <f t="shared" si="17"/>
        <v>1024947</v>
      </c>
      <c r="J55" s="28">
        <f t="shared" si="18"/>
        <v>1024947</v>
      </c>
      <c r="K55" s="14">
        <v>1440140</v>
      </c>
      <c r="L55" s="14">
        <f t="shared" si="19"/>
        <v>273626.59999999998</v>
      </c>
      <c r="M55" s="14">
        <f t="shared" si="20"/>
        <v>1713766.6</v>
      </c>
      <c r="N55" s="29">
        <f t="shared" si="21"/>
        <v>1713766.6</v>
      </c>
      <c r="O55" s="18">
        <v>887408</v>
      </c>
      <c r="P55" s="18">
        <f t="shared" si="29"/>
        <v>1091511.8400000001</v>
      </c>
      <c r="Q55" s="18">
        <f t="shared" si="22"/>
        <v>207387.24960000001</v>
      </c>
      <c r="R55" s="18">
        <f t="shared" si="23"/>
        <v>1094795.2496</v>
      </c>
      <c r="S55" s="30">
        <f t="shared" si="24"/>
        <v>1094795.2496</v>
      </c>
      <c r="T55" s="31">
        <f t="shared" si="25"/>
        <v>1277836.2832000002</v>
      </c>
      <c r="U55" s="24">
        <f t="shared" si="26"/>
        <v>379139</v>
      </c>
      <c r="V55" s="31">
        <f t="shared" si="28"/>
        <v>1243546.4035098716</v>
      </c>
      <c r="W55" s="31">
        <f t="shared" si="27"/>
        <v>1243546.4035098716</v>
      </c>
      <c r="X55" s="21" t="s">
        <v>29</v>
      </c>
      <c r="Y55" s="27"/>
    </row>
    <row r="56" spans="1:25" ht="60">
      <c r="A56" s="38">
        <v>47</v>
      </c>
      <c r="B56" s="20" t="s">
        <v>25</v>
      </c>
      <c r="C56" s="6" t="s">
        <v>97</v>
      </c>
      <c r="D56" s="5" t="s">
        <v>101</v>
      </c>
      <c r="E56" s="21" t="s">
        <v>28</v>
      </c>
      <c r="F56" s="55">
        <v>1</v>
      </c>
      <c r="G56" s="13">
        <v>861300</v>
      </c>
      <c r="H56" s="13">
        <f t="shared" si="16"/>
        <v>163647</v>
      </c>
      <c r="I56" s="13">
        <f t="shared" si="17"/>
        <v>1024947</v>
      </c>
      <c r="J56" s="28">
        <f t="shared" si="18"/>
        <v>1024947</v>
      </c>
      <c r="K56" s="14">
        <v>1440140</v>
      </c>
      <c r="L56" s="14">
        <f t="shared" si="19"/>
        <v>273626.59999999998</v>
      </c>
      <c r="M56" s="14">
        <f t="shared" si="20"/>
        <v>1713766.6</v>
      </c>
      <c r="N56" s="29">
        <f t="shared" si="21"/>
        <v>1713766.6</v>
      </c>
      <c r="O56" s="18">
        <v>887408</v>
      </c>
      <c r="P56" s="18">
        <f t="shared" si="29"/>
        <v>1091511.8400000001</v>
      </c>
      <c r="Q56" s="18">
        <f t="shared" si="22"/>
        <v>207387.24960000001</v>
      </c>
      <c r="R56" s="18">
        <f t="shared" si="23"/>
        <v>1094795.2496</v>
      </c>
      <c r="S56" s="30">
        <f t="shared" si="24"/>
        <v>1094795.2496</v>
      </c>
      <c r="T56" s="31">
        <f t="shared" si="25"/>
        <v>1277836.2832000002</v>
      </c>
      <c r="U56" s="24">
        <f t="shared" si="26"/>
        <v>379139</v>
      </c>
      <c r="V56" s="31">
        <f t="shared" si="28"/>
        <v>1243546.4035098716</v>
      </c>
      <c r="W56" s="31">
        <f t="shared" si="27"/>
        <v>1243546.4035098716</v>
      </c>
      <c r="X56" s="21" t="s">
        <v>29</v>
      </c>
      <c r="Y56" s="27"/>
    </row>
    <row r="57" spans="1:25" ht="75">
      <c r="A57" s="38">
        <v>48</v>
      </c>
      <c r="B57" s="20" t="s">
        <v>25</v>
      </c>
      <c r="C57" s="6" t="s">
        <v>102</v>
      </c>
      <c r="D57" s="9" t="s">
        <v>103</v>
      </c>
      <c r="E57" s="21" t="s">
        <v>28</v>
      </c>
      <c r="F57" s="55">
        <v>500</v>
      </c>
      <c r="G57" s="13">
        <v>26730</v>
      </c>
      <c r="H57" s="13">
        <f t="shared" si="16"/>
        <v>5078.7</v>
      </c>
      <c r="I57" s="13">
        <f t="shared" si="17"/>
        <v>31808.7</v>
      </c>
      <c r="J57" s="28">
        <f t="shared" si="18"/>
        <v>15904350</v>
      </c>
      <c r="K57" s="14">
        <v>18900</v>
      </c>
      <c r="L57" s="14">
        <f t="shared" si="19"/>
        <v>3591</v>
      </c>
      <c r="M57" s="14">
        <f t="shared" si="20"/>
        <v>22491</v>
      </c>
      <c r="N57" s="29">
        <f t="shared" si="21"/>
        <v>11245500</v>
      </c>
      <c r="O57" s="18">
        <v>813888</v>
      </c>
      <c r="P57" s="18">
        <f>O57*(1+$AC$7)</f>
        <v>855396.28799999994</v>
      </c>
      <c r="Q57" s="18">
        <f t="shared" si="22"/>
        <v>162525.29472000001</v>
      </c>
      <c r="R57" s="18">
        <f t="shared" si="23"/>
        <v>976413.29472000001</v>
      </c>
      <c r="S57" s="30">
        <f t="shared" si="24"/>
        <v>488206647.36000001</v>
      </c>
      <c r="T57" s="31">
        <f t="shared" si="25"/>
        <v>171785499.12</v>
      </c>
      <c r="U57" s="24">
        <f t="shared" si="26"/>
        <v>274038653</v>
      </c>
      <c r="V57" s="31">
        <f t="shared" si="28"/>
        <v>44364214.279244952</v>
      </c>
      <c r="W57" s="31">
        <f t="shared" si="27"/>
        <v>44364214.279244952</v>
      </c>
      <c r="X57" s="21" t="s">
        <v>29</v>
      </c>
      <c r="Y57" s="27"/>
    </row>
    <row r="58" spans="1:25" ht="30">
      <c r="A58" s="38">
        <v>49</v>
      </c>
      <c r="B58" s="20" t="s">
        <v>25</v>
      </c>
      <c r="C58" s="6" t="s">
        <v>104</v>
      </c>
      <c r="D58" s="9" t="s">
        <v>105</v>
      </c>
      <c r="E58" s="21" t="s">
        <v>28</v>
      </c>
      <c r="F58" s="55">
        <v>120</v>
      </c>
      <c r="G58" s="13">
        <v>126225</v>
      </c>
      <c r="H58" s="13">
        <f t="shared" si="16"/>
        <v>23982.75</v>
      </c>
      <c r="I58" s="13">
        <f t="shared" si="17"/>
        <v>150207.75</v>
      </c>
      <c r="J58" s="28">
        <f t="shared" si="18"/>
        <v>18024930</v>
      </c>
      <c r="K58" s="14">
        <v>85000</v>
      </c>
      <c r="L58" s="14">
        <f t="shared" si="19"/>
        <v>16150</v>
      </c>
      <c r="M58" s="14">
        <f t="shared" si="20"/>
        <v>101150</v>
      </c>
      <c r="N58" s="29">
        <f t="shared" si="21"/>
        <v>12138000</v>
      </c>
      <c r="O58" s="18">
        <v>85751</v>
      </c>
      <c r="P58" s="18">
        <f>O58*(1+$AC$7)</f>
        <v>90124.300999999992</v>
      </c>
      <c r="Q58" s="18">
        <f t="shared" si="22"/>
        <v>17123.617189999997</v>
      </c>
      <c r="R58" s="18">
        <f t="shared" si="23"/>
        <v>102874.61718999999</v>
      </c>
      <c r="S58" s="30">
        <f t="shared" si="24"/>
        <v>12344954.062799999</v>
      </c>
      <c r="T58" s="31">
        <f t="shared" si="25"/>
        <v>14169294.6876</v>
      </c>
      <c r="U58" s="24">
        <f t="shared" si="26"/>
        <v>3340681</v>
      </c>
      <c r="V58" s="31">
        <f t="shared" si="28"/>
        <v>13926331.624683702</v>
      </c>
      <c r="W58" s="31">
        <f t="shared" si="27"/>
        <v>13926331.624683702</v>
      </c>
      <c r="X58" s="21" t="s">
        <v>29</v>
      </c>
      <c r="Y58" s="27"/>
    </row>
    <row r="59" spans="1:25" ht="30">
      <c r="A59" s="38">
        <v>50</v>
      </c>
      <c r="B59" s="20" t="s">
        <v>106</v>
      </c>
      <c r="C59" s="61" t="s">
        <v>107</v>
      </c>
      <c r="D59" s="10" t="s">
        <v>108</v>
      </c>
      <c r="E59" s="32" t="s">
        <v>109</v>
      </c>
      <c r="F59" s="55">
        <v>1</v>
      </c>
      <c r="G59" s="13">
        <v>861300</v>
      </c>
      <c r="H59" s="13">
        <f t="shared" si="16"/>
        <v>163647</v>
      </c>
      <c r="I59" s="13">
        <f t="shared" si="17"/>
        <v>1024947</v>
      </c>
      <c r="J59" s="28">
        <f t="shared" si="18"/>
        <v>1024947</v>
      </c>
      <c r="K59" s="14">
        <v>150080</v>
      </c>
      <c r="L59" s="14">
        <f t="shared" si="19"/>
        <v>28515.200000000001</v>
      </c>
      <c r="M59" s="14">
        <f t="shared" si="20"/>
        <v>178595.20000000001</v>
      </c>
      <c r="N59" s="29">
        <f t="shared" si="21"/>
        <v>178595.20000000001</v>
      </c>
      <c r="O59" s="18">
        <v>2979618</v>
      </c>
      <c r="P59" s="18">
        <f t="shared" ref="P59:P74" si="30">O59*(1+$AC$8)</f>
        <v>3664930.14</v>
      </c>
      <c r="Q59" s="18">
        <f t="shared" si="22"/>
        <v>696336.72660000005</v>
      </c>
      <c r="R59" s="18">
        <f t="shared" si="23"/>
        <v>3675954.7266000002</v>
      </c>
      <c r="S59" s="30">
        <f t="shared" si="24"/>
        <v>3675954.7266000002</v>
      </c>
      <c r="T59" s="31">
        <f t="shared" si="25"/>
        <v>1626498.9755333334</v>
      </c>
      <c r="U59" s="24">
        <f t="shared" si="26"/>
        <v>1824631</v>
      </c>
      <c r="V59" s="31">
        <f t="shared" si="28"/>
        <v>876288.50552356057</v>
      </c>
      <c r="W59" s="31">
        <f t="shared" si="27"/>
        <v>876288.50552356057</v>
      </c>
      <c r="X59" s="21" t="s">
        <v>29</v>
      </c>
      <c r="Y59" s="27"/>
    </row>
    <row r="60" spans="1:25" ht="30">
      <c r="A60" s="38">
        <v>51</v>
      </c>
      <c r="B60" s="20" t="s">
        <v>106</v>
      </c>
      <c r="C60" s="61"/>
      <c r="D60" s="10" t="s">
        <v>110</v>
      </c>
      <c r="E60" s="32" t="s">
        <v>109</v>
      </c>
      <c r="F60" s="55">
        <v>1</v>
      </c>
      <c r="G60" s="13">
        <v>712800</v>
      </c>
      <c r="H60" s="13">
        <f t="shared" si="16"/>
        <v>135432</v>
      </c>
      <c r="I60" s="13">
        <f t="shared" si="17"/>
        <v>848232</v>
      </c>
      <c r="J60" s="28">
        <f t="shared" si="18"/>
        <v>848232</v>
      </c>
      <c r="K60" s="14">
        <v>236760</v>
      </c>
      <c r="L60" s="14">
        <f t="shared" si="19"/>
        <v>44984.4</v>
      </c>
      <c r="M60" s="14">
        <f t="shared" si="20"/>
        <v>281744.40000000002</v>
      </c>
      <c r="N60" s="29">
        <f t="shared" si="21"/>
        <v>281744.40000000002</v>
      </c>
      <c r="O60" s="18">
        <v>1994698</v>
      </c>
      <c r="P60" s="18">
        <f t="shared" si="30"/>
        <v>2453478.54</v>
      </c>
      <c r="Q60" s="18">
        <f t="shared" si="22"/>
        <v>466160.92259999999</v>
      </c>
      <c r="R60" s="18">
        <f t="shared" si="23"/>
        <v>2460858.9226000002</v>
      </c>
      <c r="S60" s="30">
        <f t="shared" si="24"/>
        <v>2460858.9226000002</v>
      </c>
      <c r="T60" s="31">
        <f t="shared" si="25"/>
        <v>1196945.1075333334</v>
      </c>
      <c r="U60" s="24">
        <f t="shared" si="26"/>
        <v>1130635</v>
      </c>
      <c r="V60" s="31">
        <f t="shared" si="28"/>
        <v>837822.88850637467</v>
      </c>
      <c r="W60" s="31">
        <f t="shared" si="27"/>
        <v>837822.88850637467</v>
      </c>
      <c r="X60" s="21" t="s">
        <v>29</v>
      </c>
      <c r="Y60" s="27"/>
    </row>
    <row r="61" spans="1:25" ht="30">
      <c r="A61" s="38">
        <v>52</v>
      </c>
      <c r="B61" s="20" t="s">
        <v>106</v>
      </c>
      <c r="C61" s="61"/>
      <c r="D61" s="10" t="s">
        <v>111</v>
      </c>
      <c r="E61" s="32" t="s">
        <v>109</v>
      </c>
      <c r="F61" s="55">
        <v>1</v>
      </c>
      <c r="G61" s="13">
        <v>564300</v>
      </c>
      <c r="H61" s="13">
        <f t="shared" si="16"/>
        <v>107217</v>
      </c>
      <c r="I61" s="13">
        <f t="shared" si="17"/>
        <v>671517</v>
      </c>
      <c r="J61" s="28">
        <f t="shared" si="18"/>
        <v>671517</v>
      </c>
      <c r="K61" s="14">
        <v>236760</v>
      </c>
      <c r="L61" s="14">
        <f t="shared" si="19"/>
        <v>44984.4</v>
      </c>
      <c r="M61" s="14">
        <f t="shared" si="20"/>
        <v>281744.40000000002</v>
      </c>
      <c r="N61" s="29">
        <f t="shared" si="21"/>
        <v>281744.40000000002</v>
      </c>
      <c r="O61" s="18">
        <v>4258170</v>
      </c>
      <c r="P61" s="18">
        <f t="shared" si="30"/>
        <v>5237549.0999999996</v>
      </c>
      <c r="Q61" s="18">
        <f t="shared" si="22"/>
        <v>995134.32899999991</v>
      </c>
      <c r="R61" s="18">
        <f t="shared" si="23"/>
        <v>5253304.3289999999</v>
      </c>
      <c r="S61" s="30">
        <f t="shared" si="24"/>
        <v>5253304.3289999999</v>
      </c>
      <c r="T61" s="31">
        <f t="shared" si="25"/>
        <v>2068855.243</v>
      </c>
      <c r="U61" s="24">
        <f t="shared" si="26"/>
        <v>2764691</v>
      </c>
      <c r="V61" s="31">
        <f t="shared" si="28"/>
        <v>997964.18365662661</v>
      </c>
      <c r="W61" s="31">
        <f t="shared" si="27"/>
        <v>997964.18365662661</v>
      </c>
      <c r="X61" s="21" t="s">
        <v>29</v>
      </c>
      <c r="Y61" s="27"/>
    </row>
    <row r="62" spans="1:25" ht="30">
      <c r="A62" s="38">
        <v>53</v>
      </c>
      <c r="B62" s="20" t="s">
        <v>106</v>
      </c>
      <c r="C62" s="61"/>
      <c r="D62" s="10" t="s">
        <v>112</v>
      </c>
      <c r="E62" s="32" t="s">
        <v>109</v>
      </c>
      <c r="F62" s="55">
        <v>1</v>
      </c>
      <c r="G62" s="13">
        <v>2673000</v>
      </c>
      <c r="H62" s="13">
        <f t="shared" si="16"/>
        <v>507870</v>
      </c>
      <c r="I62" s="13">
        <f t="shared" si="17"/>
        <v>3180870</v>
      </c>
      <c r="J62" s="28">
        <f t="shared" si="18"/>
        <v>3180870</v>
      </c>
      <c r="K62" s="14">
        <v>25870</v>
      </c>
      <c r="L62" s="14">
        <f t="shared" si="19"/>
        <v>4915.3</v>
      </c>
      <c r="M62" s="14">
        <f t="shared" si="20"/>
        <v>30785.3</v>
      </c>
      <c r="N62" s="29">
        <f t="shared" si="21"/>
        <v>30785.3</v>
      </c>
      <c r="O62" s="18">
        <v>11864186</v>
      </c>
      <c r="P62" s="18">
        <f t="shared" si="30"/>
        <v>14592948.779999999</v>
      </c>
      <c r="Q62" s="18">
        <f t="shared" si="22"/>
        <v>2772660.2681999998</v>
      </c>
      <c r="R62" s="18">
        <f t="shared" si="23"/>
        <v>14636846.268199999</v>
      </c>
      <c r="S62" s="30">
        <f t="shared" si="24"/>
        <v>14636846.268199999</v>
      </c>
      <c r="T62" s="31">
        <f t="shared" si="25"/>
        <v>5949500.5227333335</v>
      </c>
      <c r="U62" s="24">
        <f t="shared" si="26"/>
        <v>7686562</v>
      </c>
      <c r="V62" s="31">
        <f t="shared" si="28"/>
        <v>1127488.8971576826</v>
      </c>
      <c r="W62" s="31">
        <f t="shared" si="27"/>
        <v>1127488.8971576826</v>
      </c>
      <c r="X62" s="21" t="s">
        <v>29</v>
      </c>
      <c r="Y62" s="27"/>
    </row>
    <row r="63" spans="1:25" ht="30">
      <c r="A63" s="38">
        <v>54</v>
      </c>
      <c r="B63" s="20" t="s">
        <v>106</v>
      </c>
      <c r="C63" s="61"/>
      <c r="D63" s="10" t="s">
        <v>113</v>
      </c>
      <c r="E63" s="32" t="s">
        <v>109</v>
      </c>
      <c r="F63" s="55">
        <v>1</v>
      </c>
      <c r="G63" s="13">
        <v>712800</v>
      </c>
      <c r="H63" s="13">
        <f t="shared" si="16"/>
        <v>135432</v>
      </c>
      <c r="I63" s="13">
        <f t="shared" si="17"/>
        <v>848232</v>
      </c>
      <c r="J63" s="28">
        <f t="shared" si="18"/>
        <v>848232</v>
      </c>
      <c r="K63" s="14">
        <v>157464</v>
      </c>
      <c r="L63" s="14">
        <f t="shared" si="19"/>
        <v>29918.16</v>
      </c>
      <c r="M63" s="14">
        <f t="shared" si="20"/>
        <v>187382.16</v>
      </c>
      <c r="N63" s="29">
        <f t="shared" si="21"/>
        <v>187382.16</v>
      </c>
      <c r="O63" s="18">
        <v>2429303</v>
      </c>
      <c r="P63" s="18">
        <f t="shared" si="30"/>
        <v>2988042.69</v>
      </c>
      <c r="Q63" s="18">
        <f t="shared" si="22"/>
        <v>567728.11109999998</v>
      </c>
      <c r="R63" s="18">
        <f t="shared" si="23"/>
        <v>2997031.1110999999</v>
      </c>
      <c r="S63" s="30">
        <f t="shared" si="24"/>
        <v>2997031.1110999999</v>
      </c>
      <c r="T63" s="31">
        <f t="shared" si="25"/>
        <v>1344215.0903666667</v>
      </c>
      <c r="U63" s="24">
        <f t="shared" si="26"/>
        <v>1469024</v>
      </c>
      <c r="V63" s="31">
        <f t="shared" si="28"/>
        <v>780988.63642991777</v>
      </c>
      <c r="W63" s="31">
        <f t="shared" si="27"/>
        <v>780988.63642991777</v>
      </c>
      <c r="X63" s="21" t="s">
        <v>29</v>
      </c>
      <c r="Y63" s="27"/>
    </row>
    <row r="64" spans="1:25" ht="30">
      <c r="A64" s="38">
        <v>55</v>
      </c>
      <c r="B64" s="20" t="s">
        <v>106</v>
      </c>
      <c r="C64" s="61"/>
      <c r="D64" s="10" t="s">
        <v>114</v>
      </c>
      <c r="E64" s="32" t="s">
        <v>109</v>
      </c>
      <c r="F64" s="55">
        <v>1</v>
      </c>
      <c r="G64" s="13">
        <v>564300</v>
      </c>
      <c r="H64" s="13">
        <f t="shared" si="16"/>
        <v>107217</v>
      </c>
      <c r="I64" s="13">
        <f t="shared" si="17"/>
        <v>671517</v>
      </c>
      <c r="J64" s="28">
        <f t="shared" si="18"/>
        <v>671517</v>
      </c>
      <c r="K64" s="14">
        <v>157464</v>
      </c>
      <c r="L64" s="14">
        <f t="shared" si="19"/>
        <v>29918.16</v>
      </c>
      <c r="M64" s="14">
        <f t="shared" si="20"/>
        <v>187382.16</v>
      </c>
      <c r="N64" s="29">
        <f t="shared" si="21"/>
        <v>187382.16</v>
      </c>
      <c r="O64" s="18">
        <v>2657668</v>
      </c>
      <c r="P64" s="18">
        <f t="shared" si="30"/>
        <v>3268931.64</v>
      </c>
      <c r="Q64" s="18">
        <f t="shared" si="22"/>
        <v>621097.01160000009</v>
      </c>
      <c r="R64" s="18">
        <f t="shared" si="23"/>
        <v>3278765.0115999999</v>
      </c>
      <c r="S64" s="30">
        <f t="shared" si="24"/>
        <v>3278765.0115999999</v>
      </c>
      <c r="T64" s="31">
        <f t="shared" si="25"/>
        <v>1379221.3905333334</v>
      </c>
      <c r="U64" s="24">
        <f t="shared" si="26"/>
        <v>1662768</v>
      </c>
      <c r="V64" s="31">
        <f t="shared" si="28"/>
        <v>744443.681495214</v>
      </c>
      <c r="W64" s="31">
        <f t="shared" si="27"/>
        <v>744443.681495214</v>
      </c>
      <c r="X64" s="21" t="s">
        <v>29</v>
      </c>
      <c r="Y64" s="27"/>
    </row>
    <row r="65" spans="1:25" ht="30">
      <c r="A65" s="38">
        <v>56</v>
      </c>
      <c r="B65" s="20" t="s">
        <v>106</v>
      </c>
      <c r="C65" s="61"/>
      <c r="D65" s="10" t="s">
        <v>115</v>
      </c>
      <c r="E65" s="32" t="s">
        <v>109</v>
      </c>
      <c r="F65" s="55">
        <v>1</v>
      </c>
      <c r="G65" s="13">
        <v>371250</v>
      </c>
      <c r="H65" s="13">
        <f t="shared" si="16"/>
        <v>70537.5</v>
      </c>
      <c r="I65" s="13">
        <f t="shared" si="17"/>
        <v>441787.5</v>
      </c>
      <c r="J65" s="28">
        <f t="shared" si="18"/>
        <v>441787.5</v>
      </c>
      <c r="K65" s="14">
        <v>350000</v>
      </c>
      <c r="L65" s="14">
        <f t="shared" si="19"/>
        <v>66500</v>
      </c>
      <c r="M65" s="14">
        <f t="shared" si="20"/>
        <v>416500</v>
      </c>
      <c r="N65" s="29">
        <f t="shared" si="21"/>
        <v>416500</v>
      </c>
      <c r="O65" s="18">
        <v>4165494</v>
      </c>
      <c r="P65" s="18">
        <f t="shared" si="30"/>
        <v>5123557.62</v>
      </c>
      <c r="Q65" s="18">
        <f t="shared" si="22"/>
        <v>973475.94780000008</v>
      </c>
      <c r="R65" s="18">
        <f t="shared" si="23"/>
        <v>5138969.9478000002</v>
      </c>
      <c r="S65" s="30">
        <f t="shared" si="24"/>
        <v>5138969.9478000002</v>
      </c>
      <c r="T65" s="31">
        <f t="shared" si="25"/>
        <v>1999085.8159333335</v>
      </c>
      <c r="U65" s="24">
        <f t="shared" si="26"/>
        <v>2719249</v>
      </c>
      <c r="V65" s="31">
        <f t="shared" si="28"/>
        <v>981525.30889387662</v>
      </c>
      <c r="W65" s="31">
        <f t="shared" si="27"/>
        <v>981525.30889387662</v>
      </c>
      <c r="X65" s="21" t="s">
        <v>29</v>
      </c>
      <c r="Y65" s="27"/>
    </row>
    <row r="66" spans="1:25" ht="30">
      <c r="A66" s="38">
        <v>57</v>
      </c>
      <c r="B66" s="20" t="s">
        <v>106</v>
      </c>
      <c r="C66" s="61"/>
      <c r="D66" s="10" t="s">
        <v>116</v>
      </c>
      <c r="E66" s="32" t="s">
        <v>109</v>
      </c>
      <c r="F66" s="55">
        <v>1</v>
      </c>
      <c r="G66" s="13">
        <v>371250</v>
      </c>
      <c r="H66" s="13">
        <f t="shared" si="16"/>
        <v>70537.5</v>
      </c>
      <c r="I66" s="13">
        <f t="shared" si="17"/>
        <v>441787.5</v>
      </c>
      <c r="J66" s="28">
        <f t="shared" si="18"/>
        <v>441787.5</v>
      </c>
      <c r="K66" s="14">
        <v>13520</v>
      </c>
      <c r="L66" s="14">
        <f t="shared" si="19"/>
        <v>2568.8000000000002</v>
      </c>
      <c r="M66" s="14">
        <f t="shared" si="20"/>
        <v>16088.8</v>
      </c>
      <c r="N66" s="29">
        <f t="shared" si="21"/>
        <v>16088.8</v>
      </c>
      <c r="O66" s="18">
        <v>2608264</v>
      </c>
      <c r="P66" s="18">
        <f t="shared" si="30"/>
        <v>3208164.7199999997</v>
      </c>
      <c r="Q66" s="18">
        <f t="shared" si="22"/>
        <v>609551.29680000001</v>
      </c>
      <c r="R66" s="18">
        <f t="shared" si="23"/>
        <v>3217815.2968000001</v>
      </c>
      <c r="S66" s="30">
        <f t="shared" si="24"/>
        <v>3217815.2968000001</v>
      </c>
      <c r="T66" s="31">
        <f t="shared" si="25"/>
        <v>1225230.5322666666</v>
      </c>
      <c r="U66" s="24">
        <f t="shared" si="26"/>
        <v>1738707</v>
      </c>
      <c r="V66" s="31">
        <f t="shared" si="28"/>
        <v>283856.86122384598</v>
      </c>
      <c r="W66" s="31">
        <f t="shared" si="27"/>
        <v>283856.86122384598</v>
      </c>
      <c r="X66" s="21" t="s">
        <v>29</v>
      </c>
      <c r="Y66" s="27"/>
    </row>
    <row r="67" spans="1:25" ht="30">
      <c r="A67" s="38">
        <v>58</v>
      </c>
      <c r="B67" s="20" t="s">
        <v>106</v>
      </c>
      <c r="C67" s="61"/>
      <c r="D67" s="10" t="s">
        <v>117</v>
      </c>
      <c r="E67" s="32" t="s">
        <v>109</v>
      </c>
      <c r="F67" s="55">
        <v>1</v>
      </c>
      <c r="G67" s="13">
        <v>712800</v>
      </c>
      <c r="H67" s="13">
        <f t="shared" si="16"/>
        <v>135432</v>
      </c>
      <c r="I67" s="13">
        <f t="shared" si="17"/>
        <v>848232</v>
      </c>
      <c r="J67" s="28">
        <f t="shared" si="18"/>
        <v>848232</v>
      </c>
      <c r="K67" s="14">
        <v>157464</v>
      </c>
      <c r="L67" s="14">
        <f t="shared" si="19"/>
        <v>29918.16</v>
      </c>
      <c r="M67" s="14">
        <f t="shared" si="20"/>
        <v>187382.16</v>
      </c>
      <c r="N67" s="29">
        <f t="shared" si="21"/>
        <v>187382.16</v>
      </c>
      <c r="O67" s="18">
        <v>3153039</v>
      </c>
      <c r="P67" s="18">
        <f t="shared" si="30"/>
        <v>3878237.9699999997</v>
      </c>
      <c r="Q67" s="18">
        <f t="shared" si="22"/>
        <v>736865.21429999999</v>
      </c>
      <c r="R67" s="18">
        <f t="shared" si="23"/>
        <v>3889904.2143000001</v>
      </c>
      <c r="S67" s="30">
        <f t="shared" si="24"/>
        <v>3889904.2143000001</v>
      </c>
      <c r="T67" s="31">
        <f t="shared" si="25"/>
        <v>1641839.4581000002</v>
      </c>
      <c r="U67" s="24">
        <f t="shared" si="26"/>
        <v>1974722</v>
      </c>
      <c r="V67" s="31">
        <f t="shared" si="28"/>
        <v>851910.42638380383</v>
      </c>
      <c r="W67" s="31">
        <f t="shared" si="27"/>
        <v>851910.42638380383</v>
      </c>
      <c r="X67" s="21" t="s">
        <v>29</v>
      </c>
      <c r="Y67" s="27"/>
    </row>
    <row r="68" spans="1:25" ht="30">
      <c r="A68" s="38">
        <v>59</v>
      </c>
      <c r="B68" s="20" t="s">
        <v>106</v>
      </c>
      <c r="C68" s="61"/>
      <c r="D68" s="10" t="s">
        <v>118</v>
      </c>
      <c r="E68" s="32" t="s">
        <v>109</v>
      </c>
      <c r="F68" s="55">
        <v>1</v>
      </c>
      <c r="G68" s="13">
        <v>1782000</v>
      </c>
      <c r="H68" s="13">
        <f t="shared" si="16"/>
        <v>338580</v>
      </c>
      <c r="I68" s="13">
        <f t="shared" si="17"/>
        <v>2120580</v>
      </c>
      <c r="J68" s="28">
        <f t="shared" si="18"/>
        <v>2120580</v>
      </c>
      <c r="K68" s="14">
        <v>164160</v>
      </c>
      <c r="L68" s="14">
        <f t="shared" si="19"/>
        <v>31190.400000000001</v>
      </c>
      <c r="M68" s="14">
        <f t="shared" si="20"/>
        <v>195350.39999999999</v>
      </c>
      <c r="N68" s="29">
        <f t="shared" si="21"/>
        <v>195350.39999999999</v>
      </c>
      <c r="O68" s="18">
        <v>13171841</v>
      </c>
      <c r="P68" s="18">
        <f t="shared" si="30"/>
        <v>16201364.43</v>
      </c>
      <c r="Q68" s="18">
        <f t="shared" si="22"/>
        <v>3078259.2417000001</v>
      </c>
      <c r="R68" s="18">
        <f t="shared" si="23"/>
        <v>16250100.241700001</v>
      </c>
      <c r="S68" s="30">
        <f t="shared" si="24"/>
        <v>16250100.241700001</v>
      </c>
      <c r="T68" s="31">
        <f t="shared" si="25"/>
        <v>6188676.8805666668</v>
      </c>
      <c r="U68" s="24">
        <f t="shared" si="26"/>
        <v>8766459</v>
      </c>
      <c r="V68" s="31">
        <f t="shared" si="28"/>
        <v>1888172.5085265362</v>
      </c>
      <c r="W68" s="31">
        <f t="shared" si="27"/>
        <v>1888172.5085265362</v>
      </c>
      <c r="X68" s="21" t="s">
        <v>29</v>
      </c>
      <c r="Y68" s="27"/>
    </row>
    <row r="69" spans="1:25" ht="30">
      <c r="A69" s="38">
        <v>60</v>
      </c>
      <c r="B69" s="20" t="s">
        <v>106</v>
      </c>
      <c r="C69" s="61"/>
      <c r="D69" s="10" t="s">
        <v>119</v>
      </c>
      <c r="E69" s="32" t="s">
        <v>109</v>
      </c>
      <c r="F69" s="55">
        <v>1</v>
      </c>
      <c r="G69" s="13">
        <v>371250</v>
      </c>
      <c r="H69" s="13">
        <f t="shared" si="16"/>
        <v>70537.5</v>
      </c>
      <c r="I69" s="13">
        <f t="shared" si="17"/>
        <v>441787.5</v>
      </c>
      <c r="J69" s="28">
        <f t="shared" si="18"/>
        <v>441787.5</v>
      </c>
      <c r="K69" s="14">
        <v>175190</v>
      </c>
      <c r="L69" s="14">
        <f t="shared" si="19"/>
        <v>33286.1</v>
      </c>
      <c r="M69" s="14">
        <f t="shared" si="20"/>
        <v>208476.1</v>
      </c>
      <c r="N69" s="29">
        <f t="shared" si="21"/>
        <v>208476.1</v>
      </c>
      <c r="O69" s="18">
        <v>0</v>
      </c>
      <c r="P69" s="18">
        <f t="shared" si="30"/>
        <v>0</v>
      </c>
      <c r="Q69" s="18">
        <f t="shared" si="22"/>
        <v>0</v>
      </c>
      <c r="R69" s="18">
        <f t="shared" si="23"/>
        <v>0</v>
      </c>
      <c r="S69" s="30">
        <f t="shared" si="24"/>
        <v>0</v>
      </c>
      <c r="T69" s="31">
        <f t="shared" si="25"/>
        <v>216754.53333333333</v>
      </c>
      <c r="U69" s="24">
        <f t="shared" si="26"/>
        <v>221010</v>
      </c>
      <c r="V69" s="31">
        <f>GEOMEAN(J69,N69)</f>
        <v>303483.33566894574</v>
      </c>
      <c r="W69" s="31">
        <f t="shared" si="27"/>
        <v>303483.33566894574</v>
      </c>
      <c r="X69" s="21" t="s">
        <v>29</v>
      </c>
      <c r="Y69" s="27"/>
    </row>
    <row r="70" spans="1:25" ht="30">
      <c r="A70" s="38">
        <v>61</v>
      </c>
      <c r="B70" s="20" t="s">
        <v>106</v>
      </c>
      <c r="C70" s="61"/>
      <c r="D70" s="10" t="s">
        <v>120</v>
      </c>
      <c r="E70" s="32" t="s">
        <v>109</v>
      </c>
      <c r="F70" s="55">
        <v>1</v>
      </c>
      <c r="G70" s="13">
        <v>267300</v>
      </c>
      <c r="H70" s="13">
        <f t="shared" si="16"/>
        <v>50787</v>
      </c>
      <c r="I70" s="13">
        <f t="shared" si="17"/>
        <v>318087</v>
      </c>
      <c r="J70" s="28">
        <f t="shared" si="18"/>
        <v>318087</v>
      </c>
      <c r="K70" s="14">
        <v>1023984</v>
      </c>
      <c r="L70" s="14">
        <f t="shared" si="19"/>
        <v>194556.96</v>
      </c>
      <c r="M70" s="14">
        <f t="shared" si="20"/>
        <v>1218540.96</v>
      </c>
      <c r="N70" s="29">
        <f t="shared" si="21"/>
        <v>1218540.96</v>
      </c>
      <c r="O70" s="18">
        <v>0</v>
      </c>
      <c r="P70" s="18">
        <f t="shared" si="30"/>
        <v>0</v>
      </c>
      <c r="Q70" s="18">
        <f t="shared" si="22"/>
        <v>0</v>
      </c>
      <c r="R70" s="18">
        <f t="shared" si="23"/>
        <v>0</v>
      </c>
      <c r="S70" s="30">
        <f t="shared" si="24"/>
        <v>0</v>
      </c>
      <c r="T70" s="31">
        <f t="shared" si="25"/>
        <v>512209.32</v>
      </c>
      <c r="U70" s="24">
        <f t="shared" si="26"/>
        <v>632039</v>
      </c>
      <c r="V70" s="31">
        <f>GEOMEAN(J70,N70)</f>
        <v>622576.9336744817</v>
      </c>
      <c r="W70" s="31">
        <f t="shared" si="27"/>
        <v>622576.9336744817</v>
      </c>
      <c r="X70" s="21" t="s">
        <v>29</v>
      </c>
      <c r="Y70" s="27"/>
    </row>
    <row r="71" spans="1:25" ht="30">
      <c r="A71" s="38">
        <v>62</v>
      </c>
      <c r="B71" s="20" t="s">
        <v>106</v>
      </c>
      <c r="C71" s="61"/>
      <c r="D71" s="10" t="s">
        <v>121</v>
      </c>
      <c r="E71" s="32" t="s">
        <v>109</v>
      </c>
      <c r="F71" s="55">
        <v>1</v>
      </c>
      <c r="G71" s="13">
        <v>222750</v>
      </c>
      <c r="H71" s="13">
        <f t="shared" si="16"/>
        <v>42322.5</v>
      </c>
      <c r="I71" s="13">
        <f t="shared" si="17"/>
        <v>265072.5</v>
      </c>
      <c r="J71" s="28">
        <f t="shared" si="18"/>
        <v>265072.5</v>
      </c>
      <c r="K71" s="14">
        <v>451036</v>
      </c>
      <c r="L71" s="14">
        <f t="shared" si="19"/>
        <v>85696.84</v>
      </c>
      <c r="M71" s="14">
        <f t="shared" si="20"/>
        <v>536732.84</v>
      </c>
      <c r="N71" s="29">
        <f t="shared" si="21"/>
        <v>536732.84</v>
      </c>
      <c r="O71" s="18">
        <v>0</v>
      </c>
      <c r="P71" s="18">
        <f t="shared" si="30"/>
        <v>0</v>
      </c>
      <c r="Q71" s="18">
        <f t="shared" si="22"/>
        <v>0</v>
      </c>
      <c r="R71" s="18">
        <f t="shared" si="23"/>
        <v>0</v>
      </c>
      <c r="S71" s="30">
        <f t="shared" si="24"/>
        <v>0</v>
      </c>
      <c r="T71" s="31">
        <f t="shared" si="25"/>
        <v>267268.44666666666</v>
      </c>
      <c r="U71" s="24">
        <f t="shared" si="26"/>
        <v>268373</v>
      </c>
      <c r="V71" s="31">
        <f>GEOMEAN(J71,N71)</f>
        <v>377191.08649449819</v>
      </c>
      <c r="W71" s="31">
        <f t="shared" si="27"/>
        <v>377191.08649449819</v>
      </c>
      <c r="X71" s="21" t="s">
        <v>29</v>
      </c>
      <c r="Y71" s="27"/>
    </row>
    <row r="72" spans="1:25" ht="30">
      <c r="A72" s="38">
        <v>63</v>
      </c>
      <c r="B72" s="20" t="s">
        <v>106</v>
      </c>
      <c r="C72" s="61"/>
      <c r="D72" s="10" t="s">
        <v>122</v>
      </c>
      <c r="E72" s="32" t="s">
        <v>109</v>
      </c>
      <c r="F72" s="55">
        <v>1</v>
      </c>
      <c r="G72" s="13">
        <v>1262250</v>
      </c>
      <c r="H72" s="13">
        <f t="shared" si="16"/>
        <v>239827.5</v>
      </c>
      <c r="I72" s="13">
        <f t="shared" si="17"/>
        <v>1502077.5</v>
      </c>
      <c r="J72" s="28">
        <f t="shared" si="18"/>
        <v>1502077.5</v>
      </c>
      <c r="K72" s="14">
        <v>943800</v>
      </c>
      <c r="L72" s="14">
        <f t="shared" si="19"/>
        <v>179322</v>
      </c>
      <c r="M72" s="14">
        <f t="shared" si="20"/>
        <v>1123122</v>
      </c>
      <c r="N72" s="29">
        <f t="shared" si="21"/>
        <v>1123122</v>
      </c>
      <c r="O72" s="18">
        <v>0</v>
      </c>
      <c r="P72" s="18">
        <f t="shared" si="30"/>
        <v>0</v>
      </c>
      <c r="Q72" s="18">
        <f t="shared" si="22"/>
        <v>0</v>
      </c>
      <c r="R72" s="18">
        <f t="shared" si="23"/>
        <v>0</v>
      </c>
      <c r="S72" s="30">
        <f t="shared" si="24"/>
        <v>0</v>
      </c>
      <c r="T72" s="31">
        <f t="shared" si="25"/>
        <v>875066.5</v>
      </c>
      <c r="U72" s="24">
        <f t="shared" si="26"/>
        <v>781158</v>
      </c>
      <c r="V72" s="31">
        <f>GEOMEAN(J72,N72)</f>
        <v>1298851.9107099932</v>
      </c>
      <c r="W72" s="31">
        <f t="shared" si="27"/>
        <v>1298851.9107099932</v>
      </c>
      <c r="X72" s="21" t="s">
        <v>29</v>
      </c>
      <c r="Y72" s="27"/>
    </row>
    <row r="73" spans="1:25" ht="30">
      <c r="A73" s="38">
        <v>64</v>
      </c>
      <c r="B73" s="20" t="s">
        <v>106</v>
      </c>
      <c r="C73" s="61"/>
      <c r="D73" s="10" t="s">
        <v>123</v>
      </c>
      <c r="E73" s="32" t="s">
        <v>109</v>
      </c>
      <c r="F73" s="55">
        <v>1</v>
      </c>
      <c r="G73" s="13">
        <v>1113750</v>
      </c>
      <c r="H73" s="13">
        <f t="shared" si="16"/>
        <v>211612.5</v>
      </c>
      <c r="I73" s="13">
        <f t="shared" si="17"/>
        <v>1325362.5</v>
      </c>
      <c r="J73" s="28">
        <f t="shared" si="18"/>
        <v>1325362.5</v>
      </c>
      <c r="K73" s="14">
        <v>0</v>
      </c>
      <c r="L73" s="14">
        <f t="shared" si="19"/>
        <v>0</v>
      </c>
      <c r="M73" s="14">
        <f t="shared" si="20"/>
        <v>0</v>
      </c>
      <c r="N73" s="29">
        <f t="shared" si="21"/>
        <v>0</v>
      </c>
      <c r="O73" s="18">
        <v>3745831</v>
      </c>
      <c r="P73" s="18">
        <f t="shared" si="30"/>
        <v>4607372.13</v>
      </c>
      <c r="Q73" s="18">
        <f t="shared" si="22"/>
        <v>875400.7047</v>
      </c>
      <c r="R73" s="18">
        <f t="shared" si="23"/>
        <v>4621231.7046999997</v>
      </c>
      <c r="S73" s="30">
        <f t="shared" si="24"/>
        <v>4621231.7046999997</v>
      </c>
      <c r="T73" s="31">
        <f t="shared" si="25"/>
        <v>1982198.0682333333</v>
      </c>
      <c r="U73" s="24">
        <f t="shared" si="26"/>
        <v>2379605</v>
      </c>
      <c r="V73" s="31">
        <f>GEOMEAN(J73)</f>
        <v>1325362.5</v>
      </c>
      <c r="W73" s="31">
        <f t="shared" si="27"/>
        <v>1325362.5</v>
      </c>
      <c r="X73" s="21" t="s">
        <v>29</v>
      </c>
      <c r="Y73" s="27"/>
    </row>
    <row r="74" spans="1:25" ht="30.75">
      <c r="A74" s="38">
        <v>65</v>
      </c>
      <c r="B74" s="20" t="s">
        <v>106</v>
      </c>
      <c r="C74" s="61"/>
      <c r="D74" s="11" t="s">
        <v>124</v>
      </c>
      <c r="E74" s="32" t="s">
        <v>109</v>
      </c>
      <c r="F74" s="55">
        <v>1</v>
      </c>
      <c r="G74" s="13">
        <v>7128000</v>
      </c>
      <c r="H74" s="13">
        <f t="shared" ref="H74" si="31">G74*19%</f>
        <v>1354320</v>
      </c>
      <c r="I74" s="13">
        <f t="shared" ref="I74" si="32">G74+H74</f>
        <v>8482320</v>
      </c>
      <c r="J74" s="28">
        <f t="shared" ref="J74" si="33">F74*I74</f>
        <v>8482320</v>
      </c>
      <c r="K74" s="14">
        <v>3379040</v>
      </c>
      <c r="L74" s="14">
        <f t="shared" ref="L74" si="34">K74*19%</f>
        <v>642017.6</v>
      </c>
      <c r="M74" s="14">
        <f t="shared" ref="M74" si="35">K74+L74</f>
        <v>4021057.6</v>
      </c>
      <c r="N74" s="29">
        <f t="shared" ref="N74" si="36">F74*M74</f>
        <v>4021057.6</v>
      </c>
      <c r="O74" s="18">
        <v>2485714</v>
      </c>
      <c r="P74" s="18">
        <f t="shared" si="30"/>
        <v>3057428.2199999997</v>
      </c>
      <c r="Q74" s="18">
        <f t="shared" ref="Q74" si="37">+P74*19%</f>
        <v>580911.36179999996</v>
      </c>
      <c r="R74" s="18">
        <f t="shared" ref="R74" si="38">+O74+Q74</f>
        <v>3066625.3618000001</v>
      </c>
      <c r="S74" s="30">
        <f t="shared" ref="S74" si="39">+R74*F74</f>
        <v>3066625.3618000001</v>
      </c>
      <c r="T74" s="31">
        <f t="shared" ref="T74" si="40">+AVERAGE(J74,N74,S74)</f>
        <v>5190000.9872666663</v>
      </c>
      <c r="U74" s="24">
        <f t="shared" si="26"/>
        <v>2890892</v>
      </c>
      <c r="V74" s="31">
        <f>GEOMEAN(J74,N74,S74)</f>
        <v>4711637.7195083117</v>
      </c>
      <c r="W74" s="31">
        <f t="shared" ref="W74" si="41">+V74</f>
        <v>4711637.7195083117</v>
      </c>
      <c r="X74" s="21" t="s">
        <v>29</v>
      </c>
      <c r="Y74" s="27"/>
    </row>
    <row r="75" spans="1:25" ht="15.75" thickBot="1">
      <c r="X75"/>
    </row>
    <row r="76" spans="1:25" ht="27" thickBot="1">
      <c r="D76" s="1"/>
      <c r="E76" s="1"/>
      <c r="J76" s="39">
        <f>SUM(J10:J74)</f>
        <v>829024540.82000005</v>
      </c>
      <c r="N76" s="39">
        <f>SUM(N10:N74)</f>
        <v>739885827.23999989</v>
      </c>
      <c r="O76" s="15"/>
      <c r="P76" s="15"/>
      <c r="Q76" s="15"/>
      <c r="R76" s="15"/>
      <c r="S76" s="39">
        <f>SUBTOTAL(9,S10:S74)</f>
        <v>1110319616.00155</v>
      </c>
      <c r="T76" s="39">
        <f>SUBTOTAL(9,T10:T74)</f>
        <v>893076661.35385036</v>
      </c>
      <c r="V76" s="39">
        <f>SUBTOTAL(9,V10:V74)</f>
        <v>777896953.06165707</v>
      </c>
      <c r="W76" s="39">
        <f>SUBTOTAL(9,W10:W74)</f>
        <v>777896953.06165707</v>
      </c>
      <c r="X76"/>
    </row>
    <row r="77" spans="1:25">
      <c r="D77" s="1"/>
      <c r="E77" s="1"/>
      <c r="X77"/>
    </row>
    <row r="78" spans="1:25">
      <c r="X78"/>
    </row>
    <row r="79" spans="1:25" ht="46.5" customHeight="1">
      <c r="C79" s="41" t="s">
        <v>125</v>
      </c>
      <c r="D79" s="42">
        <f>+J76</f>
        <v>829024540.82000005</v>
      </c>
      <c r="E79" s="19"/>
    </row>
    <row r="80" spans="1:25" ht="45.75" customHeight="1">
      <c r="C80" s="43" t="s">
        <v>126</v>
      </c>
      <c r="D80" s="44">
        <f>+N76</f>
        <v>739885827.23999989</v>
      </c>
      <c r="E80" s="19"/>
    </row>
    <row r="81" spans="3:19" ht="45.75" customHeight="1">
      <c r="C81" s="45" t="s">
        <v>127</v>
      </c>
      <c r="D81" s="46">
        <f>+S76</f>
        <v>1110319616.00155</v>
      </c>
      <c r="E81" s="19"/>
      <c r="J81" s="51"/>
      <c r="K81" s="51"/>
      <c r="L81" s="51"/>
      <c r="M81" s="51"/>
      <c r="N81" s="51"/>
      <c r="O81" s="51"/>
      <c r="P81" s="51"/>
      <c r="Q81" s="51"/>
      <c r="R81" s="51"/>
      <c r="S81" s="51"/>
    </row>
    <row r="82" spans="3:19" ht="35.25" customHeight="1">
      <c r="C82" s="47" t="s">
        <v>128</v>
      </c>
      <c r="D82" s="48">
        <v>829024739</v>
      </c>
      <c r="E82" s="19"/>
    </row>
    <row r="83" spans="3:19" ht="25.35" customHeight="1">
      <c r="C83" s="49" t="s">
        <v>129</v>
      </c>
      <c r="D83" s="50">
        <f>+V76</f>
        <v>777896953.06165707</v>
      </c>
      <c r="N83" s="51"/>
    </row>
    <row r="85" spans="3:19">
      <c r="N85" s="52"/>
    </row>
    <row r="86" spans="3:19">
      <c r="D86" s="40"/>
      <c r="N86" s="54"/>
    </row>
  </sheetData>
  <mergeCells count="6">
    <mergeCell ref="C59:C74"/>
    <mergeCell ref="G8:J8"/>
    <mergeCell ref="K8:N8"/>
    <mergeCell ref="C4:V4"/>
    <mergeCell ref="C2:V2"/>
    <mergeCell ref="O8:S8"/>
  </mergeCells>
  <conditionalFormatting sqref="K7 O7">
    <cfRule type="cellIs" dxfId="0" priority="2" operator="lessThan">
      <formula>0</formula>
    </cfRule>
  </conditionalFormatting>
  <pageMargins left="0.7" right="0.7" top="0.75" bottom="0.75" header="0.511811023622047" footer="0.511811023622047"/>
  <pageSetup orientation="portrait" horizontalDpi="300" verticalDpi="300" r:id="rId1"/>
  <ignoredErrors>
    <ignoredError sqref="H10:J74 P10:Y15 L10:O74 P17:Y74 P16:X16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Guillermo Andres Urian Parrado</dc:creator>
  <cp:keywords/>
  <dc:description/>
  <cp:lastModifiedBy/>
  <cp:revision/>
  <dcterms:created xsi:type="dcterms:W3CDTF">2020-10-23T13:27:25Z</dcterms:created>
  <dcterms:modified xsi:type="dcterms:W3CDTF">2026-06-22T15:53:55Z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0x010100F276625CFD27D1498575AF34930493D1</vt:lpwstr>
  </property>
</Properties>
</file>