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creyesg\Documents\Contratación 2026\3. Menor Cuantía\2. S.I.S\2. DOCUMENTOS ESTRUCTURALES\Proceso\PUBLICADOS\"/>
    </mc:Choice>
  </mc:AlternateContent>
  <xr:revisionPtr revIDLastSave="0" documentId="13_ncr:1_{7D8FFBD0-0999-4A8C-B617-D0F04E7E1207}" xr6:coauthVersionLast="47" xr6:coauthVersionMax="47" xr10:uidLastSave="{00000000-0000-0000-0000-000000000000}"/>
  <bookViews>
    <workbookView xWindow="-120" yWindow="-120" windowWidth="29040" windowHeight="15840" tabRatio="894" xr2:uid="{00000000-000D-0000-FFFF-FFFF00000000}"/>
  </bookViews>
  <sheets>
    <sheet name="RESUMEN" sheetId="22" r:id="rId1"/>
    <sheet name="1. PALACIO DE JUSTICIA DE CALI" sheetId="6" r:id="rId2"/>
    <sheet name="2. PALACIO NACIONAL CALI" sheetId="10" r:id="rId3"/>
    <sheet name="3. LEY DE TIERRAS CALI" sheetId="7" r:id="rId4"/>
    <sheet name="4. ENTRECEIBAS - CALI" sheetId="8" r:id="rId5"/>
    <sheet name="5. ADOLESCENTES - CALI" sheetId="9" r:id="rId6"/>
    <sheet name="6. BUENAVENTURA - PALACIO NAL" sheetId="12" r:id="rId7"/>
    <sheet name="7. BUENAVENTURA - JIRETH" sheetId="24" r:id="rId8"/>
    <sheet name="8. PALMIRA - PALACIO JUSTICIA" sheetId="25" r:id="rId9"/>
    <sheet name="9. PALMIRA - SEDE FAMILIA" sheetId="13" r:id="rId10"/>
    <sheet name="10. CARTAGO" sheetId="17" r:id="rId11"/>
    <sheet name="11. BOLSA REPUESTOS" sheetId="21" r:id="rId12"/>
    <sheet name="RUTINA DE ACTIVIDADES" sheetId="15" r:id="rId13"/>
    <sheet name="CONCLUSIONES -RECOMENDACIONES" sheetId="20" r:id="rId14"/>
  </sheets>
  <definedNames>
    <definedName name="_xlnm._FilterDatabase" localSheetId="1" hidden="1">'1. PALACIO DE JUSTICIA DE CALI'!$B$3:$E$19</definedName>
    <definedName name="_Hlk113267989" localSheetId="0">RESUMEN!#REF!</definedName>
    <definedName name="A" localSheetId="1">'1. PALACIO DE JUSTICIA DE CALI'!#REF!</definedName>
    <definedName name="A" localSheetId="10">#REF!</definedName>
    <definedName name="A" localSheetId="13">#REF!</definedName>
    <definedName name="A">#REF!</definedName>
    <definedName name="ARANCEL" localSheetId="1">'1. PALACIO DE JUSTICIA DE CALI'!#REF!</definedName>
    <definedName name="ARANCEL" localSheetId="10">#REF!</definedName>
    <definedName name="ARANCEL" localSheetId="13">#REF!</definedName>
    <definedName name="ARANCEL">#REF!</definedName>
    <definedName name="_xlnm.Print_Area" localSheetId="1">'1. PALACIO DE JUSTICIA DE CALI'!$A$1:$J$58</definedName>
    <definedName name="_xlnm.Print_Area" localSheetId="11">'11. BOLSA REPUESTOS'!$A$2:$H$48</definedName>
    <definedName name="_xlnm.Print_Area" localSheetId="0">RESUMEN!$A$2:$C$59</definedName>
    <definedName name="DIANA" localSheetId="13">#REF!</definedName>
    <definedName name="DIANA">#REF!</definedName>
    <definedName name="DOLLAR" localSheetId="1">'1. PALACIO DE JUSTICIA DE CALI'!#REF!</definedName>
    <definedName name="DOLLAR" localSheetId="10">#REF!</definedName>
    <definedName name="DOLLAR" localSheetId="13">#REF!</definedName>
    <definedName name="DOLLAR">#REF!</definedName>
    <definedName name="FLETE" localSheetId="1">'1. PALACIO DE JUSTICIA DE CALI'!#REF!</definedName>
    <definedName name="FLETE" localSheetId="10">#REF!</definedName>
    <definedName name="FLETE" localSheetId="13">#REF!</definedName>
    <definedName name="FLETE">#REF!</definedName>
    <definedName name="GANANCIA" localSheetId="1">'1. PALACIO DE JUSTICIA DE CALI'!#REF!</definedName>
    <definedName name="GANANCIA" localSheetId="10">#REF!</definedName>
    <definedName name="GANANCIA" localSheetId="13">#REF!</definedName>
    <definedName name="GANANCIA">#REF!</definedName>
    <definedName name="IMPORTE" localSheetId="1">'1. PALACIO DE JUSTICIA DE CALI'!#REF!</definedName>
    <definedName name="IMPORTE" localSheetId="10">#REF!</definedName>
    <definedName name="IMPORTE" localSheetId="13">#REF!</definedName>
    <definedName name="IMPORTE">#REF!</definedName>
    <definedName name="MIAMI" localSheetId="1">'1. PALACIO DE JUSTICIA DE CALI'!#REF!</definedName>
    <definedName name="MIAMI" localSheetId="10">#REF!</definedName>
    <definedName name="MIAMI" localSheetId="13">#REF!</definedName>
    <definedName name="MIAMI">#REF!</definedName>
    <definedName name="ORIGINAL" localSheetId="10">#REF!</definedName>
    <definedName name="ORIGINAL" localSheetId="13">#REF!</definedName>
    <definedName name="ORIGINAL">#REF!</definedName>
    <definedName name="OTRO" localSheetId="10">#REF!</definedName>
    <definedName name="OTRO" localSheetId="13">#REF!</definedName>
    <definedName name="OTRO">#REF!</definedName>
    <definedName name="PORCENTAJE" localSheetId="1">'1. PALACIO DE JUSTICIA DE CALI'!#REF!</definedName>
    <definedName name="PORCENTAJE" localSheetId="10">#REF!</definedName>
    <definedName name="PORCENTAJE" localSheetId="13">#REF!</definedName>
    <definedName name="PORCENTAJE">#REF!</definedName>
    <definedName name="PROCENTAJE" localSheetId="1">'1. PALACIO DE JUSTICIA DE CALI'!#REF!</definedName>
    <definedName name="PROCENTAJE" localSheetId="10">#REF!</definedName>
    <definedName name="PROCENTAJE" localSheetId="13">#REF!</definedName>
    <definedName name="PROCENTAJE">#REF!</definedName>
    <definedName name="PUNTO" localSheetId="1">'1. PALACIO DE JUSTICIA DE CALI'!#REF!</definedName>
    <definedName name="PUNTO" localSheetId="10">#REF!</definedName>
    <definedName name="PUNTO" localSheetId="13">#REF!</definedName>
    <definedName name="PUNTO">#REF!</definedName>
    <definedName name="TRM" localSheetId="1">'1. PALACIO DE JUSTICIA DE CALI'!#REF!</definedName>
    <definedName name="TRM" localSheetId="10">#REF!</definedName>
    <definedName name="TRM" localSheetId="13">#REF!</definedName>
    <definedName name="TRM">#REF!</definedName>
    <definedName name="TULUA" localSheetId="13">#REF!</definedName>
    <definedName name="TULUA">#REF!</definedName>
    <definedName name="UTE" localSheetId="1">'1. PALACIO DE JUSTICIA DE CALI'!#REF!</definedName>
    <definedName name="UTE" localSheetId="10">#REF!</definedName>
    <definedName name="UTE" localSheetId="13">#REF!</definedName>
    <definedName name="UTE">#REF!</definedName>
    <definedName name="UTI" localSheetId="1">'1. PALACIO DE JUSTICIA DE CALI'!#REF!</definedName>
    <definedName name="UTI" localSheetId="10">#REF!</definedName>
    <definedName name="UTI" localSheetId="13">#REF!</definedName>
    <definedName name="UTI">#REF!</definedName>
    <definedName name="UTMO" localSheetId="1">'1. PALACIO DE JUSTICIA DE CALI'!#REF!</definedName>
    <definedName name="UTMO" localSheetId="10">#REF!</definedName>
    <definedName name="UTMO" localSheetId="13">#REF!</definedName>
    <definedName name="UTM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22" l="1"/>
  <c r="F59" i="6"/>
  <c r="G59" i="6" s="1"/>
  <c r="C10" i="22"/>
  <c r="E6" i="25"/>
  <c r="F6" i="25" s="1"/>
  <c r="E7" i="25"/>
  <c r="F7" i="25" s="1"/>
  <c r="E8" i="25"/>
  <c r="F8" i="25" s="1"/>
  <c r="E9" i="25"/>
  <c r="F9" i="25" s="1"/>
  <c r="E10" i="25"/>
  <c r="F10" i="25" s="1"/>
  <c r="E11" i="25"/>
  <c r="F11" i="25"/>
  <c r="E12" i="25"/>
  <c r="F12" i="25"/>
  <c r="E13" i="25"/>
  <c r="F13" i="25" s="1"/>
  <c r="E14" i="25"/>
  <c r="F14" i="25"/>
  <c r="E15" i="25"/>
  <c r="F15" i="25"/>
  <c r="E16" i="25"/>
  <c r="F16" i="25" s="1"/>
  <c r="F14" i="8"/>
  <c r="G14" i="8" s="1"/>
  <c r="F23" i="6"/>
  <c r="G23" i="6" s="1"/>
  <c r="F22" i="6"/>
  <c r="G22" i="6" s="1"/>
  <c r="F21" i="6"/>
  <c r="G21" i="6" s="1"/>
  <c r="F20" i="6"/>
  <c r="G20" i="6" s="1"/>
  <c r="F19" i="6"/>
  <c r="G19" i="6" s="1"/>
  <c r="F18" i="6"/>
  <c r="G18" i="6" s="1"/>
  <c r="F17" i="6"/>
  <c r="G17" i="6" s="1"/>
  <c r="F16" i="6"/>
  <c r="G16" i="6" s="1"/>
  <c r="F15" i="6"/>
  <c r="G15" i="6" s="1"/>
  <c r="F14" i="6"/>
  <c r="G14" i="6" s="1"/>
  <c r="F16" i="7"/>
  <c r="F5" i="7"/>
  <c r="F18" i="10"/>
  <c r="F5" i="10"/>
  <c r="F57" i="6"/>
  <c r="F32" i="6"/>
  <c r="F5" i="6"/>
  <c r="E4" i="21"/>
  <c r="E5" i="21"/>
  <c r="E12" i="21"/>
  <c r="E6" i="21"/>
  <c r="E7" i="21"/>
  <c r="E8" i="21"/>
  <c r="E9" i="21"/>
  <c r="E10" i="21"/>
  <c r="E11" i="21"/>
  <c r="E13" i="21"/>
  <c r="E14" i="21"/>
  <c r="E15" i="21"/>
  <c r="E16" i="21"/>
  <c r="E17" i="21"/>
  <c r="E18" i="21"/>
  <c r="E19" i="21"/>
  <c r="E20" i="21"/>
  <c r="E21" i="21"/>
  <c r="E22" i="21"/>
  <c r="E23" i="21"/>
  <c r="E24" i="21"/>
  <c r="E25" i="21"/>
  <c r="E26" i="21"/>
  <c r="E27" i="21"/>
  <c r="E28" i="21"/>
  <c r="E29" i="21"/>
  <c r="E30" i="21"/>
  <c r="E31" i="21"/>
  <c r="E32" i="21"/>
  <c r="E33" i="21"/>
  <c r="E34" i="21"/>
  <c r="E35" i="21"/>
  <c r="E36" i="21"/>
  <c r="E37" i="21"/>
  <c r="E38" i="21"/>
  <c r="E39" i="21"/>
  <c r="E40" i="21"/>
  <c r="E41" i="21"/>
  <c r="E42" i="21"/>
  <c r="E43" i="21"/>
  <c r="E44" i="21"/>
  <c r="E45" i="21"/>
  <c r="E46" i="21"/>
  <c r="E47" i="21"/>
  <c r="E48" i="21"/>
  <c r="F14" i="17"/>
  <c r="F13" i="17"/>
  <c r="F6" i="17"/>
  <c r="F7" i="17"/>
  <c r="F8" i="17"/>
  <c r="F9" i="17"/>
  <c r="F10" i="17"/>
  <c r="F11" i="17"/>
  <c r="F5" i="17"/>
  <c r="E6" i="13"/>
  <c r="F6" i="13" s="1"/>
  <c r="E8" i="13"/>
  <c r="E9" i="13"/>
  <c r="E7" i="13"/>
  <c r="E5" i="25"/>
  <c r="F7" i="24"/>
  <c r="F6" i="24"/>
  <c r="F20" i="12"/>
  <c r="F19" i="12"/>
  <c r="F13" i="12"/>
  <c r="F14" i="12"/>
  <c r="F15" i="12"/>
  <c r="F16" i="12"/>
  <c r="F17" i="12"/>
  <c r="F6" i="12"/>
  <c r="F7" i="12"/>
  <c r="F8" i="12"/>
  <c r="F9" i="12"/>
  <c r="F10" i="12"/>
  <c r="F11" i="12"/>
  <c r="F12" i="12"/>
  <c r="F15" i="9"/>
  <c r="F5" i="9"/>
  <c r="F7" i="9"/>
  <c r="F8" i="9"/>
  <c r="F9" i="9"/>
  <c r="F10" i="9"/>
  <c r="F11" i="9"/>
  <c r="F12" i="9"/>
  <c r="F13" i="9"/>
  <c r="F14" i="9"/>
  <c r="F6" i="9"/>
  <c r="F6" i="8"/>
  <c r="F16" i="8"/>
  <c r="G16" i="8" s="1"/>
  <c r="F7" i="8"/>
  <c r="F8" i="8"/>
  <c r="F9" i="8"/>
  <c r="F10" i="8"/>
  <c r="F11" i="8"/>
  <c r="F12" i="8"/>
  <c r="F13" i="8"/>
  <c r="F5" i="8"/>
  <c r="E49" i="21" l="1"/>
  <c r="C50" i="22" s="1"/>
  <c r="C51" i="22" s="1"/>
  <c r="C52" i="22" s="1"/>
  <c r="F22" i="7"/>
  <c r="F7" i="7"/>
  <c r="F8" i="7"/>
  <c r="F9" i="7"/>
  <c r="F10" i="7"/>
  <c r="F11" i="7"/>
  <c r="F12" i="7"/>
  <c r="F13" i="7"/>
  <c r="F14" i="7"/>
  <c r="F15" i="7"/>
  <c r="F17" i="7"/>
  <c r="F18" i="7"/>
  <c r="F19" i="7"/>
  <c r="F20" i="7"/>
  <c r="F6" i="7"/>
  <c r="F6" i="10"/>
  <c r="F7" i="10"/>
  <c r="F8" i="10"/>
  <c r="F9" i="10"/>
  <c r="F10" i="10"/>
  <c r="F11" i="10"/>
  <c r="F12" i="10"/>
  <c r="F13" i="10"/>
  <c r="F14" i="10"/>
  <c r="F15" i="10"/>
  <c r="F16" i="10"/>
  <c r="F56" i="6"/>
  <c r="F54" i="6"/>
  <c r="F53" i="6"/>
  <c r="F52" i="6"/>
  <c r="F51" i="6"/>
  <c r="F50" i="6"/>
  <c r="F49" i="6"/>
  <c r="F48" i="6"/>
  <c r="F47" i="6"/>
  <c r="F46" i="6"/>
  <c r="F45" i="6"/>
  <c r="F44" i="6"/>
  <c r="F43" i="6"/>
  <c r="F42" i="6"/>
  <c r="F41" i="6"/>
  <c r="F40" i="6"/>
  <c r="F39" i="6"/>
  <c r="F37" i="6"/>
  <c r="F36" i="6"/>
  <c r="F35" i="6"/>
  <c r="F34" i="6"/>
  <c r="F33" i="6"/>
  <c r="F31" i="6"/>
  <c r="F30" i="6"/>
  <c r="F29" i="6"/>
  <c r="F28" i="6"/>
  <c r="F27" i="6"/>
  <c r="F26" i="6"/>
  <c r="F25" i="6"/>
  <c r="F6" i="6"/>
  <c r="F7" i="6"/>
  <c r="F8" i="6"/>
  <c r="F9" i="6"/>
  <c r="F10" i="6"/>
  <c r="F11" i="6"/>
  <c r="F12" i="6"/>
  <c r="F13" i="6"/>
  <c r="C53" i="22" l="1"/>
  <c r="C58" i="22" s="1"/>
  <c r="G14" i="17"/>
  <c r="G13" i="17"/>
  <c r="C42" i="22" s="1"/>
  <c r="G6" i="17" l="1"/>
  <c r="G7" i="17"/>
  <c r="G8" i="17"/>
  <c r="G9" i="17"/>
  <c r="G10" i="17"/>
  <c r="G11" i="17"/>
  <c r="G5" i="17"/>
  <c r="F7" i="13"/>
  <c r="F8" i="13"/>
  <c r="F9" i="13"/>
  <c r="C38" i="22"/>
  <c r="C39" i="22" s="1"/>
  <c r="F5" i="25"/>
  <c r="F17" i="25" s="1"/>
  <c r="G7" i="24"/>
  <c r="G6" i="24"/>
  <c r="G20" i="12"/>
  <c r="G19" i="12"/>
  <c r="G7" i="12"/>
  <c r="G8" i="12"/>
  <c r="G9" i="12"/>
  <c r="G10" i="12"/>
  <c r="G11" i="12"/>
  <c r="G12" i="12"/>
  <c r="G13" i="12"/>
  <c r="G14" i="12"/>
  <c r="G15" i="12"/>
  <c r="G16" i="12"/>
  <c r="G17" i="12"/>
  <c r="G6" i="12"/>
  <c r="G6" i="9"/>
  <c r="G7" i="9"/>
  <c r="G8" i="9"/>
  <c r="G9" i="9"/>
  <c r="G10" i="9"/>
  <c r="G11" i="9"/>
  <c r="G12" i="9"/>
  <c r="G13" i="9"/>
  <c r="G14" i="9"/>
  <c r="G15" i="9"/>
  <c r="G5" i="9"/>
  <c r="G6" i="8"/>
  <c r="G7" i="8"/>
  <c r="G8" i="8"/>
  <c r="G9" i="8"/>
  <c r="G10" i="8"/>
  <c r="G11" i="8"/>
  <c r="G12" i="8"/>
  <c r="G13" i="8"/>
  <c r="G5" i="8"/>
  <c r="G17" i="8" s="1"/>
  <c r="G22" i="7"/>
  <c r="G23" i="7" s="1"/>
  <c r="G6" i="7"/>
  <c r="G7" i="7"/>
  <c r="G8" i="7"/>
  <c r="G9" i="7"/>
  <c r="G10" i="7"/>
  <c r="G11" i="7"/>
  <c r="G12" i="7"/>
  <c r="G13" i="7"/>
  <c r="G14" i="7"/>
  <c r="G15" i="7"/>
  <c r="G16" i="7"/>
  <c r="G17" i="7"/>
  <c r="G18" i="7"/>
  <c r="G19" i="7"/>
  <c r="G20" i="7"/>
  <c r="G5" i="7"/>
  <c r="G18" i="10"/>
  <c r="G6" i="10"/>
  <c r="G7" i="10"/>
  <c r="G8" i="10"/>
  <c r="G9" i="10"/>
  <c r="G10" i="10"/>
  <c r="G11" i="10"/>
  <c r="G12" i="10"/>
  <c r="G13" i="10"/>
  <c r="G14" i="10"/>
  <c r="G15" i="10"/>
  <c r="G16" i="10"/>
  <c r="G5" i="10"/>
  <c r="G56" i="6"/>
  <c r="G54" i="6"/>
  <c r="G57" i="6"/>
  <c r="G53" i="6"/>
  <c r="G52" i="6"/>
  <c r="G51" i="6"/>
  <c r="G50" i="6"/>
  <c r="G49" i="6"/>
  <c r="G48" i="6"/>
  <c r="G47" i="6"/>
  <c r="G46" i="6"/>
  <c r="G45" i="6"/>
  <c r="G44" i="6"/>
  <c r="G43" i="6"/>
  <c r="G42" i="6"/>
  <c r="G41" i="6"/>
  <c r="G40" i="6"/>
  <c r="G39" i="6"/>
  <c r="G26" i="6"/>
  <c r="G27" i="6"/>
  <c r="G28" i="6"/>
  <c r="G29" i="6"/>
  <c r="G30" i="6"/>
  <c r="G31" i="6"/>
  <c r="G32" i="6"/>
  <c r="G33" i="6"/>
  <c r="G34" i="6"/>
  <c r="G35" i="6"/>
  <c r="G36" i="6"/>
  <c r="G37" i="6"/>
  <c r="G25" i="6"/>
  <c r="G6" i="6"/>
  <c r="G7" i="6"/>
  <c r="G8" i="6"/>
  <c r="G9" i="6"/>
  <c r="G10" i="6"/>
  <c r="G11" i="6"/>
  <c r="G12" i="6"/>
  <c r="G13" i="6"/>
  <c r="G5" i="6"/>
  <c r="G60" i="6" l="1"/>
  <c r="G15" i="17"/>
  <c r="F10" i="13"/>
  <c r="C35" i="22"/>
  <c r="C36" i="22" s="1"/>
  <c r="C32" i="22"/>
  <c r="C33" i="22" s="1"/>
  <c r="G8" i="24"/>
  <c r="G21" i="12"/>
  <c r="G16" i="9"/>
  <c r="G19" i="10"/>
  <c r="C9" i="22"/>
  <c r="C6" i="22"/>
  <c r="C7" i="22"/>
  <c r="C28" i="22"/>
  <c r="C41" i="22" l="1"/>
  <c r="C43" i="22" s="1"/>
  <c r="C29" i="22"/>
  <c r="C30" i="22" s="1"/>
  <c r="C25" i="22"/>
  <c r="C26" i="22" s="1"/>
  <c r="C22" i="22"/>
  <c r="C21" i="22"/>
  <c r="C18" i="22"/>
  <c r="C17" i="22"/>
  <c r="C14" i="22"/>
  <c r="C13" i="22"/>
  <c r="C8" i="22"/>
  <c r="C19" i="22" l="1"/>
  <c r="C23" i="22"/>
  <c r="C15" i="22"/>
  <c r="C44" i="22" l="1"/>
  <c r="C45" i="22" s="1"/>
  <c r="C46" i="22" s="1"/>
  <c r="C57" i="22" s="1"/>
  <c r="C59" i="22"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27B412A-B858-4CDA-8400-E527E044073E}" keepAlive="1" name="Consulta - Table001 (Page 1)" description="Conexión a la consulta 'Table001 (Page 1)' en el libro." type="5" refreshedVersion="0" background="1">
    <dbPr connection="Provider=Microsoft.Mashup.OleDb.1;Data Source=$Workbook$;Location=&quot;Table001 (Page 1)&quot;;Extended Properties=&quot;&quot;" command="SELECT * FROM [Table001 (Page 1)]"/>
  </connection>
</connections>
</file>

<file path=xl/sharedStrings.xml><?xml version="1.0" encoding="utf-8"?>
<sst xmlns="http://schemas.openxmlformats.org/spreadsheetml/2006/main" count="885" uniqueCount="389">
  <si>
    <t>REFERENCIA</t>
  </si>
  <si>
    <t>DESCRIPCION</t>
  </si>
  <si>
    <t>CANTIDAD</t>
  </si>
  <si>
    <t>AMC2 Doorcontroller 4 Wiegand, CF-Card</t>
  </si>
  <si>
    <t>AMC Enclosure with 1DIN Rail</t>
  </si>
  <si>
    <t>AMC Power Supply (12/24V), integrated UPS</t>
  </si>
  <si>
    <t>Bateria de respaldo Bateria 12V, 18 Ah</t>
  </si>
  <si>
    <t>Bio EntryPlus iClass (Bosch branded)</t>
  </si>
  <si>
    <t>Batería fuente cargador Bateria 12V 7.2 Ah</t>
  </si>
  <si>
    <t>Transformador fuenteTransformador 16.5 VCA, 40 VA</t>
  </si>
  <si>
    <t>Gabinete para fuente cargador de baterías Gabinete con llave para modulo cargador</t>
  </si>
  <si>
    <t>Luces de emergencia</t>
  </si>
  <si>
    <t>Modulo de Direccionamiento de Zona, POPIT</t>
  </si>
  <si>
    <t>Arco o Puerta Detectora de Armas y Metales</t>
  </si>
  <si>
    <t>FlexiDome HD 720p60, VR, 3-9mm, IVA</t>
  </si>
  <si>
    <t>NIN-733-V03PS</t>
  </si>
  <si>
    <t>Camera Dinion HD720p60</t>
  </si>
  <si>
    <t>VG5-7220-EPC4</t>
  </si>
  <si>
    <t>Adomo 7000 HD, 20X, D/N, Int/Ext, Transp</t>
  </si>
  <si>
    <t>DIVAR IP 6000 8x2TB</t>
  </si>
  <si>
    <t>APC-AMC2-4WCF</t>
  </si>
  <si>
    <t>AEC-AMC2-UL1</t>
  </si>
  <si>
    <t>APS-PBC-60</t>
  </si>
  <si>
    <t>ARD-FPBEPIC-OC</t>
  </si>
  <si>
    <t>BAT1218</t>
  </si>
  <si>
    <t>D1640</t>
  </si>
  <si>
    <t>D8103</t>
  </si>
  <si>
    <t>D8132LT</t>
  </si>
  <si>
    <t>Electroiman de 400 lbs</t>
  </si>
  <si>
    <t>NAL</t>
  </si>
  <si>
    <t>Módulo cargador de baterias para electroiman</t>
  </si>
  <si>
    <t>BAT127.5-FB</t>
  </si>
  <si>
    <t>MB-MFA</t>
  </si>
  <si>
    <t>MB-FPI</t>
  </si>
  <si>
    <t>MB-FPO2</t>
  </si>
  <si>
    <t>MB-FS</t>
  </si>
  <si>
    <t>P33273</t>
  </si>
  <si>
    <t>LBB1990/00</t>
  </si>
  <si>
    <t>LBB1992/00</t>
  </si>
  <si>
    <t>LBB1956/00</t>
  </si>
  <si>
    <t>PLE-SDT</t>
  </si>
  <si>
    <t>NBN-71013-B</t>
  </si>
  <si>
    <t>D9172U</t>
  </si>
  <si>
    <t>DIP-6083-8HD</t>
  </si>
  <si>
    <t>MBV-BPRO-50</t>
  </si>
  <si>
    <t>MBV-XCHAN-50</t>
  </si>
  <si>
    <t>MBV-XKBD-50</t>
  </si>
  <si>
    <t>MBV-XWST-50</t>
  </si>
  <si>
    <t>LBB1957/00</t>
  </si>
  <si>
    <t>PLN-1P-1000</t>
  </si>
  <si>
    <t>SISTEMA CCTV</t>
  </si>
  <si>
    <t>Controlador Plena VAS</t>
  </si>
  <si>
    <t>Enrutador Plena VAS</t>
  </si>
  <si>
    <t>Estacion de Llamada Plena VAS, 6 Zonas</t>
  </si>
  <si>
    <t>Teclado Numerico de Estacion de Llamada</t>
  </si>
  <si>
    <t>Sistema de SD/USB/Radio Plena</t>
  </si>
  <si>
    <t>PLN‑1P1000 Plena Power Amplifier</t>
  </si>
  <si>
    <t>LBB1995</t>
  </si>
  <si>
    <t>Panel de Bombero Plena VAS</t>
  </si>
  <si>
    <t>Altavoz Techo 6W</t>
  </si>
  <si>
    <t>Anillo de Montaje</t>
  </si>
  <si>
    <t>LC1-UM06E8</t>
  </si>
  <si>
    <t>LC1-CMR</t>
  </si>
  <si>
    <t>ESTACIÓN DE TELÉFONO DE INCENDIO, MONT.EN SUPERF.</t>
  </si>
  <si>
    <t>CONJ. TELÉFONO MAESTRO Y GABINETE</t>
  </si>
  <si>
    <t>PANEL DISTRIBUÍDO, 4 CIRC.DE TELÉF. DE INCENDIO</t>
  </si>
  <si>
    <t>PANEL MAESTRO HMX, 16 INTERRUPTORES / ENTRADAS</t>
  </si>
  <si>
    <t>TARJETA INTERFASE DE TELÉFONO DE INCENDIO</t>
  </si>
  <si>
    <t>TARJETA DE SALIDA DE TELÉFONO DE INCENDIO</t>
  </si>
  <si>
    <t>HMX-DPS25/P</t>
  </si>
  <si>
    <t>MHX-MP16/P</t>
  </si>
  <si>
    <t>KD-6X6CS</t>
  </si>
  <si>
    <t>Bio STAR SE</t>
  </si>
  <si>
    <t>BOTON DE SALIDA SD-7201GC-P1 SECO LARM</t>
  </si>
  <si>
    <t>736327-001</t>
  </si>
  <si>
    <t>HP WINDOWS SERVER ROK ESTANDAR 2012 R2</t>
  </si>
  <si>
    <t>SESCCT.SOFT.STD ROK 2012</t>
  </si>
  <si>
    <t>Z230 MT</t>
  </si>
  <si>
    <t>UNIDAD</t>
  </si>
  <si>
    <t>DESCRIPCIÓN</t>
  </si>
  <si>
    <t>Brazos extensores o soporte de cámara</t>
  </si>
  <si>
    <t>Cámara de video con codec sin kit</t>
  </si>
  <si>
    <t>Cámara tipo domo</t>
  </si>
  <si>
    <t>Cámara tipo domo interior</t>
  </si>
  <si>
    <t>Control de acceso con kit de electroimán</t>
  </si>
  <si>
    <t>Joystick (teclado CCTCV)</t>
  </si>
  <si>
    <t>Matrix digital CCTV</t>
  </si>
  <si>
    <t>Monitor CCTV</t>
  </si>
  <si>
    <t>UPS 10 KVA</t>
  </si>
  <si>
    <t>Videograbadora digital 16 entradas</t>
  </si>
  <si>
    <t>Cámara PTZ Uso interior y exterior, Marca: DAHUA, Modelo: DH-SD6CE245UN-HNI-F</t>
  </si>
  <si>
    <t>Cámara PTZ Uso interior, Marca: DAHUA, Modelo: DH-SD6CE245UN-HNI-F</t>
  </si>
  <si>
    <t>Cámara fija MiniDomo, Marca: DAHUA, Modelo: DH-SD52C230UN-HNI</t>
  </si>
  <si>
    <t>Carcazas cámara Mini Domo tipo Dummy, Marca: DAHUA, Mod:DH-HACHDW1000MN</t>
  </si>
  <si>
    <t>Monitor de CCTV LCD 17", Marca: DAHUA, Modelo: DHI-LM22-F211</t>
  </si>
  <si>
    <t>Switch de 24 puertos PoE., Marca: DAHUA, Modelo: PFS4226-24GT-360</t>
  </si>
  <si>
    <t>Teclado tipo joystick para administración de las cámaras PTZ, con teclas de funciones preprogramadas. Marca: DAHUA, Modelo: NKB1000</t>
  </si>
  <si>
    <t>UPS 2 KVA- Autonomía 5 – 15 minutos - Onda Senoidal- Tiempo de transferencia 0., Marca: Powest, Modelo: MICRO NET 2000</t>
  </si>
  <si>
    <t>Sistema de grabación IP para 64 canales, codificación de video H.265, resolución de grabación hasta 12MP, ancho de banda de hasta 320Mbps, incluye disco duro interno de 4TB.  Marca: DAHUA, Modelo: NVR5864-16P-4KS2E</t>
  </si>
  <si>
    <t>Matriz digital de video, preconfigurada de 64 entradas x 16 salidas de monitor; basada en microprocesador, expandible hasta 256 cámaras. Comunicación RS-485, -RJ45., Marca: DAHUA, Modelo: NVD1805DH-4I-4K</t>
  </si>
  <si>
    <t>Cerradura control de acceso con teclado ALFA NUMÉRICO y botón de apertura, kit de electroimán de 400 kilos – soporta hasta 200 usuarios. Incluye instalación.  Marca: DAHUA, Modelo: ASI1212D</t>
  </si>
  <si>
    <t>Cámara fija MiniDomo, Marca: DAHUA, Modelo: DH-IPC-HDB4231CNAS-S2</t>
  </si>
  <si>
    <t>Domo PTZ,  Marca: HIKVISION, Modelo: DS-2DF6236-AEL</t>
  </si>
  <si>
    <t>Cámara fija MiniDomo, Marca: HIKVISION, Modelo: DS-2CD2725FWD-12S</t>
  </si>
  <si>
    <t>NVR 32 Canales, Marca: HIKVISION,  Modelo: DSW9632NI-I8</t>
  </si>
  <si>
    <t>Disco Duro 4 Teras, Marca: Seagate, Modelo: ST4000VX000</t>
  </si>
  <si>
    <t>Matriz, Marca: HIKVISION, Modelo: DS-6916UDI</t>
  </si>
  <si>
    <t>UPS 3 KVA, Marca: PEI, Modelo: 3KVA</t>
  </si>
  <si>
    <t>Switch POE 24 Puertos, Marca: HIKVISION, Modelo: DS-3E1326P-E</t>
  </si>
  <si>
    <t>Joystick, Marca: HIKVISION, Modelo: DS-1100KI</t>
  </si>
  <si>
    <t>Monitor 19", Marca: HIKVISION, Modelo: DS-D5019QE-6</t>
  </si>
  <si>
    <t>Biométrico, Marca: HIKVISION, Modelo: DS-KIT803EF</t>
  </si>
  <si>
    <t>Electroimán, Marca: Access Pro</t>
  </si>
  <si>
    <t>Botón Apertura, Marca: HIKVISION</t>
  </si>
  <si>
    <t xml:space="preserve">Arco o Puerta Detectora de Armas y Metales - PD6500i </t>
  </si>
  <si>
    <t xml:space="preserve">DESCRIPCIÓN </t>
  </si>
  <si>
    <t xml:space="preserve">Domo PTZ,  Marca: HIKVISION, Modelo: DS-2DF6236-AEL </t>
  </si>
  <si>
    <t xml:space="preserve">Cámara fija MiniDomo, Marca: HIKVISION, Modelo: DS-2CD2725FWD-12S </t>
  </si>
  <si>
    <t xml:space="preserve">NVR 32 Canales, Marca: HIKVISION,  Modelo: DSW9632NI-I8 </t>
  </si>
  <si>
    <t xml:space="preserve">Disco Duro 4 Teras, Marca: Seagate, Modelo: ST4000VX000 </t>
  </si>
  <si>
    <t xml:space="preserve">Matriz, Marca: HIKVISION, Modelo: DS-6916UDI </t>
  </si>
  <si>
    <t xml:space="preserve">UPS 3 KVA, Marca: PEI, Modelo: 3KVA </t>
  </si>
  <si>
    <t xml:space="preserve">Switch POE 24 Puertos, Marca: HIKVISION, Modelo: DS-3E1326P-E </t>
  </si>
  <si>
    <t xml:space="preserve">Joystick, Marca: HIKVISION, Modelo: DS-1100KI </t>
  </si>
  <si>
    <t xml:space="preserve">Monitor 19", Marca: HIKVISION, Modelo: DS-D5019QE-6 </t>
  </si>
  <si>
    <t xml:space="preserve">Biometrico, Marca: HIKVISION, Modelo: DS-KIT803EF </t>
  </si>
  <si>
    <t xml:space="preserve">Electroimán, Marca: Access Pro </t>
  </si>
  <si>
    <t xml:space="preserve">Botón Apertura, Marca: HIKVISION </t>
  </si>
  <si>
    <t>Detector Manual de Armas y Metales (incluye mantenimiento a batería recargable y cargador) - SUSPER SCANNER - GARRETT</t>
  </si>
  <si>
    <t>Palacio de Justicia "Pedro Elías Serrano Abadía" de Cali - Cra 10 # 12 - 15</t>
  </si>
  <si>
    <t xml:space="preserve"> Edificio Juzgados Penales para Adolescentes - Avenida 5CN # 24-38 Cali</t>
  </si>
  <si>
    <t>Edificio Entreceibas Calle 8 # 1-16 Cali</t>
  </si>
  <si>
    <t>Edificio Ley de Tierras Av 3A Nte # 24-24 Cali</t>
  </si>
  <si>
    <t>ITEM</t>
  </si>
  <si>
    <t>BVMS Lic. SW Professional 5.0 8Ch, 2WS 1DVR 1Kb (e-License)</t>
  </si>
  <si>
    <t>BVMS Lic. SW Channel (cam/dec) Expansion V5.0 (e-License)</t>
  </si>
  <si>
    <t>BVMS Lic. SW Workstation Expansion V5.0 (e-License)</t>
  </si>
  <si>
    <t>HP ProLiantML31Oe-Servidor BVMS</t>
  </si>
  <si>
    <t>Work Station Client</t>
  </si>
  <si>
    <t>Matriz de Seis entradas / 6 salidas</t>
  </si>
  <si>
    <t>1.1</t>
  </si>
  <si>
    <t>1.2</t>
  </si>
  <si>
    <t>1.3</t>
  </si>
  <si>
    <t>1.4</t>
  </si>
  <si>
    <t>1.5</t>
  </si>
  <si>
    <t>1.6</t>
  </si>
  <si>
    <t>1.7</t>
  </si>
  <si>
    <t>1.8</t>
  </si>
  <si>
    <t>1.9</t>
  </si>
  <si>
    <t>1.10</t>
  </si>
  <si>
    <t>1.11</t>
  </si>
  <si>
    <t>1.12</t>
  </si>
  <si>
    <t>1.13</t>
  </si>
  <si>
    <t>1.14</t>
  </si>
  <si>
    <t>1.15</t>
  </si>
  <si>
    <t>1.16</t>
  </si>
  <si>
    <t>1.17</t>
  </si>
  <si>
    <t>1.18</t>
  </si>
  <si>
    <t>1.19</t>
  </si>
  <si>
    <t>2.</t>
  </si>
  <si>
    <t>SISTEMA CONTROL ACCESO BIMETRICO DE PUERTAS</t>
  </si>
  <si>
    <t>2.1</t>
  </si>
  <si>
    <t>2.2</t>
  </si>
  <si>
    <t>2.3</t>
  </si>
  <si>
    <t>2.4</t>
  </si>
  <si>
    <t>2.5</t>
  </si>
  <si>
    <t>2.6</t>
  </si>
  <si>
    <t>2.7</t>
  </si>
  <si>
    <t>2.8</t>
  </si>
  <si>
    <t>2.9</t>
  </si>
  <si>
    <t>2.10</t>
  </si>
  <si>
    <t>2.11</t>
  </si>
  <si>
    <t>2.12</t>
  </si>
  <si>
    <t>2.13</t>
  </si>
  <si>
    <t>3.1</t>
  </si>
  <si>
    <t>3.2</t>
  </si>
  <si>
    <t>3.3</t>
  </si>
  <si>
    <t>3.4</t>
  </si>
  <si>
    <t>3.5</t>
  </si>
  <si>
    <t>3.6</t>
  </si>
  <si>
    <t>3.7</t>
  </si>
  <si>
    <t>3.8</t>
  </si>
  <si>
    <t>3.9</t>
  </si>
  <si>
    <t>3.10</t>
  </si>
  <si>
    <t>3.11</t>
  </si>
  <si>
    <t>3.12</t>
  </si>
  <si>
    <t>3.13</t>
  </si>
  <si>
    <t>3.14</t>
  </si>
  <si>
    <t>3.15</t>
  </si>
  <si>
    <t>3.16</t>
  </si>
  <si>
    <t>4.1</t>
  </si>
  <si>
    <t>4.2</t>
  </si>
  <si>
    <t>SISTEMA DE AUDIO BOSCH</t>
  </si>
  <si>
    <t>5.1</t>
  </si>
  <si>
    <t>Cali - Palacio Nacional - Cra 4 # 12-40</t>
  </si>
  <si>
    <t>PD6500i</t>
  </si>
  <si>
    <t xml:space="preserve">Arco o Puerta Detectora de Armas y Metales </t>
  </si>
  <si>
    <t>SUPER SCANNER</t>
  </si>
  <si>
    <t xml:space="preserve"> SIP Camara 4 EN 1 1/2,7" CMOS 1080P Tipo Domo Lente Varifocal 2,7-12MM FOV 33°-106° DWDR IR 30M IP67</t>
  </si>
  <si>
    <t xml:space="preserve"> XVR 16CH + 2CH IP grabación hasta 1080N 4CH con SMD 1 HDMI 1 E/S RCA 1 SATA AI CODING/H.265</t>
  </si>
  <si>
    <t xml:space="preserve"> XVR 16CH + 2CH IP Grabacion hasta 1080N 4CH con SMD 1 HDMI 1 E/S RCA 1 SATA AI CODING/H.265</t>
  </si>
  <si>
    <t xml:space="preserve"> Fuente de Alimentación 12V/2A 2 con PLUG DC y PLUG AC 2 Pines Certificado UL</t>
  </si>
  <si>
    <t xml:space="preserve"> Video Balun Pasivo 1 Canal 4 En 1 Transmision HDCVI 1080P hasta 250M</t>
  </si>
  <si>
    <t xml:space="preserve"> DISCO DURO 4TB CACHE 256MB 3.5" SATA</t>
  </si>
  <si>
    <t>RANGER</t>
  </si>
  <si>
    <t>Garret Mod. PD6500i</t>
  </si>
  <si>
    <t>A</t>
  </si>
  <si>
    <t>RUTINA DE MANTENIMIENTO PREVENTIVO</t>
  </si>
  <si>
    <t>SISTEMA</t>
  </si>
  <si>
    <t>ACTIVIDAD A REALIZAR</t>
  </si>
  <si>
    <t xml:space="preserve">CCTV </t>
  </si>
  <si>
    <t>1. Revisión, diagnóstico, limpieza general a todos y cada uno de los elementos que conforman el sistema.</t>
  </si>
  <si>
    <t>2. Actualización de diagrama.</t>
  </si>
  <si>
    <t xml:space="preserve">3. Entrega de diagnóstico del sistema con su respectivo registro fotográfico y proyección de las correcciones a las que haya lugar. </t>
  </si>
  <si>
    <t>4. Revisión y ajuste de conexiones.</t>
  </si>
  <si>
    <t xml:space="preserve">5. Capacitación de funcionamiento del sistema al personal que lo opera.  </t>
  </si>
  <si>
    <t>6. Revisión de Software y demás componentes.</t>
  </si>
  <si>
    <t xml:space="preserve">SISTEMA DE AUDIO </t>
  </si>
  <si>
    <t>1. Revisión, diagnostico, limpieza general a todos y cada uno de los elementos que conforman el sistema.</t>
  </si>
  <si>
    <t>2. Revisión y ajuste de conexiones.</t>
  </si>
  <si>
    <t>SISTEMA DE DETENCIÓN DE INCENDIO</t>
  </si>
  <si>
    <t>1. Revisión, limpieza general a todos y cada uno de los elementos que conforman el sistema (Panel de control, detectores de humo y/o térmicos, sirenas, pulsadores, teléfonos de emergencia y demás equipos que conforman el sistema).</t>
  </si>
  <si>
    <t>2. Actualización del diagrama</t>
  </si>
  <si>
    <t>3. Verificación del funcionamiento en el panel de control, test primario del equipo para verificación de alarmas, errores y fallas.</t>
  </si>
  <si>
    <t>4. Verificación de voltaje y conexiones.</t>
  </si>
  <si>
    <t>5. Verificación y accionamiento de los circuitos de avisos de alarmas.</t>
  </si>
  <si>
    <t>6. Reemplazo de cableado que se requiera</t>
  </si>
  <si>
    <t>7. Verificación de conexiones (protecciones termo encogibles y soldadura de estaño)</t>
  </si>
  <si>
    <t>8. Cambio y suministro de baterías de respaldo de las fuentes de alimentación de los estrobos y panel de incendio.</t>
  </si>
  <si>
    <t>9. Revisión de la programación y efectuar la restauración a la que haya lugar.</t>
  </si>
  <si>
    <t>10. Comprobación de la acometida de la fuente de alimentación de los circuitos de los equipos iniciadores y avisadores de alarma.</t>
  </si>
  <si>
    <t>11. Verificación de calibración y prueba de detectores que muestren falla.</t>
  </si>
  <si>
    <t>12. Prueba de la fuente de alimentación principal y la fuente de alimentación secundaria.</t>
  </si>
  <si>
    <t xml:space="preserve">13. Capacitación del funcionamiento del sistema al personal que lo opera.  </t>
  </si>
  <si>
    <t>2. Calibración de zonas de detección. </t>
  </si>
  <si>
    <r>
      <t>3.</t>
    </r>
    <r>
      <rPr>
        <sz val="7"/>
        <rFont val="Times New Roman"/>
        <family val="1"/>
      </rPr>
      <t xml:space="preserve">   </t>
    </r>
    <r>
      <rPr>
        <sz val="10"/>
        <rFont val="Arial"/>
        <family val="2"/>
      </rPr>
      <t>Reprogramación del sistema. </t>
    </r>
  </si>
  <si>
    <r>
      <t>4.</t>
    </r>
    <r>
      <rPr>
        <sz val="7"/>
        <rFont val="Times New Roman"/>
        <family val="1"/>
      </rPr>
      <t xml:space="preserve">   </t>
    </r>
    <r>
      <rPr>
        <sz val="10"/>
        <rFont val="Arial"/>
        <family val="2"/>
      </rPr>
      <t>Revisión general. </t>
    </r>
  </si>
  <si>
    <r>
      <t>5.</t>
    </r>
    <r>
      <rPr>
        <sz val="7"/>
        <color rgb="FF000000"/>
        <rFont val="Times New Roman"/>
        <family val="1"/>
      </rPr>
      <t xml:space="preserve">   </t>
    </r>
    <r>
      <rPr>
        <sz val="10"/>
        <rFont val="Arial"/>
        <family val="2"/>
      </rPr>
      <t>Limpieza general.</t>
    </r>
  </si>
  <si>
    <r>
      <t>3.</t>
    </r>
    <r>
      <rPr>
        <sz val="7"/>
        <rFont val="Times New Roman"/>
        <family val="1"/>
      </rPr>
      <t xml:space="preserve">   </t>
    </r>
    <r>
      <rPr>
        <sz val="10"/>
        <rFont val="Arial"/>
        <family val="2"/>
      </rPr>
      <t>Mantenimiento a las baterías recargables y a su respectivo cargado.</t>
    </r>
  </si>
  <si>
    <t>ACCESO BIOMETRICO DE PUERTAS</t>
  </si>
  <si>
    <t>1. Revisión, diagnóstico, limpieza general a todos y cada uno de los elementos que conforman el acceso biométrico.</t>
  </si>
  <si>
    <t>2. Calibración </t>
  </si>
  <si>
    <t>Palacio Nacional - Calle 3 # 2A-35 Buenaventura</t>
  </si>
  <si>
    <t>3.</t>
  </si>
  <si>
    <t>Palacio Justicia "Simon David Carrejo Bejarano" de Palmira - Cra 29 # 22 -43</t>
  </si>
  <si>
    <t>EDIFICIO SEDE DE FAMILIA - Calle 22 No. 28A -10</t>
  </si>
  <si>
    <t>Switch POE 24 puertos Marca TrendNet</t>
  </si>
  <si>
    <t>NVR DAHUA</t>
  </si>
  <si>
    <t>MONITOR DE 22</t>
  </si>
  <si>
    <t>Camaras</t>
  </si>
  <si>
    <t>ARCO O PUERTA DETECTORA DE ARMAS Y METALES
(APOYO DE REQUISAS)</t>
  </si>
  <si>
    <t>DETECTOR MANUAL DE ARMAS Y METALES 
(GARRETT</t>
  </si>
  <si>
    <t>MAQUINAS RAYOS X -ASTROPHYSICS INC 
XIS 5335</t>
  </si>
  <si>
    <t>Palacio Justicia de Cartago - CALLE 11 # 5 67</t>
  </si>
  <si>
    <t>SISTEMA DETECCION DE INCENDIO</t>
  </si>
  <si>
    <t>MANTENIMIENTO PREVENTIVO</t>
  </si>
  <si>
    <t>RECOMENDACIONES</t>
  </si>
  <si>
    <t>•	Se recomienda la adquisición o actualización de las licencias que se encuentran vencidas. 
•	Ampliación de la capacidad de almacenamiento de los servidores, actualmente la capacidad de almacenamiento es de veinticinco (25) a treinta (30) días aproximadamente
•	Con base en los reportes entregados en el mantenimiento preventivo del sistema de CCTV, se requiere la ampliación de la cobertura del CCTV, para suplir y corregir los puntos ciegos identificados.
•	Efectuar los cambios y/o movimientos de las cámaras a fin de garantizar la visualización. 
•	Entregar recomendaciones al finalizar el mantenimiento.</t>
  </si>
  <si>
    <t>PALACIO NACIONAL DE CALI</t>
  </si>
  <si>
    <t xml:space="preserve">Efectuar mantenimiento preventivo en el Palacio Nacional en el cual se intervienen las cámaras externas e internas y parqueadero, realizando limpieza interna y externa de cada equipo, esto con el fin de conservar la vida útil de cada equipo y de esta manera garantizar un buen funcionamiento en el área de CCTV. 
</t>
  </si>
  <si>
    <t xml:space="preserve">Realizar mantenimiento especializado, preventivo al sistema de CCTV donde se debe de realizar la limpieza interna y externa, lubricación de partes electromagnéticas y limpieza de partículas anticorrosivas, se realizar ajustes de componentes electrónicos que conforman el sistema CCTV, la limpieza se debe realizar con espuma limpiadora para las carcasas y soportes, limpiavidrios para los acrílicos transparentes, limpia, contactos para los conectores de video y datos. Realizar mantenimiento al software que permite la visualización y extracción de información cuando así se requiere, se debe de actualizar las licencias de funcionamiento del CCTV del Palacio de Justicia de Cali.
</t>
  </si>
  <si>
    <t>•	Se recomienda la reprogramación y puesta en funcionamiento del sistema de control de acceso ya que no es posible acceder a su configuración y el personal que esta enrolado en el sistema no tiene acceso, adicionalmente la adquisición de la pieza metálica a la cual se adhiere el electro imán ya que no se encuentra en su punto de instalación. 
•	Se recomienda la adquisición de un disco duro de mínimo de 8TB para aumentar la capacidad de almacenamiento, la actual es de máximo treinta (30) días. 
•	Entregar recomendaciones al finalizar el mantenimiento.</t>
  </si>
  <si>
    <t>EDIFICIO ENTRECEIBAS</t>
  </si>
  <si>
    <t>EDIFICIO JUZGADOS PENALES PARA ADOLECENTES</t>
  </si>
  <si>
    <t>EDIFICIO LEY DE TIERRAS</t>
  </si>
  <si>
    <t>PALACIO DE JUSTICIA " PEDRO ELIAS SERRANO ABADIA" DE CALI</t>
  </si>
  <si>
    <t>PALACIO NACIONAL DE BUENAVENTURA</t>
  </si>
  <si>
    <t>PALACIO DE JUSTICIA "MANUEL ANTONIO SANCLEMENTE" DE BUGA</t>
  </si>
  <si>
    <t>PALACIO DE JUSTICIA" SIMON DAVID CARREJO BEJARANO" DE PALMIRA</t>
  </si>
  <si>
    <t>EDIFICIO  SEDE DE FAMILIA DE PALMIRA</t>
  </si>
  <si>
    <t>PALACIO DE JUSTICIA  DE CARTAGO</t>
  </si>
  <si>
    <t>Realizar mantenimiento preventivo en el Edificio Entreceibas, Edificio Juzgados Penales para Adolescentes,  Ley de Tierras,  Palacio Nacional de Buenaventura, Palacio de Justicia "Manuel Antonio Sanclemente" de Buga,  Palacio de Justicia"Simon David Carrejo Bejarano" de palmira, Edificio Sede de Familia de Palmira,  y Palacio de Justicia de Cartago, en el cual se intervienen las cámaras externas e internas y los equipos que lo componen el sistema, efectuar limpieza interna y externa de cada equipo, esto con el fin de conservar la vida útil de cada uno y de esta manera garantizar un buen funcionamiento en el área de CCTV.</t>
  </si>
  <si>
    <t xml:space="preserve">
•	Realizar reconfiguración del sistema de detección de incendios debido a todas las fallas que presentada en su panel de notificaciones.
•	Verificar la funcionalidad de todo el componente de alertas en todos los pisos.
•	Se requiere Sensores Detectores de humo Térmicos para cuarto de máquinas de la OTIS, ubicada en el piso 5 de la Torre A.
•	Se requiere Sensores Detectores de humo Térmicos para cuarto de máquinas de la OTIS, ubicada en el piso 8 de la Torre B.</t>
  </si>
  <si>
    <t>El sistema de Audio consta de 107 parlantes marca Bosch distribuidos en las zonas comunes   de todos los pisos tanto de la torre A como de la torre B, los cuales van unidos a unos equipos marca Bosch como amplificadores de zonas.</t>
  </si>
  <si>
    <t>SISTEMA DE AUDIO BOSH</t>
  </si>
  <si>
    <t>Acces Point, Marca Tenda Referencia 01</t>
  </si>
  <si>
    <t>Cámaras IP Tipo Domo, marca DAHUA, Referencia DH-IPC-HDPW1230R1N-0208-S4 de 2 MP</t>
  </si>
  <si>
    <t>Cámaras IP Tipo Domo, marca DAHUA, Referencia DH-IPC-HDPW1230T1P-0208-S5 de 2 MP</t>
  </si>
  <si>
    <t>Disco Duro de 4TB, marca Wester Digital</t>
  </si>
  <si>
    <t>Fuentes de Poder para las cámaras.</t>
  </si>
  <si>
    <t>Switch Gigabytes de 8 Puertos Gobal Cableado UTP y Accesorios</t>
  </si>
  <si>
    <t>NVR Marca DAHUA de 16 canales Referencia NVR4216-4KS2/L</t>
  </si>
  <si>
    <t>NVR Marca DAHUA de 16 canales Referencia NVR4216-4KS2/L
2 Disco Duro de 4TB, marca Wester Digital</t>
  </si>
  <si>
    <t>Cámaras IP Tipo Bala, marca DAHUA, Referencia  DH-IPC-HFW2431TN-ZS</t>
  </si>
  <si>
    <t>Switch 8 puertos PoE 10/100 + 1 puerto 10/100/1000 Uplink, Marca TENDA</t>
  </si>
  <si>
    <t>Switch 4 puertos PoE 10/100 + 1 puerto 10/100/1000 Uplink, Marca IP-COM</t>
  </si>
  <si>
    <t>Gabinete Metalico de piso  de 70 Cms de Alto, con su patch panel y bandejas</t>
  </si>
  <si>
    <t xml:space="preserve">Gabinete de pared 
Globla Cabledo TUP
Global, Ducteria metalica, y tubos conducit SCH40 </t>
  </si>
  <si>
    <t>TABLEROS DE CONTROL DE ILUMINACIÓN</t>
  </si>
  <si>
    <r>
      <rPr>
        <i/>
        <sz val="14"/>
        <rFont val="Arial"/>
        <family val="2"/>
      </rPr>
      <t>Tablero Maestro:</t>
    </r>
    <r>
      <rPr>
        <sz val="14"/>
        <rFont val="Arial"/>
        <family val="2"/>
      </rPr>
      <t xml:space="preserve"> Tableros eléctricos compuestos de un controlador, una fuente de alimentación, interruptores tipo telerruptor y bus de comunicación.</t>
    </r>
  </si>
  <si>
    <t>TABLEROS DE CONTRAL DE ILUMINACION</t>
  </si>
  <si>
    <t>Se requiere el Mantenimiento Preventivo y Correctivo de los tableros de control de iluminación Power Command de EATON, instalados en las Torres A y B del Palacio de Justicia. Estos tableros permiten, a través de una programación establecida, encender y apagar las luminarias en horarios no hábiles, mitigando los gastos innecesarios y favoreciendo la eficiencia energética.</t>
  </si>
  <si>
    <t>Nro</t>
  </si>
  <si>
    <t>Elemento</t>
  </si>
  <si>
    <t>Uni. Medida</t>
  </si>
  <si>
    <t>Cantidad</t>
  </si>
  <si>
    <t>Unidad</t>
  </si>
  <si>
    <t>VALOR UNITARIO</t>
  </si>
  <si>
    <t>VALOR TOTAL</t>
  </si>
  <si>
    <t>EQUIPO</t>
  </si>
  <si>
    <t xml:space="preserve"> VALOR TOTAL</t>
  </si>
  <si>
    <t>Cali - Palacio de Justicia "Pedro Elias Serrano Abadia" de Cali - Cra 10 # 12 - 15</t>
  </si>
  <si>
    <t>Cali - Edificio  Entreceibas Calle 8 # 1-16</t>
  </si>
  <si>
    <t>Cali - Edificio Juzgados Penales para Adolescentes - Avenida 5CN # 24-38</t>
  </si>
  <si>
    <t>6.1</t>
  </si>
  <si>
    <t>6.2</t>
  </si>
  <si>
    <t>7.1</t>
  </si>
  <si>
    <t>8.1</t>
  </si>
  <si>
    <t>Palmira - Palacio Justicia - Cra 29 # 22 -43</t>
  </si>
  <si>
    <t>9.1</t>
  </si>
  <si>
    <t>IVA 19%</t>
  </si>
  <si>
    <t>SISTEMAS DE APOYO A REQUISAS RX, ARCOS Y DETECTORES MANUALES</t>
  </si>
  <si>
    <t>10.1</t>
  </si>
  <si>
    <t>BOLSA DE REPUESTOS</t>
  </si>
  <si>
    <t>Parlante Techo Bosch Techo LC1-UM06e8 de 6 W/12W</t>
  </si>
  <si>
    <t>MBV-BPRO-50 BVMS Lic. SW Professional 5.0 8Ch, 2WS 1DVR 1Kb (e-License)</t>
  </si>
  <si>
    <t>MBV-XCHAN-50 BVMS Lic. SW Channel (cam/dec) Expansion V5.0 (e-License)</t>
  </si>
  <si>
    <t>MBV-XKBD-50 BVMS Lic. SW Workstation Expansion V5.0 (e-License)</t>
  </si>
  <si>
    <t>MBV-XWST-50 BVMS Lic. SW Workstation Expansion V5.0 (e-License)</t>
  </si>
  <si>
    <t>9069 Electroiman de 400 lbs</t>
  </si>
  <si>
    <t>BAT1218 Bateria de respaldo Bateria 12V, 18 Ah</t>
  </si>
  <si>
    <t>BAT127.5-FB Batería fuente cargador Bateria 12V 7.2 Ah</t>
  </si>
  <si>
    <t>Lic Software BIOSTAR SE</t>
  </si>
  <si>
    <r>
      <rPr>
        <i/>
        <sz val="14"/>
        <rFont val="Arial"/>
        <family val="2"/>
      </rPr>
      <t>Tablero Esclavo:</t>
    </r>
    <r>
      <rPr>
        <sz val="14"/>
        <rFont val="Arial"/>
        <family val="2"/>
      </rPr>
      <t xml:space="preserve"> Tableros eléctricos compuestos de un controlador, una fuente de alimentación, interruptores tipo telerruptor y bus de comunicación.</t>
    </r>
  </si>
  <si>
    <t>Power command EATON Esclavo integración sistema actual</t>
  </si>
  <si>
    <t xml:space="preserve">VALOR SUBTOTAL </t>
  </si>
  <si>
    <t>Camara Bosch FlexiDome HD 720p60, VR, 3-9mm</t>
  </si>
  <si>
    <t>Camara NBN-71013-B Camera Dinion HD720p60</t>
  </si>
  <si>
    <t>Camara Bosch VG5-7220-EPC4 Adomo 7000 HD, 20X, D/N, Int/Ext, Transp</t>
  </si>
  <si>
    <t>Camara Domo PTZ Exterior IP Compatible sistemas DAHUA / HIKVISION</t>
  </si>
  <si>
    <t>Cámara Fija MiniDomo Interior Compatible sistemas DAHUA / HIKVISION</t>
  </si>
  <si>
    <t>Camara Fija Bala Exterior Compatible sistemas DAHUA / HIKVISION</t>
  </si>
  <si>
    <t>KIT Control de Acceso</t>
  </si>
  <si>
    <t>BOSCH A_ARDFPBEPICOC- LECTOR BIOMETRICO Y TARJETAS ICLASS / WIEGAND / TCP IP</t>
  </si>
  <si>
    <t>Monitor de CCTV 17", Compatible sistemas DAHUA / HIKVISION</t>
  </si>
  <si>
    <t>Monitor de CCTV 24", Compatible sistemas DAHUA / HIKVISION</t>
  </si>
  <si>
    <t>Monitor de CCTV 32'', Compatible sistemas DAHUA / HIKVISION</t>
  </si>
  <si>
    <t>Monitor de CCTV 55", Compatible sistemas DAHUA / HIKVISION</t>
  </si>
  <si>
    <t>NVR 16 canales Marca DAHUA</t>
  </si>
  <si>
    <t>NVR 16 canales Marca HIKVISION</t>
  </si>
  <si>
    <t>NVR 32 canales Marca DAHUA</t>
  </si>
  <si>
    <t>NVR 32 canales Marca HIKVISION</t>
  </si>
  <si>
    <t>Disco Duro 10 Tb, Marca: Western Digital, Linea: Purple Pro</t>
  </si>
  <si>
    <t>Disco Duro 10 Tb, Marca: Seagate, Linea: SkyHawk AI</t>
  </si>
  <si>
    <t>Acces Point, Marca Tenda</t>
  </si>
  <si>
    <t>Swicth de 8 Puertos PoE</t>
  </si>
  <si>
    <t>Swicth de 16 Puertos PoE</t>
  </si>
  <si>
    <t>Switch de 24 Puertos PoE</t>
  </si>
  <si>
    <t>PDU para Rack</t>
  </si>
  <si>
    <t>Patchcord cat6 min 5mts certificado</t>
  </si>
  <si>
    <t>Cable HDMI 4K, 10 Metros</t>
  </si>
  <si>
    <t>Cable UTP Cat 6</t>
  </si>
  <si>
    <t>Cable UTP Cat 6 Exterior</t>
  </si>
  <si>
    <t>Patchcord Fibra Óptica multimodo, 2 Metros</t>
  </si>
  <si>
    <t>Bandeja Fibra Óptica</t>
  </si>
  <si>
    <t>Balun nvt - nv625r</t>
  </si>
  <si>
    <t>Balun Dahua PFM800B-4K</t>
  </si>
  <si>
    <t>Balun Hikvision DS-1H18SE</t>
  </si>
  <si>
    <t>Brazo para domo PTZ</t>
  </si>
  <si>
    <t>SISTEMAS CCTV (Bosch - Dahua)</t>
  </si>
  <si>
    <t>10.2</t>
  </si>
  <si>
    <t>Cali - Edificio Ley de Tierras Av 3A Nte # 24-24</t>
  </si>
  <si>
    <t>Palmira - Edificio Sede Familia - Calle 22 No. 28A -10</t>
  </si>
  <si>
    <t>Cartago - Palacio Justicia Calle 11 # 5 67</t>
  </si>
  <si>
    <t xml:space="preserve">Buenaventura - Palacio Nacional - Calle 3 # 2A-35 </t>
  </si>
  <si>
    <t>SISTEMAS DE APOYO A ARCOS Y DETECTORES MANUALES</t>
  </si>
  <si>
    <t>Buenaventura - EDIFICIO JIRETH - Calle 3 #5-35</t>
  </si>
  <si>
    <t>VALOR TOTAL INCLUIDO IVA</t>
  </si>
  <si>
    <t>B</t>
  </si>
  <si>
    <t>Garrett -Detector Manual de Armas y Metales (incluye batería recargable y cargador)</t>
  </si>
  <si>
    <t>COTIZACIÓN 1</t>
  </si>
  <si>
    <t>COTIZACIÓN 2</t>
  </si>
  <si>
    <t>N/A</t>
  </si>
  <si>
    <t>ESTUDIO DE MERCADO</t>
  </si>
  <si>
    <t>MANTENIMIENTO CORRECTIVO - BOLSA DE REPUESTOS</t>
  </si>
  <si>
    <t>11.0</t>
  </si>
  <si>
    <t xml:space="preserve">VALOR TOTAL </t>
  </si>
  <si>
    <t>PRESUPUESTO OFICIAL ESTIMADO</t>
  </si>
  <si>
    <t>CAPITULOS</t>
  </si>
  <si>
    <t>VALOR</t>
  </si>
  <si>
    <t>Edificio Jireth - Calle 3A No. 5-41 piso 6</t>
  </si>
  <si>
    <t>VALOR TOTAL INMUEBLE</t>
  </si>
  <si>
    <t>VALOR TOTAL REPUESTOS</t>
  </si>
  <si>
    <t>VALOR TOTAL INMUEVLE</t>
  </si>
  <si>
    <t>VALOR TOTAL INMUBLE</t>
  </si>
  <si>
    <t>TOTAL INMUEBLE</t>
  </si>
  <si>
    <t>SISTEMA CONTROL ACCESO BIOMETRICO DE PUERTAS</t>
  </si>
  <si>
    <t>Ranger</t>
  </si>
  <si>
    <t>VALOR PROMEDIO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</si>
</sst>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quot;$&quot;* #,##0.00_-;_-&quot;$&quot;* &quot;-&quot;??_-;_-@_-"/>
    <numFmt numFmtId="164" formatCode="&quot;$&quot;\ #,##0;[Red]\-&quot;$&quot;\ #,##0"/>
    <numFmt numFmtId="165" formatCode="_-&quot;$&quot;\ * #,##0.00_-;\-&quot;$&quot;\ * #,##0.00_-;_-&quot;$&quot;\ * &quot;-&quot;??_-;_-@_-"/>
    <numFmt numFmtId="166" formatCode="_ &quot;$&quot;\ * #,##0.00_ ;_ &quot;$&quot;\ * \-#,##0.00_ ;_ &quot;$&quot;\ * &quot;-&quot;??_ ;_ @_ "/>
    <numFmt numFmtId="167" formatCode="_(&quot;$&quot;* #,##0_);_(&quot;$&quot;* \(#,##0\);_(&quot;$&quot;* &quot;-&quot;??_);_(@_)"/>
    <numFmt numFmtId="168" formatCode="_ &quot;$&quot;\ * #,##0_ ;_ &quot;$&quot;\ * \-#,##0_ ;_ &quot;$&quot;\ * &quot;-&quot;??_ ;_ @_ "/>
  </numFmts>
  <fonts count="31"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4"/>
      <name val="Arial"/>
      <family val="2"/>
    </font>
    <font>
      <b/>
      <sz val="14"/>
      <name val="Arial"/>
      <family val="2"/>
    </font>
    <font>
      <sz val="11"/>
      <color indexed="8"/>
      <name val="Calibri"/>
      <family val="2"/>
    </font>
    <font>
      <b/>
      <sz val="10"/>
      <name val="Arial"/>
      <family val="2"/>
    </font>
    <font>
      <sz val="10"/>
      <name val="Helv"/>
      <family val="2"/>
    </font>
    <font>
      <sz val="10"/>
      <color theme="1"/>
      <name val="Arial"/>
      <family val="2"/>
    </font>
    <font>
      <sz val="15"/>
      <color theme="1"/>
      <name val="Arial"/>
      <family val="2"/>
    </font>
    <font>
      <b/>
      <sz val="10"/>
      <color rgb="FF000000"/>
      <name val="Arial"/>
      <family val="2"/>
    </font>
    <font>
      <sz val="10"/>
      <color rgb="FF000000"/>
      <name val="Arial"/>
      <family val="2"/>
    </font>
    <font>
      <sz val="11"/>
      <name val="Arial"/>
      <family val="2"/>
    </font>
    <font>
      <sz val="9"/>
      <color rgb="FF000000"/>
      <name val="Arial"/>
      <family val="2"/>
    </font>
    <font>
      <sz val="14"/>
      <color rgb="FF000000"/>
      <name val="Arial"/>
      <family val="2"/>
    </font>
    <font>
      <b/>
      <sz val="9"/>
      <name val="Arial"/>
      <family val="2"/>
    </font>
    <font>
      <sz val="9"/>
      <name val="Arial"/>
      <family val="2"/>
    </font>
    <font>
      <sz val="7"/>
      <name val="Times New Roman"/>
      <family val="1"/>
    </font>
    <font>
      <sz val="7"/>
      <color rgb="FF000000"/>
      <name val="Times New Roman"/>
      <family val="1"/>
    </font>
    <font>
      <i/>
      <sz val="14"/>
      <name val="Arial"/>
      <family val="2"/>
    </font>
    <font>
      <b/>
      <sz val="11"/>
      <color theme="0"/>
      <name val="Calibri"/>
      <family val="2"/>
      <scheme val="minor"/>
    </font>
    <font>
      <b/>
      <sz val="10"/>
      <color theme="0"/>
      <name val="Arial"/>
      <family val="2"/>
    </font>
    <font>
      <sz val="10"/>
      <color theme="0"/>
      <name val="Arial"/>
      <family val="2"/>
    </font>
    <font>
      <b/>
      <sz val="14"/>
      <color theme="1"/>
      <name val="Arial"/>
      <family val="2"/>
    </font>
    <font>
      <sz val="8"/>
      <name val="Arial"/>
      <family val="2"/>
    </font>
    <font>
      <b/>
      <sz val="11"/>
      <color theme="1"/>
      <name val="Calibri"/>
      <family val="2"/>
      <scheme val="minor"/>
    </font>
    <font>
      <b/>
      <sz val="10"/>
      <color theme="1"/>
      <name val="Arial"/>
      <family val="2"/>
    </font>
    <font>
      <b/>
      <sz val="14"/>
      <color rgb="FF000000"/>
      <name val="Arial"/>
      <family val="2"/>
    </font>
  </fonts>
  <fills count="27">
    <fill>
      <patternFill patternType="none"/>
    </fill>
    <fill>
      <patternFill patternType="gray125"/>
    </fill>
    <fill>
      <patternFill patternType="solid">
        <fgColor theme="5"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999FF"/>
        <bgColor indexed="64"/>
      </patternFill>
    </fill>
    <fill>
      <patternFill patternType="solid">
        <fgColor theme="8" tint="0.59999389629810485"/>
        <bgColor indexed="64"/>
      </patternFill>
    </fill>
    <fill>
      <patternFill patternType="solid">
        <fgColor rgb="FF92D050"/>
        <bgColor indexed="64"/>
      </patternFill>
    </fill>
    <fill>
      <patternFill patternType="solid">
        <fgColor rgb="FF95B3D7"/>
        <bgColor indexed="64"/>
      </patternFill>
    </fill>
    <fill>
      <patternFill patternType="solid">
        <fgColor rgb="FFFF7C80"/>
        <bgColor indexed="64"/>
      </patternFill>
    </fill>
    <fill>
      <patternFill patternType="solid">
        <fgColor rgb="FFFF9999"/>
        <bgColor indexed="64"/>
      </patternFill>
    </fill>
    <fill>
      <patternFill patternType="solid">
        <fgColor rgb="FFFF99CC"/>
        <bgColor indexed="64"/>
      </patternFill>
    </fill>
    <fill>
      <patternFill patternType="solid">
        <fgColor rgb="FF66FFCC"/>
        <bgColor indexed="64"/>
      </patternFill>
    </fill>
    <fill>
      <patternFill patternType="solid">
        <fgColor rgb="FFFFFF00"/>
        <bgColor indexed="64"/>
      </patternFill>
    </fill>
    <fill>
      <patternFill patternType="solid">
        <fgColor rgb="FF0070C0"/>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00B050"/>
        <bgColor indexed="64"/>
      </patternFill>
    </fill>
    <fill>
      <patternFill patternType="solid">
        <fgColor rgb="FFFFFFCC"/>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medium">
        <color indexed="64"/>
      </right>
      <top/>
      <bottom/>
      <diagonal/>
    </border>
    <border>
      <left/>
      <right/>
      <top style="medium">
        <color indexed="64"/>
      </top>
      <bottom/>
      <diagonal/>
    </border>
    <border>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s>
  <cellStyleXfs count="16">
    <xf numFmtId="0" fontId="0" fillId="0" borderId="0"/>
    <xf numFmtId="166" fontId="5" fillId="0" borderId="0" applyFont="0" applyFill="0" applyBorder="0" applyAlignment="0" applyProtection="0"/>
    <xf numFmtId="0" fontId="8" fillId="0" borderId="0"/>
    <xf numFmtId="0" fontId="5" fillId="0" borderId="0"/>
    <xf numFmtId="0" fontId="5" fillId="0" borderId="0"/>
    <xf numFmtId="0" fontId="10" fillId="0" borderId="0"/>
    <xf numFmtId="0" fontId="5" fillId="0" borderId="0"/>
    <xf numFmtId="0" fontId="4" fillId="0" borderId="0"/>
    <xf numFmtId="0" fontId="5" fillId="0" borderId="0"/>
    <xf numFmtId="0" fontId="5" fillId="0" borderId="0"/>
    <xf numFmtId="0" fontId="5" fillId="0" borderId="0"/>
    <xf numFmtId="0" fontId="11" fillId="0" borderId="0"/>
    <xf numFmtId="0" fontId="11" fillId="0" borderId="0"/>
    <xf numFmtId="0" fontId="3" fillId="0" borderId="0"/>
    <xf numFmtId="0" fontId="2" fillId="0" borderId="0"/>
    <xf numFmtId="165" fontId="2" fillId="0" borderId="0" applyFont="0" applyFill="0" applyBorder="0" applyAlignment="0" applyProtection="0"/>
  </cellStyleXfs>
  <cellXfs count="376">
    <xf numFmtId="0" fontId="0" fillId="0" borderId="0" xfId="0"/>
    <xf numFmtId="0" fontId="6" fillId="0" borderId="0" xfId="0" applyFont="1" applyAlignment="1">
      <alignment horizontal="center" vertical="center" wrapText="1"/>
    </xf>
    <xf numFmtId="0" fontId="6" fillId="0" borderId="0" xfId="0" applyFont="1" applyAlignment="1">
      <alignment vertical="center" wrapText="1"/>
    </xf>
    <xf numFmtId="4" fontId="5" fillId="0" borderId="0" xfId="0" applyNumberFormat="1" applyFont="1" applyAlignment="1" applyProtection="1">
      <alignment horizontal="center" vertical="center"/>
      <protection hidden="1"/>
    </xf>
    <xf numFmtId="0" fontId="7" fillId="0" borderId="0" xfId="0" applyFont="1" applyAlignment="1" applyProtection="1">
      <alignment horizontal="center" vertical="center" wrapText="1"/>
      <protection hidden="1"/>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3" fillId="9" borderId="10" xfId="0" applyFont="1" applyFill="1" applyBorder="1" applyAlignment="1">
      <alignment horizontal="center" vertical="center"/>
    </xf>
    <xf numFmtId="0" fontId="14" fillId="0" borderId="10" xfId="0" applyFont="1" applyBorder="1" applyAlignment="1">
      <alignment horizontal="center" vertical="center" wrapText="1"/>
    </xf>
    <xf numFmtId="0" fontId="14" fillId="0" borderId="10" xfId="0" applyFont="1" applyBorder="1" applyAlignment="1">
      <alignment horizontal="center" vertical="center"/>
    </xf>
    <xf numFmtId="0" fontId="0" fillId="0" borderId="10" xfId="0" applyBorder="1" applyAlignment="1">
      <alignment vertical="center" wrapText="1"/>
    </xf>
    <xf numFmtId="0" fontId="5" fillId="0" borderId="10" xfId="0" applyFont="1" applyBorder="1" applyAlignment="1">
      <alignment horizontal="center" vertical="center" wrapText="1"/>
    </xf>
    <xf numFmtId="0" fontId="13" fillId="7" borderId="10" xfId="0" applyFont="1" applyFill="1" applyBorder="1" applyAlignment="1">
      <alignment horizontal="center" vertical="center"/>
    </xf>
    <xf numFmtId="0" fontId="19" fillId="0" borderId="10" xfId="0" applyFont="1" applyBorder="1" applyAlignment="1">
      <alignment horizontal="center" vertical="center"/>
    </xf>
    <xf numFmtId="0" fontId="13" fillId="8" borderId="2" xfId="0" applyFont="1" applyFill="1" applyBorder="1" applyAlignment="1">
      <alignment horizontal="center" vertical="center" wrapText="1"/>
    </xf>
    <xf numFmtId="0" fontId="0" fillId="0" borderId="10" xfId="0" applyBorder="1" applyAlignment="1">
      <alignment horizontal="center" vertical="center" wrapText="1"/>
    </xf>
    <xf numFmtId="0" fontId="16" fillId="0" borderId="10" xfId="0" applyFont="1" applyBorder="1" applyAlignment="1">
      <alignment horizontal="center" vertical="center"/>
    </xf>
    <xf numFmtId="0" fontId="14" fillId="11" borderId="10" xfId="0" applyFont="1" applyFill="1" applyBorder="1" applyAlignment="1">
      <alignment horizontal="center" vertical="center" wrapText="1"/>
    </xf>
    <xf numFmtId="0" fontId="13" fillId="12" borderId="10"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13" fillId="13" borderId="1" xfId="0" applyFont="1" applyFill="1" applyBorder="1" applyAlignment="1">
      <alignment horizontal="center" vertical="center"/>
    </xf>
    <xf numFmtId="0" fontId="13" fillId="11" borderId="10" xfId="0" applyFont="1" applyFill="1" applyBorder="1" applyAlignment="1">
      <alignment horizontal="center" vertical="center" wrapText="1"/>
    </xf>
    <xf numFmtId="0" fontId="13" fillId="11" borderId="10" xfId="0" applyFont="1" applyFill="1" applyBorder="1" applyAlignment="1">
      <alignment horizontal="center" vertical="center"/>
    </xf>
    <xf numFmtId="0" fontId="13" fillId="14" borderId="6" xfId="0" applyFont="1" applyFill="1" applyBorder="1" applyAlignment="1">
      <alignment horizontal="center" vertical="center"/>
    </xf>
    <xf numFmtId="0" fontId="13" fillId="14" borderId="7" xfId="0" applyFont="1" applyFill="1" applyBorder="1" applyAlignment="1">
      <alignment horizontal="center" vertical="center"/>
    </xf>
    <xf numFmtId="0" fontId="14" fillId="0" borderId="10" xfId="0" applyFont="1" applyBorder="1" applyAlignment="1">
      <alignment horizontal="justify" vertical="center"/>
    </xf>
    <xf numFmtId="0" fontId="5" fillId="0" borderId="10" xfId="0" applyFont="1" applyBorder="1" applyAlignment="1">
      <alignment horizontal="justify" vertical="center"/>
    </xf>
    <xf numFmtId="0" fontId="13" fillId="16" borderId="10" xfId="0" applyFont="1" applyFill="1" applyBorder="1" applyAlignment="1">
      <alignment horizontal="center" vertical="center" wrapText="1"/>
    </xf>
    <xf numFmtId="0" fontId="13" fillId="16" borderId="10" xfId="0" applyFont="1" applyFill="1" applyBorder="1" applyAlignment="1">
      <alignment horizontal="center" vertical="center"/>
    </xf>
    <xf numFmtId="0" fontId="14" fillId="16" borderId="10" xfId="0" applyFont="1" applyFill="1" applyBorder="1" applyAlignment="1">
      <alignment horizontal="center" vertical="center" wrapText="1"/>
    </xf>
    <xf numFmtId="0" fontId="14" fillId="8" borderId="10" xfId="0" applyFont="1" applyFill="1" applyBorder="1" applyAlignment="1">
      <alignment horizontal="center" vertical="center" wrapText="1"/>
    </xf>
    <xf numFmtId="0" fontId="13" fillId="15" borderId="10" xfId="0" applyFont="1" applyFill="1" applyBorder="1" applyAlignment="1">
      <alignment horizontal="center" vertical="center" wrapText="1"/>
    </xf>
    <xf numFmtId="0" fontId="13" fillId="17" borderId="10" xfId="0" applyFont="1" applyFill="1" applyBorder="1" applyAlignment="1">
      <alignment horizontal="center" vertical="center"/>
    </xf>
    <xf numFmtId="0" fontId="13" fillId="17" borderId="10" xfId="0" applyFont="1" applyFill="1" applyBorder="1" applyAlignment="1">
      <alignment horizontal="center" vertical="center" wrapText="1"/>
    </xf>
    <xf numFmtId="0" fontId="15" fillId="0" borderId="10" xfId="0" applyFont="1" applyBorder="1" applyAlignment="1">
      <alignment horizontal="center" vertical="center" wrapText="1"/>
    </xf>
    <xf numFmtId="0" fontId="14" fillId="0" borderId="10" xfId="0" applyFont="1" applyBorder="1" applyAlignment="1">
      <alignment horizontal="left" vertical="center"/>
    </xf>
    <xf numFmtId="0" fontId="5" fillId="0" borderId="10" xfId="0" applyFont="1" applyBorder="1" applyAlignment="1">
      <alignment horizontal="left" vertical="center"/>
    </xf>
    <xf numFmtId="0" fontId="13" fillId="18" borderId="10" xfId="0" applyFont="1" applyFill="1" applyBorder="1" applyAlignment="1">
      <alignment horizontal="center" vertical="center"/>
    </xf>
    <xf numFmtId="0" fontId="13" fillId="18" borderId="10" xfId="0" applyFont="1" applyFill="1" applyBorder="1" applyAlignment="1">
      <alignment horizontal="center" vertical="center" wrapText="1"/>
    </xf>
    <xf numFmtId="0" fontId="0" fillId="0" borderId="10" xfId="0" applyBorder="1" applyAlignment="1">
      <alignment horizontal="center" vertical="center"/>
    </xf>
    <xf numFmtId="0" fontId="14" fillId="0" borderId="10" xfId="0" applyFont="1" applyBorder="1" applyAlignment="1">
      <alignment horizontal="left" vertical="center" wrapText="1"/>
    </xf>
    <xf numFmtId="0" fontId="0" fillId="17" borderId="10" xfId="0" applyFill="1" applyBorder="1" applyAlignment="1">
      <alignment horizontal="center" vertical="center"/>
    </xf>
    <xf numFmtId="0" fontId="18" fillId="0" borderId="10"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2" applyFont="1" applyBorder="1" applyAlignment="1">
      <alignment horizontal="center" vertical="center" wrapText="1"/>
    </xf>
    <xf numFmtId="1" fontId="6" fillId="0" borderId="1" xfId="0" applyNumberFormat="1" applyFont="1" applyBorder="1" applyAlignment="1">
      <alignment horizontal="center" vertical="center" wrapText="1"/>
    </xf>
    <xf numFmtId="0" fontId="18" fillId="0" borderId="6" xfId="0" applyFont="1" applyBorder="1" applyAlignment="1">
      <alignment horizontal="center" vertical="center" wrapText="1"/>
    </xf>
    <xf numFmtId="0" fontId="0" fillId="0" borderId="1" xfId="0" applyBorder="1" applyAlignment="1">
      <alignment horizontal="center" vertical="center"/>
    </xf>
    <xf numFmtId="0" fontId="18" fillId="0" borderId="1" xfId="0" applyFont="1" applyBorder="1" applyAlignment="1">
      <alignment horizontal="center" vertical="center" wrapText="1"/>
    </xf>
    <xf numFmtId="0" fontId="0" fillId="0" borderId="0" xfId="0" applyAlignment="1">
      <alignment horizontal="center"/>
    </xf>
    <xf numFmtId="0" fontId="0" fillId="0" borderId="1" xfId="0" applyBorder="1"/>
    <xf numFmtId="167" fontId="7" fillId="0" borderId="0" xfId="1" applyNumberFormat="1" applyFont="1" applyBorder="1" applyAlignment="1" applyProtection="1">
      <alignment horizontal="center" vertical="center" wrapText="1"/>
      <protection hidden="1"/>
    </xf>
    <xf numFmtId="1" fontId="6" fillId="0" borderId="0" xfId="0" applyNumberFormat="1" applyFont="1" applyAlignment="1">
      <alignment horizontal="center" vertical="center" wrapText="1"/>
    </xf>
    <xf numFmtId="0" fontId="6" fillId="0" borderId="4" xfId="0" applyFont="1" applyBorder="1" applyAlignment="1">
      <alignment horizontal="center" vertical="center" wrapText="1"/>
    </xf>
    <xf numFmtId="1" fontId="6" fillId="0" borderId="4" xfId="0" applyNumberFormat="1" applyFont="1" applyBorder="1" applyAlignment="1">
      <alignment horizontal="center" vertical="center" wrapText="1"/>
    </xf>
    <xf numFmtId="0" fontId="7" fillId="5" borderId="12" xfId="0" applyFont="1" applyFill="1" applyBorder="1" applyAlignment="1">
      <alignment horizontal="center" vertical="center" wrapText="1"/>
    </xf>
    <xf numFmtId="1" fontId="7" fillId="5" borderId="29" xfId="0" applyNumberFormat="1" applyFont="1" applyFill="1" applyBorder="1" applyAlignment="1">
      <alignment horizontal="center" vertical="center" wrapText="1"/>
    </xf>
    <xf numFmtId="0" fontId="6" fillId="0" borderId="5" xfId="0" applyFont="1" applyBorder="1" applyAlignment="1">
      <alignment horizontal="center" vertical="center" wrapText="1"/>
    </xf>
    <xf numFmtId="1" fontId="6" fillId="0" borderId="5" xfId="0" applyNumberFormat="1" applyFont="1" applyBorder="1" applyAlignment="1">
      <alignment horizontal="center" vertical="center" wrapText="1"/>
    </xf>
    <xf numFmtId="0" fontId="6" fillId="0" borderId="1" xfId="0" applyFont="1" applyBorder="1" applyAlignment="1">
      <alignment vertical="center" wrapText="1"/>
    </xf>
    <xf numFmtId="0" fontId="2" fillId="0" borderId="0" xfId="14"/>
    <xf numFmtId="0" fontId="14" fillId="0" borderId="1" xfId="14" applyFont="1" applyBorder="1" applyAlignment="1">
      <alignment vertical="center" wrapText="1"/>
    </xf>
    <xf numFmtId="0" fontId="11" fillId="0" borderId="1" xfId="14" applyFont="1" applyBorder="1" applyAlignment="1">
      <alignment vertical="center" wrapText="1"/>
    </xf>
    <xf numFmtId="0" fontId="2" fillId="0" borderId="0" xfId="14" applyAlignment="1">
      <alignment horizontal="right"/>
    </xf>
    <xf numFmtId="0" fontId="2" fillId="0" borderId="0" xfId="14" applyAlignment="1">
      <alignment vertical="center" wrapText="1"/>
    </xf>
    <xf numFmtId="0" fontId="2" fillId="0" borderId="0" xfId="14" applyAlignment="1">
      <alignment horizontal="center"/>
    </xf>
    <xf numFmtId="0" fontId="13" fillId="9" borderId="10" xfId="0" applyFont="1" applyFill="1" applyBorder="1" applyAlignment="1">
      <alignment horizontal="center" vertical="center" wrapText="1"/>
    </xf>
    <xf numFmtId="0" fontId="0" fillId="0" borderId="10" xfId="0" applyBorder="1" applyAlignment="1">
      <alignment horizontal="left" vertical="center" wrapText="1"/>
    </xf>
    <xf numFmtId="4" fontId="5" fillId="0" borderId="0" xfId="0" applyNumberFormat="1" applyFont="1" applyAlignment="1" applyProtection="1">
      <alignment vertical="center"/>
      <protection hidden="1"/>
    </xf>
    <xf numFmtId="0" fontId="0" fillId="0" borderId="0" xfId="0" applyAlignment="1">
      <alignment horizontal="left"/>
    </xf>
    <xf numFmtId="0" fontId="13" fillId="11" borderId="10" xfId="0" applyFont="1" applyFill="1" applyBorder="1" applyAlignment="1">
      <alignment horizontal="left" vertical="center"/>
    </xf>
    <xf numFmtId="0" fontId="16" fillId="0" borderId="10" xfId="0" applyFont="1" applyBorder="1" applyAlignment="1">
      <alignment horizontal="left" vertical="center" wrapText="1"/>
    </xf>
    <xf numFmtId="0" fontId="19" fillId="0" borderId="10" xfId="0" applyFont="1" applyBorder="1" applyAlignment="1">
      <alignment horizontal="left" vertical="center"/>
    </xf>
    <xf numFmtId="0" fontId="13" fillId="12" borderId="2" xfId="0" applyFont="1" applyFill="1" applyBorder="1" applyAlignment="1">
      <alignment horizontal="center" vertical="center" wrapText="1"/>
    </xf>
    <xf numFmtId="0" fontId="13" fillId="12" borderId="14" xfId="0" applyFont="1" applyFill="1" applyBorder="1" applyAlignment="1">
      <alignment horizontal="center" vertical="center" wrapText="1"/>
    </xf>
    <xf numFmtId="0" fontId="13" fillId="17" borderId="15" xfId="0" applyFont="1" applyFill="1" applyBorder="1" applyAlignment="1">
      <alignment horizontal="center" vertical="center" wrapText="1"/>
    </xf>
    <xf numFmtId="0" fontId="0" fillId="0" borderId="1" xfId="0" applyBorder="1" applyAlignment="1">
      <alignment horizontal="center"/>
    </xf>
    <xf numFmtId="0" fontId="0" fillId="0" borderId="10" xfId="0" applyBorder="1" applyAlignment="1">
      <alignment horizontal="left" vertical="center"/>
    </xf>
    <xf numFmtId="165" fontId="11" fillId="0" borderId="23" xfId="14" applyNumberFormat="1" applyFont="1" applyBorder="1" applyAlignment="1">
      <alignment horizontal="center"/>
    </xf>
    <xf numFmtId="165" fontId="11" fillId="0" borderId="25" xfId="14" applyNumberFormat="1" applyFont="1" applyBorder="1" applyAlignment="1">
      <alignment horizontal="center"/>
    </xf>
    <xf numFmtId="165" fontId="11" fillId="0" borderId="28" xfId="14" applyNumberFormat="1" applyFont="1" applyBorder="1" applyAlignment="1">
      <alignment horizontal="center"/>
    </xf>
    <xf numFmtId="0" fontId="25" fillId="20" borderId="24" xfId="14" applyFont="1" applyFill="1" applyBorder="1" applyAlignment="1">
      <alignment horizontal="center"/>
    </xf>
    <xf numFmtId="0" fontId="11" fillId="0" borderId="24" xfId="14" applyFont="1" applyBorder="1" applyAlignment="1">
      <alignment horizontal="center" vertical="center"/>
    </xf>
    <xf numFmtId="0" fontId="25" fillId="20" borderId="24" xfId="14" applyFont="1" applyFill="1" applyBorder="1" applyAlignment="1">
      <alignment horizontal="center" vertical="center"/>
    </xf>
    <xf numFmtId="0" fontId="11" fillId="0" borderId="31" xfId="14" applyFont="1" applyBorder="1" applyAlignment="1">
      <alignment horizontal="center" vertical="center"/>
    </xf>
    <xf numFmtId="16" fontId="6" fillId="0" borderId="24" xfId="0" applyNumberFormat="1" applyFont="1" applyBorder="1" applyAlignment="1">
      <alignment horizontal="center" vertical="center" wrapText="1"/>
    </xf>
    <xf numFmtId="0" fontId="6" fillId="0" borderId="24"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7" fillId="6" borderId="35" xfId="0" applyFont="1" applyFill="1" applyBorder="1" applyAlignment="1">
      <alignment horizontal="center" vertical="center" wrapText="1"/>
    </xf>
    <xf numFmtId="0" fontId="7" fillId="3" borderId="34" xfId="0" applyFont="1" applyFill="1" applyBorder="1" applyAlignment="1">
      <alignment horizontal="center" vertical="center" wrapText="1"/>
    </xf>
    <xf numFmtId="16" fontId="6" fillId="0" borderId="33" xfId="0" applyNumberFormat="1" applyFont="1" applyBorder="1" applyAlignment="1">
      <alignment horizontal="center" vertical="center" wrapText="1"/>
    </xf>
    <xf numFmtId="0" fontId="7" fillId="5" borderId="12" xfId="0" applyFont="1" applyFill="1" applyBorder="1" applyAlignment="1">
      <alignment vertical="center" wrapText="1"/>
    </xf>
    <xf numFmtId="1" fontId="7" fillId="5" borderId="12" xfId="0" applyNumberFormat="1" applyFont="1" applyFill="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2" xfId="0" applyFont="1" applyBorder="1" applyAlignment="1">
      <alignment vertical="center"/>
    </xf>
    <xf numFmtId="1" fontId="6" fillId="0" borderId="22" xfId="0" applyNumberFormat="1" applyFont="1" applyBorder="1" applyAlignment="1">
      <alignment horizontal="center" vertical="center" wrapText="1"/>
    </xf>
    <xf numFmtId="0" fontId="6" fillId="0" borderId="27" xfId="0" applyFont="1" applyBorder="1" applyAlignment="1">
      <alignment horizontal="center" vertical="center" wrapText="1"/>
    </xf>
    <xf numFmtId="0" fontId="6" fillId="0" borderId="27" xfId="0" applyFont="1" applyBorder="1" applyAlignment="1">
      <alignment vertical="center"/>
    </xf>
    <xf numFmtId="1" fontId="6" fillId="0" borderId="27" xfId="0" applyNumberFormat="1" applyFont="1" applyBorder="1" applyAlignment="1">
      <alignment horizontal="center" vertical="center" wrapText="1"/>
    </xf>
    <xf numFmtId="164" fontId="6" fillId="0" borderId="1" xfId="0" applyNumberFormat="1" applyFont="1" applyBorder="1" applyAlignment="1">
      <alignment vertical="center" wrapText="1"/>
    </xf>
    <xf numFmtId="0" fontId="1" fillId="0" borderId="0" xfId="14" applyFont="1"/>
    <xf numFmtId="0" fontId="19" fillId="0" borderId="10" xfId="0" applyFont="1" applyBorder="1" applyAlignment="1">
      <alignment horizontal="center" vertical="center" wrapText="1"/>
    </xf>
    <xf numFmtId="0" fontId="7" fillId="2" borderId="35" xfId="0" applyFont="1" applyFill="1" applyBorder="1" applyAlignment="1">
      <alignment horizontal="center" vertical="center"/>
    </xf>
    <xf numFmtId="166" fontId="6" fillId="0" borderId="32" xfId="1" applyFont="1" applyBorder="1" applyAlignment="1">
      <alignment vertical="center" wrapText="1"/>
    </xf>
    <xf numFmtId="166" fontId="6" fillId="0" borderId="23" xfId="1" applyFont="1" applyBorder="1" applyAlignment="1">
      <alignment vertical="center" wrapText="1"/>
    </xf>
    <xf numFmtId="166" fontId="6" fillId="0" borderId="28" xfId="1" applyFont="1" applyBorder="1" applyAlignment="1">
      <alignment vertical="center" wrapText="1"/>
    </xf>
    <xf numFmtId="166" fontId="14" fillId="0" borderId="10" xfId="1" applyFont="1" applyBorder="1" applyAlignment="1">
      <alignment horizontal="center" vertical="center"/>
    </xf>
    <xf numFmtId="166" fontId="16" fillId="0" borderId="10" xfId="1" applyFont="1" applyBorder="1" applyAlignment="1">
      <alignment horizontal="center" vertical="center"/>
    </xf>
    <xf numFmtId="166" fontId="5" fillId="0" borderId="10" xfId="1" applyFont="1" applyBorder="1" applyAlignment="1">
      <alignment horizontal="center" vertical="center" wrapText="1"/>
    </xf>
    <xf numFmtId="166" fontId="14" fillId="0" borderId="1" xfId="1" applyFont="1" applyBorder="1" applyAlignment="1">
      <alignment horizontal="center" vertical="center"/>
    </xf>
    <xf numFmtId="166" fontId="0" fillId="0" borderId="10" xfId="1" applyFont="1" applyBorder="1" applyAlignment="1">
      <alignment horizontal="center" vertical="center"/>
    </xf>
    <xf numFmtId="166" fontId="6" fillId="0" borderId="4" xfId="1" applyFont="1" applyBorder="1" applyAlignment="1">
      <alignment vertical="center" wrapText="1"/>
    </xf>
    <xf numFmtId="0" fontId="7" fillId="19" borderId="34"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14" fillId="18" borderId="10" xfId="0" applyFont="1" applyFill="1" applyBorder="1" applyAlignment="1">
      <alignment horizontal="center" vertical="center" wrapText="1"/>
    </xf>
    <xf numFmtId="0" fontId="19" fillId="0" borderId="10" xfId="0" applyFont="1" applyBorder="1" applyAlignment="1">
      <alignment horizontal="left" vertical="center" wrapText="1"/>
    </xf>
    <xf numFmtId="0" fontId="23" fillId="21" borderId="21" xfId="14" applyFont="1" applyFill="1" applyBorder="1" applyAlignment="1">
      <alignment vertical="center"/>
    </xf>
    <xf numFmtId="0" fontId="23" fillId="21" borderId="22" xfId="14" applyFont="1" applyFill="1" applyBorder="1" applyAlignment="1">
      <alignment horizontal="center" vertical="center"/>
    </xf>
    <xf numFmtId="0" fontId="23" fillId="21" borderId="23" xfId="14" applyFont="1" applyFill="1" applyBorder="1" applyAlignment="1">
      <alignment horizontal="center" vertical="center"/>
    </xf>
    <xf numFmtId="0" fontId="7" fillId="23" borderId="1" xfId="0" applyFont="1" applyFill="1" applyBorder="1" applyAlignment="1">
      <alignment horizontal="center" vertical="center" wrapText="1"/>
    </xf>
    <xf numFmtId="0" fontId="7" fillId="24" borderId="1" xfId="0" applyFont="1" applyFill="1" applyBorder="1" applyAlignment="1">
      <alignment horizontal="center" vertical="center" wrapText="1"/>
    </xf>
    <xf numFmtId="0" fontId="9" fillId="23" borderId="1" xfId="0" applyFont="1" applyFill="1" applyBorder="1" applyAlignment="1">
      <alignment horizontal="center" vertical="center" wrapText="1"/>
    </xf>
    <xf numFmtId="0" fontId="9" fillId="24" borderId="1" xfId="0" applyFont="1" applyFill="1" applyBorder="1" applyAlignment="1">
      <alignment horizontal="center" vertical="center" wrapText="1"/>
    </xf>
    <xf numFmtId="166" fontId="0" fillId="0" borderId="1" xfId="0" applyNumberFormat="1" applyBorder="1"/>
    <xf numFmtId="164" fontId="0" fillId="0" borderId="1" xfId="0" applyNumberFormat="1" applyBorder="1"/>
    <xf numFmtId="0" fontId="13" fillId="16" borderId="1" xfId="0" applyFont="1" applyFill="1" applyBorder="1" applyAlignment="1">
      <alignment vertical="center" wrapText="1"/>
    </xf>
    <xf numFmtId="166" fontId="6" fillId="0" borderId="1" xfId="0" applyNumberFormat="1" applyFont="1" applyBorder="1" applyAlignment="1">
      <alignment vertical="center" wrapText="1"/>
    </xf>
    <xf numFmtId="0" fontId="7" fillId="4" borderId="1" xfId="0" applyFont="1" applyFill="1" applyBorder="1" applyAlignment="1">
      <alignment vertical="center" wrapText="1"/>
    </xf>
    <xf numFmtId="0" fontId="7" fillId="19" borderId="1" xfId="0" applyFont="1" applyFill="1" applyBorder="1" applyAlignment="1">
      <alignment vertical="center" wrapText="1"/>
    </xf>
    <xf numFmtId="0" fontId="7" fillId="2" borderId="1" xfId="0" applyFont="1" applyFill="1" applyBorder="1" applyAlignment="1">
      <alignment vertical="center"/>
    </xf>
    <xf numFmtId="0" fontId="13" fillId="8" borderId="1" xfId="0" applyFont="1" applyFill="1" applyBorder="1" applyAlignment="1">
      <alignment vertical="center" wrapText="1"/>
    </xf>
    <xf numFmtId="0" fontId="9" fillId="11" borderId="1" xfId="0" applyFont="1" applyFill="1" applyBorder="1" applyAlignment="1">
      <alignment vertical="center" wrapText="1"/>
    </xf>
    <xf numFmtId="0" fontId="13" fillId="12" borderId="1" xfId="0" applyFont="1" applyFill="1" applyBorder="1" applyAlignment="1">
      <alignment vertical="center" wrapText="1"/>
    </xf>
    <xf numFmtId="0" fontId="9" fillId="18" borderId="1" xfId="0" applyFont="1" applyFill="1" applyBorder="1" applyAlignment="1">
      <alignment vertical="center" wrapText="1"/>
    </xf>
    <xf numFmtId="0" fontId="14" fillId="0" borderId="38" xfId="0" applyFont="1" applyBorder="1" applyAlignment="1">
      <alignment horizontal="center" vertical="center"/>
    </xf>
    <xf numFmtId="166" fontId="14" fillId="0" borderId="5" xfId="1" applyFont="1" applyBorder="1" applyAlignment="1">
      <alignment horizontal="center" vertical="center"/>
    </xf>
    <xf numFmtId="166" fontId="0" fillId="0" borderId="1" xfId="0" applyNumberFormat="1" applyBorder="1" applyAlignment="1">
      <alignment vertical="center"/>
    </xf>
    <xf numFmtId="0" fontId="0" fillId="0" borderId="38" xfId="0" applyBorder="1" applyAlignment="1">
      <alignment horizontal="center"/>
    </xf>
    <xf numFmtId="0" fontId="9" fillId="13" borderId="24" xfId="14" applyFont="1" applyFill="1" applyBorder="1" applyAlignment="1">
      <alignment horizontal="center" vertical="center"/>
    </xf>
    <xf numFmtId="44" fontId="2" fillId="0" borderId="0" xfId="14" applyNumberFormat="1"/>
    <xf numFmtId="0" fontId="24" fillId="20" borderId="1" xfId="14" applyFont="1" applyFill="1" applyBorder="1" applyAlignment="1">
      <alignment vertical="center" wrapText="1"/>
    </xf>
    <xf numFmtId="0" fontId="24" fillId="20" borderId="25" xfId="14" applyFont="1" applyFill="1" applyBorder="1" applyAlignment="1">
      <alignment vertical="center" wrapText="1"/>
    </xf>
    <xf numFmtId="165" fontId="28" fillId="0" borderId="1" xfId="14" applyNumberFormat="1" applyFont="1" applyBorder="1" applyAlignment="1">
      <alignment horizontal="center"/>
    </xf>
    <xf numFmtId="0" fontId="9" fillId="0" borderId="24" xfId="14" applyFont="1" applyBorder="1" applyAlignment="1">
      <alignment horizontal="center" vertical="center"/>
    </xf>
    <xf numFmtId="0" fontId="9" fillId="0" borderId="1" xfId="14" applyFont="1" applyBorder="1" applyAlignment="1">
      <alignment vertical="center"/>
    </xf>
    <xf numFmtId="165" fontId="9" fillId="0" borderId="25" xfId="14" applyNumberFormat="1" applyFont="1" applyBorder="1" applyAlignment="1">
      <alignment vertical="center"/>
    </xf>
    <xf numFmtId="165" fontId="2" fillId="0" borderId="0" xfId="14" applyNumberFormat="1" applyAlignment="1">
      <alignment horizontal="center"/>
    </xf>
    <xf numFmtId="0" fontId="23" fillId="25" borderId="1" xfId="14" applyFont="1" applyFill="1" applyBorder="1" applyAlignment="1">
      <alignment horizontal="center" vertical="center"/>
    </xf>
    <xf numFmtId="166" fontId="0" fillId="0" borderId="10" xfId="0" applyNumberFormat="1" applyBorder="1"/>
    <xf numFmtId="0" fontId="0" fillId="0" borderId="5" xfId="0" applyBorder="1" applyAlignment="1">
      <alignment horizontal="center"/>
    </xf>
    <xf numFmtId="0" fontId="0" fillId="0" borderId="5" xfId="0" applyBorder="1"/>
    <xf numFmtId="0" fontId="0" fillId="0" borderId="15" xfId="0" applyBorder="1" applyAlignment="1">
      <alignment horizontal="center"/>
    </xf>
    <xf numFmtId="0" fontId="0" fillId="0" borderId="24" xfId="0" applyBorder="1" applyAlignment="1">
      <alignment horizontal="center"/>
    </xf>
    <xf numFmtId="166" fontId="14" fillId="0" borderId="25" xfId="1" applyFont="1" applyBorder="1" applyAlignment="1">
      <alignment horizontal="center" vertical="center"/>
    </xf>
    <xf numFmtId="0" fontId="0" fillId="0" borderId="31" xfId="0" applyBorder="1" applyAlignment="1">
      <alignment horizontal="center"/>
    </xf>
    <xf numFmtId="166" fontId="14" fillId="0" borderId="46" xfId="1" applyFont="1" applyBorder="1" applyAlignment="1">
      <alignment horizontal="center" vertical="center"/>
    </xf>
    <xf numFmtId="0" fontId="0" fillId="0" borderId="33" xfId="0" applyBorder="1" applyAlignment="1">
      <alignment horizontal="center"/>
    </xf>
    <xf numFmtId="0" fontId="0" fillId="0" borderId="4" xfId="0" applyBorder="1"/>
    <xf numFmtId="0" fontId="0" fillId="0" borderId="4" xfId="0" applyBorder="1" applyAlignment="1">
      <alignment horizontal="center"/>
    </xf>
    <xf numFmtId="166" fontId="14" fillId="0" borderId="32" xfId="1" applyFont="1" applyBorder="1" applyAlignment="1">
      <alignment horizontal="center" vertical="center"/>
    </xf>
    <xf numFmtId="0" fontId="24" fillId="22" borderId="34" xfId="14" applyFont="1" applyFill="1" applyBorder="1" applyAlignment="1">
      <alignment horizontal="center" vertical="center"/>
    </xf>
    <xf numFmtId="0" fontId="24" fillId="22" borderId="12" xfId="14" applyFont="1" applyFill="1" applyBorder="1" applyAlignment="1">
      <alignment horizontal="center" vertical="center" wrapText="1"/>
    </xf>
    <xf numFmtId="0" fontId="24" fillId="22" borderId="29" xfId="14" applyFont="1" applyFill="1" applyBorder="1" applyAlignment="1">
      <alignment horizontal="center" vertical="center" wrapText="1"/>
    </xf>
    <xf numFmtId="0" fontId="13" fillId="13" borderId="21" xfId="0" applyFont="1" applyFill="1" applyBorder="1" applyAlignment="1">
      <alignment horizontal="center" vertical="center" wrapText="1"/>
    </xf>
    <xf numFmtId="0" fontId="13" fillId="13" borderId="25" xfId="0" applyFont="1" applyFill="1" applyBorder="1" applyAlignment="1">
      <alignment horizontal="center" vertical="center" wrapText="1"/>
    </xf>
    <xf numFmtId="0" fontId="14" fillId="0" borderId="24" xfId="0" applyFont="1" applyBorder="1" applyAlignment="1">
      <alignment horizontal="center" vertical="center" wrapText="1"/>
    </xf>
    <xf numFmtId="166" fontId="14" fillId="0" borderId="47" xfId="1" applyFont="1" applyBorder="1" applyAlignment="1">
      <alignment horizontal="center" vertical="center"/>
    </xf>
    <xf numFmtId="166" fontId="14" fillId="0" borderId="48" xfId="1" applyFont="1" applyBorder="1" applyAlignment="1">
      <alignment horizontal="center" vertical="center"/>
    </xf>
    <xf numFmtId="0" fontId="14" fillId="0" borderId="31"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5" xfId="0" applyFont="1" applyBorder="1" applyAlignment="1">
      <alignment horizontal="center" vertical="center"/>
    </xf>
    <xf numFmtId="166" fontId="6" fillId="0" borderId="10" xfId="0" applyNumberFormat="1" applyFont="1" applyBorder="1" applyAlignment="1">
      <alignment vertical="center" wrapText="1"/>
    </xf>
    <xf numFmtId="0" fontId="14" fillId="0" borderId="5" xfId="14" applyFont="1" applyBorder="1" applyAlignment="1">
      <alignment vertical="center" wrapText="1"/>
    </xf>
    <xf numFmtId="165" fontId="11" fillId="0" borderId="46" xfId="14" applyNumberFormat="1" applyFont="1" applyBorder="1" applyAlignment="1">
      <alignment horizontal="center"/>
    </xf>
    <xf numFmtId="0" fontId="25" fillId="20" borderId="33" xfId="14" applyFont="1" applyFill="1" applyBorder="1" applyAlignment="1">
      <alignment horizontal="center" vertical="center"/>
    </xf>
    <xf numFmtId="0" fontId="24" fillId="20" borderId="4" xfId="14" applyFont="1" applyFill="1" applyBorder="1" applyAlignment="1">
      <alignment vertical="center" wrapText="1"/>
    </xf>
    <xf numFmtId="0" fontId="24" fillId="20" borderId="32" xfId="14" applyFont="1" applyFill="1" applyBorder="1" applyAlignment="1">
      <alignment vertical="center" wrapText="1"/>
    </xf>
    <xf numFmtId="165" fontId="29" fillId="24" borderId="29" xfId="14" applyNumberFormat="1" applyFont="1" applyFill="1" applyBorder="1" applyAlignment="1">
      <alignment horizontal="center" vertical="center"/>
    </xf>
    <xf numFmtId="0" fontId="30" fillId="8" borderId="10" xfId="0" applyFont="1" applyFill="1" applyBorder="1" applyAlignment="1">
      <alignment horizontal="center" vertical="center" wrapText="1"/>
    </xf>
    <xf numFmtId="0" fontId="13" fillId="26" borderId="10" xfId="0" applyFont="1" applyFill="1" applyBorder="1" applyAlignment="1">
      <alignment horizontal="center" vertical="center" wrapText="1"/>
    </xf>
    <xf numFmtId="0" fontId="13" fillId="26" borderId="10" xfId="0" applyFont="1" applyFill="1" applyBorder="1" applyAlignment="1">
      <alignment horizontal="center" vertical="center"/>
    </xf>
    <xf numFmtId="166" fontId="9" fillId="0" borderId="10" xfId="0" applyNumberFormat="1" applyFont="1" applyBorder="1"/>
    <xf numFmtId="0" fontId="6" fillId="0" borderId="4" xfId="0" applyFont="1" applyBorder="1" applyAlignment="1">
      <alignment vertical="center" wrapText="1"/>
    </xf>
    <xf numFmtId="0" fontId="17" fillId="0" borderId="1" xfId="0" applyFont="1" applyBorder="1" applyAlignment="1">
      <alignment vertical="center"/>
    </xf>
    <xf numFmtId="0" fontId="12" fillId="0" borderId="1" xfId="0" applyFont="1" applyBorder="1" applyAlignment="1">
      <alignment vertical="top" wrapText="1"/>
    </xf>
    <xf numFmtId="0" fontId="17" fillId="0" borderId="1" xfId="0" applyFont="1" applyBorder="1"/>
    <xf numFmtId="0" fontId="17" fillId="0" borderId="1" xfId="0" applyFont="1" applyBorder="1" applyAlignment="1">
      <alignment vertical="center" wrapText="1"/>
    </xf>
    <xf numFmtId="0" fontId="17" fillId="0" borderId="5" xfId="0" applyFont="1" applyBorder="1" applyAlignment="1">
      <alignment vertical="center" wrapText="1"/>
    </xf>
    <xf numFmtId="0" fontId="6" fillId="0" borderId="5" xfId="2" applyFont="1" applyBorder="1" applyAlignment="1">
      <alignment horizontal="center" vertical="center" wrapText="1"/>
    </xf>
    <xf numFmtId="0" fontId="6" fillId="0" borderId="5" xfId="0" applyFont="1" applyBorder="1" applyAlignment="1">
      <alignment vertical="center" wrapText="1"/>
    </xf>
    <xf numFmtId="0" fontId="6" fillId="0" borderId="4" xfId="2" applyFont="1" applyBorder="1" applyAlignment="1">
      <alignment horizontal="center" vertical="center" wrapText="1"/>
    </xf>
    <xf numFmtId="0" fontId="14" fillId="0" borderId="1" xfId="0" applyFont="1" applyBorder="1" applyAlignment="1">
      <alignment horizontal="left" vertical="center" wrapText="1"/>
    </xf>
    <xf numFmtId="0" fontId="14" fillId="0" borderId="5" xfId="0" applyFont="1" applyBorder="1" applyAlignment="1">
      <alignment horizontal="left" vertical="center" wrapText="1"/>
    </xf>
    <xf numFmtId="44" fontId="2" fillId="0" borderId="0" xfId="14" applyNumberFormat="1" applyAlignment="1">
      <alignment horizontal="center"/>
    </xf>
    <xf numFmtId="166" fontId="2" fillId="0" borderId="0" xfId="1" applyFont="1" applyAlignment="1">
      <alignment horizontal="center"/>
    </xf>
    <xf numFmtId="0" fontId="7" fillId="3" borderId="12" xfId="0" applyFont="1" applyFill="1" applyBorder="1" applyAlignment="1">
      <alignment horizontal="right" vertical="center" wrapText="1"/>
    </xf>
    <xf numFmtId="0" fontId="7" fillId="3" borderId="29" xfId="0" applyFont="1" applyFill="1" applyBorder="1" applyAlignment="1">
      <alignment horizontal="right" vertical="center" wrapText="1"/>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13" xfId="0" applyFont="1" applyFill="1" applyBorder="1" applyAlignment="1">
      <alignment horizontal="left" vertical="center"/>
    </xf>
    <xf numFmtId="0" fontId="7" fillId="19" borderId="37" xfId="0" applyFont="1" applyFill="1" applyBorder="1" applyAlignment="1">
      <alignment horizontal="left" vertical="center" wrapText="1"/>
    </xf>
    <xf numFmtId="0" fontId="7" fillId="19" borderId="3" xfId="0" applyFont="1" applyFill="1" applyBorder="1" applyAlignment="1">
      <alignment horizontal="left" vertical="center" wrapText="1"/>
    </xf>
    <xf numFmtId="0" fontId="7" fillId="19" borderId="13" xfId="0" applyFont="1" applyFill="1" applyBorder="1" applyAlignment="1">
      <alignment horizontal="left" vertical="center" wrapText="1"/>
    </xf>
    <xf numFmtId="0" fontId="7" fillId="5" borderId="34"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6" borderId="36" xfId="0" applyFont="1" applyFill="1" applyBorder="1" applyAlignment="1" applyProtection="1">
      <alignment horizontal="center" vertical="center"/>
      <protection hidden="1"/>
    </xf>
    <xf numFmtId="0" fontId="7" fillId="6" borderId="30" xfId="0" applyFont="1" applyFill="1" applyBorder="1" applyAlignment="1" applyProtection="1">
      <alignment horizontal="center" vertical="center"/>
      <protection hidden="1"/>
    </xf>
    <xf numFmtId="0" fontId="7" fillId="3" borderId="12" xfId="0" applyFont="1" applyFill="1" applyBorder="1" applyAlignment="1">
      <alignment horizontal="left" vertical="center" wrapText="1"/>
    </xf>
    <xf numFmtId="0" fontId="7" fillId="3" borderId="29" xfId="0" applyFont="1" applyFill="1" applyBorder="1" applyAlignment="1">
      <alignment horizontal="left" vertical="center" wrapText="1"/>
    </xf>
    <xf numFmtId="0" fontId="7" fillId="4" borderId="37"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3" xfId="0" applyFont="1" applyFill="1" applyBorder="1" applyAlignment="1">
      <alignment horizontal="left" vertical="center" wrapText="1"/>
    </xf>
    <xf numFmtId="0" fontId="23" fillId="20" borderId="43" xfId="14" applyFont="1" applyFill="1" applyBorder="1" applyAlignment="1">
      <alignment horizontal="right" vertical="center"/>
    </xf>
    <xf numFmtId="0" fontId="23" fillId="20" borderId="44" xfId="14" applyFont="1" applyFill="1" applyBorder="1" applyAlignment="1">
      <alignment horizontal="right" vertical="center"/>
    </xf>
    <xf numFmtId="0" fontId="9" fillId="13" borderId="1" xfId="14" applyFont="1" applyFill="1" applyBorder="1" applyAlignment="1">
      <alignment horizontal="left" vertical="center"/>
    </xf>
    <xf numFmtId="0" fontId="9" fillId="13" borderId="25" xfId="14" applyFont="1" applyFill="1" applyBorder="1" applyAlignment="1">
      <alignment horizontal="left" vertical="center"/>
    </xf>
    <xf numFmtId="0" fontId="24" fillId="20" borderId="21" xfId="14" applyFont="1" applyFill="1" applyBorder="1" applyAlignment="1">
      <alignment horizontal="right" vertical="center" wrapText="1"/>
    </xf>
    <xf numFmtId="0" fontId="24" fillId="20" borderId="22" xfId="14" applyFont="1" applyFill="1" applyBorder="1" applyAlignment="1">
      <alignment horizontal="right" vertical="center" wrapText="1"/>
    </xf>
    <xf numFmtId="0" fontId="24" fillId="20" borderId="24" xfId="14" applyFont="1" applyFill="1" applyBorder="1" applyAlignment="1">
      <alignment horizontal="right" vertical="center" wrapText="1"/>
    </xf>
    <xf numFmtId="0" fontId="24" fillId="20" borderId="1" xfId="14" applyFont="1" applyFill="1" applyBorder="1" applyAlignment="1">
      <alignment horizontal="right" vertical="center" wrapText="1"/>
    </xf>
    <xf numFmtId="0" fontId="24" fillId="20" borderId="26" xfId="14" applyFont="1" applyFill="1" applyBorder="1" applyAlignment="1">
      <alignment horizontal="right" vertical="center" wrapText="1"/>
    </xf>
    <xf numFmtId="0" fontId="24" fillId="20" borderId="27" xfId="14" applyFont="1" applyFill="1" applyBorder="1" applyAlignment="1">
      <alignment horizontal="right" vertical="center" wrapText="1"/>
    </xf>
    <xf numFmtId="0" fontId="23" fillId="20" borderId="40" xfId="14" applyFont="1" applyFill="1" applyBorder="1" applyAlignment="1">
      <alignment horizontal="center" vertical="center"/>
    </xf>
    <xf numFmtId="0" fontId="23" fillId="20" borderId="41" xfId="14" applyFont="1" applyFill="1" applyBorder="1" applyAlignment="1">
      <alignment horizontal="center" vertical="center"/>
    </xf>
    <xf numFmtId="0" fontId="23" fillId="20" borderId="42" xfId="14" applyFont="1" applyFill="1" applyBorder="1" applyAlignment="1">
      <alignment horizontal="center" vertical="center"/>
    </xf>
    <xf numFmtId="0" fontId="23" fillId="25" borderId="45" xfId="14" applyFont="1" applyFill="1" applyBorder="1" applyAlignment="1">
      <alignment horizontal="center" vertical="center"/>
    </xf>
    <xf numFmtId="0" fontId="23" fillId="25" borderId="39" xfId="14" applyFont="1" applyFill="1" applyBorder="1" applyAlignment="1">
      <alignment horizontal="center" vertical="center"/>
    </xf>
    <xf numFmtId="0" fontId="26" fillId="0" borderId="2" xfId="14" applyFont="1" applyBorder="1" applyAlignment="1">
      <alignment horizontal="center" vertical="center"/>
    </xf>
    <xf numFmtId="0" fontId="26" fillId="0" borderId="3" xfId="14" applyFont="1" applyBorder="1" applyAlignment="1">
      <alignment horizontal="center" vertical="center"/>
    </xf>
    <xf numFmtId="0" fontId="26" fillId="0" borderId="13" xfId="14" applyFont="1" applyBorder="1" applyAlignment="1">
      <alignment horizontal="center" vertical="center"/>
    </xf>
    <xf numFmtId="0" fontId="29" fillId="24" borderId="2" xfId="14" applyFont="1" applyFill="1" applyBorder="1" applyAlignment="1">
      <alignment horizontal="center" vertical="center"/>
    </xf>
    <xf numFmtId="0" fontId="29" fillId="24" borderId="49" xfId="14" applyFont="1" applyFill="1" applyBorder="1" applyAlignment="1">
      <alignment horizontal="center" vertical="center"/>
    </xf>
    <xf numFmtId="0" fontId="13" fillId="8" borderId="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13" fillId="8" borderId="2" xfId="0" applyFont="1" applyFill="1" applyBorder="1" applyAlignment="1">
      <alignment horizontal="left" vertical="center" wrapText="1"/>
    </xf>
    <xf numFmtId="0" fontId="13" fillId="8" borderId="3" xfId="0" applyFont="1" applyFill="1" applyBorder="1" applyAlignment="1">
      <alignment horizontal="left" vertical="center" wrapText="1"/>
    </xf>
    <xf numFmtId="0" fontId="13" fillId="8" borderId="13" xfId="0" applyFont="1" applyFill="1" applyBorder="1" applyAlignment="1">
      <alignment horizontal="left" vertical="center" wrapText="1"/>
    </xf>
    <xf numFmtId="0" fontId="13" fillId="7" borderId="2" xfId="0" applyFont="1" applyFill="1" applyBorder="1" applyAlignment="1">
      <alignment horizontal="center" vertical="center"/>
    </xf>
    <xf numFmtId="0" fontId="13" fillId="7" borderId="3" xfId="0" applyFont="1" applyFill="1" applyBorder="1" applyAlignment="1">
      <alignment horizontal="center" vertical="center"/>
    </xf>
    <xf numFmtId="0" fontId="13" fillId="7" borderId="13" xfId="0" applyFont="1" applyFill="1" applyBorder="1" applyAlignment="1">
      <alignment horizontal="center" vertical="center"/>
    </xf>
    <xf numFmtId="0" fontId="13" fillId="8" borderId="2" xfId="0" applyFont="1" applyFill="1" applyBorder="1" applyAlignment="1">
      <alignment horizontal="right" vertical="center" wrapText="1"/>
    </xf>
    <xf numFmtId="0" fontId="13" fillId="8" borderId="3" xfId="0" applyFont="1" applyFill="1" applyBorder="1" applyAlignment="1">
      <alignment horizontal="right" vertical="center" wrapText="1"/>
    </xf>
    <xf numFmtId="0" fontId="13" fillId="8" borderId="13" xfId="0" applyFont="1" applyFill="1" applyBorder="1" applyAlignment="1">
      <alignment horizontal="right" vertical="center" wrapText="1"/>
    </xf>
    <xf numFmtId="0" fontId="13" fillId="11" borderId="10" xfId="0" applyFont="1" applyFill="1" applyBorder="1" applyAlignment="1">
      <alignment horizontal="center" vertical="center" wrapText="1"/>
    </xf>
    <xf numFmtId="0" fontId="9" fillId="11" borderId="2" xfId="0" applyFont="1" applyFill="1" applyBorder="1" applyAlignment="1">
      <alignment horizontal="left" vertical="center" wrapText="1"/>
    </xf>
    <xf numFmtId="0" fontId="9" fillId="11" borderId="3" xfId="0" applyFont="1" applyFill="1" applyBorder="1" applyAlignment="1">
      <alignment horizontal="left" vertical="center" wrapText="1"/>
    </xf>
    <xf numFmtId="0" fontId="9" fillId="11" borderId="13" xfId="0" applyFont="1" applyFill="1" applyBorder="1" applyAlignment="1">
      <alignment horizontal="left" vertical="center" wrapText="1"/>
    </xf>
    <xf numFmtId="0" fontId="9" fillId="11" borderId="2" xfId="0" applyFont="1" applyFill="1" applyBorder="1" applyAlignment="1">
      <alignment horizontal="center" vertical="center"/>
    </xf>
    <xf numFmtId="0" fontId="9" fillId="11" borderId="3" xfId="0" applyFont="1" applyFill="1" applyBorder="1" applyAlignment="1">
      <alignment horizontal="center" vertical="center"/>
    </xf>
    <xf numFmtId="0" fontId="9" fillId="11" borderId="13" xfId="0" applyFont="1" applyFill="1" applyBorder="1" applyAlignment="1">
      <alignment horizontal="center" vertical="center"/>
    </xf>
    <xf numFmtId="0" fontId="9" fillId="11" borderId="2" xfId="0" applyFont="1" applyFill="1" applyBorder="1" applyAlignment="1">
      <alignment horizontal="right" vertical="center"/>
    </xf>
    <xf numFmtId="0" fontId="9" fillId="11" borderId="3" xfId="0" applyFont="1" applyFill="1" applyBorder="1" applyAlignment="1">
      <alignment horizontal="right" vertical="center"/>
    </xf>
    <xf numFmtId="0" fontId="9" fillId="11" borderId="13" xfId="0" applyFont="1" applyFill="1" applyBorder="1" applyAlignment="1">
      <alignment horizontal="right" vertical="center"/>
    </xf>
    <xf numFmtId="0" fontId="13" fillId="12" borderId="14" xfId="0" applyFont="1" applyFill="1" applyBorder="1" applyAlignment="1">
      <alignment horizontal="center" vertical="center" wrapText="1"/>
    </xf>
    <xf numFmtId="0" fontId="13" fillId="12" borderId="6" xfId="0" applyFont="1" applyFill="1" applyBorder="1" applyAlignment="1">
      <alignment horizontal="center" vertical="center" wrapText="1"/>
    </xf>
    <xf numFmtId="0" fontId="13" fillId="12" borderId="2" xfId="0" applyFont="1" applyFill="1" applyBorder="1" applyAlignment="1">
      <alignment horizontal="left" vertical="center" wrapText="1"/>
    </xf>
    <xf numFmtId="0" fontId="13" fillId="12" borderId="3" xfId="0" applyFont="1" applyFill="1" applyBorder="1" applyAlignment="1">
      <alignment horizontal="left" vertical="center" wrapText="1"/>
    </xf>
    <xf numFmtId="0" fontId="13" fillId="12" borderId="13" xfId="0" applyFont="1" applyFill="1" applyBorder="1" applyAlignment="1">
      <alignment horizontal="left" vertical="center" wrapText="1"/>
    </xf>
    <xf numFmtId="0" fontId="13" fillId="12" borderId="2" xfId="0" applyFont="1" applyFill="1" applyBorder="1" applyAlignment="1">
      <alignment horizontal="center" vertical="center" wrapText="1"/>
    </xf>
    <xf numFmtId="0" fontId="13" fillId="12" borderId="3" xfId="0" applyFont="1" applyFill="1" applyBorder="1" applyAlignment="1">
      <alignment horizontal="center" vertical="center" wrapText="1"/>
    </xf>
    <xf numFmtId="0" fontId="13" fillId="12" borderId="13" xfId="0" applyFont="1" applyFill="1" applyBorder="1" applyAlignment="1">
      <alignment horizontal="center" vertical="center" wrapText="1"/>
    </xf>
    <xf numFmtId="0" fontId="13" fillId="12" borderId="2" xfId="0" applyFont="1" applyFill="1" applyBorder="1" applyAlignment="1">
      <alignment vertical="center" wrapText="1"/>
    </xf>
    <xf numFmtId="0" fontId="13" fillId="12" borderId="3" xfId="0" applyFont="1" applyFill="1" applyBorder="1" applyAlignment="1">
      <alignment vertical="center" wrapText="1"/>
    </xf>
    <xf numFmtId="0" fontId="13" fillId="12" borderId="13" xfId="0" applyFont="1" applyFill="1" applyBorder="1" applyAlignment="1">
      <alignment vertical="center" wrapText="1"/>
    </xf>
    <xf numFmtId="0" fontId="13" fillId="12" borderId="2" xfId="0" applyFont="1" applyFill="1" applyBorder="1" applyAlignment="1">
      <alignment horizontal="right" vertical="center" wrapText="1"/>
    </xf>
    <xf numFmtId="0" fontId="13" fillId="12" borderId="3" xfId="0" applyFont="1" applyFill="1" applyBorder="1" applyAlignment="1">
      <alignment horizontal="right" vertical="center" wrapText="1"/>
    </xf>
    <xf numFmtId="0" fontId="13" fillId="12" borderId="13" xfId="0" applyFont="1" applyFill="1" applyBorder="1" applyAlignment="1">
      <alignment horizontal="right" vertical="center" wrapText="1"/>
    </xf>
    <xf numFmtId="0" fontId="13" fillId="13" borderId="31" xfId="0" applyFont="1" applyFill="1" applyBorder="1" applyAlignment="1">
      <alignment horizontal="center" vertical="center" wrapText="1"/>
    </xf>
    <xf numFmtId="0" fontId="13" fillId="13" borderId="33" xfId="0" applyFont="1" applyFill="1" applyBorder="1" applyAlignment="1">
      <alignment horizontal="center" vertical="center" wrapText="1"/>
    </xf>
    <xf numFmtId="0" fontId="13" fillId="13" borderId="22" xfId="0" applyFont="1" applyFill="1" applyBorder="1" applyAlignment="1">
      <alignment horizontal="center" vertical="center" wrapText="1"/>
    </xf>
    <xf numFmtId="0" fontId="13" fillId="13" borderId="23"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13" fillId="13" borderId="25" xfId="0" applyFont="1" applyFill="1" applyBorder="1" applyAlignment="1">
      <alignment horizontal="center" vertical="center" wrapText="1"/>
    </xf>
    <xf numFmtId="0" fontId="13" fillId="13" borderId="34" xfId="0" applyFont="1" applyFill="1" applyBorder="1" applyAlignment="1">
      <alignment horizontal="right" vertical="center" wrapText="1"/>
    </xf>
    <xf numFmtId="0" fontId="13" fillId="13" borderId="12" xfId="0" applyFont="1" applyFill="1" applyBorder="1" applyAlignment="1">
      <alignment horizontal="right" vertical="center" wrapText="1"/>
    </xf>
    <xf numFmtId="0" fontId="13" fillId="13" borderId="29" xfId="0" applyFont="1" applyFill="1" applyBorder="1" applyAlignment="1">
      <alignment horizontal="right" vertical="center" wrapText="1"/>
    </xf>
    <xf numFmtId="0" fontId="13" fillId="15" borderId="10" xfId="0" applyFont="1" applyFill="1" applyBorder="1" applyAlignment="1">
      <alignment horizontal="center" vertical="center" wrapText="1"/>
    </xf>
    <xf numFmtId="0" fontId="13" fillId="16" borderId="2" xfId="0" applyFont="1" applyFill="1" applyBorder="1" applyAlignment="1">
      <alignment horizontal="left" vertical="center" wrapText="1"/>
    </xf>
    <xf numFmtId="0" fontId="13" fillId="16" borderId="3" xfId="0" applyFont="1" applyFill="1" applyBorder="1" applyAlignment="1">
      <alignment horizontal="left" vertical="center" wrapText="1"/>
    </xf>
    <xf numFmtId="0" fontId="13" fillId="16" borderId="13" xfId="0" applyFont="1" applyFill="1" applyBorder="1" applyAlignment="1">
      <alignment horizontal="left" vertical="center" wrapText="1"/>
    </xf>
    <xf numFmtId="0" fontId="13" fillId="15" borderId="2" xfId="0" applyFont="1" applyFill="1" applyBorder="1" applyAlignment="1">
      <alignment horizontal="center" vertical="center"/>
    </xf>
    <xf numFmtId="0" fontId="13" fillId="15" borderId="3" xfId="0" applyFont="1" applyFill="1" applyBorder="1" applyAlignment="1">
      <alignment horizontal="center" vertical="center"/>
    </xf>
    <xf numFmtId="0" fontId="13" fillId="15" borderId="13" xfId="0" applyFont="1" applyFill="1" applyBorder="1" applyAlignment="1">
      <alignment horizontal="center" vertical="center"/>
    </xf>
    <xf numFmtId="0" fontId="13" fillId="15" borderId="2" xfId="0" applyFont="1" applyFill="1" applyBorder="1" applyAlignment="1">
      <alignment horizontal="left" vertical="center" wrapText="1"/>
    </xf>
    <xf numFmtId="0" fontId="13" fillId="15" borderId="3" xfId="0" applyFont="1" applyFill="1" applyBorder="1" applyAlignment="1">
      <alignment horizontal="left" vertical="center" wrapText="1"/>
    </xf>
    <xf numFmtId="0" fontId="13" fillId="15" borderId="13" xfId="0" applyFont="1" applyFill="1" applyBorder="1" applyAlignment="1">
      <alignment horizontal="left" vertical="center" wrapText="1"/>
    </xf>
    <xf numFmtId="0" fontId="13" fillId="15" borderId="2" xfId="0" applyFont="1" applyFill="1" applyBorder="1" applyAlignment="1">
      <alignment horizontal="right" vertical="center" wrapText="1"/>
    </xf>
    <xf numFmtId="0" fontId="13" fillId="15" borderId="3" xfId="0" applyFont="1" applyFill="1" applyBorder="1" applyAlignment="1">
      <alignment horizontal="right" vertical="center" wrapText="1"/>
    </xf>
    <xf numFmtId="0" fontId="13" fillId="15" borderId="13" xfId="0" applyFont="1" applyFill="1" applyBorder="1" applyAlignment="1">
      <alignment horizontal="right" vertical="center" wrapText="1"/>
    </xf>
    <xf numFmtId="0" fontId="13" fillId="26" borderId="2" xfId="0" applyFont="1" applyFill="1" applyBorder="1" applyAlignment="1">
      <alignment horizontal="right" vertical="center" wrapText="1"/>
    </xf>
    <xf numFmtId="0" fontId="13" fillId="26" borderId="3" xfId="0" applyFont="1" applyFill="1" applyBorder="1" applyAlignment="1">
      <alignment horizontal="right" vertical="center" wrapText="1"/>
    </xf>
    <xf numFmtId="0" fontId="13" fillId="26" borderId="13" xfId="0" applyFont="1" applyFill="1" applyBorder="1" applyAlignment="1">
      <alignment horizontal="right" vertical="center" wrapText="1"/>
    </xf>
    <xf numFmtId="0" fontId="13" fillId="26" borderId="2" xfId="0" applyFont="1" applyFill="1" applyBorder="1" applyAlignment="1">
      <alignment horizontal="center" vertical="center"/>
    </xf>
    <xf numFmtId="0" fontId="13" fillId="26" borderId="3" xfId="0" applyFont="1" applyFill="1" applyBorder="1" applyAlignment="1">
      <alignment horizontal="center" vertical="center"/>
    </xf>
    <xf numFmtId="0" fontId="13" fillId="26" borderId="13" xfId="0" applyFont="1" applyFill="1" applyBorder="1" applyAlignment="1">
      <alignment horizontal="center" vertical="center"/>
    </xf>
    <xf numFmtId="0" fontId="13" fillId="26" borderId="2" xfId="0" applyFont="1" applyFill="1" applyBorder="1" applyAlignment="1">
      <alignment horizontal="left" vertical="center" wrapText="1"/>
    </xf>
    <xf numFmtId="0" fontId="13" fillId="26" borderId="3" xfId="0" applyFont="1" applyFill="1" applyBorder="1" applyAlignment="1">
      <alignment horizontal="left" vertical="center" wrapText="1"/>
    </xf>
    <xf numFmtId="0" fontId="13" fillId="26" borderId="13" xfId="0" applyFont="1" applyFill="1" applyBorder="1" applyAlignment="1">
      <alignment horizontal="left" vertical="center" wrapText="1"/>
    </xf>
    <xf numFmtId="0" fontId="13" fillId="26" borderId="14" xfId="0" applyFont="1" applyFill="1" applyBorder="1" applyAlignment="1">
      <alignment horizontal="center" vertical="center" wrapText="1"/>
    </xf>
    <xf numFmtId="0" fontId="13" fillId="26" borderId="17" xfId="0" applyFont="1" applyFill="1" applyBorder="1" applyAlignment="1">
      <alignment horizontal="center" vertical="center" wrapText="1"/>
    </xf>
    <xf numFmtId="0" fontId="13" fillId="17" borderId="2" xfId="0" applyFont="1" applyFill="1" applyBorder="1" applyAlignment="1">
      <alignment horizontal="center" vertical="center"/>
    </xf>
    <xf numFmtId="0" fontId="13" fillId="17" borderId="3" xfId="0" applyFont="1" applyFill="1" applyBorder="1" applyAlignment="1">
      <alignment horizontal="center" vertical="center"/>
    </xf>
    <xf numFmtId="0" fontId="13" fillId="17" borderId="13" xfId="0" applyFont="1" applyFill="1" applyBorder="1" applyAlignment="1">
      <alignment horizontal="center" vertical="center"/>
    </xf>
    <xf numFmtId="0" fontId="13" fillId="17" borderId="10" xfId="0" applyFont="1" applyFill="1" applyBorder="1" applyAlignment="1">
      <alignment horizontal="center" vertical="center" wrapText="1"/>
    </xf>
    <xf numFmtId="0" fontId="13" fillId="17" borderId="2" xfId="0" applyFont="1" applyFill="1" applyBorder="1" applyAlignment="1">
      <alignment horizontal="left" vertical="center"/>
    </xf>
    <xf numFmtId="0" fontId="13" fillId="17" borderId="3" xfId="0" applyFont="1" applyFill="1" applyBorder="1" applyAlignment="1">
      <alignment horizontal="left" vertical="center"/>
    </xf>
    <xf numFmtId="0" fontId="13" fillId="17" borderId="13" xfId="0" applyFont="1" applyFill="1" applyBorder="1" applyAlignment="1">
      <alignment horizontal="left" vertical="center"/>
    </xf>
    <xf numFmtId="0" fontId="13" fillId="17" borderId="2" xfId="0" applyFont="1" applyFill="1" applyBorder="1" applyAlignment="1">
      <alignment horizontal="right" vertical="center"/>
    </xf>
    <xf numFmtId="0" fontId="13" fillId="17" borderId="3" xfId="0" applyFont="1" applyFill="1" applyBorder="1" applyAlignment="1">
      <alignment horizontal="right" vertical="center"/>
    </xf>
    <xf numFmtId="0" fontId="13" fillId="17" borderId="13" xfId="0" applyFont="1" applyFill="1" applyBorder="1" applyAlignment="1">
      <alignment horizontal="right" vertical="center"/>
    </xf>
    <xf numFmtId="0" fontId="9" fillId="24" borderId="1" xfId="0" applyFont="1" applyFill="1" applyBorder="1" applyAlignment="1">
      <alignment horizontal="center" vertical="center" wrapText="1"/>
    </xf>
    <xf numFmtId="0" fontId="9" fillId="17" borderId="2" xfId="0" applyFont="1" applyFill="1" applyBorder="1" applyAlignment="1">
      <alignment horizontal="left" vertical="center"/>
    </xf>
    <xf numFmtId="0" fontId="9" fillId="17" borderId="3" xfId="0" applyFont="1" applyFill="1" applyBorder="1" applyAlignment="1">
      <alignment horizontal="left" vertical="center"/>
    </xf>
    <xf numFmtId="0" fontId="9" fillId="17" borderId="13" xfId="0" applyFont="1" applyFill="1" applyBorder="1" applyAlignment="1">
      <alignment horizontal="left" vertical="center"/>
    </xf>
    <xf numFmtId="0" fontId="9" fillId="23" borderId="1" xfId="0" applyFont="1" applyFill="1" applyBorder="1" applyAlignment="1">
      <alignment horizontal="center" vertical="center" wrapText="1"/>
    </xf>
    <xf numFmtId="0" fontId="13" fillId="18" borderId="10" xfId="0" applyFont="1" applyFill="1" applyBorder="1" applyAlignment="1">
      <alignment horizontal="center" vertical="center" wrapText="1"/>
    </xf>
    <xf numFmtId="0" fontId="9" fillId="18" borderId="2" xfId="0" applyFont="1" applyFill="1" applyBorder="1" applyAlignment="1">
      <alignment horizontal="left" vertical="center" wrapText="1"/>
    </xf>
    <xf numFmtId="0" fontId="9" fillId="18" borderId="3" xfId="0" applyFont="1" applyFill="1" applyBorder="1" applyAlignment="1">
      <alignment horizontal="left" vertical="center" wrapText="1"/>
    </xf>
    <xf numFmtId="0" fontId="9" fillId="18" borderId="13" xfId="0" applyFont="1" applyFill="1" applyBorder="1" applyAlignment="1">
      <alignment horizontal="left" vertical="center" wrapText="1"/>
    </xf>
    <xf numFmtId="0" fontId="13" fillId="18" borderId="2" xfId="0" applyFont="1" applyFill="1" applyBorder="1" applyAlignment="1">
      <alignment horizontal="center" vertical="center"/>
    </xf>
    <xf numFmtId="0" fontId="13" fillId="18" borderId="3" xfId="0" applyFont="1" applyFill="1" applyBorder="1" applyAlignment="1">
      <alignment horizontal="center" vertical="center"/>
    </xf>
    <xf numFmtId="0" fontId="13" fillId="18" borderId="13" xfId="0" applyFont="1" applyFill="1" applyBorder="1" applyAlignment="1">
      <alignment horizontal="center" vertical="center"/>
    </xf>
    <xf numFmtId="0" fontId="13" fillId="18" borderId="2" xfId="0" applyFont="1" applyFill="1" applyBorder="1" applyAlignment="1">
      <alignment horizontal="left" vertical="center"/>
    </xf>
    <xf numFmtId="0" fontId="13" fillId="18" borderId="3" xfId="0" applyFont="1" applyFill="1" applyBorder="1" applyAlignment="1">
      <alignment horizontal="left" vertical="center"/>
    </xf>
    <xf numFmtId="0" fontId="13" fillId="18" borderId="13" xfId="0" applyFont="1" applyFill="1" applyBorder="1" applyAlignment="1">
      <alignment horizontal="left" vertical="center"/>
    </xf>
    <xf numFmtId="0" fontId="9" fillId="18" borderId="2" xfId="0" applyFont="1" applyFill="1" applyBorder="1" applyAlignment="1">
      <alignment horizontal="right" vertical="center" wrapText="1"/>
    </xf>
    <xf numFmtId="0" fontId="9" fillId="18" borderId="3" xfId="0" applyFont="1" applyFill="1" applyBorder="1" applyAlignment="1">
      <alignment horizontal="right" vertical="center" wrapText="1"/>
    </xf>
    <xf numFmtId="0" fontId="9" fillId="18" borderId="13" xfId="0" applyFont="1" applyFill="1" applyBorder="1" applyAlignment="1">
      <alignment horizontal="right" vertical="center" wrapText="1"/>
    </xf>
    <xf numFmtId="0" fontId="24" fillId="22" borderId="2" xfId="14" applyFont="1" applyFill="1" applyBorder="1" applyAlignment="1">
      <alignment horizontal="center" vertical="center" wrapText="1"/>
    </xf>
    <xf numFmtId="0" fontId="24" fillId="22" borderId="3" xfId="14" applyFont="1" applyFill="1" applyBorder="1" applyAlignment="1">
      <alignment horizontal="center" vertical="center" wrapText="1"/>
    </xf>
    <xf numFmtId="0" fontId="24" fillId="22" borderId="13" xfId="14" applyFont="1" applyFill="1" applyBorder="1" applyAlignment="1">
      <alignment horizontal="center" vertical="center" wrapText="1"/>
    </xf>
    <xf numFmtId="0" fontId="13" fillId="10" borderId="2" xfId="0" applyFont="1" applyFill="1" applyBorder="1" applyAlignment="1">
      <alignment horizontal="center" vertical="center"/>
    </xf>
    <xf numFmtId="0" fontId="13" fillId="10" borderId="3" xfId="0" applyFont="1" applyFill="1" applyBorder="1" applyAlignment="1">
      <alignment horizontal="center" vertical="center"/>
    </xf>
    <xf numFmtId="0" fontId="13" fillId="10" borderId="13" xfId="0" applyFont="1" applyFill="1" applyBorder="1" applyAlignment="1">
      <alignment horizontal="center" vertical="center"/>
    </xf>
    <xf numFmtId="0" fontId="13" fillId="14" borderId="2" xfId="0" applyFont="1" applyFill="1" applyBorder="1" applyAlignment="1">
      <alignment horizontal="center" vertical="center"/>
    </xf>
    <xf numFmtId="0" fontId="13" fillId="14" borderId="13" xfId="0" applyFont="1" applyFill="1" applyBorder="1" applyAlignment="1">
      <alignment horizontal="center" vertical="center"/>
    </xf>
    <xf numFmtId="0" fontId="13" fillId="0" borderId="14" xfId="0" applyFont="1" applyBorder="1" applyAlignment="1">
      <alignment horizontal="center" vertical="center"/>
    </xf>
    <xf numFmtId="0" fontId="13" fillId="0" borderId="17" xfId="0" applyFont="1" applyBorder="1" applyAlignment="1">
      <alignment horizontal="center" vertical="center"/>
    </xf>
    <xf numFmtId="0" fontId="13" fillId="0" borderId="6" xfId="0" applyFont="1" applyBorder="1" applyAlignment="1">
      <alignment horizontal="center" vertical="center"/>
    </xf>
    <xf numFmtId="0" fontId="13" fillId="0" borderId="1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6" xfId="0" applyFont="1" applyBorder="1" applyAlignment="1">
      <alignment horizontal="center" vertical="center"/>
    </xf>
    <xf numFmtId="0" fontId="19" fillId="0" borderId="16" xfId="0" applyFont="1" applyBorder="1" applyAlignment="1">
      <alignment horizontal="center" vertical="center"/>
    </xf>
    <xf numFmtId="0" fontId="19" fillId="0" borderId="18" xfId="0" applyFont="1" applyBorder="1" applyAlignment="1">
      <alignment horizontal="center" vertical="center"/>
    </xf>
    <xf numFmtId="0" fontId="19" fillId="0" borderId="20" xfId="0" applyFont="1" applyBorder="1" applyAlignment="1">
      <alignment horizontal="center" vertical="center"/>
    </xf>
    <xf numFmtId="0" fontId="19" fillId="0" borderId="11" xfId="0" applyFont="1" applyBorder="1" applyAlignment="1">
      <alignment horizontal="center" vertical="center"/>
    </xf>
    <xf numFmtId="0" fontId="19" fillId="0" borderId="0" xfId="0" applyFont="1" applyAlignment="1">
      <alignment horizontal="center" vertical="center"/>
    </xf>
    <xf numFmtId="0" fontId="19" fillId="0" borderId="19" xfId="0" applyFont="1" applyBorder="1" applyAlignment="1">
      <alignment horizontal="center" vertical="center"/>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vertical="center"/>
    </xf>
    <xf numFmtId="0" fontId="19"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wrapText="1"/>
    </xf>
    <xf numFmtId="166" fontId="6" fillId="0" borderId="1" xfId="0" applyNumberFormat="1" applyFont="1" applyFill="1" applyBorder="1" applyAlignment="1">
      <alignment vertical="center" wrapText="1"/>
    </xf>
    <xf numFmtId="166" fontId="6" fillId="0" borderId="1" xfId="1" applyFont="1" applyFill="1" applyBorder="1" applyAlignment="1">
      <alignment vertical="center" wrapText="1"/>
    </xf>
    <xf numFmtId="164" fontId="6" fillId="0" borderId="1" xfId="0" applyNumberFormat="1" applyFont="1" applyFill="1" applyBorder="1" applyAlignment="1">
      <alignment vertical="center" wrapText="1"/>
    </xf>
    <xf numFmtId="0" fontId="30" fillId="8" borderId="13" xfId="0" applyFont="1" applyFill="1" applyBorder="1" applyAlignment="1">
      <alignment horizontal="center" vertical="center" wrapText="1"/>
    </xf>
    <xf numFmtId="0" fontId="30" fillId="8" borderId="3" xfId="0" applyFont="1" applyFill="1" applyBorder="1" applyAlignment="1">
      <alignment horizontal="center" vertical="center" wrapText="1"/>
    </xf>
    <xf numFmtId="164" fontId="6" fillId="0" borderId="5" xfId="0" applyNumberFormat="1" applyFont="1" applyFill="1" applyBorder="1" applyAlignment="1">
      <alignment vertical="center" wrapText="1"/>
    </xf>
    <xf numFmtId="164" fontId="6" fillId="0" borderId="4" xfId="0" applyNumberFormat="1" applyFont="1" applyFill="1" applyBorder="1" applyAlignment="1">
      <alignment vertical="center" wrapText="1"/>
    </xf>
    <xf numFmtId="168" fontId="6" fillId="0" borderId="4" xfId="0" applyNumberFormat="1" applyFont="1" applyFill="1" applyBorder="1"/>
    <xf numFmtId="0" fontId="30" fillId="8" borderId="1" xfId="0" applyFont="1" applyFill="1" applyBorder="1" applyAlignment="1">
      <alignment vertical="center" wrapText="1"/>
    </xf>
    <xf numFmtId="0" fontId="30" fillId="8" borderId="2" xfId="0" applyFont="1" applyFill="1" applyBorder="1" applyAlignment="1">
      <alignment horizontal="center" vertical="center" wrapText="1"/>
    </xf>
    <xf numFmtId="166" fontId="0" fillId="0" borderId="1" xfId="0" applyNumberFormat="1" applyFill="1" applyBorder="1"/>
    <xf numFmtId="0" fontId="0" fillId="0" borderId="0" xfId="0" applyFill="1"/>
    <xf numFmtId="166" fontId="0" fillId="0" borderId="1" xfId="0" applyNumberFormat="1" applyFill="1" applyBorder="1" applyAlignment="1">
      <alignment vertical="center"/>
    </xf>
    <xf numFmtId="164" fontId="0" fillId="0" borderId="1" xfId="0" applyNumberFormat="1" applyFill="1" applyBorder="1"/>
    <xf numFmtId="166" fontId="0" fillId="0" borderId="1" xfId="0" applyNumberFormat="1" applyFill="1" applyBorder="1" applyAlignment="1">
      <alignment horizontal="center"/>
    </xf>
  </cellXfs>
  <cellStyles count="16">
    <cellStyle name="Cancel" xfId="4" xr:uid="{00000000-0005-0000-0000-000000000000}"/>
    <cellStyle name="Estilo 1" xfId="8" xr:uid="{00000000-0005-0000-0000-000001000000}"/>
    <cellStyle name="Estilo 1 2" xfId="9" xr:uid="{00000000-0005-0000-0000-000002000000}"/>
    <cellStyle name="Moneda" xfId="1" builtinId="4"/>
    <cellStyle name="Moneda 2" xfId="15" xr:uid="{20B2332F-FB5C-4FC2-8DB7-14202F17CBD1}"/>
    <cellStyle name="Normal" xfId="0" builtinId="0"/>
    <cellStyle name="Normal 2" xfId="14" xr:uid="{94D49C70-93EA-4956-9992-68A58E1BAA30}"/>
    <cellStyle name="Normal 2 2" xfId="6" xr:uid="{00000000-0005-0000-0000-000005000000}"/>
    <cellStyle name="Normal 3" xfId="3" xr:uid="{00000000-0005-0000-0000-000006000000}"/>
    <cellStyle name="Normal 4" xfId="11" xr:uid="{00000000-0005-0000-0000-000007000000}"/>
    <cellStyle name="Normal 5" xfId="2" xr:uid="{00000000-0005-0000-0000-000008000000}"/>
    <cellStyle name="Normal 6" xfId="12" xr:uid="{00000000-0005-0000-0000-000009000000}"/>
    <cellStyle name="Normal 75" xfId="7" xr:uid="{00000000-0005-0000-0000-00000A000000}"/>
    <cellStyle name="Normal 75 2" xfId="13" xr:uid="{00000000-0005-0000-0000-00000B000000}"/>
    <cellStyle name="Standard 2" xfId="10" xr:uid="{00000000-0005-0000-0000-00000C000000}"/>
    <cellStyle name="常规_Price list&amp;Forecast_0107（Ala分享的）" xfId="5" xr:uid="{00000000-0005-0000-0000-00000D000000}"/>
  </cellStyles>
  <dxfs count="0"/>
  <tableStyles count="0" defaultTableStyle="TableStyleMedium9" defaultPivotStyle="PivotStyleLight16"/>
  <colors>
    <mruColors>
      <color rgb="FFFFFFCC"/>
      <color rgb="FF99CCFF"/>
      <color rgb="FFA50021"/>
      <color rgb="FF9999FF"/>
      <color rgb="FFFF3300"/>
      <color rgb="FF6666FF"/>
      <color rgb="FF66FFCC"/>
      <color rgb="FF00CC66"/>
      <color rgb="FFFFFF00"/>
      <color rgb="FF00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226219</xdr:colOff>
      <xdr:row>60</xdr:row>
      <xdr:rowOff>210343</xdr:rowOff>
    </xdr:from>
    <xdr:to>
      <xdr:col>5</xdr:col>
      <xdr:colOff>166688</xdr:colOff>
      <xdr:row>88</xdr:row>
      <xdr:rowOff>142876</xdr:rowOff>
    </xdr:to>
    <xdr:pic>
      <xdr:nvPicPr>
        <xdr:cNvPr id="3" name="Imagen 2">
          <a:extLst>
            <a:ext uri="{FF2B5EF4-FFF2-40B4-BE49-F238E27FC236}">
              <a16:creationId xmlns:a16="http://schemas.microsoft.com/office/drawing/2014/main" id="{66287BDD-2852-4143-B874-85210628B681}"/>
            </a:ext>
          </a:extLst>
        </xdr:cNvPr>
        <xdr:cNvPicPr/>
      </xdr:nvPicPr>
      <xdr:blipFill>
        <a:blip xmlns:r="http://schemas.openxmlformats.org/officeDocument/2006/relationships" r:embed="rId1"/>
        <a:stretch>
          <a:fillRect/>
        </a:stretch>
      </xdr:blipFill>
      <xdr:spPr>
        <a:xfrm>
          <a:off x="226219" y="16771937"/>
          <a:ext cx="9417844" cy="62666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DE4EF-F3DF-495C-9A8F-2949B8B6DF3C}">
  <dimension ref="A1:F64"/>
  <sheetViews>
    <sheetView showGridLines="0" tabSelected="1" topLeftCell="A23" zoomScaleNormal="100" zoomScaleSheetLayoutView="115" workbookViewId="0">
      <selection activeCell="E63" sqref="E63"/>
    </sheetView>
  </sheetViews>
  <sheetFormatPr baseColWidth="10" defaultColWidth="11.42578125" defaultRowHeight="15" x14ac:dyDescent="0.25"/>
  <cols>
    <col min="1" max="1" width="5.5703125" style="60" customWidth="1"/>
    <col min="2" max="2" width="74.28515625" style="60" customWidth="1"/>
    <col min="3" max="3" width="21.85546875" style="65" customWidth="1"/>
    <col min="4" max="4" width="15.28515625" style="60" customWidth="1"/>
    <col min="5" max="5" width="16.140625" style="60" customWidth="1"/>
    <col min="6" max="6" width="15.85546875" style="60" customWidth="1"/>
    <col min="7" max="16384" width="11.42578125" style="60"/>
  </cols>
  <sheetData>
    <row r="1" spans="1:3" ht="17.25" customHeight="1" thickBot="1" x14ac:dyDescent="0.3"/>
    <row r="2" spans="1:3" ht="28.5" customHeight="1" thickBot="1" x14ac:dyDescent="0.3">
      <c r="A2" s="229" t="s">
        <v>373</v>
      </c>
      <c r="B2" s="230"/>
      <c r="C2" s="231"/>
    </row>
    <row r="3" spans="1:3" ht="24" customHeight="1" x14ac:dyDescent="0.25">
      <c r="A3" s="118" t="s">
        <v>133</v>
      </c>
      <c r="B3" s="119" t="s">
        <v>299</v>
      </c>
      <c r="C3" s="120" t="s">
        <v>300</v>
      </c>
    </row>
    <row r="4" spans="1:3" ht="22.5" customHeight="1" x14ac:dyDescent="0.25">
      <c r="A4" s="140" t="s">
        <v>206</v>
      </c>
      <c r="B4" s="216" t="s">
        <v>255</v>
      </c>
      <c r="C4" s="217"/>
    </row>
    <row r="5" spans="1:3" ht="23.25" customHeight="1" x14ac:dyDescent="0.25">
      <c r="A5" s="81">
        <v>1</v>
      </c>
      <c r="B5" s="142" t="s">
        <v>301</v>
      </c>
      <c r="C5" s="143"/>
    </row>
    <row r="6" spans="1:3" ht="21.95" customHeight="1" x14ac:dyDescent="0.25">
      <c r="A6" s="82" t="s">
        <v>140</v>
      </c>
      <c r="B6" s="61" t="s">
        <v>359</v>
      </c>
      <c r="C6" s="79">
        <f>SUM('1. PALACIO DE JUSTICIA DE CALI'!G5:G23)</f>
        <v>45852731</v>
      </c>
    </row>
    <row r="7" spans="1:3" ht="21.95" customHeight="1" x14ac:dyDescent="0.25">
      <c r="A7" s="82" t="s">
        <v>141</v>
      </c>
      <c r="B7" s="61" t="s">
        <v>160</v>
      </c>
      <c r="C7" s="79">
        <f>SUM('1. PALACIO DE JUSTICIA DE CALI'!G25:G37)</f>
        <v>40561421</v>
      </c>
    </row>
    <row r="8" spans="1:3" ht="21.95" customHeight="1" x14ac:dyDescent="0.25">
      <c r="A8" s="82" t="s">
        <v>142</v>
      </c>
      <c r="B8" s="61" t="s">
        <v>192</v>
      </c>
      <c r="C8" s="79">
        <f>SUM('1. PALACIO DE JUSTICIA DE CALI'!G39:G54)</f>
        <v>34383739</v>
      </c>
    </row>
    <row r="9" spans="1:3" ht="21.95" customHeight="1" x14ac:dyDescent="0.25">
      <c r="A9" s="84" t="s">
        <v>143</v>
      </c>
      <c r="B9" s="174" t="s">
        <v>288</v>
      </c>
      <c r="C9" s="175">
        <f>SUM('1. PALACIO DE JUSTICIA DE CALI'!G56:G57)</f>
        <v>8905565</v>
      </c>
    </row>
    <row r="10" spans="1:3" ht="21.95" customHeight="1" thickBot="1" x14ac:dyDescent="0.3">
      <c r="A10" s="84" t="s">
        <v>144</v>
      </c>
      <c r="B10" s="62" t="s">
        <v>365</v>
      </c>
      <c r="C10" s="175">
        <f>SUM('1. PALACIO DE JUSTICIA DE CALI'!G57:G58)</f>
        <v>6475637</v>
      </c>
    </row>
    <row r="11" spans="1:3" ht="21.95" customHeight="1" thickBot="1" x14ac:dyDescent="0.3">
      <c r="A11" s="232" t="s">
        <v>385</v>
      </c>
      <c r="B11" s="233"/>
      <c r="C11" s="179">
        <f>SUM(C6:C10)</f>
        <v>136179093</v>
      </c>
    </row>
    <row r="12" spans="1:3" ht="19.5" customHeight="1" x14ac:dyDescent="0.25">
      <c r="A12" s="176">
        <v>2</v>
      </c>
      <c r="B12" s="177" t="s">
        <v>194</v>
      </c>
      <c r="C12" s="178"/>
    </row>
    <row r="13" spans="1:3" ht="21.95" customHeight="1" x14ac:dyDescent="0.25">
      <c r="A13" s="82" t="s">
        <v>161</v>
      </c>
      <c r="B13" s="62" t="s">
        <v>50</v>
      </c>
      <c r="C13" s="79">
        <f>SUM('2. PALACIO NACIONAL CALI'!G5:G16)</f>
        <v>16358436</v>
      </c>
    </row>
    <row r="14" spans="1:3" ht="21.95" customHeight="1" thickBot="1" x14ac:dyDescent="0.3">
      <c r="A14" s="82" t="s">
        <v>162</v>
      </c>
      <c r="B14" s="62" t="s">
        <v>365</v>
      </c>
      <c r="C14" s="79">
        <f>SUM('2. PALACIO NACIONAL CALI'!G18:G18)</f>
        <v>551558</v>
      </c>
    </row>
    <row r="15" spans="1:3" ht="21.95" customHeight="1" thickBot="1" x14ac:dyDescent="0.3">
      <c r="A15" s="232" t="s">
        <v>385</v>
      </c>
      <c r="B15" s="233"/>
      <c r="C15" s="179">
        <f>SUM(C13:C14)</f>
        <v>16909994</v>
      </c>
    </row>
    <row r="16" spans="1:3" ht="19.5" customHeight="1" x14ac:dyDescent="0.25">
      <c r="A16" s="83">
        <v>3</v>
      </c>
      <c r="B16" s="142" t="s">
        <v>361</v>
      </c>
      <c r="C16" s="143"/>
    </row>
    <row r="17" spans="1:6" ht="21.95" customHeight="1" x14ac:dyDescent="0.25">
      <c r="A17" s="82" t="s">
        <v>174</v>
      </c>
      <c r="B17" s="62" t="s">
        <v>50</v>
      </c>
      <c r="C17" s="79">
        <f>SUM('3. LEY DE TIERRAS CALI'!G5:G20)</f>
        <v>11614463</v>
      </c>
    </row>
    <row r="18" spans="1:6" ht="21.95" customHeight="1" thickBot="1" x14ac:dyDescent="0.3">
      <c r="A18" s="82" t="s">
        <v>175</v>
      </c>
      <c r="B18" s="62" t="s">
        <v>311</v>
      </c>
      <c r="C18" s="79">
        <f>+'3. LEY DE TIERRAS CALI'!G22</f>
        <v>300541</v>
      </c>
    </row>
    <row r="19" spans="1:6" ht="21.95" customHeight="1" thickBot="1" x14ac:dyDescent="0.3">
      <c r="A19" s="232" t="s">
        <v>385</v>
      </c>
      <c r="B19" s="233"/>
      <c r="C19" s="179">
        <f>SUM(C17:C18)</f>
        <v>11915004</v>
      </c>
    </row>
    <row r="20" spans="1:6" x14ac:dyDescent="0.25">
      <c r="A20" s="83">
        <v>4</v>
      </c>
      <c r="B20" s="142" t="s">
        <v>302</v>
      </c>
      <c r="C20" s="143"/>
    </row>
    <row r="21" spans="1:6" ht="21.95" customHeight="1" x14ac:dyDescent="0.25">
      <c r="A21" s="82" t="s">
        <v>190</v>
      </c>
      <c r="B21" s="62" t="s">
        <v>50</v>
      </c>
      <c r="C21" s="79">
        <f>SUM('4. ENTRECEIBAS - CALI'!G5:G14)</f>
        <v>11350065</v>
      </c>
    </row>
    <row r="22" spans="1:6" ht="21.95" customHeight="1" thickBot="1" x14ac:dyDescent="0.3">
      <c r="A22" s="82" t="s">
        <v>191</v>
      </c>
      <c r="B22" s="62" t="s">
        <v>311</v>
      </c>
      <c r="C22" s="79">
        <f>+'4. ENTRECEIBAS - CALI'!G16</f>
        <v>384968</v>
      </c>
    </row>
    <row r="23" spans="1:6" ht="21.95" customHeight="1" thickBot="1" x14ac:dyDescent="0.3">
      <c r="A23" s="232" t="s">
        <v>385</v>
      </c>
      <c r="B23" s="233"/>
      <c r="C23" s="179">
        <f>SUM(C21:C22)</f>
        <v>11735033</v>
      </c>
    </row>
    <row r="24" spans="1:6" ht="18.75" customHeight="1" x14ac:dyDescent="0.25">
      <c r="A24" s="83">
        <v>5</v>
      </c>
      <c r="B24" s="142" t="s">
        <v>303</v>
      </c>
      <c r="C24" s="143"/>
    </row>
    <row r="25" spans="1:6" ht="21.95" customHeight="1" thickBot="1" x14ac:dyDescent="0.3">
      <c r="A25" s="82" t="s">
        <v>193</v>
      </c>
      <c r="B25" s="62" t="s">
        <v>50</v>
      </c>
      <c r="C25" s="79">
        <f>SUM('5. ADOLESCENTES - CALI'!G5:G15)</f>
        <v>11060001</v>
      </c>
    </row>
    <row r="26" spans="1:6" ht="21.95" customHeight="1" thickBot="1" x14ac:dyDescent="0.3">
      <c r="A26" s="232" t="s">
        <v>385</v>
      </c>
      <c r="B26" s="233"/>
      <c r="C26" s="179">
        <f>SUM(C25)</f>
        <v>11060001</v>
      </c>
    </row>
    <row r="27" spans="1:6" ht="21.75" customHeight="1" x14ac:dyDescent="0.25">
      <c r="A27" s="83">
        <v>6</v>
      </c>
      <c r="B27" s="142" t="s">
        <v>364</v>
      </c>
      <c r="C27" s="143"/>
      <c r="F27" s="141"/>
    </row>
    <row r="28" spans="1:6" ht="21.95" customHeight="1" x14ac:dyDescent="0.25">
      <c r="A28" s="82" t="s">
        <v>304</v>
      </c>
      <c r="B28" s="62" t="s">
        <v>50</v>
      </c>
      <c r="C28" s="79">
        <f>SUM('6. BUENAVENTURA - PALACIO NAL'!G6:G17)</f>
        <v>14497729</v>
      </c>
    </row>
    <row r="29" spans="1:6" ht="21.95" customHeight="1" thickBot="1" x14ac:dyDescent="0.3">
      <c r="A29" s="82" t="s">
        <v>305</v>
      </c>
      <c r="B29" s="62" t="s">
        <v>311</v>
      </c>
      <c r="C29" s="79">
        <f>SUM('6. BUENAVENTURA - PALACIO NAL'!G19:G20)</f>
        <v>799155</v>
      </c>
    </row>
    <row r="30" spans="1:6" ht="21.95" customHeight="1" thickBot="1" x14ac:dyDescent="0.3">
      <c r="A30" s="232" t="s">
        <v>385</v>
      </c>
      <c r="B30" s="233"/>
      <c r="C30" s="179">
        <f>SUM(C28:C29)</f>
        <v>15296884</v>
      </c>
    </row>
    <row r="31" spans="1:6" ht="21.95" customHeight="1" x14ac:dyDescent="0.25">
      <c r="A31" s="83">
        <v>7</v>
      </c>
      <c r="B31" s="142" t="s">
        <v>366</v>
      </c>
      <c r="C31" s="143"/>
    </row>
    <row r="32" spans="1:6" ht="21.95" customHeight="1" thickBot="1" x14ac:dyDescent="0.3">
      <c r="A32" s="82" t="s">
        <v>306</v>
      </c>
      <c r="B32" s="62" t="s">
        <v>311</v>
      </c>
      <c r="C32" s="79">
        <f>SUM('7. BUENAVENTURA - JIRETH'!G6:G7)</f>
        <v>942856</v>
      </c>
    </row>
    <row r="33" spans="1:6" ht="21.95" customHeight="1" thickBot="1" x14ac:dyDescent="0.3">
      <c r="A33" s="232" t="s">
        <v>385</v>
      </c>
      <c r="B33" s="233"/>
      <c r="C33" s="179">
        <f>SUM(C32)</f>
        <v>942856</v>
      </c>
    </row>
    <row r="34" spans="1:6" x14ac:dyDescent="0.25">
      <c r="A34" s="83">
        <v>8</v>
      </c>
      <c r="B34" s="142" t="s">
        <v>308</v>
      </c>
      <c r="C34" s="143"/>
    </row>
    <row r="35" spans="1:6" ht="21.95" customHeight="1" thickBot="1" x14ac:dyDescent="0.3">
      <c r="A35" s="82" t="s">
        <v>307</v>
      </c>
      <c r="B35" s="62" t="s">
        <v>50</v>
      </c>
      <c r="C35" s="79">
        <f>SUM('8. PALMIRA - PALACIO JUSTICIA'!F5:F16)</f>
        <v>13685005</v>
      </c>
    </row>
    <row r="36" spans="1:6" ht="21.95" customHeight="1" thickBot="1" x14ac:dyDescent="0.3">
      <c r="A36" s="232" t="s">
        <v>385</v>
      </c>
      <c r="B36" s="233"/>
      <c r="C36" s="179">
        <f>SUM(C35)</f>
        <v>13685005</v>
      </c>
    </row>
    <row r="37" spans="1:6" x14ac:dyDescent="0.25">
      <c r="A37" s="83">
        <v>9</v>
      </c>
      <c r="B37" s="142" t="s">
        <v>362</v>
      </c>
      <c r="C37" s="143"/>
      <c r="F37" s="102"/>
    </row>
    <row r="38" spans="1:6" ht="21.95" customHeight="1" thickBot="1" x14ac:dyDescent="0.3">
      <c r="A38" s="84" t="s">
        <v>309</v>
      </c>
      <c r="B38" s="62" t="s">
        <v>50</v>
      </c>
      <c r="C38" s="79">
        <f>SUM('9. PALMIRA - SEDE FAMILIA'!F6:F9)</f>
        <v>6994997</v>
      </c>
    </row>
    <row r="39" spans="1:6" ht="21.95" customHeight="1" thickBot="1" x14ac:dyDescent="0.3">
      <c r="A39" s="232" t="s">
        <v>385</v>
      </c>
      <c r="B39" s="233"/>
      <c r="C39" s="179">
        <f>SUM(C38)</f>
        <v>6994997</v>
      </c>
    </row>
    <row r="40" spans="1:6" x14ac:dyDescent="0.25">
      <c r="A40" s="83">
        <v>10</v>
      </c>
      <c r="B40" s="142" t="s">
        <v>363</v>
      </c>
      <c r="C40" s="143"/>
    </row>
    <row r="41" spans="1:6" ht="21.95" customHeight="1" x14ac:dyDescent="0.25">
      <c r="A41" s="82" t="s">
        <v>312</v>
      </c>
      <c r="B41" s="62" t="s">
        <v>50</v>
      </c>
      <c r="C41" s="79">
        <f>SUM('10. CARTAGO'!G5:G11)</f>
        <v>5782242</v>
      </c>
    </row>
    <row r="42" spans="1:6" ht="21.95" customHeight="1" thickBot="1" x14ac:dyDescent="0.3">
      <c r="A42" s="82" t="s">
        <v>360</v>
      </c>
      <c r="B42" s="62" t="s">
        <v>311</v>
      </c>
      <c r="C42" s="79">
        <f>SUM('10. CARTAGO'!G13:G14)</f>
        <v>743104</v>
      </c>
    </row>
    <row r="43" spans="1:6" ht="21.95" customHeight="1" thickBot="1" x14ac:dyDescent="0.3">
      <c r="A43" s="232" t="s">
        <v>385</v>
      </c>
      <c r="B43" s="233"/>
      <c r="C43" s="179">
        <f>SUM(C41:C42)</f>
        <v>6525346</v>
      </c>
    </row>
    <row r="44" spans="1:6" ht="21.75" customHeight="1" x14ac:dyDescent="0.25">
      <c r="A44" s="218" t="s">
        <v>325</v>
      </c>
      <c r="B44" s="219"/>
      <c r="C44" s="78">
        <f>+C43+C39+C36+C33+C30+C26+C23+C19+C15+C11</f>
        <v>231244213</v>
      </c>
    </row>
    <row r="45" spans="1:6" x14ac:dyDescent="0.25">
      <c r="A45" s="220" t="s">
        <v>310</v>
      </c>
      <c r="B45" s="221"/>
      <c r="C45" s="79">
        <f>ROUND(C44*19%,0)</f>
        <v>43936400</v>
      </c>
    </row>
    <row r="46" spans="1:6" ht="15.75" thickBot="1" x14ac:dyDescent="0.3">
      <c r="A46" s="222" t="s">
        <v>367</v>
      </c>
      <c r="B46" s="223"/>
      <c r="C46" s="80">
        <f>SUM(C44:C45)</f>
        <v>275180613</v>
      </c>
    </row>
    <row r="47" spans="1:6" ht="15.75" thickBot="1" x14ac:dyDescent="0.3">
      <c r="A47" s="63"/>
      <c r="B47" s="64"/>
    </row>
    <row r="48" spans="1:6" ht="24.75" customHeight="1" x14ac:dyDescent="0.25">
      <c r="A48" s="118" t="s">
        <v>133</v>
      </c>
      <c r="B48" s="119" t="s">
        <v>299</v>
      </c>
      <c r="C48" s="120" t="s">
        <v>300</v>
      </c>
    </row>
    <row r="49" spans="1:3" x14ac:dyDescent="0.25">
      <c r="A49" s="140" t="s">
        <v>368</v>
      </c>
      <c r="B49" s="216" t="s">
        <v>374</v>
      </c>
      <c r="C49" s="217"/>
    </row>
    <row r="50" spans="1:3" ht="15.75" thickBot="1" x14ac:dyDescent="0.3">
      <c r="A50" s="82" t="s">
        <v>375</v>
      </c>
      <c r="B50" s="62" t="s">
        <v>313</v>
      </c>
      <c r="C50" s="79">
        <f>+'11. BOLSA REPUESTOS'!E49</f>
        <v>104861050</v>
      </c>
    </row>
    <row r="51" spans="1:3" x14ac:dyDescent="0.25">
      <c r="A51" s="218" t="s">
        <v>325</v>
      </c>
      <c r="B51" s="219"/>
      <c r="C51" s="78">
        <f>+C50</f>
        <v>104861050</v>
      </c>
    </row>
    <row r="52" spans="1:3" x14ac:dyDescent="0.25">
      <c r="A52" s="220" t="s">
        <v>310</v>
      </c>
      <c r="B52" s="221"/>
      <c r="C52" s="79">
        <f>ROUND(C51*19%,0)</f>
        <v>19923600</v>
      </c>
    </row>
    <row r="53" spans="1:3" ht="15.75" thickBot="1" x14ac:dyDescent="0.3">
      <c r="A53" s="222" t="s">
        <v>367</v>
      </c>
      <c r="B53" s="223"/>
      <c r="C53" s="80">
        <f>SUM(C51:C52)</f>
        <v>124784650</v>
      </c>
    </row>
    <row r="54" spans="1:3" ht="15.75" thickBot="1" x14ac:dyDescent="0.3"/>
    <row r="55" spans="1:3" x14ac:dyDescent="0.25">
      <c r="A55" s="224" t="s">
        <v>377</v>
      </c>
      <c r="B55" s="225"/>
      <c r="C55" s="226"/>
    </row>
    <row r="56" spans="1:3" x14ac:dyDescent="0.25">
      <c r="A56" s="227" t="s">
        <v>378</v>
      </c>
      <c r="B56" s="228"/>
      <c r="C56" s="149" t="s">
        <v>379</v>
      </c>
    </row>
    <row r="57" spans="1:3" x14ac:dyDescent="0.25">
      <c r="A57" s="145" t="s">
        <v>206</v>
      </c>
      <c r="B57" s="146" t="s">
        <v>255</v>
      </c>
      <c r="C57" s="147">
        <f>+C46</f>
        <v>275180613</v>
      </c>
    </row>
    <row r="58" spans="1:3" ht="15.75" thickBot="1" x14ac:dyDescent="0.3">
      <c r="A58" s="145" t="s">
        <v>368</v>
      </c>
      <c r="B58" s="146" t="s">
        <v>374</v>
      </c>
      <c r="C58" s="147">
        <f>+C53</f>
        <v>124784650</v>
      </c>
    </row>
    <row r="59" spans="1:3" x14ac:dyDescent="0.25">
      <c r="A59" s="214" t="s">
        <v>376</v>
      </c>
      <c r="B59" s="215"/>
      <c r="C59" s="144">
        <f>+C57+C58</f>
        <v>399965263</v>
      </c>
    </row>
    <row r="61" spans="1:3" x14ac:dyDescent="0.25">
      <c r="C61" s="195"/>
    </row>
    <row r="62" spans="1:3" x14ac:dyDescent="0.25">
      <c r="C62" s="196"/>
    </row>
    <row r="63" spans="1:3" x14ac:dyDescent="0.25">
      <c r="C63" s="148"/>
    </row>
    <row r="64" spans="1:3" x14ac:dyDescent="0.25">
      <c r="C64" s="195"/>
    </row>
  </sheetData>
  <mergeCells count="22">
    <mergeCell ref="A44:B44"/>
    <mergeCell ref="A45:B45"/>
    <mergeCell ref="A46:B46"/>
    <mergeCell ref="A2:C2"/>
    <mergeCell ref="B4:C4"/>
    <mergeCell ref="A11:B11"/>
    <mergeCell ref="A15:B15"/>
    <mergeCell ref="A19:B19"/>
    <mergeCell ref="A23:B23"/>
    <mergeCell ref="A30:B30"/>
    <mergeCell ref="A26:B26"/>
    <mergeCell ref="A43:B43"/>
    <mergeCell ref="A33:B33"/>
    <mergeCell ref="A36:B36"/>
    <mergeCell ref="A39:B39"/>
    <mergeCell ref="A59:B59"/>
    <mergeCell ref="B49:C49"/>
    <mergeCell ref="A51:B51"/>
    <mergeCell ref="A52:B52"/>
    <mergeCell ref="A53:B53"/>
    <mergeCell ref="A55:C55"/>
    <mergeCell ref="A56:B56"/>
  </mergeCells>
  <phoneticPr fontId="27" type="noConversion"/>
  <printOptions horizontalCentered="1"/>
  <pageMargins left="0.70866141732283472" right="0.70866141732283472" top="0.74803149606299213" bottom="0.74803149606299213" header="0.31496062992125984" footer="0.31496062992125984"/>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999FF"/>
  </sheetPr>
  <dimension ref="A1:K60"/>
  <sheetViews>
    <sheetView zoomScale="80" zoomScaleNormal="80" workbookViewId="0">
      <pane xSplit="5" topLeftCell="F1" activePane="topRight" state="frozen"/>
      <selection activeCell="J49" sqref="J49"/>
      <selection pane="topRight" activeCell="I70" sqref="I70"/>
    </sheetView>
  </sheetViews>
  <sheetFormatPr baseColWidth="10" defaultColWidth="11.42578125" defaultRowHeight="18" x14ac:dyDescent="0.2"/>
  <cols>
    <col min="1" max="1" width="8.85546875" style="2" customWidth="1"/>
    <col min="2" max="2" width="25" style="1" customWidth="1"/>
    <col min="3" max="3" width="78.42578125" style="2" customWidth="1"/>
    <col min="4" max="4" width="14.28515625" style="2" customWidth="1"/>
    <col min="5" max="5" width="15.5703125" style="52" bestFit="1" customWidth="1"/>
    <col min="6" max="6" width="19.140625" style="2" bestFit="1" customWidth="1"/>
    <col min="7" max="7" width="24.7109375" style="2" bestFit="1" customWidth="1"/>
    <col min="8" max="8" width="11.42578125" style="2"/>
    <col min="9" max="9" width="21.7109375" style="2" customWidth="1"/>
    <col min="10" max="10" width="20.85546875" style="2" bestFit="1" customWidth="1"/>
    <col min="11" max="16384" width="11.42578125" style="2"/>
  </cols>
  <sheetData>
    <row r="1" spans="1:10" ht="18" customHeight="1" thickBot="1" x14ac:dyDescent="0.25">
      <c r="B1" s="4"/>
      <c r="C1" s="68"/>
      <c r="D1" s="3"/>
      <c r="E1" s="51"/>
    </row>
    <row r="2" spans="1:10" ht="29.25" customHeight="1" thickBot="1" x14ac:dyDescent="0.25">
      <c r="A2" s="89" t="s">
        <v>133</v>
      </c>
      <c r="B2" s="207" t="s">
        <v>129</v>
      </c>
      <c r="C2" s="207"/>
      <c r="D2" s="207"/>
      <c r="E2" s="207"/>
      <c r="F2" s="207"/>
      <c r="G2" s="208"/>
    </row>
    <row r="3" spans="1:10" ht="31.5" customHeight="1" thickBot="1" x14ac:dyDescent="0.25">
      <c r="A3" s="90">
        <v>1</v>
      </c>
      <c r="B3" s="209" t="s">
        <v>50</v>
      </c>
      <c r="C3" s="209"/>
      <c r="D3" s="209"/>
      <c r="E3" s="209"/>
      <c r="F3" s="209"/>
      <c r="G3" s="210"/>
      <c r="I3" s="121" t="s">
        <v>370</v>
      </c>
      <c r="J3" s="122" t="s">
        <v>371</v>
      </c>
    </row>
    <row r="4" spans="1:10" ht="59.25" customHeight="1" thickBot="1" x14ac:dyDescent="0.25">
      <c r="A4" s="205" t="s">
        <v>0</v>
      </c>
      <c r="B4" s="206"/>
      <c r="C4" s="92" t="s">
        <v>1</v>
      </c>
      <c r="D4" s="55" t="s">
        <v>78</v>
      </c>
      <c r="E4" s="93" t="s">
        <v>2</v>
      </c>
      <c r="F4" s="93" t="s">
        <v>388</v>
      </c>
      <c r="G4" s="56" t="s">
        <v>298</v>
      </c>
      <c r="I4" s="121" t="s">
        <v>297</v>
      </c>
      <c r="J4" s="122" t="s">
        <v>297</v>
      </c>
    </row>
    <row r="5" spans="1:10" x14ac:dyDescent="0.2">
      <c r="A5" s="91" t="s">
        <v>140</v>
      </c>
      <c r="B5" s="53" t="s">
        <v>15</v>
      </c>
      <c r="C5" s="184" t="s">
        <v>14</v>
      </c>
      <c r="D5" s="53" t="s">
        <v>78</v>
      </c>
      <c r="E5" s="54">
        <v>123</v>
      </c>
      <c r="F5" s="113">
        <f>ROUND(AVERAGE(I5:J5),0)</f>
        <v>147494</v>
      </c>
      <c r="G5" s="105">
        <f t="shared" ref="G5:G13" si="0">+F5*E5</f>
        <v>18141762</v>
      </c>
      <c r="I5" s="128">
        <v>144987.65432098764</v>
      </c>
      <c r="J5" s="128">
        <v>150000</v>
      </c>
    </row>
    <row r="6" spans="1:10" x14ac:dyDescent="0.2">
      <c r="A6" s="85" t="s">
        <v>141</v>
      </c>
      <c r="B6" s="43" t="s">
        <v>41</v>
      </c>
      <c r="C6" s="59" t="s">
        <v>16</v>
      </c>
      <c r="D6" s="43" t="s">
        <v>78</v>
      </c>
      <c r="E6" s="45">
        <v>29</v>
      </c>
      <c r="F6" s="113">
        <f t="shared" ref="F6:F56" si="1">ROUND(AVERAGE(I6:J6),0)</f>
        <v>147494</v>
      </c>
      <c r="G6" s="105">
        <f t="shared" si="0"/>
        <v>4277326</v>
      </c>
      <c r="I6" s="128">
        <v>144987.65432098764</v>
      </c>
      <c r="J6" s="128">
        <v>150000</v>
      </c>
    </row>
    <row r="7" spans="1:10" x14ac:dyDescent="0.2">
      <c r="A7" s="85" t="s">
        <v>142</v>
      </c>
      <c r="B7" s="43" t="s">
        <v>17</v>
      </c>
      <c r="C7" s="59" t="s">
        <v>18</v>
      </c>
      <c r="D7" s="43" t="s">
        <v>78</v>
      </c>
      <c r="E7" s="45">
        <v>5</v>
      </c>
      <c r="F7" s="113">
        <f t="shared" si="1"/>
        <v>327481</v>
      </c>
      <c r="G7" s="105">
        <f t="shared" si="0"/>
        <v>1637405</v>
      </c>
      <c r="I7" s="361">
        <v>434962.96296296298</v>
      </c>
      <c r="J7" s="361">
        <v>220000</v>
      </c>
    </row>
    <row r="8" spans="1:10" x14ac:dyDescent="0.2">
      <c r="A8" s="91" t="s">
        <v>143</v>
      </c>
      <c r="B8" s="43" t="s">
        <v>43</v>
      </c>
      <c r="C8" s="185" t="s">
        <v>19</v>
      </c>
      <c r="D8" s="43" t="s">
        <v>78</v>
      </c>
      <c r="E8" s="45">
        <v>4</v>
      </c>
      <c r="F8" s="113">
        <f t="shared" si="1"/>
        <v>197494</v>
      </c>
      <c r="G8" s="105">
        <f t="shared" si="0"/>
        <v>789976</v>
      </c>
      <c r="I8" s="361">
        <v>144987.65432098764</v>
      </c>
      <c r="J8" s="361">
        <v>250000</v>
      </c>
    </row>
    <row r="9" spans="1:10" x14ac:dyDescent="0.2">
      <c r="A9" s="85" t="s">
        <v>144</v>
      </c>
      <c r="B9" s="43" t="s">
        <v>44</v>
      </c>
      <c r="C9" s="185" t="s">
        <v>134</v>
      </c>
      <c r="D9" s="43" t="s">
        <v>78</v>
      </c>
      <c r="E9" s="45">
        <v>1</v>
      </c>
      <c r="F9" s="113">
        <f t="shared" si="1"/>
        <v>86247</v>
      </c>
      <c r="G9" s="105">
        <f t="shared" si="0"/>
        <v>86247</v>
      </c>
      <c r="I9" s="361">
        <v>72493.82716049382</v>
      </c>
      <c r="J9" s="361">
        <v>100000</v>
      </c>
    </row>
    <row r="10" spans="1:10" x14ac:dyDescent="0.2">
      <c r="A10" s="85" t="s">
        <v>145</v>
      </c>
      <c r="B10" s="43" t="s">
        <v>45</v>
      </c>
      <c r="C10" s="185" t="s">
        <v>135</v>
      </c>
      <c r="D10" s="43" t="s">
        <v>78</v>
      </c>
      <c r="E10" s="45">
        <v>152</v>
      </c>
      <c r="F10" s="113">
        <f t="shared" si="1"/>
        <v>86247</v>
      </c>
      <c r="G10" s="105">
        <f t="shared" si="0"/>
        <v>13109544</v>
      </c>
      <c r="I10" s="361">
        <v>72493.82716049382</v>
      </c>
      <c r="J10" s="361">
        <v>100000</v>
      </c>
    </row>
    <row r="11" spans="1:10" x14ac:dyDescent="0.2">
      <c r="A11" s="91" t="s">
        <v>146</v>
      </c>
      <c r="B11" s="43" t="s">
        <v>46</v>
      </c>
      <c r="C11" s="185" t="s">
        <v>136</v>
      </c>
      <c r="D11" s="43" t="s">
        <v>78</v>
      </c>
      <c r="E11" s="45">
        <v>2</v>
      </c>
      <c r="F11" s="113">
        <f t="shared" si="1"/>
        <v>86247</v>
      </c>
      <c r="G11" s="105">
        <f t="shared" si="0"/>
        <v>172494</v>
      </c>
      <c r="I11" s="361">
        <v>72493.82716049382</v>
      </c>
      <c r="J11" s="361">
        <v>100000</v>
      </c>
    </row>
    <row r="12" spans="1:10" x14ac:dyDescent="0.2">
      <c r="A12" s="85" t="s">
        <v>147</v>
      </c>
      <c r="B12" s="43" t="s">
        <v>47</v>
      </c>
      <c r="C12" s="185" t="s">
        <v>136</v>
      </c>
      <c r="D12" s="43" t="s">
        <v>78</v>
      </c>
      <c r="E12" s="45">
        <v>1</v>
      </c>
      <c r="F12" s="113">
        <f t="shared" si="1"/>
        <v>86247</v>
      </c>
      <c r="G12" s="105">
        <f t="shared" si="0"/>
        <v>86247</v>
      </c>
      <c r="I12" s="361">
        <v>72493.82716049382</v>
      </c>
      <c r="J12" s="361">
        <v>100000</v>
      </c>
    </row>
    <row r="13" spans="1:10" x14ac:dyDescent="0.2">
      <c r="A13" s="85" t="s">
        <v>148</v>
      </c>
      <c r="B13" s="43" t="s">
        <v>74</v>
      </c>
      <c r="C13" s="185" t="s">
        <v>137</v>
      </c>
      <c r="D13" s="43" t="s">
        <v>78</v>
      </c>
      <c r="E13" s="45">
        <v>1</v>
      </c>
      <c r="F13" s="113">
        <f t="shared" si="1"/>
        <v>267481</v>
      </c>
      <c r="G13" s="105">
        <f t="shared" si="0"/>
        <v>267481</v>
      </c>
      <c r="I13" s="361">
        <v>434962.96296296298</v>
      </c>
      <c r="J13" s="361">
        <v>100000</v>
      </c>
    </row>
    <row r="14" spans="1:10" x14ac:dyDescent="0.2">
      <c r="A14" s="91" t="s">
        <v>149</v>
      </c>
      <c r="B14" s="43" t="s">
        <v>77</v>
      </c>
      <c r="C14" s="185" t="s">
        <v>138</v>
      </c>
      <c r="D14" s="43" t="s">
        <v>78</v>
      </c>
      <c r="E14" s="45">
        <v>3</v>
      </c>
      <c r="F14" s="113">
        <f t="shared" ref="F14:F23" si="2">ROUND(AVERAGE(I14:J14),0)</f>
        <v>267481</v>
      </c>
      <c r="G14" s="105">
        <f t="shared" ref="G14:G23" si="3">+F14*E14</f>
        <v>802443</v>
      </c>
      <c r="I14" s="361">
        <v>434962.96296296298</v>
      </c>
      <c r="J14" s="361">
        <v>100000</v>
      </c>
    </row>
    <row r="15" spans="1:10" x14ac:dyDescent="0.2">
      <c r="A15" s="85" t="s">
        <v>150</v>
      </c>
      <c r="B15" s="43" t="s">
        <v>71</v>
      </c>
      <c r="C15" s="185" t="s">
        <v>139</v>
      </c>
      <c r="D15" s="43" t="s">
        <v>78</v>
      </c>
      <c r="E15" s="45">
        <v>1</v>
      </c>
      <c r="F15" s="113">
        <f t="shared" si="2"/>
        <v>194988</v>
      </c>
      <c r="G15" s="105">
        <f t="shared" si="3"/>
        <v>194988</v>
      </c>
      <c r="I15" s="361">
        <v>289975.30864197528</v>
      </c>
      <c r="J15" s="361">
        <v>100000</v>
      </c>
    </row>
    <row r="16" spans="1:10" ht="36" x14ac:dyDescent="0.2">
      <c r="A16" s="85" t="s">
        <v>151</v>
      </c>
      <c r="B16" s="43" t="s">
        <v>76</v>
      </c>
      <c r="C16" s="185" t="s">
        <v>75</v>
      </c>
      <c r="D16" s="43" t="s">
        <v>78</v>
      </c>
      <c r="E16" s="45">
        <v>1</v>
      </c>
      <c r="F16" s="113">
        <f t="shared" si="2"/>
        <v>267481</v>
      </c>
      <c r="G16" s="105">
        <f t="shared" si="3"/>
        <v>267481</v>
      </c>
      <c r="I16" s="361">
        <v>434962.96296296298</v>
      </c>
      <c r="J16" s="361">
        <v>100000</v>
      </c>
    </row>
    <row r="17" spans="1:10" ht="18.75" x14ac:dyDescent="0.25">
      <c r="A17" s="91" t="s">
        <v>152</v>
      </c>
      <c r="B17" s="186"/>
      <c r="C17" s="187" t="s">
        <v>275</v>
      </c>
      <c r="D17" s="43" t="s">
        <v>78</v>
      </c>
      <c r="E17" s="45">
        <v>18</v>
      </c>
      <c r="F17" s="113">
        <f t="shared" si="2"/>
        <v>135412</v>
      </c>
      <c r="G17" s="105">
        <f t="shared" si="3"/>
        <v>2437416</v>
      </c>
      <c r="I17" s="361">
        <v>120823.04526748971</v>
      </c>
      <c r="J17" s="361">
        <v>150000</v>
      </c>
    </row>
    <row r="18" spans="1:10" ht="18.75" x14ac:dyDescent="0.25">
      <c r="A18" s="85" t="s">
        <v>153</v>
      </c>
      <c r="B18" s="186"/>
      <c r="C18" s="187" t="s">
        <v>276</v>
      </c>
      <c r="D18" s="43" t="s">
        <v>78</v>
      </c>
      <c r="E18" s="45">
        <v>9</v>
      </c>
      <c r="F18" s="113">
        <f t="shared" si="2"/>
        <v>147494</v>
      </c>
      <c r="G18" s="105">
        <f t="shared" si="3"/>
        <v>1327446</v>
      </c>
      <c r="I18" s="361">
        <v>144987.65432098764</v>
      </c>
      <c r="J18" s="361">
        <v>150000</v>
      </c>
    </row>
    <row r="19" spans="1:10" ht="36" x14ac:dyDescent="0.2">
      <c r="A19" s="85" t="s">
        <v>154</v>
      </c>
      <c r="B19" s="43"/>
      <c r="C19" s="188" t="s">
        <v>277</v>
      </c>
      <c r="D19" s="43" t="s">
        <v>78</v>
      </c>
      <c r="E19" s="45">
        <v>5</v>
      </c>
      <c r="F19" s="113">
        <f t="shared" si="2"/>
        <v>147494</v>
      </c>
      <c r="G19" s="105">
        <f t="shared" si="3"/>
        <v>737470</v>
      </c>
      <c r="I19" s="361">
        <v>144987.65432098764</v>
      </c>
      <c r="J19" s="361">
        <v>150000</v>
      </c>
    </row>
    <row r="20" spans="1:10" ht="36" x14ac:dyDescent="0.2">
      <c r="A20" s="91" t="s">
        <v>155</v>
      </c>
      <c r="B20" s="43"/>
      <c r="C20" s="188" t="s">
        <v>281</v>
      </c>
      <c r="D20" s="43" t="s">
        <v>78</v>
      </c>
      <c r="E20" s="45">
        <v>1</v>
      </c>
      <c r="F20" s="113">
        <f t="shared" si="2"/>
        <v>171658</v>
      </c>
      <c r="G20" s="105">
        <f t="shared" si="3"/>
        <v>171658</v>
      </c>
      <c r="I20" s="361">
        <v>193316.87242798353</v>
      </c>
      <c r="J20" s="361">
        <v>150000</v>
      </c>
    </row>
    <row r="21" spans="1:10" x14ac:dyDescent="0.25">
      <c r="A21" s="85" t="s">
        <v>156</v>
      </c>
      <c r="B21" s="43"/>
      <c r="C21" s="187" t="s">
        <v>278</v>
      </c>
      <c r="D21" s="43" t="s">
        <v>78</v>
      </c>
      <c r="E21" s="45">
        <v>1</v>
      </c>
      <c r="F21" s="113">
        <f t="shared" si="2"/>
        <v>100412</v>
      </c>
      <c r="G21" s="105">
        <f t="shared" si="3"/>
        <v>100412</v>
      </c>
      <c r="I21" s="361">
        <v>120823.04526748971</v>
      </c>
      <c r="J21" s="361">
        <v>80000</v>
      </c>
    </row>
    <row r="22" spans="1:10" x14ac:dyDescent="0.25">
      <c r="A22" s="85" t="s">
        <v>157</v>
      </c>
      <c r="B22" s="43"/>
      <c r="C22" s="187" t="s">
        <v>279</v>
      </c>
      <c r="D22" s="43" t="s">
        <v>78</v>
      </c>
      <c r="E22" s="45">
        <v>11</v>
      </c>
      <c r="F22" s="113">
        <f t="shared" si="2"/>
        <v>88329</v>
      </c>
      <c r="G22" s="105">
        <f t="shared" si="3"/>
        <v>971619</v>
      </c>
      <c r="I22" s="361">
        <v>96658.436213991765</v>
      </c>
      <c r="J22" s="361">
        <v>80000</v>
      </c>
    </row>
    <row r="23" spans="1:10" ht="36.75" thickBot="1" x14ac:dyDescent="0.25">
      <c r="A23" s="91" t="s">
        <v>158</v>
      </c>
      <c r="B23" s="57"/>
      <c r="C23" s="189" t="s">
        <v>280</v>
      </c>
      <c r="D23" s="57" t="s">
        <v>78</v>
      </c>
      <c r="E23" s="58">
        <v>2</v>
      </c>
      <c r="F23" s="113">
        <f t="shared" si="2"/>
        <v>136658</v>
      </c>
      <c r="G23" s="105">
        <f t="shared" si="3"/>
        <v>273316</v>
      </c>
      <c r="I23" s="361">
        <v>193316.87242798353</v>
      </c>
      <c r="J23" s="361">
        <v>80000</v>
      </c>
    </row>
    <row r="24" spans="1:10" ht="20.25" customHeight="1" thickBot="1" x14ac:dyDescent="0.25">
      <c r="A24" s="115">
        <v>2</v>
      </c>
      <c r="B24" s="211" t="s">
        <v>386</v>
      </c>
      <c r="C24" s="212"/>
      <c r="D24" s="212"/>
      <c r="E24" s="212"/>
      <c r="F24" s="212"/>
      <c r="G24" s="213"/>
      <c r="I24" s="129"/>
      <c r="J24" s="129"/>
    </row>
    <row r="25" spans="1:10" x14ac:dyDescent="0.2">
      <c r="A25" s="88" t="s">
        <v>161</v>
      </c>
      <c r="B25" s="53" t="s">
        <v>20</v>
      </c>
      <c r="C25" s="184" t="s">
        <v>3</v>
      </c>
      <c r="D25" s="53" t="s">
        <v>78</v>
      </c>
      <c r="E25" s="54">
        <v>20</v>
      </c>
      <c r="F25" s="113">
        <f t="shared" si="1"/>
        <v>171658</v>
      </c>
      <c r="G25" s="105">
        <f t="shared" ref="G25:G37" si="4">+F25*E25</f>
        <v>3433160</v>
      </c>
      <c r="I25" s="362">
        <v>193316.87242798356</v>
      </c>
      <c r="J25" s="361">
        <v>150000</v>
      </c>
    </row>
    <row r="26" spans="1:10" x14ac:dyDescent="0.2">
      <c r="A26" s="86" t="s">
        <v>162</v>
      </c>
      <c r="B26" s="43" t="s">
        <v>21</v>
      </c>
      <c r="C26" s="59" t="s">
        <v>4</v>
      </c>
      <c r="D26" s="43" t="s">
        <v>78</v>
      </c>
      <c r="E26" s="45">
        <v>20</v>
      </c>
      <c r="F26" s="113">
        <f t="shared" si="1"/>
        <v>171658</v>
      </c>
      <c r="G26" s="105">
        <f t="shared" si="4"/>
        <v>3433160</v>
      </c>
      <c r="I26" s="362">
        <v>193316.87242798356</v>
      </c>
      <c r="J26" s="361">
        <v>150000</v>
      </c>
    </row>
    <row r="27" spans="1:10" x14ac:dyDescent="0.2">
      <c r="A27" s="86" t="s">
        <v>163</v>
      </c>
      <c r="B27" s="43" t="s">
        <v>22</v>
      </c>
      <c r="C27" s="59" t="s">
        <v>5</v>
      </c>
      <c r="D27" s="43" t="s">
        <v>78</v>
      </c>
      <c r="E27" s="45">
        <v>20</v>
      </c>
      <c r="F27" s="113">
        <f t="shared" si="1"/>
        <v>123329</v>
      </c>
      <c r="G27" s="105">
        <f t="shared" si="4"/>
        <v>2466580</v>
      </c>
      <c r="I27" s="362">
        <v>96658.436213991779</v>
      </c>
      <c r="J27" s="361">
        <v>150000</v>
      </c>
    </row>
    <row r="28" spans="1:10" ht="36" x14ac:dyDescent="0.2">
      <c r="A28" s="88" t="s">
        <v>164</v>
      </c>
      <c r="B28" s="43" t="s">
        <v>23</v>
      </c>
      <c r="C28" s="59" t="s">
        <v>7</v>
      </c>
      <c r="D28" s="43" t="s">
        <v>78</v>
      </c>
      <c r="E28" s="45">
        <v>48</v>
      </c>
      <c r="F28" s="113">
        <f t="shared" si="1"/>
        <v>171658</v>
      </c>
      <c r="G28" s="105">
        <f t="shared" si="4"/>
        <v>8239584</v>
      </c>
      <c r="I28" s="362">
        <v>193316.87242798353</v>
      </c>
      <c r="J28" s="361">
        <v>150000</v>
      </c>
    </row>
    <row r="29" spans="1:10" x14ac:dyDescent="0.2">
      <c r="A29" s="86" t="s">
        <v>165</v>
      </c>
      <c r="B29" s="43" t="s">
        <v>42</v>
      </c>
      <c r="C29" s="59" t="s">
        <v>12</v>
      </c>
      <c r="D29" s="43" t="s">
        <v>78</v>
      </c>
      <c r="E29" s="45">
        <v>24</v>
      </c>
      <c r="F29" s="113">
        <f t="shared" si="1"/>
        <v>111247</v>
      </c>
      <c r="G29" s="105">
        <f t="shared" si="4"/>
        <v>2669928</v>
      </c>
      <c r="I29" s="362">
        <v>72493.82716049382</v>
      </c>
      <c r="J29" s="361">
        <v>150000</v>
      </c>
    </row>
    <row r="30" spans="1:10" x14ac:dyDescent="0.2">
      <c r="A30" s="86" t="s">
        <v>166</v>
      </c>
      <c r="B30" s="44">
        <v>9069</v>
      </c>
      <c r="C30" s="59" t="s">
        <v>28</v>
      </c>
      <c r="D30" s="43" t="s">
        <v>78</v>
      </c>
      <c r="E30" s="45">
        <v>26</v>
      </c>
      <c r="F30" s="113">
        <f t="shared" si="1"/>
        <v>135412</v>
      </c>
      <c r="G30" s="105">
        <f t="shared" si="4"/>
        <v>3520712</v>
      </c>
      <c r="I30" s="362">
        <v>120823.04526748971</v>
      </c>
      <c r="J30" s="361">
        <v>150000</v>
      </c>
    </row>
    <row r="31" spans="1:10" x14ac:dyDescent="0.2">
      <c r="A31" s="88" t="s">
        <v>167</v>
      </c>
      <c r="B31" s="44" t="s">
        <v>27</v>
      </c>
      <c r="C31" s="59" t="s">
        <v>30</v>
      </c>
      <c r="D31" s="43" t="s">
        <v>78</v>
      </c>
      <c r="E31" s="45">
        <v>26</v>
      </c>
      <c r="F31" s="113">
        <f t="shared" si="1"/>
        <v>111247</v>
      </c>
      <c r="G31" s="105">
        <f t="shared" si="4"/>
        <v>2892422</v>
      </c>
      <c r="I31" s="362">
        <v>72493.827160493835</v>
      </c>
      <c r="J31" s="361">
        <v>150000</v>
      </c>
    </row>
    <row r="32" spans="1:10" x14ac:dyDescent="0.2">
      <c r="A32" s="86" t="s">
        <v>168</v>
      </c>
      <c r="B32" s="44" t="s">
        <v>24</v>
      </c>
      <c r="C32" s="59" t="s">
        <v>6</v>
      </c>
      <c r="D32" s="43" t="s">
        <v>78</v>
      </c>
      <c r="E32" s="45">
        <v>20</v>
      </c>
      <c r="F32" s="113">
        <f>ROUND(AVERAGE(I32:J32),0)</f>
        <v>111247</v>
      </c>
      <c r="G32" s="105">
        <f t="shared" si="4"/>
        <v>2224940</v>
      </c>
      <c r="I32" s="362">
        <v>72493.82716049382</v>
      </c>
      <c r="J32" s="361">
        <v>150000</v>
      </c>
    </row>
    <row r="33" spans="1:10" x14ac:dyDescent="0.2">
      <c r="A33" s="86" t="s">
        <v>169</v>
      </c>
      <c r="B33" s="44" t="s">
        <v>31</v>
      </c>
      <c r="C33" s="59" t="s">
        <v>8</v>
      </c>
      <c r="D33" s="43" t="s">
        <v>78</v>
      </c>
      <c r="E33" s="45">
        <v>26</v>
      </c>
      <c r="F33" s="113">
        <f t="shared" si="1"/>
        <v>111247</v>
      </c>
      <c r="G33" s="105">
        <f t="shared" si="4"/>
        <v>2892422</v>
      </c>
      <c r="I33" s="362">
        <v>72493.827160493835</v>
      </c>
      <c r="J33" s="361">
        <v>150000</v>
      </c>
    </row>
    <row r="34" spans="1:10" x14ac:dyDescent="0.2">
      <c r="A34" s="88" t="s">
        <v>170</v>
      </c>
      <c r="B34" s="43" t="s">
        <v>25</v>
      </c>
      <c r="C34" s="59" t="s">
        <v>9</v>
      </c>
      <c r="D34" s="43" t="s">
        <v>78</v>
      </c>
      <c r="E34" s="45">
        <v>26</v>
      </c>
      <c r="F34" s="113">
        <f t="shared" si="1"/>
        <v>111247</v>
      </c>
      <c r="G34" s="105">
        <f t="shared" si="4"/>
        <v>2892422</v>
      </c>
      <c r="I34" s="362">
        <v>72493.827160493835</v>
      </c>
      <c r="J34" s="361">
        <v>150000</v>
      </c>
    </row>
    <row r="35" spans="1:10" ht="38.25" customHeight="1" x14ac:dyDescent="0.2">
      <c r="A35" s="86" t="s">
        <v>171</v>
      </c>
      <c r="B35" s="44" t="s">
        <v>26</v>
      </c>
      <c r="C35" s="59" t="s">
        <v>10</v>
      </c>
      <c r="D35" s="43" t="s">
        <v>78</v>
      </c>
      <c r="E35" s="45">
        <v>26</v>
      </c>
      <c r="F35" s="113">
        <f t="shared" si="1"/>
        <v>111247</v>
      </c>
      <c r="G35" s="105">
        <f t="shared" si="4"/>
        <v>2892422</v>
      </c>
      <c r="I35" s="362">
        <v>72493.827160493835</v>
      </c>
      <c r="J35" s="361">
        <v>150000</v>
      </c>
    </row>
    <row r="36" spans="1:10" x14ac:dyDescent="0.2">
      <c r="A36" s="86" t="s">
        <v>172</v>
      </c>
      <c r="B36" s="44" t="s">
        <v>29</v>
      </c>
      <c r="C36" s="59" t="s">
        <v>73</v>
      </c>
      <c r="D36" s="43" t="s">
        <v>78</v>
      </c>
      <c r="E36" s="45">
        <v>26</v>
      </c>
      <c r="F36" s="113">
        <f t="shared" si="1"/>
        <v>111247</v>
      </c>
      <c r="G36" s="105">
        <f t="shared" si="4"/>
        <v>2892422</v>
      </c>
      <c r="I36" s="362">
        <v>72493.827160493835</v>
      </c>
      <c r="J36" s="361">
        <v>150000</v>
      </c>
    </row>
    <row r="37" spans="1:10" ht="18.75" thickBot="1" x14ac:dyDescent="0.25">
      <c r="A37" s="88" t="s">
        <v>173</v>
      </c>
      <c r="B37" s="190" t="s">
        <v>72</v>
      </c>
      <c r="C37" s="191" t="s">
        <v>322</v>
      </c>
      <c r="D37" s="57" t="s">
        <v>78</v>
      </c>
      <c r="E37" s="58">
        <v>1</v>
      </c>
      <c r="F37" s="113">
        <f t="shared" si="1"/>
        <v>111247</v>
      </c>
      <c r="G37" s="105">
        <f t="shared" si="4"/>
        <v>111247</v>
      </c>
      <c r="I37" s="362">
        <v>72493.82716049382</v>
      </c>
      <c r="J37" s="361">
        <v>150000</v>
      </c>
    </row>
    <row r="38" spans="1:10" ht="19.5" customHeight="1" thickBot="1" x14ac:dyDescent="0.25">
      <c r="A38" s="114">
        <v>3</v>
      </c>
      <c r="B38" s="202" t="s">
        <v>192</v>
      </c>
      <c r="C38" s="203"/>
      <c r="D38" s="203"/>
      <c r="E38" s="203"/>
      <c r="F38" s="203"/>
      <c r="G38" s="204"/>
      <c r="I38" s="130"/>
      <c r="J38" s="130"/>
    </row>
    <row r="39" spans="1:10" x14ac:dyDescent="0.2">
      <c r="A39" s="88" t="s">
        <v>174</v>
      </c>
      <c r="B39" s="192" t="s">
        <v>61</v>
      </c>
      <c r="C39" s="184" t="s">
        <v>59</v>
      </c>
      <c r="D39" s="53" t="s">
        <v>78</v>
      </c>
      <c r="E39" s="54">
        <v>107</v>
      </c>
      <c r="F39" s="113">
        <f t="shared" si="1"/>
        <v>150412</v>
      </c>
      <c r="G39" s="105">
        <f t="shared" ref="G39:G54" si="5">+F39*E39</f>
        <v>16094084</v>
      </c>
      <c r="I39" s="101">
        <v>120823.04526748971</v>
      </c>
      <c r="J39" s="101">
        <v>180000</v>
      </c>
    </row>
    <row r="40" spans="1:10" x14ac:dyDescent="0.2">
      <c r="A40" s="86" t="s">
        <v>175</v>
      </c>
      <c r="B40" s="44" t="s">
        <v>62</v>
      </c>
      <c r="C40" s="59" t="s">
        <v>60</v>
      </c>
      <c r="D40" s="43" t="s">
        <v>78</v>
      </c>
      <c r="E40" s="45">
        <v>107</v>
      </c>
      <c r="F40" s="113">
        <f t="shared" si="1"/>
        <v>86247</v>
      </c>
      <c r="G40" s="105">
        <f t="shared" si="5"/>
        <v>9228429</v>
      </c>
      <c r="I40" s="101">
        <v>72493.82716049382</v>
      </c>
      <c r="J40" s="101">
        <v>100000</v>
      </c>
    </row>
    <row r="41" spans="1:10" x14ac:dyDescent="0.2">
      <c r="A41" s="88" t="s">
        <v>176</v>
      </c>
      <c r="B41" s="44" t="s">
        <v>36</v>
      </c>
      <c r="C41" s="59" t="s">
        <v>11</v>
      </c>
      <c r="D41" s="43" t="s">
        <v>78</v>
      </c>
      <c r="E41" s="45">
        <v>5</v>
      </c>
      <c r="F41" s="113">
        <f t="shared" si="1"/>
        <v>110412</v>
      </c>
      <c r="G41" s="105">
        <f t="shared" si="5"/>
        <v>552060</v>
      </c>
      <c r="I41" s="363">
        <v>120823.04526748971</v>
      </c>
      <c r="J41" s="363">
        <v>100000</v>
      </c>
    </row>
    <row r="42" spans="1:10" ht="36" x14ac:dyDescent="0.2">
      <c r="A42" s="88" t="s">
        <v>177</v>
      </c>
      <c r="B42" s="44" t="s">
        <v>35</v>
      </c>
      <c r="C42" s="59" t="s">
        <v>63</v>
      </c>
      <c r="D42" s="43" t="s">
        <v>78</v>
      </c>
      <c r="E42" s="45">
        <v>39</v>
      </c>
      <c r="F42" s="113">
        <f t="shared" si="1"/>
        <v>110412</v>
      </c>
      <c r="G42" s="105">
        <f t="shared" si="5"/>
        <v>4306068</v>
      </c>
      <c r="I42" s="363">
        <v>120823.04526748971</v>
      </c>
      <c r="J42" s="363">
        <v>100000</v>
      </c>
    </row>
    <row r="43" spans="1:10" x14ac:dyDescent="0.2">
      <c r="A43" s="86" t="s">
        <v>178</v>
      </c>
      <c r="B43" s="44" t="s">
        <v>32</v>
      </c>
      <c r="C43" s="59" t="s">
        <v>64</v>
      </c>
      <c r="D43" s="43" t="s">
        <v>78</v>
      </c>
      <c r="E43" s="45">
        <v>1</v>
      </c>
      <c r="F43" s="113">
        <f t="shared" si="1"/>
        <v>110412</v>
      </c>
      <c r="G43" s="105">
        <f t="shared" si="5"/>
        <v>110412</v>
      </c>
      <c r="I43" s="363">
        <v>120823.04526748971</v>
      </c>
      <c r="J43" s="363">
        <v>100000</v>
      </c>
    </row>
    <row r="44" spans="1:10" ht="18.75" customHeight="1" x14ac:dyDescent="0.2">
      <c r="A44" s="88" t="s">
        <v>179</v>
      </c>
      <c r="B44" s="44" t="s">
        <v>69</v>
      </c>
      <c r="C44" s="59" t="s">
        <v>65</v>
      </c>
      <c r="D44" s="43" t="s">
        <v>78</v>
      </c>
      <c r="E44" s="45">
        <v>1</v>
      </c>
      <c r="F44" s="113">
        <f t="shared" si="1"/>
        <v>267481</v>
      </c>
      <c r="G44" s="105">
        <f t="shared" si="5"/>
        <v>267481</v>
      </c>
      <c r="I44" s="363">
        <v>434962.96296296298</v>
      </c>
      <c r="J44" s="363">
        <v>100000</v>
      </c>
    </row>
    <row r="45" spans="1:10" ht="36" x14ac:dyDescent="0.2">
      <c r="A45" s="88" t="s">
        <v>180</v>
      </c>
      <c r="B45" s="44" t="s">
        <v>70</v>
      </c>
      <c r="C45" s="59" t="s">
        <v>66</v>
      </c>
      <c r="D45" s="43" t="s">
        <v>78</v>
      </c>
      <c r="E45" s="45">
        <v>1</v>
      </c>
      <c r="F45" s="113">
        <f t="shared" si="1"/>
        <v>267481</v>
      </c>
      <c r="G45" s="105">
        <f t="shared" si="5"/>
        <v>267481</v>
      </c>
      <c r="I45" s="363">
        <v>434962.96296296298</v>
      </c>
      <c r="J45" s="363">
        <v>100000</v>
      </c>
    </row>
    <row r="46" spans="1:10" ht="22.5" customHeight="1" x14ac:dyDescent="0.2">
      <c r="A46" s="86" t="s">
        <v>181</v>
      </c>
      <c r="B46" s="44" t="s">
        <v>33</v>
      </c>
      <c r="C46" s="59" t="s">
        <v>67</v>
      </c>
      <c r="D46" s="43" t="s">
        <v>78</v>
      </c>
      <c r="E46" s="45">
        <v>1</v>
      </c>
      <c r="F46" s="113">
        <f t="shared" si="1"/>
        <v>110412</v>
      </c>
      <c r="G46" s="105">
        <f t="shared" si="5"/>
        <v>110412</v>
      </c>
      <c r="I46" s="363">
        <v>120823.04526748971</v>
      </c>
      <c r="J46" s="363">
        <v>100000</v>
      </c>
    </row>
    <row r="47" spans="1:10" ht="20.25" customHeight="1" x14ac:dyDescent="0.2">
      <c r="A47" s="88" t="s">
        <v>182</v>
      </c>
      <c r="B47" s="44" t="s">
        <v>34</v>
      </c>
      <c r="C47" s="59" t="s">
        <v>68</v>
      </c>
      <c r="D47" s="43" t="s">
        <v>78</v>
      </c>
      <c r="E47" s="45">
        <v>1</v>
      </c>
      <c r="F47" s="113">
        <f t="shared" si="1"/>
        <v>110412</v>
      </c>
      <c r="G47" s="105">
        <f t="shared" si="5"/>
        <v>110412</v>
      </c>
      <c r="I47" s="363">
        <v>120823.04526748971</v>
      </c>
      <c r="J47" s="363">
        <v>100000</v>
      </c>
    </row>
    <row r="48" spans="1:10" ht="20.25" customHeight="1" x14ac:dyDescent="0.2">
      <c r="A48" s="88" t="s">
        <v>183</v>
      </c>
      <c r="B48" s="44" t="s">
        <v>37</v>
      </c>
      <c r="C48" s="59" t="s">
        <v>51</v>
      </c>
      <c r="D48" s="43" t="s">
        <v>78</v>
      </c>
      <c r="E48" s="45">
        <v>2</v>
      </c>
      <c r="F48" s="113">
        <f t="shared" si="1"/>
        <v>146658</v>
      </c>
      <c r="G48" s="105">
        <f t="shared" si="5"/>
        <v>293316</v>
      </c>
      <c r="I48" s="363">
        <v>193316.87242798353</v>
      </c>
      <c r="J48" s="363">
        <v>100000</v>
      </c>
    </row>
    <row r="49" spans="1:11" ht="20.25" customHeight="1" x14ac:dyDescent="0.2">
      <c r="A49" s="86" t="s">
        <v>184</v>
      </c>
      <c r="B49" s="44" t="s">
        <v>38</v>
      </c>
      <c r="C49" s="59" t="s">
        <v>52</v>
      </c>
      <c r="D49" s="43" t="s">
        <v>78</v>
      </c>
      <c r="E49" s="45">
        <v>3</v>
      </c>
      <c r="F49" s="113">
        <f t="shared" si="1"/>
        <v>146658</v>
      </c>
      <c r="G49" s="105">
        <f t="shared" si="5"/>
        <v>439974</v>
      </c>
      <c r="I49" s="363">
        <v>193316.87242798353</v>
      </c>
      <c r="J49" s="363">
        <v>100000</v>
      </c>
    </row>
    <row r="50" spans="1:11" ht="20.25" customHeight="1" x14ac:dyDescent="0.2">
      <c r="A50" s="88" t="s">
        <v>185</v>
      </c>
      <c r="B50" s="44" t="s">
        <v>39</v>
      </c>
      <c r="C50" s="59" t="s">
        <v>53</v>
      </c>
      <c r="D50" s="43" t="s">
        <v>78</v>
      </c>
      <c r="E50" s="45">
        <v>3</v>
      </c>
      <c r="F50" s="113">
        <f t="shared" si="1"/>
        <v>146658</v>
      </c>
      <c r="G50" s="105">
        <f t="shared" si="5"/>
        <v>439974</v>
      </c>
      <c r="I50" s="363">
        <v>193316.87242798353</v>
      </c>
      <c r="J50" s="363">
        <v>100000</v>
      </c>
    </row>
    <row r="51" spans="1:11" ht="20.25" customHeight="1" x14ac:dyDescent="0.2">
      <c r="A51" s="88" t="s">
        <v>186</v>
      </c>
      <c r="B51" s="44" t="s">
        <v>48</v>
      </c>
      <c r="C51" s="59" t="s">
        <v>54</v>
      </c>
      <c r="D51" s="43" t="s">
        <v>78</v>
      </c>
      <c r="E51" s="45">
        <v>9</v>
      </c>
      <c r="F51" s="113">
        <f t="shared" si="1"/>
        <v>110412</v>
      </c>
      <c r="G51" s="105">
        <f t="shared" si="5"/>
        <v>993708</v>
      </c>
      <c r="I51" s="363">
        <v>120823.04526748971</v>
      </c>
      <c r="J51" s="363">
        <v>100000</v>
      </c>
    </row>
    <row r="52" spans="1:11" ht="20.25" customHeight="1" x14ac:dyDescent="0.2">
      <c r="A52" s="86" t="s">
        <v>187</v>
      </c>
      <c r="B52" s="44" t="s">
        <v>40</v>
      </c>
      <c r="C52" s="59" t="s">
        <v>55</v>
      </c>
      <c r="D52" s="43" t="s">
        <v>78</v>
      </c>
      <c r="E52" s="45">
        <v>1</v>
      </c>
      <c r="F52" s="113">
        <f t="shared" si="1"/>
        <v>194988</v>
      </c>
      <c r="G52" s="105">
        <f t="shared" si="5"/>
        <v>194988</v>
      </c>
      <c r="I52" s="363">
        <v>289975.30864197528</v>
      </c>
      <c r="J52" s="363">
        <v>100000</v>
      </c>
    </row>
    <row r="53" spans="1:11" ht="20.25" customHeight="1" x14ac:dyDescent="0.2">
      <c r="A53" s="88" t="s">
        <v>188</v>
      </c>
      <c r="B53" s="44" t="s">
        <v>49</v>
      </c>
      <c r="C53" s="59" t="s">
        <v>56</v>
      </c>
      <c r="D53" s="43" t="s">
        <v>78</v>
      </c>
      <c r="E53" s="45">
        <v>4</v>
      </c>
      <c r="F53" s="113">
        <f t="shared" si="1"/>
        <v>194988</v>
      </c>
      <c r="G53" s="105">
        <f t="shared" si="5"/>
        <v>779952</v>
      </c>
      <c r="I53" s="363">
        <v>289975.30864197528</v>
      </c>
      <c r="J53" s="363">
        <v>100000</v>
      </c>
    </row>
    <row r="54" spans="1:11" ht="20.25" customHeight="1" thickBot="1" x14ac:dyDescent="0.25">
      <c r="A54" s="88" t="s">
        <v>189</v>
      </c>
      <c r="B54" s="190" t="s">
        <v>57</v>
      </c>
      <c r="C54" s="191" t="s">
        <v>58</v>
      </c>
      <c r="D54" s="57" t="s">
        <v>78</v>
      </c>
      <c r="E54" s="58">
        <v>1</v>
      </c>
      <c r="F54" s="113">
        <f t="shared" si="1"/>
        <v>194988</v>
      </c>
      <c r="G54" s="105">
        <f t="shared" si="5"/>
        <v>194988</v>
      </c>
      <c r="I54" s="363">
        <v>289975.30864197528</v>
      </c>
      <c r="J54" s="363">
        <v>100000</v>
      </c>
    </row>
    <row r="55" spans="1:11" ht="18.75" thickBot="1" x14ac:dyDescent="0.25">
      <c r="A55" s="104">
        <v>4</v>
      </c>
      <c r="B55" s="199" t="s">
        <v>288</v>
      </c>
      <c r="C55" s="200"/>
      <c r="D55" s="200"/>
      <c r="E55" s="200"/>
      <c r="F55" s="200"/>
      <c r="G55" s="201"/>
      <c r="I55" s="131"/>
      <c r="J55" s="131"/>
    </row>
    <row r="56" spans="1:11" ht="18.75" x14ac:dyDescent="0.2">
      <c r="A56" s="94" t="s">
        <v>190</v>
      </c>
      <c r="B56" s="95"/>
      <c r="C56" s="96" t="s">
        <v>289</v>
      </c>
      <c r="D56" s="95" t="s">
        <v>78</v>
      </c>
      <c r="E56" s="97">
        <v>6</v>
      </c>
      <c r="F56" s="113">
        <f t="shared" si="1"/>
        <v>404988</v>
      </c>
      <c r="G56" s="106">
        <f>+F56*E56</f>
        <v>2429928</v>
      </c>
      <c r="I56" s="363">
        <v>409975.30864197528</v>
      </c>
      <c r="J56" s="363">
        <v>400000</v>
      </c>
    </row>
    <row r="57" spans="1:11" ht="19.5" thickBot="1" x14ac:dyDescent="0.25">
      <c r="A57" s="87" t="s">
        <v>191</v>
      </c>
      <c r="B57" s="98"/>
      <c r="C57" s="99" t="s">
        <v>323</v>
      </c>
      <c r="D57" s="98" t="s">
        <v>78</v>
      </c>
      <c r="E57" s="100">
        <v>19</v>
      </c>
      <c r="F57" s="113">
        <f>ROUND(AVERAGE(I57:J57),0)</f>
        <v>340823</v>
      </c>
      <c r="G57" s="107">
        <f>+F57*E57</f>
        <v>6475637</v>
      </c>
      <c r="I57" s="366">
        <v>281646.09053497942</v>
      </c>
      <c r="J57" s="366">
        <v>400000</v>
      </c>
    </row>
    <row r="58" spans="1:11" ht="18.75" customHeight="1" thickBot="1" x14ac:dyDescent="0.25">
      <c r="A58" s="180">
        <v>5</v>
      </c>
      <c r="B58" s="370" t="s">
        <v>311</v>
      </c>
      <c r="C58" s="365"/>
      <c r="D58" s="365"/>
      <c r="E58" s="365"/>
      <c r="F58" s="365"/>
      <c r="G58" s="364"/>
      <c r="I58" s="369"/>
      <c r="J58" s="369"/>
    </row>
    <row r="59" spans="1:11" ht="18.75" thickBot="1" x14ac:dyDescent="0.3">
      <c r="A59" s="87" t="s">
        <v>193</v>
      </c>
      <c r="B59" s="44" t="s">
        <v>387</v>
      </c>
      <c r="C59" s="59" t="s">
        <v>196</v>
      </c>
      <c r="D59" s="98" t="s">
        <v>78</v>
      </c>
      <c r="E59" s="11">
        <v>1</v>
      </c>
      <c r="F59" s="113">
        <f>ROUND(AVERAGE(I59:J59),0)</f>
        <v>551558</v>
      </c>
      <c r="G59" s="113">
        <f>+E59*F59</f>
        <v>551558</v>
      </c>
      <c r="I59" s="367">
        <v>883116.88311688311</v>
      </c>
      <c r="J59" s="368">
        <v>220000</v>
      </c>
      <c r="K59"/>
    </row>
    <row r="60" spans="1:11" ht="18.75" thickBot="1" x14ac:dyDescent="0.25">
      <c r="A60" s="197" t="s">
        <v>381</v>
      </c>
      <c r="B60" s="197"/>
      <c r="C60" s="197"/>
      <c r="D60" s="197"/>
      <c r="E60" s="197"/>
      <c r="F60" s="198"/>
      <c r="G60" s="173">
        <f>SUM(G56:G57,G39:G54,G25:G37,G5:G23,G59)</f>
        <v>130255014</v>
      </c>
    </row>
  </sheetData>
  <mergeCells count="8">
    <mergeCell ref="A60:F60"/>
    <mergeCell ref="B55:G55"/>
    <mergeCell ref="B38:G38"/>
    <mergeCell ref="A4:B4"/>
    <mergeCell ref="B2:G2"/>
    <mergeCell ref="B3:G3"/>
    <mergeCell ref="B24:G24"/>
    <mergeCell ref="B58:G58"/>
  </mergeCells>
  <phoneticPr fontId="27" type="noConversion"/>
  <pageMargins left="0.70866141732283472" right="0.70866141732283472" top="0.74803149606299213" bottom="0.74803149606299213" header="0.31496062992125984" footer="0.31496062992125984"/>
  <pageSetup paperSize="9" scale="3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F2FCF-A7A7-4D6A-AEF0-ED7CA1776EFB}">
  <sheetPr>
    <tabColor theme="3" tint="0.39997558519241921"/>
  </sheetPr>
  <dimension ref="A1:J19"/>
  <sheetViews>
    <sheetView zoomScaleNormal="100" workbookViewId="0">
      <selection activeCell="K1" sqref="K1:K1048576"/>
    </sheetView>
  </sheetViews>
  <sheetFormatPr baseColWidth="10" defaultRowHeight="12.75" x14ac:dyDescent="0.2"/>
  <cols>
    <col min="1" max="1" width="6.7109375" customWidth="1"/>
    <col min="2" max="2" width="16.140625" customWidth="1"/>
    <col min="3" max="3" width="64.28515625" bestFit="1" customWidth="1"/>
    <col min="4" max="4" width="12.7109375" customWidth="1"/>
    <col min="5" max="5" width="12.28515625" customWidth="1"/>
    <col min="6" max="6" width="12.85546875" bestFit="1" customWidth="1"/>
    <col min="7" max="7" width="15.42578125" bestFit="1" customWidth="1"/>
    <col min="9" max="10" width="15.28515625" bestFit="1" customWidth="1"/>
  </cols>
  <sheetData>
    <row r="1" spans="1:10" ht="13.5" thickBot="1" x14ac:dyDescent="0.25"/>
    <row r="2" spans="1:10" ht="24" customHeight="1" thickBot="1" x14ac:dyDescent="0.25">
      <c r="A2" s="12" t="s">
        <v>133</v>
      </c>
      <c r="B2" s="239" t="s">
        <v>194</v>
      </c>
      <c r="C2" s="240"/>
      <c r="D2" s="240"/>
      <c r="E2" s="240"/>
      <c r="F2" s="240"/>
      <c r="G2" s="241"/>
    </row>
    <row r="3" spans="1:10" ht="24" customHeight="1" thickBot="1" x14ac:dyDescent="0.25">
      <c r="A3" s="14">
        <v>1</v>
      </c>
      <c r="B3" s="236" t="s">
        <v>50</v>
      </c>
      <c r="C3" s="237"/>
      <c r="D3" s="237"/>
      <c r="E3" s="237"/>
      <c r="F3" s="237"/>
      <c r="G3" s="238"/>
      <c r="I3" s="123" t="s">
        <v>370</v>
      </c>
      <c r="J3" s="124" t="s">
        <v>371</v>
      </c>
    </row>
    <row r="4" spans="1:10" ht="39" thickBot="1" x14ac:dyDescent="0.25">
      <c r="A4" s="234" t="s">
        <v>0</v>
      </c>
      <c r="B4" s="235"/>
      <c r="C4" s="7" t="s">
        <v>79</v>
      </c>
      <c r="D4" s="7" t="s">
        <v>78</v>
      </c>
      <c r="E4" s="7" t="s">
        <v>2</v>
      </c>
      <c r="F4" s="66" t="s">
        <v>388</v>
      </c>
      <c r="G4" s="66" t="s">
        <v>298</v>
      </c>
      <c r="I4" s="123" t="s">
        <v>297</v>
      </c>
      <c r="J4" s="124" t="s">
        <v>297</v>
      </c>
    </row>
    <row r="5" spans="1:10" ht="13.5" thickBot="1" x14ac:dyDescent="0.25">
      <c r="A5" s="8" t="s">
        <v>140</v>
      </c>
      <c r="B5" s="8"/>
      <c r="C5" s="35" t="s">
        <v>102</v>
      </c>
      <c r="D5" s="9" t="s">
        <v>78</v>
      </c>
      <c r="E5" s="9">
        <v>16</v>
      </c>
      <c r="F5" s="108">
        <f>ROUND(AVERAGE(I5:J5),0)</f>
        <v>639870</v>
      </c>
      <c r="G5" s="108">
        <f>+E5*F5</f>
        <v>10237920</v>
      </c>
      <c r="I5" s="371">
        <v>1059740.2597402597</v>
      </c>
      <c r="J5" s="371">
        <v>220000</v>
      </c>
    </row>
    <row r="6" spans="1:10" ht="13.5" thickBot="1" x14ac:dyDescent="0.25">
      <c r="A6" s="8" t="s">
        <v>141</v>
      </c>
      <c r="B6" s="8"/>
      <c r="C6" s="35" t="s">
        <v>103</v>
      </c>
      <c r="D6" s="9" t="s">
        <v>78</v>
      </c>
      <c r="E6" s="9">
        <v>8</v>
      </c>
      <c r="F6" s="108">
        <f t="shared" ref="F6:F16" si="0">ROUND(AVERAGE(I6:J6),0)</f>
        <v>251623</v>
      </c>
      <c r="G6" s="108">
        <f t="shared" ref="G6:G16" si="1">+E6*F6</f>
        <v>2012984</v>
      </c>
      <c r="I6" s="371">
        <v>353246.75324675324</v>
      </c>
      <c r="J6" s="371">
        <v>150000</v>
      </c>
    </row>
    <row r="7" spans="1:10" ht="13.5" thickBot="1" x14ac:dyDescent="0.25">
      <c r="A7" s="8" t="s">
        <v>142</v>
      </c>
      <c r="B7" s="8"/>
      <c r="C7" s="35" t="s">
        <v>104</v>
      </c>
      <c r="D7" s="9" t="s">
        <v>78</v>
      </c>
      <c r="E7" s="9">
        <v>1</v>
      </c>
      <c r="F7" s="108">
        <f t="shared" si="0"/>
        <v>325498</v>
      </c>
      <c r="G7" s="108">
        <f t="shared" si="1"/>
        <v>325498</v>
      </c>
      <c r="I7" s="371">
        <v>470995.67099567101</v>
      </c>
      <c r="J7" s="371">
        <v>180000</v>
      </c>
    </row>
    <row r="8" spans="1:10" ht="13.5" thickBot="1" x14ac:dyDescent="0.25">
      <c r="A8" s="8" t="s">
        <v>143</v>
      </c>
      <c r="B8" s="8"/>
      <c r="C8" s="35" t="s">
        <v>105</v>
      </c>
      <c r="D8" s="9" t="s">
        <v>78</v>
      </c>
      <c r="E8" s="9">
        <v>1</v>
      </c>
      <c r="F8" s="108">
        <f t="shared" si="0"/>
        <v>197186</v>
      </c>
      <c r="G8" s="108">
        <f t="shared" si="1"/>
        <v>197186</v>
      </c>
      <c r="I8" s="371">
        <v>294372.29437229433</v>
      </c>
      <c r="J8" s="371">
        <v>100000</v>
      </c>
    </row>
    <row r="9" spans="1:10" ht="13.5" thickBot="1" x14ac:dyDescent="0.25">
      <c r="A9" s="8" t="s">
        <v>144</v>
      </c>
      <c r="B9" s="8"/>
      <c r="C9" s="35" t="s">
        <v>106</v>
      </c>
      <c r="D9" s="9" t="s">
        <v>78</v>
      </c>
      <c r="E9" s="9">
        <v>1</v>
      </c>
      <c r="F9" s="108">
        <f t="shared" si="0"/>
        <v>403247</v>
      </c>
      <c r="G9" s="108">
        <f t="shared" si="1"/>
        <v>403247</v>
      </c>
      <c r="I9" s="371">
        <v>706493.50649350649</v>
      </c>
      <c r="J9" s="371">
        <v>100000</v>
      </c>
    </row>
    <row r="10" spans="1:10" ht="13.5" thickBot="1" x14ac:dyDescent="0.25">
      <c r="A10" s="8" t="s">
        <v>145</v>
      </c>
      <c r="B10" s="8"/>
      <c r="C10" s="35" t="s">
        <v>107</v>
      </c>
      <c r="D10" s="9" t="s">
        <v>78</v>
      </c>
      <c r="E10" s="9">
        <v>1</v>
      </c>
      <c r="F10" s="108">
        <f t="shared" si="0"/>
        <v>579870</v>
      </c>
      <c r="G10" s="108">
        <f t="shared" si="1"/>
        <v>579870</v>
      </c>
      <c r="I10" s="371">
        <v>1059740.2597402597</v>
      </c>
      <c r="J10" s="371">
        <v>100000</v>
      </c>
    </row>
    <row r="11" spans="1:10" ht="13.5" thickBot="1" x14ac:dyDescent="0.25">
      <c r="A11" s="8" t="s">
        <v>146</v>
      </c>
      <c r="B11" s="8"/>
      <c r="C11" s="35" t="s">
        <v>108</v>
      </c>
      <c r="D11" s="9" t="s">
        <v>78</v>
      </c>
      <c r="E11" s="9">
        <v>3</v>
      </c>
      <c r="F11" s="108">
        <f t="shared" si="0"/>
        <v>285498</v>
      </c>
      <c r="G11" s="108">
        <f t="shared" si="1"/>
        <v>856494</v>
      </c>
      <c r="I11" s="371">
        <v>470995.67099567101</v>
      </c>
      <c r="J11" s="371">
        <v>100000</v>
      </c>
    </row>
    <row r="12" spans="1:10" ht="13.5" thickBot="1" x14ac:dyDescent="0.25">
      <c r="A12" s="8" t="s">
        <v>147</v>
      </c>
      <c r="B12" s="8"/>
      <c r="C12" s="35" t="s">
        <v>109</v>
      </c>
      <c r="D12" s="9" t="s">
        <v>78</v>
      </c>
      <c r="E12" s="9">
        <v>1</v>
      </c>
      <c r="F12" s="108">
        <f t="shared" si="0"/>
        <v>197186</v>
      </c>
      <c r="G12" s="108">
        <f t="shared" si="1"/>
        <v>197186</v>
      </c>
      <c r="I12" s="371">
        <v>294372.29437229433</v>
      </c>
      <c r="J12" s="371">
        <v>100000</v>
      </c>
    </row>
    <row r="13" spans="1:10" ht="13.5" thickBot="1" x14ac:dyDescent="0.25">
      <c r="A13" s="8" t="s">
        <v>148</v>
      </c>
      <c r="B13" s="8"/>
      <c r="C13" s="35" t="s">
        <v>110</v>
      </c>
      <c r="D13" s="9" t="s">
        <v>78</v>
      </c>
      <c r="E13" s="9">
        <v>5</v>
      </c>
      <c r="F13" s="108">
        <f t="shared" si="0"/>
        <v>197186</v>
      </c>
      <c r="G13" s="108">
        <f t="shared" si="1"/>
        <v>985930</v>
      </c>
      <c r="I13" s="371">
        <v>294372.29437229433</v>
      </c>
      <c r="J13" s="371">
        <v>100000</v>
      </c>
    </row>
    <row r="14" spans="1:10" ht="13.5" thickBot="1" x14ac:dyDescent="0.25">
      <c r="A14" s="8" t="s">
        <v>149</v>
      </c>
      <c r="B14" s="8"/>
      <c r="C14" s="35" t="s">
        <v>111</v>
      </c>
      <c r="D14" s="9" t="s">
        <v>78</v>
      </c>
      <c r="E14" s="9">
        <v>1</v>
      </c>
      <c r="F14" s="108">
        <f t="shared" si="0"/>
        <v>226623</v>
      </c>
      <c r="G14" s="108">
        <f t="shared" si="1"/>
        <v>226623</v>
      </c>
      <c r="I14" s="371">
        <v>353246.75324675324</v>
      </c>
      <c r="J14" s="371">
        <v>100000</v>
      </c>
    </row>
    <row r="15" spans="1:10" ht="13.5" thickBot="1" x14ac:dyDescent="0.25">
      <c r="A15" s="8" t="s">
        <v>150</v>
      </c>
      <c r="B15" s="8"/>
      <c r="C15" s="35" t="s">
        <v>112</v>
      </c>
      <c r="D15" s="9" t="s">
        <v>78</v>
      </c>
      <c r="E15" s="9">
        <v>1</v>
      </c>
      <c r="F15" s="108">
        <f t="shared" si="0"/>
        <v>197186</v>
      </c>
      <c r="G15" s="108">
        <f t="shared" si="1"/>
        <v>197186</v>
      </c>
      <c r="I15" s="371">
        <v>294372.29437229433</v>
      </c>
      <c r="J15" s="371">
        <v>100000</v>
      </c>
    </row>
    <row r="16" spans="1:10" ht="13.5" thickBot="1" x14ac:dyDescent="0.25">
      <c r="A16" s="8" t="s">
        <v>151</v>
      </c>
      <c r="B16" s="8"/>
      <c r="C16" s="35" t="s">
        <v>113</v>
      </c>
      <c r="D16" s="9" t="s">
        <v>78</v>
      </c>
      <c r="E16" s="9">
        <v>1</v>
      </c>
      <c r="F16" s="108">
        <f t="shared" si="0"/>
        <v>138312</v>
      </c>
      <c r="G16" s="108">
        <f t="shared" si="1"/>
        <v>138312</v>
      </c>
      <c r="I16" s="371">
        <v>176623.37662337662</v>
      </c>
      <c r="J16" s="371">
        <v>100000</v>
      </c>
    </row>
    <row r="17" spans="1:10" ht="15" customHeight="1" thickBot="1" x14ac:dyDescent="0.25">
      <c r="A17" s="30">
        <v>2</v>
      </c>
      <c r="B17" s="236" t="s">
        <v>311</v>
      </c>
      <c r="C17" s="237"/>
      <c r="D17" s="237"/>
      <c r="E17" s="237"/>
      <c r="F17" s="237"/>
      <c r="G17" s="238"/>
      <c r="I17" s="132"/>
      <c r="J17" s="132"/>
    </row>
    <row r="18" spans="1:10" ht="13.5" thickBot="1" x14ac:dyDescent="0.25">
      <c r="A18" s="8" t="s">
        <v>161</v>
      </c>
      <c r="B18" s="13" t="s">
        <v>195</v>
      </c>
      <c r="C18" s="67" t="s">
        <v>196</v>
      </c>
      <c r="D18" s="15" t="s">
        <v>78</v>
      </c>
      <c r="E18" s="11">
        <v>1</v>
      </c>
      <c r="F18" s="108">
        <f>ROUND(AVERAGE(I18:J18),0)</f>
        <v>551558</v>
      </c>
      <c r="G18" s="108">
        <f>+E18*F18</f>
        <v>551558</v>
      </c>
      <c r="I18" s="371">
        <v>883116.88311688311</v>
      </c>
      <c r="J18" s="371">
        <v>220000</v>
      </c>
    </row>
    <row r="19" spans="1:10" ht="13.5" thickBot="1" x14ac:dyDescent="0.25">
      <c r="A19" s="242" t="s">
        <v>381</v>
      </c>
      <c r="B19" s="243"/>
      <c r="C19" s="243"/>
      <c r="D19" s="243"/>
      <c r="E19" s="243"/>
      <c r="F19" s="244"/>
      <c r="G19" s="150">
        <f>SUM(G5:G16,G18)</f>
        <v>16909994</v>
      </c>
      <c r="I19" s="372"/>
      <c r="J19" s="372"/>
    </row>
  </sheetData>
  <mergeCells count="5">
    <mergeCell ref="A4:B4"/>
    <mergeCell ref="B17:G17"/>
    <mergeCell ref="B2:G2"/>
    <mergeCell ref="B3:G3"/>
    <mergeCell ref="A19:F19"/>
  </mergeCells>
  <pageMargins left="0.70866141732283472" right="0.70866141732283472" top="0.74803149606299213" bottom="0.74803149606299213" header="0.31496062992125984" footer="0.31496062992125984"/>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AFC54-B606-4C89-B5F4-82A92D4EBFF4}">
  <sheetPr>
    <tabColor rgb="FF9999FF"/>
  </sheetPr>
  <dimension ref="A1:J23"/>
  <sheetViews>
    <sheetView zoomScaleNormal="100" workbookViewId="0">
      <selection activeCell="O20" sqref="O20"/>
    </sheetView>
  </sheetViews>
  <sheetFormatPr baseColWidth="10" defaultColWidth="11.42578125" defaultRowHeight="12.75" x14ac:dyDescent="0.2"/>
  <cols>
    <col min="1" max="1" width="7.5703125" customWidth="1"/>
    <col min="2" max="2" width="14.42578125" customWidth="1"/>
    <col min="3" max="3" width="56.42578125" style="69" customWidth="1"/>
    <col min="4" max="4" width="14.85546875" customWidth="1"/>
    <col min="5" max="5" width="15.85546875" customWidth="1"/>
    <col min="6" max="6" width="12.85546875" bestFit="1" customWidth="1"/>
    <col min="7" max="7" width="15.42578125" bestFit="1" customWidth="1"/>
    <col min="9" max="10" width="13.85546875" bestFit="1" customWidth="1"/>
  </cols>
  <sheetData>
    <row r="1" spans="1:10" ht="13.5" thickBot="1" x14ac:dyDescent="0.25"/>
    <row r="2" spans="1:10" ht="20.25" customHeight="1" thickBot="1" x14ac:dyDescent="0.25">
      <c r="A2" s="21" t="s">
        <v>133</v>
      </c>
      <c r="B2" s="249" t="s">
        <v>132</v>
      </c>
      <c r="C2" s="250"/>
      <c r="D2" s="250"/>
      <c r="E2" s="250"/>
      <c r="F2" s="250"/>
      <c r="G2" s="251"/>
    </row>
    <row r="3" spans="1:10" ht="20.25" customHeight="1" thickBot="1" x14ac:dyDescent="0.25">
      <c r="A3" s="245">
        <v>1</v>
      </c>
      <c r="B3" s="249" t="s">
        <v>50</v>
      </c>
      <c r="C3" s="250"/>
      <c r="D3" s="250"/>
      <c r="E3" s="250"/>
      <c r="F3" s="250"/>
      <c r="G3" s="251"/>
      <c r="I3" s="123" t="s">
        <v>370</v>
      </c>
      <c r="J3" s="124" t="s">
        <v>371</v>
      </c>
    </row>
    <row r="4" spans="1:10" ht="39" thickBot="1" x14ac:dyDescent="0.25">
      <c r="A4" s="245"/>
      <c r="B4" s="21" t="s">
        <v>0</v>
      </c>
      <c r="C4" s="70" t="s">
        <v>79</v>
      </c>
      <c r="D4" s="22" t="s">
        <v>78</v>
      </c>
      <c r="E4" s="22" t="s">
        <v>2</v>
      </c>
      <c r="F4" s="21" t="s">
        <v>388</v>
      </c>
      <c r="G4" s="21" t="s">
        <v>298</v>
      </c>
      <c r="I4" s="123" t="s">
        <v>297</v>
      </c>
      <c r="J4" s="124" t="s">
        <v>297</v>
      </c>
    </row>
    <row r="5" spans="1:10" ht="13.5" thickBot="1" x14ac:dyDescent="0.25">
      <c r="A5" s="8" t="s">
        <v>140</v>
      </c>
      <c r="B5" s="8"/>
      <c r="C5" s="40" t="s">
        <v>80</v>
      </c>
      <c r="D5" s="8" t="s">
        <v>78</v>
      </c>
      <c r="E5" s="9">
        <v>6</v>
      </c>
      <c r="F5" s="108">
        <f>ROUND(AVERAGE(I5:J5),0)</f>
        <v>126216</v>
      </c>
      <c r="G5" s="108">
        <f>+E5*F5</f>
        <v>757296</v>
      </c>
      <c r="I5" s="371">
        <v>152432.43243243243</v>
      </c>
      <c r="J5" s="371">
        <v>100000</v>
      </c>
    </row>
    <row r="6" spans="1:10" ht="13.5" thickBot="1" x14ac:dyDescent="0.25">
      <c r="A6" s="8" t="s">
        <v>141</v>
      </c>
      <c r="B6" s="8"/>
      <c r="C6" s="35" t="s">
        <v>81</v>
      </c>
      <c r="D6" s="8" t="s">
        <v>78</v>
      </c>
      <c r="E6" s="9">
        <v>1</v>
      </c>
      <c r="F6" s="108">
        <f>ROUND(AVERAGE(I6:J6),0)</f>
        <v>126216</v>
      </c>
      <c r="G6" s="108">
        <f t="shared" ref="G6:G20" si="0">+E6*F6</f>
        <v>126216</v>
      </c>
      <c r="I6" s="371">
        <v>152432.43243243243</v>
      </c>
      <c r="J6" s="371">
        <v>100000</v>
      </c>
    </row>
    <row r="7" spans="1:10" ht="13.5" thickBot="1" x14ac:dyDescent="0.25">
      <c r="A7" s="8" t="s">
        <v>142</v>
      </c>
      <c r="B7" s="8"/>
      <c r="C7" s="35" t="s">
        <v>82</v>
      </c>
      <c r="D7" s="8" t="s">
        <v>78</v>
      </c>
      <c r="E7" s="9">
        <v>1</v>
      </c>
      <c r="F7" s="108">
        <f t="shared" ref="F7:F22" si="1">ROUND(AVERAGE(I7:J7),0)</f>
        <v>136216</v>
      </c>
      <c r="G7" s="108">
        <f t="shared" si="0"/>
        <v>136216</v>
      </c>
      <c r="I7" s="371">
        <v>152432.43243243243</v>
      </c>
      <c r="J7" s="371">
        <v>120000</v>
      </c>
    </row>
    <row r="8" spans="1:10" ht="13.5" thickBot="1" x14ac:dyDescent="0.25">
      <c r="A8" s="8" t="s">
        <v>143</v>
      </c>
      <c r="B8" s="8"/>
      <c r="C8" s="35" t="s">
        <v>83</v>
      </c>
      <c r="D8" s="8" t="s">
        <v>78</v>
      </c>
      <c r="E8" s="9">
        <v>24</v>
      </c>
      <c r="F8" s="108">
        <f t="shared" si="1"/>
        <v>136216</v>
      </c>
      <c r="G8" s="108">
        <f t="shared" si="0"/>
        <v>3269184</v>
      </c>
      <c r="I8" s="371">
        <v>152432.43243243243</v>
      </c>
      <c r="J8" s="371">
        <v>120000</v>
      </c>
    </row>
    <row r="9" spans="1:10" ht="13.5" thickBot="1" x14ac:dyDescent="0.25">
      <c r="A9" s="8" t="s">
        <v>144</v>
      </c>
      <c r="B9" s="8"/>
      <c r="C9" s="35" t="s">
        <v>84</v>
      </c>
      <c r="D9" s="8" t="s">
        <v>78</v>
      </c>
      <c r="E9" s="9">
        <v>1</v>
      </c>
      <c r="F9" s="108">
        <f t="shared" si="1"/>
        <v>250541</v>
      </c>
      <c r="G9" s="108">
        <f t="shared" si="0"/>
        <v>250541</v>
      </c>
      <c r="I9" s="371">
        <v>381081.08108108107</v>
      </c>
      <c r="J9" s="371">
        <v>120000</v>
      </c>
    </row>
    <row r="10" spans="1:10" ht="13.5" thickBot="1" x14ac:dyDescent="0.25">
      <c r="A10" s="8" t="s">
        <v>145</v>
      </c>
      <c r="B10" s="8"/>
      <c r="C10" s="35" t="s">
        <v>85</v>
      </c>
      <c r="D10" s="8" t="s">
        <v>78</v>
      </c>
      <c r="E10" s="9">
        <v>1</v>
      </c>
      <c r="F10" s="108">
        <f t="shared" si="1"/>
        <v>113514</v>
      </c>
      <c r="G10" s="108">
        <f t="shared" si="0"/>
        <v>113514</v>
      </c>
      <c r="I10" s="371">
        <v>127027.02702702703</v>
      </c>
      <c r="J10" s="371">
        <v>100000</v>
      </c>
    </row>
    <row r="11" spans="1:10" ht="13.5" thickBot="1" x14ac:dyDescent="0.25">
      <c r="A11" s="8" t="s">
        <v>146</v>
      </c>
      <c r="B11" s="8"/>
      <c r="C11" s="35" t="s">
        <v>86</v>
      </c>
      <c r="D11" s="8" t="s">
        <v>78</v>
      </c>
      <c r="E11" s="9">
        <v>1</v>
      </c>
      <c r="F11" s="108">
        <f t="shared" si="1"/>
        <v>202432</v>
      </c>
      <c r="G11" s="108">
        <f t="shared" si="0"/>
        <v>202432</v>
      </c>
      <c r="I11" s="371">
        <v>304864.86486486485</v>
      </c>
      <c r="J11" s="371">
        <v>100000</v>
      </c>
    </row>
    <row r="12" spans="1:10" ht="13.5" thickBot="1" x14ac:dyDescent="0.25">
      <c r="A12" s="8" t="s">
        <v>147</v>
      </c>
      <c r="B12" s="8"/>
      <c r="C12" s="35" t="s">
        <v>87</v>
      </c>
      <c r="D12" s="8" t="s">
        <v>78</v>
      </c>
      <c r="E12" s="9">
        <v>5</v>
      </c>
      <c r="F12" s="108">
        <f t="shared" si="1"/>
        <v>113514</v>
      </c>
      <c r="G12" s="108">
        <f t="shared" si="0"/>
        <v>567570</v>
      </c>
      <c r="I12" s="371">
        <v>127027.02702702703</v>
      </c>
      <c r="J12" s="371">
        <v>100000</v>
      </c>
    </row>
    <row r="13" spans="1:10" ht="13.5" thickBot="1" x14ac:dyDescent="0.25">
      <c r="A13" s="8" t="s">
        <v>148</v>
      </c>
      <c r="B13" s="8"/>
      <c r="C13" s="35" t="s">
        <v>88</v>
      </c>
      <c r="D13" s="8" t="s">
        <v>78</v>
      </c>
      <c r="E13" s="9">
        <v>1</v>
      </c>
      <c r="F13" s="108">
        <f t="shared" si="1"/>
        <v>164324</v>
      </c>
      <c r="G13" s="108">
        <f t="shared" si="0"/>
        <v>164324</v>
      </c>
      <c r="I13" s="371">
        <v>228648.64864864864</v>
      </c>
      <c r="J13" s="371">
        <v>100000</v>
      </c>
    </row>
    <row r="14" spans="1:10" ht="19.5" customHeight="1" thickBot="1" x14ac:dyDescent="0.25">
      <c r="A14" s="8" t="s">
        <v>149</v>
      </c>
      <c r="B14" s="8"/>
      <c r="C14" s="35" t="s">
        <v>89</v>
      </c>
      <c r="D14" s="8" t="s">
        <v>78</v>
      </c>
      <c r="E14" s="9">
        <v>2</v>
      </c>
      <c r="F14" s="108">
        <f t="shared" si="1"/>
        <v>176622</v>
      </c>
      <c r="G14" s="108">
        <f t="shared" si="0"/>
        <v>353244</v>
      </c>
      <c r="I14" s="371">
        <v>203243.24324324325</v>
      </c>
      <c r="J14" s="371">
        <v>150000</v>
      </c>
    </row>
    <row r="15" spans="1:10" ht="24.75" thickBot="1" x14ac:dyDescent="0.25">
      <c r="A15" s="8" t="s">
        <v>150</v>
      </c>
      <c r="B15" s="15"/>
      <c r="C15" s="71" t="s">
        <v>198</v>
      </c>
      <c r="D15" s="8" t="s">
        <v>78</v>
      </c>
      <c r="E15" s="16">
        <v>12</v>
      </c>
      <c r="F15" s="108">
        <f t="shared" si="1"/>
        <v>136216</v>
      </c>
      <c r="G15" s="108">
        <f t="shared" si="0"/>
        <v>1634592</v>
      </c>
      <c r="I15" s="371">
        <v>152432.43243243243</v>
      </c>
      <c r="J15" s="371">
        <v>120000</v>
      </c>
    </row>
    <row r="16" spans="1:10" ht="24.75" thickBot="1" x14ac:dyDescent="0.25">
      <c r="A16" s="8" t="s">
        <v>151</v>
      </c>
      <c r="B16" s="39"/>
      <c r="C16" s="71" t="s">
        <v>199</v>
      </c>
      <c r="D16" s="8" t="s">
        <v>78</v>
      </c>
      <c r="E16" s="16">
        <v>1</v>
      </c>
      <c r="F16" s="108">
        <f>ROUND(AVERAGE(I16:J16),0)</f>
        <v>176622</v>
      </c>
      <c r="G16" s="108">
        <f t="shared" si="0"/>
        <v>176622</v>
      </c>
      <c r="I16" s="371">
        <v>203243.24324324325</v>
      </c>
      <c r="J16" s="371">
        <v>150000</v>
      </c>
    </row>
    <row r="17" spans="1:10" ht="24.75" thickBot="1" x14ac:dyDescent="0.25">
      <c r="A17" s="8" t="s">
        <v>152</v>
      </c>
      <c r="B17" s="39"/>
      <c r="C17" s="71" t="s">
        <v>200</v>
      </c>
      <c r="D17" s="8" t="s">
        <v>78</v>
      </c>
      <c r="E17" s="16">
        <v>2</v>
      </c>
      <c r="F17" s="108">
        <f t="shared" si="1"/>
        <v>176622</v>
      </c>
      <c r="G17" s="108">
        <f t="shared" si="0"/>
        <v>353244</v>
      </c>
      <c r="I17" s="371">
        <v>203243.24324324325</v>
      </c>
      <c r="J17" s="371">
        <v>150000</v>
      </c>
    </row>
    <row r="18" spans="1:10" ht="24.75" thickBot="1" x14ac:dyDescent="0.25">
      <c r="A18" s="8" t="s">
        <v>153</v>
      </c>
      <c r="B18" s="39"/>
      <c r="C18" s="71" t="s">
        <v>201</v>
      </c>
      <c r="D18" s="8" t="s">
        <v>78</v>
      </c>
      <c r="E18" s="16">
        <v>12</v>
      </c>
      <c r="F18" s="108">
        <f t="shared" si="1"/>
        <v>100811</v>
      </c>
      <c r="G18" s="108">
        <f t="shared" si="0"/>
        <v>1209732</v>
      </c>
      <c r="I18" s="371">
        <v>101621.62162162163</v>
      </c>
      <c r="J18" s="371">
        <v>100000</v>
      </c>
    </row>
    <row r="19" spans="1:10" ht="24.75" thickBot="1" x14ac:dyDescent="0.25">
      <c r="A19" s="8" t="s">
        <v>154</v>
      </c>
      <c r="B19" s="39"/>
      <c r="C19" s="71" t="s">
        <v>202</v>
      </c>
      <c r="D19" s="8" t="s">
        <v>78</v>
      </c>
      <c r="E19" s="16">
        <v>28</v>
      </c>
      <c r="F19" s="108">
        <f t="shared" si="1"/>
        <v>75811</v>
      </c>
      <c r="G19" s="108">
        <f t="shared" si="0"/>
        <v>2122708</v>
      </c>
      <c r="I19" s="371">
        <v>101621.62162162163</v>
      </c>
      <c r="J19" s="371">
        <v>50000</v>
      </c>
    </row>
    <row r="20" spans="1:10" ht="13.5" thickBot="1" x14ac:dyDescent="0.25">
      <c r="A20" s="8" t="s">
        <v>155</v>
      </c>
      <c r="B20" s="39"/>
      <c r="C20" s="71" t="s">
        <v>203</v>
      </c>
      <c r="D20" s="8" t="s">
        <v>78</v>
      </c>
      <c r="E20" s="16">
        <v>2</v>
      </c>
      <c r="F20" s="108">
        <f t="shared" si="1"/>
        <v>88514</v>
      </c>
      <c r="G20" s="108">
        <f t="shared" si="0"/>
        <v>177028</v>
      </c>
      <c r="I20" s="371">
        <v>127027.02702702703</v>
      </c>
      <c r="J20" s="371">
        <v>50000</v>
      </c>
    </row>
    <row r="21" spans="1:10" ht="18.75" customHeight="1" thickBot="1" x14ac:dyDescent="0.25">
      <c r="A21" s="17">
        <v>2</v>
      </c>
      <c r="B21" s="246" t="s">
        <v>311</v>
      </c>
      <c r="C21" s="247"/>
      <c r="D21" s="247"/>
      <c r="E21" s="247"/>
      <c r="F21" s="247"/>
      <c r="G21" s="248"/>
      <c r="I21" s="133"/>
      <c r="J21" s="133"/>
    </row>
    <row r="22" spans="1:10" ht="18.75" customHeight="1" thickBot="1" x14ac:dyDescent="0.25">
      <c r="A22" s="8" t="s">
        <v>161</v>
      </c>
      <c r="B22" s="39" t="s">
        <v>204</v>
      </c>
      <c r="C22" s="72" t="s">
        <v>13</v>
      </c>
      <c r="D22" s="13" t="s">
        <v>78</v>
      </c>
      <c r="E22" s="16">
        <v>1</v>
      </c>
      <c r="F22" s="108">
        <f t="shared" si="1"/>
        <v>300541</v>
      </c>
      <c r="G22" s="109">
        <f>+E22*F22</f>
        <v>300541</v>
      </c>
      <c r="I22" s="125">
        <v>381081.08108108107</v>
      </c>
      <c r="J22" s="371">
        <v>220000</v>
      </c>
    </row>
    <row r="23" spans="1:10" ht="13.5" thickBot="1" x14ac:dyDescent="0.25">
      <c r="A23" s="252" t="s">
        <v>384</v>
      </c>
      <c r="B23" s="253"/>
      <c r="C23" s="253"/>
      <c r="D23" s="253"/>
      <c r="E23" s="253"/>
      <c r="F23" s="254"/>
      <c r="G23" s="150">
        <f>SUM(G22,G5:G20)</f>
        <v>11915004</v>
      </c>
    </row>
  </sheetData>
  <mergeCells count="5">
    <mergeCell ref="A3:A4"/>
    <mergeCell ref="B21:G21"/>
    <mergeCell ref="B2:G2"/>
    <mergeCell ref="B3:G3"/>
    <mergeCell ref="A23:F23"/>
  </mergeCells>
  <phoneticPr fontId="27" type="noConversion"/>
  <pageMargins left="0.70866141732283472" right="0.70866141732283472" top="0.74803149606299213" bottom="0.74803149606299213" header="0.31496062992125984" footer="0.31496062992125984"/>
  <pageSetup paperSize="9"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EBDEA-3179-458F-B443-BA3F6114824C}">
  <sheetPr>
    <tabColor rgb="FF00CCFF"/>
  </sheetPr>
  <dimension ref="A1:J17"/>
  <sheetViews>
    <sheetView zoomScale="85" zoomScaleNormal="85" zoomScaleSheetLayoutView="115" workbookViewId="0">
      <selection activeCell="K1" sqref="K1:K1048576"/>
    </sheetView>
  </sheetViews>
  <sheetFormatPr baseColWidth="10" defaultRowHeight="12.75" x14ac:dyDescent="0.2"/>
  <cols>
    <col min="1" max="1" width="10.28515625" customWidth="1"/>
    <col min="2" max="2" width="15.28515625" customWidth="1"/>
    <col min="3" max="3" width="48.140625" customWidth="1"/>
    <col min="4" max="4" width="14.5703125" customWidth="1"/>
    <col min="5" max="5" width="13.7109375" customWidth="1"/>
    <col min="6" max="6" width="12.85546875" bestFit="1" customWidth="1"/>
    <col min="7" max="7" width="15.42578125" bestFit="1" customWidth="1"/>
    <col min="8" max="8" width="7.5703125" customWidth="1"/>
    <col min="9" max="10" width="14.85546875" customWidth="1"/>
  </cols>
  <sheetData>
    <row r="1" spans="1:10" ht="13.5" thickBot="1" x14ac:dyDescent="0.25"/>
    <row r="2" spans="1:10" ht="20.25" customHeight="1" thickBot="1" x14ac:dyDescent="0.25">
      <c r="A2" s="74" t="s">
        <v>133</v>
      </c>
      <c r="B2" s="260" t="s">
        <v>131</v>
      </c>
      <c r="C2" s="261"/>
      <c r="D2" s="261"/>
      <c r="E2" s="261"/>
      <c r="F2" s="261"/>
      <c r="G2" s="262"/>
    </row>
    <row r="3" spans="1:10" ht="20.25" customHeight="1" thickBot="1" x14ac:dyDescent="0.25">
      <c r="A3" s="255">
        <v>1</v>
      </c>
      <c r="B3" s="263" t="s">
        <v>50</v>
      </c>
      <c r="C3" s="264"/>
      <c r="D3" s="264"/>
      <c r="E3" s="264"/>
      <c r="F3" s="264"/>
      <c r="G3" s="265"/>
      <c r="I3" s="123" t="s">
        <v>370</v>
      </c>
      <c r="J3" s="124" t="s">
        <v>371</v>
      </c>
    </row>
    <row r="4" spans="1:10" ht="39" thickBot="1" x14ac:dyDescent="0.25">
      <c r="A4" s="256"/>
      <c r="B4" s="73" t="s">
        <v>0</v>
      </c>
      <c r="C4" s="73" t="s">
        <v>79</v>
      </c>
      <c r="D4" s="73" t="s">
        <v>78</v>
      </c>
      <c r="E4" s="73" t="s">
        <v>2</v>
      </c>
      <c r="F4" s="73" t="s">
        <v>388</v>
      </c>
      <c r="G4" s="18" t="s">
        <v>298</v>
      </c>
      <c r="I4" s="123" t="s">
        <v>297</v>
      </c>
      <c r="J4" s="124" t="s">
        <v>297</v>
      </c>
    </row>
    <row r="5" spans="1:10" ht="26.25" thickBot="1" x14ac:dyDescent="0.25">
      <c r="A5" s="8" t="s">
        <v>140</v>
      </c>
      <c r="B5" s="8"/>
      <c r="C5" s="40" t="s">
        <v>90</v>
      </c>
      <c r="D5" s="8" t="s">
        <v>78</v>
      </c>
      <c r="E5" s="9">
        <v>8</v>
      </c>
      <c r="F5" s="108">
        <f>ROUND(AVERAGE(I5:J5),0)</f>
        <v>451962</v>
      </c>
      <c r="G5" s="108">
        <f>+E5*F5</f>
        <v>3615696</v>
      </c>
      <c r="I5" s="371">
        <v>683923.24093816639</v>
      </c>
      <c r="J5" s="371">
        <v>220000</v>
      </c>
    </row>
    <row r="6" spans="1:10" ht="26.25" thickBot="1" x14ac:dyDescent="0.25">
      <c r="A6" s="8" t="s">
        <v>141</v>
      </c>
      <c r="B6" s="8"/>
      <c r="C6" s="40" t="s">
        <v>91</v>
      </c>
      <c r="D6" s="8" t="s">
        <v>78</v>
      </c>
      <c r="E6" s="9">
        <v>8</v>
      </c>
      <c r="F6" s="108">
        <f>ROUND(AVERAGE(I6:J6),0)</f>
        <v>451962</v>
      </c>
      <c r="G6" s="108">
        <f t="shared" ref="G6:G13" si="0">+E6*F6</f>
        <v>3615696</v>
      </c>
      <c r="I6" s="371">
        <v>683923.24093816639</v>
      </c>
      <c r="J6" s="371">
        <v>220000</v>
      </c>
    </row>
    <row r="7" spans="1:10" ht="26.25" thickBot="1" x14ac:dyDescent="0.25">
      <c r="A7" s="8" t="s">
        <v>142</v>
      </c>
      <c r="B7" s="8"/>
      <c r="C7" s="40" t="s">
        <v>92</v>
      </c>
      <c r="D7" s="8" t="s">
        <v>78</v>
      </c>
      <c r="E7" s="9">
        <v>8</v>
      </c>
      <c r="F7" s="108">
        <f t="shared" ref="F7:F13" si="1">ROUND(AVERAGE(I7:J7),0)</f>
        <v>173987</v>
      </c>
      <c r="G7" s="108">
        <f t="shared" si="0"/>
        <v>1391896</v>
      </c>
      <c r="I7" s="371">
        <v>227974.41364605544</v>
      </c>
      <c r="J7" s="371">
        <v>120000</v>
      </c>
    </row>
    <row r="8" spans="1:10" ht="26.25" thickBot="1" x14ac:dyDescent="0.25">
      <c r="A8" s="8" t="s">
        <v>143</v>
      </c>
      <c r="B8" s="8"/>
      <c r="C8" s="40" t="s">
        <v>93</v>
      </c>
      <c r="D8" s="8" t="s">
        <v>78</v>
      </c>
      <c r="E8" s="9">
        <v>6</v>
      </c>
      <c r="F8" s="108">
        <f t="shared" si="1"/>
        <v>138987</v>
      </c>
      <c r="G8" s="108">
        <f t="shared" si="0"/>
        <v>833922</v>
      </c>
      <c r="I8" s="371">
        <v>227974.41364605544</v>
      </c>
      <c r="J8" s="371">
        <v>50000</v>
      </c>
    </row>
    <row r="9" spans="1:10" ht="24.75" customHeight="1" thickBot="1" x14ac:dyDescent="0.25">
      <c r="A9" s="8" t="s">
        <v>144</v>
      </c>
      <c r="B9" s="8"/>
      <c r="C9" s="40" t="s">
        <v>94</v>
      </c>
      <c r="D9" s="8" t="s">
        <v>78</v>
      </c>
      <c r="E9" s="9">
        <v>5</v>
      </c>
      <c r="F9" s="108">
        <f t="shared" si="1"/>
        <v>144989</v>
      </c>
      <c r="G9" s="108">
        <f t="shared" si="0"/>
        <v>724945</v>
      </c>
      <c r="I9" s="371">
        <v>189978.67803837953</v>
      </c>
      <c r="J9" s="371">
        <v>100000</v>
      </c>
    </row>
    <row r="10" spans="1:10" ht="51.75" thickBot="1" x14ac:dyDescent="0.25">
      <c r="A10" s="8" t="s">
        <v>145</v>
      </c>
      <c r="B10" s="8"/>
      <c r="C10" s="40" t="s">
        <v>99</v>
      </c>
      <c r="D10" s="8" t="s">
        <v>78</v>
      </c>
      <c r="E10" s="9">
        <v>1</v>
      </c>
      <c r="F10" s="108">
        <f t="shared" si="1"/>
        <v>327974</v>
      </c>
      <c r="G10" s="108">
        <f t="shared" si="0"/>
        <v>327974</v>
      </c>
      <c r="I10" s="371">
        <v>455948.82729211089</v>
      </c>
      <c r="J10" s="371">
        <v>200000</v>
      </c>
    </row>
    <row r="11" spans="1:10" ht="81" customHeight="1" thickBot="1" x14ac:dyDescent="0.25">
      <c r="A11" s="8" t="s">
        <v>146</v>
      </c>
      <c r="B11" s="8"/>
      <c r="C11" s="40" t="s">
        <v>98</v>
      </c>
      <c r="D11" s="8" t="s">
        <v>78</v>
      </c>
      <c r="E11" s="9">
        <v>1</v>
      </c>
      <c r="F11" s="108">
        <f t="shared" si="1"/>
        <v>251983</v>
      </c>
      <c r="G11" s="108">
        <f t="shared" si="0"/>
        <v>251983</v>
      </c>
      <c r="I11" s="371">
        <v>303965.88486140722</v>
      </c>
      <c r="J11" s="371">
        <v>200000</v>
      </c>
    </row>
    <row r="12" spans="1:10" ht="26.25" thickBot="1" x14ac:dyDescent="0.25">
      <c r="A12" s="8" t="s">
        <v>147</v>
      </c>
      <c r="B12" s="8"/>
      <c r="C12" s="40" t="s">
        <v>95</v>
      </c>
      <c r="D12" s="8" t="s">
        <v>78</v>
      </c>
      <c r="E12" s="9">
        <v>1</v>
      </c>
      <c r="F12" s="108">
        <f t="shared" si="1"/>
        <v>211983</v>
      </c>
      <c r="G12" s="108">
        <f t="shared" si="0"/>
        <v>211983</v>
      </c>
      <c r="I12" s="371">
        <v>303965.88486140722</v>
      </c>
      <c r="J12" s="371">
        <v>120000</v>
      </c>
    </row>
    <row r="13" spans="1:10" ht="57" customHeight="1" thickBot="1" x14ac:dyDescent="0.25">
      <c r="A13" s="8" t="s">
        <v>148</v>
      </c>
      <c r="B13" s="8"/>
      <c r="C13" s="40" t="s">
        <v>96</v>
      </c>
      <c r="D13" s="8" t="s">
        <v>78</v>
      </c>
      <c r="E13" s="9">
        <v>1</v>
      </c>
      <c r="F13" s="108">
        <f t="shared" si="1"/>
        <v>154989</v>
      </c>
      <c r="G13" s="108">
        <f t="shared" si="0"/>
        <v>154989</v>
      </c>
      <c r="I13" s="371">
        <v>189978.67803837953</v>
      </c>
      <c r="J13" s="371">
        <v>120000</v>
      </c>
    </row>
    <row r="14" spans="1:10" ht="69.75" customHeight="1" thickBot="1" x14ac:dyDescent="0.25">
      <c r="A14" s="8" t="s">
        <v>149</v>
      </c>
      <c r="B14" s="8"/>
      <c r="C14" s="40" t="s">
        <v>97</v>
      </c>
      <c r="D14" s="8" t="s">
        <v>78</v>
      </c>
      <c r="E14" s="9">
        <v>1</v>
      </c>
      <c r="F14" s="108">
        <f t="shared" ref="F14" si="2">ROUND(AVERAGE(I14:J14),0)</f>
        <v>220981</v>
      </c>
      <c r="G14" s="108">
        <f t="shared" ref="G14" si="3">+E14*F14</f>
        <v>220981</v>
      </c>
      <c r="I14" s="371">
        <v>341961.62046908319</v>
      </c>
      <c r="J14" s="371">
        <v>100000</v>
      </c>
    </row>
    <row r="15" spans="1:10" ht="19.5" customHeight="1" thickBot="1" x14ac:dyDescent="0.25">
      <c r="A15" s="18" t="s">
        <v>159</v>
      </c>
      <c r="B15" s="257" t="s">
        <v>311</v>
      </c>
      <c r="C15" s="258"/>
      <c r="D15" s="258"/>
      <c r="E15" s="258"/>
      <c r="F15" s="258"/>
      <c r="G15" s="259"/>
      <c r="I15" s="134"/>
      <c r="J15" s="134"/>
    </row>
    <row r="16" spans="1:10" ht="22.5" customHeight="1" thickBot="1" x14ac:dyDescent="0.25">
      <c r="A16" s="8" t="s">
        <v>161</v>
      </c>
      <c r="B16" s="15" t="s">
        <v>204</v>
      </c>
      <c r="C16" s="10" t="s">
        <v>196</v>
      </c>
      <c r="D16" s="15" t="s">
        <v>78</v>
      </c>
      <c r="E16" s="11">
        <v>1</v>
      </c>
      <c r="F16" s="108">
        <f>ROUND(AVERAGE(I16:J16),0)</f>
        <v>384968</v>
      </c>
      <c r="G16" s="110">
        <f>+E16*F16</f>
        <v>384968</v>
      </c>
      <c r="I16" s="371">
        <v>569936.03411513858</v>
      </c>
      <c r="J16" s="371">
        <v>200000</v>
      </c>
    </row>
    <row r="17" spans="1:7" ht="13.5" thickBot="1" x14ac:dyDescent="0.25">
      <c r="A17" s="266" t="s">
        <v>381</v>
      </c>
      <c r="B17" s="267"/>
      <c r="C17" s="267"/>
      <c r="D17" s="267"/>
      <c r="E17" s="267"/>
      <c r="F17" s="268"/>
      <c r="G17" s="150">
        <f>SUM(G16,G5:G14)</f>
        <v>11735033</v>
      </c>
    </row>
  </sheetData>
  <mergeCells count="5">
    <mergeCell ref="A3:A4"/>
    <mergeCell ref="B15:G15"/>
    <mergeCell ref="B2:G2"/>
    <mergeCell ref="B3:G3"/>
    <mergeCell ref="A17:F17"/>
  </mergeCells>
  <pageMargins left="0.70866141732283472" right="0.70866141732283472" top="0.74803149606299213" bottom="0.74803149606299213" header="0.31496062992125984" footer="0.31496062992125984"/>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367AB-DB87-46F3-AE71-C6DA9CBB7392}">
  <sheetPr>
    <tabColor rgb="FF00B050"/>
  </sheetPr>
  <dimension ref="A1:J16"/>
  <sheetViews>
    <sheetView zoomScaleNormal="100" workbookViewId="0">
      <selection activeCell="I5" sqref="I5:J15"/>
    </sheetView>
  </sheetViews>
  <sheetFormatPr baseColWidth="10" defaultRowHeight="12.75" x14ac:dyDescent="0.2"/>
  <cols>
    <col min="1" max="1" width="8.42578125" customWidth="1"/>
    <col min="2" max="2" width="14.5703125" customWidth="1"/>
    <col min="3" max="3" width="58.7109375" customWidth="1"/>
    <col min="4" max="4" width="16.42578125" customWidth="1"/>
    <col min="5" max="5" width="16.28515625" customWidth="1"/>
    <col min="6" max="6" width="12.85546875" bestFit="1" customWidth="1"/>
    <col min="7" max="7" width="15.42578125" bestFit="1" customWidth="1"/>
    <col min="9" max="9" width="14" customWidth="1"/>
    <col min="10" max="10" width="13.85546875" customWidth="1"/>
  </cols>
  <sheetData>
    <row r="1" spans="1:10" ht="13.5" thickBot="1" x14ac:dyDescent="0.25"/>
    <row r="2" spans="1:10" ht="31.5" customHeight="1" x14ac:dyDescent="0.2">
      <c r="A2" s="165" t="s">
        <v>133</v>
      </c>
      <c r="B2" s="271" t="s">
        <v>130</v>
      </c>
      <c r="C2" s="271"/>
      <c r="D2" s="271"/>
      <c r="E2" s="271"/>
      <c r="F2" s="271"/>
      <c r="G2" s="272"/>
    </row>
    <row r="3" spans="1:10" ht="31.5" customHeight="1" x14ac:dyDescent="0.2">
      <c r="A3" s="269">
        <v>1</v>
      </c>
      <c r="B3" s="273" t="s">
        <v>50</v>
      </c>
      <c r="C3" s="273"/>
      <c r="D3" s="273"/>
      <c r="E3" s="273"/>
      <c r="F3" s="273"/>
      <c r="G3" s="274"/>
      <c r="I3" s="123" t="s">
        <v>370</v>
      </c>
      <c r="J3" s="124" t="s">
        <v>371</v>
      </c>
    </row>
    <row r="4" spans="1:10" ht="38.25" x14ac:dyDescent="0.2">
      <c r="A4" s="270"/>
      <c r="B4" s="19" t="s">
        <v>0</v>
      </c>
      <c r="C4" s="20" t="s">
        <v>79</v>
      </c>
      <c r="D4" s="20" t="s">
        <v>78</v>
      </c>
      <c r="E4" s="20" t="s">
        <v>2</v>
      </c>
      <c r="F4" s="19" t="s">
        <v>388</v>
      </c>
      <c r="G4" s="166" t="s">
        <v>298</v>
      </c>
      <c r="I4" s="123" t="s">
        <v>297</v>
      </c>
      <c r="J4" s="124" t="s">
        <v>297</v>
      </c>
    </row>
    <row r="5" spans="1:10" ht="25.5" x14ac:dyDescent="0.2">
      <c r="A5" s="167" t="s">
        <v>140</v>
      </c>
      <c r="B5" s="5"/>
      <c r="C5" s="193" t="s">
        <v>90</v>
      </c>
      <c r="D5" s="5" t="s">
        <v>78</v>
      </c>
      <c r="E5" s="6">
        <v>8</v>
      </c>
      <c r="F5" s="111">
        <f>ROUND(AVERAGE(I5:J5),0)</f>
        <v>422423</v>
      </c>
      <c r="G5" s="155">
        <f>+E5*F5</f>
        <v>3379384</v>
      </c>
      <c r="I5" s="371">
        <v>624845.81497797358</v>
      </c>
      <c r="J5" s="371">
        <v>220000</v>
      </c>
    </row>
    <row r="6" spans="1:10" ht="25.5" x14ac:dyDescent="0.2">
      <c r="A6" s="167" t="s">
        <v>141</v>
      </c>
      <c r="B6" s="5"/>
      <c r="C6" s="193" t="s">
        <v>91</v>
      </c>
      <c r="D6" s="5" t="s">
        <v>78</v>
      </c>
      <c r="E6" s="136">
        <v>8</v>
      </c>
      <c r="F6" s="111">
        <f>ROUND(AVERAGE(I6:J6),0)</f>
        <v>422423</v>
      </c>
      <c r="G6" s="168">
        <f t="shared" ref="G6:G15" si="0">+E6*F6</f>
        <v>3379384</v>
      </c>
      <c r="I6" s="371">
        <v>624845.81497797358</v>
      </c>
      <c r="J6" s="371">
        <v>220000</v>
      </c>
    </row>
    <row r="7" spans="1:10" ht="25.5" x14ac:dyDescent="0.2">
      <c r="A7" s="167" t="s">
        <v>142</v>
      </c>
      <c r="B7" s="5"/>
      <c r="C7" s="193" t="s">
        <v>101</v>
      </c>
      <c r="D7" s="5" t="s">
        <v>78</v>
      </c>
      <c r="E7" s="136">
        <v>8</v>
      </c>
      <c r="F7" s="111">
        <f t="shared" ref="F7:F14" si="1">ROUND(AVERAGE(I7:J7),0)</f>
        <v>179141</v>
      </c>
      <c r="G7" s="168">
        <f t="shared" si="0"/>
        <v>1433128</v>
      </c>
      <c r="I7" s="371">
        <v>208281.93832599118</v>
      </c>
      <c r="J7" s="371">
        <v>150000</v>
      </c>
    </row>
    <row r="8" spans="1:10" ht="25.5" x14ac:dyDescent="0.2">
      <c r="A8" s="167" t="s">
        <v>143</v>
      </c>
      <c r="B8" s="5"/>
      <c r="C8" s="193" t="s">
        <v>93</v>
      </c>
      <c r="D8" s="5" t="s">
        <v>78</v>
      </c>
      <c r="E8" s="136">
        <v>6</v>
      </c>
      <c r="F8" s="111">
        <f t="shared" si="1"/>
        <v>129141</v>
      </c>
      <c r="G8" s="168">
        <f t="shared" si="0"/>
        <v>774846</v>
      </c>
      <c r="I8" s="371">
        <v>208281.93832599118</v>
      </c>
      <c r="J8" s="371">
        <v>50000</v>
      </c>
    </row>
    <row r="9" spans="1:10" ht="25.5" x14ac:dyDescent="0.2">
      <c r="A9" s="167" t="s">
        <v>144</v>
      </c>
      <c r="B9" s="5"/>
      <c r="C9" s="193" t="s">
        <v>94</v>
      </c>
      <c r="D9" s="5" t="s">
        <v>78</v>
      </c>
      <c r="E9" s="136">
        <v>5</v>
      </c>
      <c r="F9" s="111">
        <f t="shared" si="1"/>
        <v>136784</v>
      </c>
      <c r="G9" s="168">
        <f t="shared" si="0"/>
        <v>683920</v>
      </c>
      <c r="I9" s="371">
        <v>173568.28193832596</v>
      </c>
      <c r="J9" s="371">
        <v>100000</v>
      </c>
    </row>
    <row r="10" spans="1:10" ht="51" x14ac:dyDescent="0.2">
      <c r="A10" s="167" t="s">
        <v>145</v>
      </c>
      <c r="B10" s="5"/>
      <c r="C10" s="193" t="s">
        <v>99</v>
      </c>
      <c r="D10" s="5" t="s">
        <v>78</v>
      </c>
      <c r="E10" s="136">
        <v>1</v>
      </c>
      <c r="F10" s="111">
        <f t="shared" si="1"/>
        <v>308282</v>
      </c>
      <c r="G10" s="168">
        <f t="shared" si="0"/>
        <v>308282</v>
      </c>
      <c r="I10" s="371">
        <v>416563.87665198237</v>
      </c>
      <c r="J10" s="371">
        <v>200000</v>
      </c>
    </row>
    <row r="11" spans="1:10" ht="51" x14ac:dyDescent="0.2">
      <c r="A11" s="167" t="s">
        <v>146</v>
      </c>
      <c r="B11" s="5"/>
      <c r="C11" s="193" t="s">
        <v>98</v>
      </c>
      <c r="D11" s="5" t="s">
        <v>78</v>
      </c>
      <c r="E11" s="136">
        <v>1</v>
      </c>
      <c r="F11" s="111">
        <f t="shared" si="1"/>
        <v>238855</v>
      </c>
      <c r="G11" s="168">
        <f t="shared" si="0"/>
        <v>238855</v>
      </c>
      <c r="I11" s="371">
        <v>277709.2511013216</v>
      </c>
      <c r="J11" s="371">
        <v>200000</v>
      </c>
    </row>
    <row r="12" spans="1:10" ht="25.5" x14ac:dyDescent="0.2">
      <c r="A12" s="167" t="s">
        <v>147</v>
      </c>
      <c r="B12" s="5"/>
      <c r="C12" s="193" t="s">
        <v>95</v>
      </c>
      <c r="D12" s="5" t="s">
        <v>78</v>
      </c>
      <c r="E12" s="136">
        <v>1</v>
      </c>
      <c r="F12" s="111">
        <f t="shared" si="1"/>
        <v>198855</v>
      </c>
      <c r="G12" s="168">
        <f t="shared" si="0"/>
        <v>198855</v>
      </c>
      <c r="I12" s="371">
        <v>277709.2511013216</v>
      </c>
      <c r="J12" s="371">
        <v>120000</v>
      </c>
    </row>
    <row r="13" spans="1:10" ht="38.25" x14ac:dyDescent="0.2">
      <c r="A13" s="167" t="s">
        <v>148</v>
      </c>
      <c r="B13" s="5"/>
      <c r="C13" s="193" t="s">
        <v>96</v>
      </c>
      <c r="D13" s="5" t="s">
        <v>78</v>
      </c>
      <c r="E13" s="136">
        <v>1</v>
      </c>
      <c r="F13" s="111">
        <f t="shared" si="1"/>
        <v>146784</v>
      </c>
      <c r="G13" s="168">
        <f t="shared" si="0"/>
        <v>146784</v>
      </c>
      <c r="I13" s="371">
        <v>173568.28193832599</v>
      </c>
      <c r="J13" s="371">
        <v>120000</v>
      </c>
    </row>
    <row r="14" spans="1:10" ht="38.25" x14ac:dyDescent="0.2">
      <c r="A14" s="167" t="s">
        <v>149</v>
      </c>
      <c r="B14" s="5"/>
      <c r="C14" s="193" t="s">
        <v>100</v>
      </c>
      <c r="D14" s="5" t="s">
        <v>78</v>
      </c>
      <c r="E14" s="136">
        <v>1</v>
      </c>
      <c r="F14" s="111">
        <f t="shared" si="1"/>
        <v>310352</v>
      </c>
      <c r="G14" s="168">
        <f t="shared" si="0"/>
        <v>310352</v>
      </c>
      <c r="I14" s="371">
        <v>520704.84581497801</v>
      </c>
      <c r="J14" s="371">
        <v>100000</v>
      </c>
    </row>
    <row r="15" spans="1:10" ht="26.25" thickBot="1" x14ac:dyDescent="0.25">
      <c r="A15" s="170" t="s">
        <v>150</v>
      </c>
      <c r="B15" s="171"/>
      <c r="C15" s="194" t="s">
        <v>97</v>
      </c>
      <c r="D15" s="171" t="s">
        <v>78</v>
      </c>
      <c r="E15" s="172">
        <v>1</v>
      </c>
      <c r="F15" s="137">
        <f>ROUND(AVERAGE(I15:J15),0)</f>
        <v>206211</v>
      </c>
      <c r="G15" s="169">
        <f t="shared" si="0"/>
        <v>206211</v>
      </c>
      <c r="I15" s="371">
        <v>312422.90748898679</v>
      </c>
      <c r="J15" s="371">
        <v>100000</v>
      </c>
    </row>
    <row r="16" spans="1:10" ht="13.5" thickBot="1" x14ac:dyDescent="0.25">
      <c r="A16" s="275" t="s">
        <v>381</v>
      </c>
      <c r="B16" s="276"/>
      <c r="C16" s="276"/>
      <c r="D16" s="276"/>
      <c r="E16" s="276"/>
      <c r="F16" s="277"/>
      <c r="G16" s="150">
        <f>SUM(G5:G15)</f>
        <v>11060001</v>
      </c>
    </row>
  </sheetData>
  <mergeCells count="4">
    <mergeCell ref="A3:A4"/>
    <mergeCell ref="B2:G2"/>
    <mergeCell ref="B3:G3"/>
    <mergeCell ref="A16:F16"/>
  </mergeCells>
  <pageMargins left="0.70866141732283472" right="0.70866141732283472" top="0.74803149606299213" bottom="0.74803149606299213" header="0.31496062992125984" footer="0.31496062992125984"/>
  <pageSetup paperSize="9" scale="7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DDAF3-387F-4E90-975B-7DE2A7CA1BA3}">
  <sheetPr>
    <tabColor rgb="FFFF7C80"/>
  </sheetPr>
  <dimension ref="A2:J21"/>
  <sheetViews>
    <sheetView zoomScaleNormal="100" zoomScaleSheetLayoutView="115" workbookViewId="0">
      <selection activeCell="K1" sqref="K1:K1048576"/>
    </sheetView>
  </sheetViews>
  <sheetFormatPr baseColWidth="10" defaultRowHeight="12.75" x14ac:dyDescent="0.2"/>
  <cols>
    <col min="1" max="1" width="8.140625" customWidth="1"/>
    <col min="2" max="2" width="15.85546875" customWidth="1"/>
    <col min="3" max="3" width="47" customWidth="1"/>
    <col min="4" max="4" width="16.140625" customWidth="1"/>
    <col min="5" max="5" width="14.140625" customWidth="1"/>
    <col min="6" max="6" width="12.85546875" bestFit="1" customWidth="1"/>
    <col min="7" max="7" width="15.42578125" bestFit="1" customWidth="1"/>
    <col min="9" max="9" width="14.28515625" customWidth="1"/>
    <col min="10" max="10" width="13.85546875" customWidth="1"/>
  </cols>
  <sheetData>
    <row r="2" spans="1:10" ht="13.5" thickBot="1" x14ac:dyDescent="0.25"/>
    <row r="3" spans="1:10" ht="23.25" customHeight="1" thickBot="1" x14ac:dyDescent="0.25">
      <c r="A3" s="31" t="s">
        <v>133</v>
      </c>
      <c r="B3" s="282" t="s">
        <v>242</v>
      </c>
      <c r="C3" s="283"/>
      <c r="D3" s="283"/>
      <c r="E3" s="283"/>
      <c r="F3" s="283"/>
      <c r="G3" s="284"/>
    </row>
    <row r="4" spans="1:10" ht="23.25" customHeight="1" thickBot="1" x14ac:dyDescent="0.25">
      <c r="A4" s="278">
        <v>1</v>
      </c>
      <c r="B4" s="285" t="s">
        <v>50</v>
      </c>
      <c r="C4" s="286"/>
      <c r="D4" s="286"/>
      <c r="E4" s="286"/>
      <c r="F4" s="286"/>
      <c r="G4" s="287"/>
      <c r="I4" s="123" t="s">
        <v>370</v>
      </c>
      <c r="J4" s="124" t="s">
        <v>371</v>
      </c>
    </row>
    <row r="5" spans="1:10" ht="39" thickBot="1" x14ac:dyDescent="0.25">
      <c r="A5" s="278"/>
      <c r="B5" s="27" t="s">
        <v>0</v>
      </c>
      <c r="C5" s="28" t="s">
        <v>115</v>
      </c>
      <c r="D5" s="28" t="s">
        <v>78</v>
      </c>
      <c r="E5" s="28" t="s">
        <v>2</v>
      </c>
      <c r="F5" s="27" t="s">
        <v>388</v>
      </c>
      <c r="G5" s="27" t="s">
        <v>298</v>
      </c>
      <c r="I5" s="123" t="s">
        <v>297</v>
      </c>
      <c r="J5" s="124" t="s">
        <v>297</v>
      </c>
    </row>
    <row r="6" spans="1:10" ht="26.25" thickBot="1" x14ac:dyDescent="0.25">
      <c r="A6" s="8" t="s">
        <v>140</v>
      </c>
      <c r="B6" s="8"/>
      <c r="C6" s="40" t="s">
        <v>116</v>
      </c>
      <c r="D6" s="8" t="s">
        <v>78</v>
      </c>
      <c r="E6" s="9">
        <v>14</v>
      </c>
      <c r="F6" s="108">
        <f t="shared" ref="F6:F11" si="0">ROUND(AVERAGE(I6:J6),0)</f>
        <v>671739</v>
      </c>
      <c r="G6" s="108">
        <f>+E6*F6</f>
        <v>9404346</v>
      </c>
      <c r="I6" s="371">
        <v>1123478.2608695654</v>
      </c>
      <c r="J6" s="371">
        <v>220000</v>
      </c>
    </row>
    <row r="7" spans="1:10" ht="26.25" thickBot="1" x14ac:dyDescent="0.25">
      <c r="A7" s="8" t="s">
        <v>141</v>
      </c>
      <c r="B7" s="8"/>
      <c r="C7" s="40" t="s">
        <v>117</v>
      </c>
      <c r="D7" s="8" t="s">
        <v>78</v>
      </c>
      <c r="E7" s="9">
        <v>4</v>
      </c>
      <c r="F7" s="108">
        <f t="shared" si="0"/>
        <v>262246</v>
      </c>
      <c r="G7" s="108">
        <f t="shared" ref="G7:G17" si="1">+E7*F7</f>
        <v>1048984</v>
      </c>
      <c r="I7" s="371">
        <v>374492.75362318842</v>
      </c>
      <c r="J7" s="371">
        <v>150000</v>
      </c>
    </row>
    <row r="8" spans="1:10" ht="26.25" thickBot="1" x14ac:dyDescent="0.25">
      <c r="A8" s="8" t="s">
        <v>142</v>
      </c>
      <c r="B8" s="8"/>
      <c r="C8" s="40" t="s">
        <v>118</v>
      </c>
      <c r="D8" s="8" t="s">
        <v>78</v>
      </c>
      <c r="E8" s="9">
        <v>2</v>
      </c>
      <c r="F8" s="108">
        <f t="shared" si="0"/>
        <v>339662</v>
      </c>
      <c r="G8" s="108">
        <f t="shared" si="1"/>
        <v>679324</v>
      </c>
      <c r="I8" s="371">
        <v>499323.67149758455</v>
      </c>
      <c r="J8" s="371">
        <v>180000</v>
      </c>
    </row>
    <row r="9" spans="1:10" ht="26.25" thickBot="1" x14ac:dyDescent="0.25">
      <c r="A9" s="8" t="s">
        <v>143</v>
      </c>
      <c r="B9" s="8"/>
      <c r="C9" s="40" t="s">
        <v>119</v>
      </c>
      <c r="D9" s="8" t="s">
        <v>78</v>
      </c>
      <c r="E9" s="9">
        <v>1</v>
      </c>
      <c r="F9" s="108">
        <f t="shared" si="0"/>
        <v>206039</v>
      </c>
      <c r="G9" s="108">
        <f t="shared" si="1"/>
        <v>206039</v>
      </c>
      <c r="I9" s="371">
        <v>312077.29468599032</v>
      </c>
      <c r="J9" s="371">
        <v>100000</v>
      </c>
    </row>
    <row r="10" spans="1:10" ht="13.5" thickBot="1" x14ac:dyDescent="0.25">
      <c r="A10" s="8" t="s">
        <v>144</v>
      </c>
      <c r="B10" s="8"/>
      <c r="C10" s="40" t="s">
        <v>120</v>
      </c>
      <c r="D10" s="8" t="s">
        <v>78</v>
      </c>
      <c r="E10" s="9">
        <v>1</v>
      </c>
      <c r="F10" s="108">
        <f t="shared" si="0"/>
        <v>424493</v>
      </c>
      <c r="G10" s="108">
        <f t="shared" si="1"/>
        <v>424493</v>
      </c>
      <c r="I10" s="371">
        <v>748985.50724637683</v>
      </c>
      <c r="J10" s="371">
        <v>100000</v>
      </c>
    </row>
    <row r="11" spans="1:10" ht="13.5" thickBot="1" x14ac:dyDescent="0.25">
      <c r="A11" s="8" t="s">
        <v>145</v>
      </c>
      <c r="B11" s="8"/>
      <c r="C11" s="40" t="s">
        <v>121</v>
      </c>
      <c r="D11" s="8" t="s">
        <v>78</v>
      </c>
      <c r="E11" s="9">
        <v>1</v>
      </c>
      <c r="F11" s="108">
        <f t="shared" si="0"/>
        <v>611739</v>
      </c>
      <c r="G11" s="108">
        <f t="shared" si="1"/>
        <v>611739</v>
      </c>
      <c r="I11" s="371">
        <v>1123478.2608695652</v>
      </c>
      <c r="J11" s="371">
        <v>100000</v>
      </c>
    </row>
    <row r="12" spans="1:10" ht="26.25" thickBot="1" x14ac:dyDescent="0.25">
      <c r="A12" s="8" t="s">
        <v>146</v>
      </c>
      <c r="B12" s="8"/>
      <c r="C12" s="40" t="s">
        <v>122</v>
      </c>
      <c r="D12" s="8" t="s">
        <v>78</v>
      </c>
      <c r="E12" s="9">
        <v>1</v>
      </c>
      <c r="F12" s="108">
        <f t="shared" ref="F12:F20" si="2">ROUND(AVERAGE(I12:J12),0)</f>
        <v>299662</v>
      </c>
      <c r="G12" s="108">
        <f t="shared" si="1"/>
        <v>299662</v>
      </c>
      <c r="I12" s="371">
        <v>499323.67149758455</v>
      </c>
      <c r="J12" s="371">
        <v>100000</v>
      </c>
    </row>
    <row r="13" spans="1:10" ht="13.5" thickBot="1" x14ac:dyDescent="0.25">
      <c r="A13" s="8" t="s">
        <v>147</v>
      </c>
      <c r="B13" s="8"/>
      <c r="C13" s="40" t="s">
        <v>123</v>
      </c>
      <c r="D13" s="8" t="s">
        <v>78</v>
      </c>
      <c r="E13" s="9">
        <v>1</v>
      </c>
      <c r="F13" s="108">
        <f t="shared" si="2"/>
        <v>206039</v>
      </c>
      <c r="G13" s="108">
        <f t="shared" si="1"/>
        <v>206039</v>
      </c>
      <c r="I13" s="371">
        <v>312077.29468599032</v>
      </c>
      <c r="J13" s="371">
        <v>100000</v>
      </c>
    </row>
    <row r="14" spans="1:10" ht="26.25" thickBot="1" x14ac:dyDescent="0.25">
      <c r="A14" s="8" t="s">
        <v>148</v>
      </c>
      <c r="B14" s="8"/>
      <c r="C14" s="40" t="s">
        <v>124</v>
      </c>
      <c r="D14" s="8" t="s">
        <v>78</v>
      </c>
      <c r="E14" s="9">
        <v>5</v>
      </c>
      <c r="F14" s="108">
        <f t="shared" si="2"/>
        <v>206039</v>
      </c>
      <c r="G14" s="108">
        <f t="shared" si="1"/>
        <v>1030195</v>
      </c>
      <c r="I14" s="371">
        <v>312077.29468599032</v>
      </c>
      <c r="J14" s="371">
        <v>100000</v>
      </c>
    </row>
    <row r="15" spans="1:10" ht="13.5" thickBot="1" x14ac:dyDescent="0.25">
      <c r="A15" s="8" t="s">
        <v>149</v>
      </c>
      <c r="B15" s="8"/>
      <c r="C15" s="40" t="s">
        <v>125</v>
      </c>
      <c r="D15" s="8" t="s">
        <v>78</v>
      </c>
      <c r="E15" s="9">
        <v>1</v>
      </c>
      <c r="F15" s="108">
        <f t="shared" si="2"/>
        <v>237246</v>
      </c>
      <c r="G15" s="108">
        <f t="shared" si="1"/>
        <v>237246</v>
      </c>
      <c r="I15" s="371">
        <v>374492.75362318842</v>
      </c>
      <c r="J15" s="371">
        <v>100000</v>
      </c>
    </row>
    <row r="16" spans="1:10" ht="13.5" thickBot="1" x14ac:dyDescent="0.25">
      <c r="A16" s="8" t="s">
        <v>150</v>
      </c>
      <c r="B16" s="8"/>
      <c r="C16" s="40" t="s">
        <v>126</v>
      </c>
      <c r="D16" s="8" t="s">
        <v>78</v>
      </c>
      <c r="E16" s="9">
        <v>1</v>
      </c>
      <c r="F16" s="108">
        <f t="shared" si="2"/>
        <v>206039</v>
      </c>
      <c r="G16" s="108">
        <f t="shared" si="1"/>
        <v>206039</v>
      </c>
      <c r="I16" s="371">
        <v>312077.29468599032</v>
      </c>
      <c r="J16" s="371">
        <v>100000</v>
      </c>
    </row>
    <row r="17" spans="1:10" ht="13.5" thickBot="1" x14ac:dyDescent="0.25">
      <c r="A17" s="8" t="s">
        <v>151</v>
      </c>
      <c r="B17" s="8"/>
      <c r="C17" s="40" t="s">
        <v>127</v>
      </c>
      <c r="D17" s="8" t="s">
        <v>78</v>
      </c>
      <c r="E17" s="9">
        <v>1</v>
      </c>
      <c r="F17" s="108">
        <f t="shared" si="2"/>
        <v>143623</v>
      </c>
      <c r="G17" s="108">
        <f t="shared" si="1"/>
        <v>143623</v>
      </c>
      <c r="I17" s="371">
        <v>187246.37681159421</v>
      </c>
      <c r="J17" s="371">
        <v>100000</v>
      </c>
    </row>
    <row r="18" spans="1:10" ht="13.5" thickBot="1" x14ac:dyDescent="0.25">
      <c r="A18" s="29" t="s">
        <v>159</v>
      </c>
      <c r="B18" s="279" t="s">
        <v>311</v>
      </c>
      <c r="C18" s="280"/>
      <c r="D18" s="280"/>
      <c r="E18" s="280"/>
      <c r="F18" s="280"/>
      <c r="G18" s="281"/>
      <c r="I18" s="127"/>
      <c r="J18" s="127"/>
    </row>
    <row r="19" spans="1:10" ht="26.25" thickBot="1" x14ac:dyDescent="0.25">
      <c r="A19" s="8" t="s">
        <v>161</v>
      </c>
      <c r="B19" s="8" t="s">
        <v>205</v>
      </c>
      <c r="C19" s="67" t="s">
        <v>114</v>
      </c>
      <c r="D19" s="15" t="s">
        <v>78</v>
      </c>
      <c r="E19" s="11">
        <v>1</v>
      </c>
      <c r="F19" s="137">
        <f t="shared" si="2"/>
        <v>568116</v>
      </c>
      <c r="G19" s="110">
        <f>+E19*F19</f>
        <v>568116</v>
      </c>
      <c r="I19" s="371">
        <v>936231.88405797107</v>
      </c>
      <c r="J19" s="125">
        <v>200000</v>
      </c>
    </row>
    <row r="20" spans="1:10" ht="56.25" customHeight="1" thickBot="1" x14ac:dyDescent="0.25">
      <c r="A20" s="8" t="s">
        <v>162</v>
      </c>
      <c r="B20" s="13" t="s">
        <v>197</v>
      </c>
      <c r="C20" s="67" t="s">
        <v>128</v>
      </c>
      <c r="D20" s="15" t="s">
        <v>78</v>
      </c>
      <c r="E20" s="11">
        <v>1</v>
      </c>
      <c r="F20" s="108">
        <f t="shared" si="2"/>
        <v>231039</v>
      </c>
      <c r="G20" s="110">
        <f>+E20*F20</f>
        <v>231039</v>
      </c>
      <c r="I20" s="371">
        <v>312077.29468599032</v>
      </c>
      <c r="J20" s="125">
        <v>150000</v>
      </c>
    </row>
    <row r="21" spans="1:10" ht="13.5" thickBot="1" x14ac:dyDescent="0.25">
      <c r="A21" s="288" t="s">
        <v>381</v>
      </c>
      <c r="B21" s="289"/>
      <c r="C21" s="289"/>
      <c r="D21" s="289"/>
      <c r="E21" s="289"/>
      <c r="F21" s="290"/>
      <c r="G21" s="150">
        <f>SUM(G19:G20,G6:G17)</f>
        <v>15296884</v>
      </c>
    </row>
  </sheetData>
  <mergeCells count="5">
    <mergeCell ref="A4:A5"/>
    <mergeCell ref="B18:G18"/>
    <mergeCell ref="B3:G3"/>
    <mergeCell ref="B4:G4"/>
    <mergeCell ref="A21:F21"/>
  </mergeCells>
  <pageMargins left="0.70866141732283472" right="0.70866141732283472" top="0.74803149606299213" bottom="0.74803149606299213" header="0.31496062992125984" footer="0.31496062992125984"/>
  <pageSetup paperSize="9" scale="7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D4E56-132A-49CD-9599-B25286B6D85F}">
  <sheetPr>
    <tabColor rgb="FFFFC000"/>
  </sheetPr>
  <dimension ref="A2:J8"/>
  <sheetViews>
    <sheetView zoomScaleNormal="100" zoomScaleSheetLayoutView="115" workbookViewId="0">
      <selection activeCell="I6" sqref="I6:I7"/>
    </sheetView>
  </sheetViews>
  <sheetFormatPr baseColWidth="10" defaultRowHeight="12.75" x14ac:dyDescent="0.2"/>
  <cols>
    <col min="1" max="1" width="8.140625" customWidth="1"/>
    <col min="2" max="2" width="15.85546875" customWidth="1"/>
    <col min="3" max="3" width="47" customWidth="1"/>
    <col min="4" max="4" width="16.140625" customWidth="1"/>
    <col min="5" max="5" width="14.140625" customWidth="1"/>
    <col min="6" max="6" width="21.7109375" customWidth="1"/>
    <col min="7" max="7" width="14.42578125" bestFit="1" customWidth="1"/>
    <col min="9" max="9" width="15.28515625" customWidth="1"/>
    <col min="10" max="10" width="14.7109375" customWidth="1"/>
  </cols>
  <sheetData>
    <row r="2" spans="1:10" ht="13.5" thickBot="1" x14ac:dyDescent="0.25"/>
    <row r="3" spans="1:10" ht="23.25" customHeight="1" thickBot="1" x14ac:dyDescent="0.25">
      <c r="A3" s="181" t="s">
        <v>133</v>
      </c>
      <c r="B3" s="294" t="s">
        <v>380</v>
      </c>
      <c r="C3" s="295"/>
      <c r="D3" s="295"/>
      <c r="E3" s="295"/>
      <c r="F3" s="295"/>
      <c r="G3" s="296"/>
    </row>
    <row r="4" spans="1:10" ht="23.25" customHeight="1" thickBot="1" x14ac:dyDescent="0.25">
      <c r="A4" s="300">
        <v>1</v>
      </c>
      <c r="B4" s="297" t="s">
        <v>311</v>
      </c>
      <c r="C4" s="298"/>
      <c r="D4" s="298"/>
      <c r="E4" s="298"/>
      <c r="F4" s="298"/>
      <c r="G4" s="299"/>
      <c r="I4" s="123" t="s">
        <v>370</v>
      </c>
      <c r="J4" s="124" t="s">
        <v>371</v>
      </c>
    </row>
    <row r="5" spans="1:10" ht="26.25" thickBot="1" x14ac:dyDescent="0.25">
      <c r="A5" s="301"/>
      <c r="B5" s="181" t="s">
        <v>0</v>
      </c>
      <c r="C5" s="182" t="s">
        <v>115</v>
      </c>
      <c r="D5" s="182" t="s">
        <v>78</v>
      </c>
      <c r="E5" s="182" t="s">
        <v>2</v>
      </c>
      <c r="F5" s="181" t="s">
        <v>388</v>
      </c>
      <c r="G5" s="181" t="s">
        <v>298</v>
      </c>
      <c r="I5" s="123" t="s">
        <v>297</v>
      </c>
      <c r="J5" s="124" t="s">
        <v>297</v>
      </c>
    </row>
    <row r="6" spans="1:10" ht="26.25" thickBot="1" x14ac:dyDescent="0.25">
      <c r="A6" s="8" t="s">
        <v>140</v>
      </c>
      <c r="B6" s="8" t="s">
        <v>205</v>
      </c>
      <c r="C6" s="67" t="s">
        <v>114</v>
      </c>
      <c r="D6" s="15" t="s">
        <v>78</v>
      </c>
      <c r="E6" s="11">
        <v>1</v>
      </c>
      <c r="F6" s="108">
        <f>ROUND(AVERAGE(I6:J6),0)</f>
        <v>515714</v>
      </c>
      <c r="G6" s="110">
        <f>+E6*F6</f>
        <v>515714</v>
      </c>
      <c r="I6" s="373">
        <v>831428.57142857136</v>
      </c>
      <c r="J6" s="138">
        <v>200000</v>
      </c>
    </row>
    <row r="7" spans="1:10" ht="39" thickBot="1" x14ac:dyDescent="0.25">
      <c r="A7" s="8" t="s">
        <v>141</v>
      </c>
      <c r="B7" s="13" t="s">
        <v>197</v>
      </c>
      <c r="C7" s="67" t="s">
        <v>128</v>
      </c>
      <c r="D7" s="15" t="s">
        <v>78</v>
      </c>
      <c r="E7" s="11">
        <v>2</v>
      </c>
      <c r="F7" s="108">
        <f>ROUND(AVERAGE(I7:J7),0)</f>
        <v>213571</v>
      </c>
      <c r="G7" s="110">
        <f>+E7*F7</f>
        <v>427142</v>
      </c>
      <c r="I7" s="373">
        <v>277142.85714285716</v>
      </c>
      <c r="J7" s="138">
        <v>150000</v>
      </c>
    </row>
    <row r="8" spans="1:10" ht="13.5" thickBot="1" x14ac:dyDescent="0.25">
      <c r="A8" s="291" t="s">
        <v>383</v>
      </c>
      <c r="B8" s="292"/>
      <c r="C8" s="292"/>
      <c r="D8" s="292"/>
      <c r="E8" s="292"/>
      <c r="F8" s="293"/>
      <c r="G8" s="183">
        <f>SUM(G6:G7)</f>
        <v>942856</v>
      </c>
    </row>
  </sheetData>
  <mergeCells count="4">
    <mergeCell ref="A8:F8"/>
    <mergeCell ref="B3:G3"/>
    <mergeCell ref="B4:G4"/>
    <mergeCell ref="A4:A5"/>
  </mergeCells>
  <pageMargins left="0.70866141732283472" right="0.70866141732283472" top="0.74803149606299213" bottom="0.74803149606299213" header="0.31496062992125984" footer="0.31496062992125984"/>
  <pageSetup paperSize="9" scale="7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43CF6-3253-4BA5-ACC0-86232DC311FA}">
  <sheetPr>
    <tabColor rgb="FF7030A0"/>
  </sheetPr>
  <dimension ref="A1:I17"/>
  <sheetViews>
    <sheetView zoomScale="85" zoomScaleNormal="85" zoomScaleSheetLayoutView="115" workbookViewId="0">
      <selection activeCell="N19" sqref="N19"/>
    </sheetView>
  </sheetViews>
  <sheetFormatPr baseColWidth="10" defaultRowHeight="12.75" x14ac:dyDescent="0.2"/>
  <cols>
    <col min="1" max="1" width="6.5703125" customWidth="1"/>
    <col min="2" max="2" width="17.42578125" customWidth="1"/>
    <col min="3" max="3" width="54.42578125" customWidth="1"/>
    <col min="4" max="4" width="21.28515625" customWidth="1"/>
    <col min="5" max="5" width="12.85546875" bestFit="1" customWidth="1"/>
    <col min="6" max="6" width="15.42578125" bestFit="1" customWidth="1"/>
    <col min="8" max="8" width="15.5703125" customWidth="1"/>
    <col min="9" max="9" width="16" customWidth="1"/>
  </cols>
  <sheetData>
    <row r="1" spans="1:9" ht="13.5" thickBot="1" x14ac:dyDescent="0.25"/>
    <row r="2" spans="1:9" ht="24.75" customHeight="1" thickBot="1" x14ac:dyDescent="0.25">
      <c r="A2" s="75" t="s">
        <v>133</v>
      </c>
      <c r="B2" s="302" t="s">
        <v>244</v>
      </c>
      <c r="C2" s="303"/>
      <c r="D2" s="303"/>
      <c r="E2" s="303"/>
      <c r="F2" s="304"/>
    </row>
    <row r="3" spans="1:9" ht="24.75" customHeight="1" thickBot="1" x14ac:dyDescent="0.25">
      <c r="A3" s="305">
        <v>1</v>
      </c>
      <c r="B3" s="306" t="s">
        <v>50</v>
      </c>
      <c r="C3" s="307"/>
      <c r="D3" s="307"/>
      <c r="E3" s="307"/>
      <c r="F3" s="308"/>
      <c r="H3" s="123" t="s">
        <v>370</v>
      </c>
      <c r="I3" s="124" t="s">
        <v>371</v>
      </c>
    </row>
    <row r="4" spans="1:9" ht="39" thickBot="1" x14ac:dyDescent="0.25">
      <c r="A4" s="305"/>
      <c r="B4" s="33" t="s">
        <v>0</v>
      </c>
      <c r="C4" s="32" t="s">
        <v>79</v>
      </c>
      <c r="D4" s="32" t="s">
        <v>2</v>
      </c>
      <c r="E4" s="33" t="s">
        <v>388</v>
      </c>
      <c r="F4" s="33" t="s">
        <v>298</v>
      </c>
      <c r="H4" s="123" t="s">
        <v>297</v>
      </c>
      <c r="I4" s="124" t="s">
        <v>297</v>
      </c>
    </row>
    <row r="5" spans="1:9" ht="26.25" thickBot="1" x14ac:dyDescent="0.25">
      <c r="A5" s="8" t="s">
        <v>140</v>
      </c>
      <c r="B5" s="8"/>
      <c r="C5" s="40" t="s">
        <v>90</v>
      </c>
      <c r="D5" s="9">
        <v>8</v>
      </c>
      <c r="E5" s="108">
        <f>ROUND(AVERAGE(H5:I5),0)</f>
        <v>501190</v>
      </c>
      <c r="F5" s="108">
        <f>+D5*E5</f>
        <v>4009520</v>
      </c>
      <c r="H5" s="371">
        <v>782379.95824634656</v>
      </c>
      <c r="I5" s="371">
        <v>220000</v>
      </c>
    </row>
    <row r="6" spans="1:9" ht="26.25" thickBot="1" x14ac:dyDescent="0.25">
      <c r="A6" s="8" t="s">
        <v>141</v>
      </c>
      <c r="B6" s="8"/>
      <c r="C6" s="40" t="s">
        <v>91</v>
      </c>
      <c r="D6" s="9">
        <v>10</v>
      </c>
      <c r="E6" s="108">
        <f>ROUND(AVERAGE(H6:I6),0)</f>
        <v>501190</v>
      </c>
      <c r="F6" s="108">
        <f t="shared" ref="F6:F16" si="0">+D6*E6</f>
        <v>5011900</v>
      </c>
      <c r="H6" s="371">
        <v>782379.95824634656</v>
      </c>
      <c r="I6" s="371">
        <v>220000</v>
      </c>
    </row>
    <row r="7" spans="1:9" ht="26.25" thickBot="1" x14ac:dyDescent="0.25">
      <c r="A7" s="8" t="s">
        <v>142</v>
      </c>
      <c r="B7" s="8"/>
      <c r="C7" s="40" t="s">
        <v>92</v>
      </c>
      <c r="D7" s="9">
        <v>8</v>
      </c>
      <c r="E7" s="108">
        <f t="shared" ref="E7:E16" si="1">ROUND(AVERAGE(H7:I7),0)</f>
        <v>205397</v>
      </c>
      <c r="F7" s="108">
        <f t="shared" si="0"/>
        <v>1643176</v>
      </c>
      <c r="H7" s="371">
        <v>260793.31941544884</v>
      </c>
      <c r="I7" s="371">
        <v>150000</v>
      </c>
    </row>
    <row r="8" spans="1:9" ht="26.25" thickBot="1" x14ac:dyDescent="0.25">
      <c r="A8" s="8" t="s">
        <v>143</v>
      </c>
      <c r="B8" s="8"/>
      <c r="C8" s="40" t="s">
        <v>93</v>
      </c>
      <c r="D8" s="9">
        <v>5</v>
      </c>
      <c r="E8" s="108">
        <f t="shared" si="1"/>
        <v>155397</v>
      </c>
      <c r="F8" s="108">
        <f t="shared" si="0"/>
        <v>776985</v>
      </c>
      <c r="H8" s="371">
        <v>260793.31941544884</v>
      </c>
      <c r="I8" s="371">
        <v>50000</v>
      </c>
    </row>
    <row r="9" spans="1:9" ht="26.25" thickBot="1" x14ac:dyDescent="0.25">
      <c r="A9" s="8" t="s">
        <v>144</v>
      </c>
      <c r="B9" s="8"/>
      <c r="C9" s="40" t="s">
        <v>94</v>
      </c>
      <c r="D9" s="9">
        <v>1</v>
      </c>
      <c r="E9" s="108">
        <f t="shared" si="1"/>
        <v>158664</v>
      </c>
      <c r="F9" s="108">
        <f t="shared" si="0"/>
        <v>158664</v>
      </c>
      <c r="H9" s="371">
        <v>217327.76617954072</v>
      </c>
      <c r="I9" s="371">
        <v>100000</v>
      </c>
    </row>
    <row r="10" spans="1:9" ht="51.75" thickBot="1" x14ac:dyDescent="0.25">
      <c r="A10" s="8" t="s">
        <v>145</v>
      </c>
      <c r="B10" s="8"/>
      <c r="C10" s="40" t="s">
        <v>99</v>
      </c>
      <c r="D10" s="9">
        <v>1</v>
      </c>
      <c r="E10" s="108">
        <f t="shared" si="1"/>
        <v>360793</v>
      </c>
      <c r="F10" s="108">
        <f t="shared" si="0"/>
        <v>360793</v>
      </c>
      <c r="H10" s="371">
        <v>521586.63883089769</v>
      </c>
      <c r="I10" s="371">
        <v>200000</v>
      </c>
    </row>
    <row r="11" spans="1:9" ht="51.75" thickBot="1" x14ac:dyDescent="0.25">
      <c r="A11" s="8" t="s">
        <v>146</v>
      </c>
      <c r="B11" s="8"/>
      <c r="C11" s="40" t="s">
        <v>98</v>
      </c>
      <c r="D11" s="9">
        <v>1</v>
      </c>
      <c r="E11" s="108">
        <f t="shared" si="1"/>
        <v>273862</v>
      </c>
      <c r="F11" s="108">
        <f t="shared" si="0"/>
        <v>273862</v>
      </c>
      <c r="H11" s="371">
        <v>347724.42588726513</v>
      </c>
      <c r="I11" s="371">
        <v>200000</v>
      </c>
    </row>
    <row r="12" spans="1:9" ht="26.25" thickBot="1" x14ac:dyDescent="0.25">
      <c r="A12" s="8" t="s">
        <v>147</v>
      </c>
      <c r="B12" s="8"/>
      <c r="C12" s="40" t="s">
        <v>95</v>
      </c>
      <c r="D12" s="9">
        <v>1</v>
      </c>
      <c r="E12" s="108">
        <f t="shared" si="1"/>
        <v>233862</v>
      </c>
      <c r="F12" s="108">
        <f t="shared" si="0"/>
        <v>233862</v>
      </c>
      <c r="H12" s="371">
        <v>347724.42588726513</v>
      </c>
      <c r="I12" s="371">
        <v>120000</v>
      </c>
    </row>
    <row r="13" spans="1:9" ht="39" thickBot="1" x14ac:dyDescent="0.25">
      <c r="A13" s="8" t="s">
        <v>148</v>
      </c>
      <c r="B13" s="8"/>
      <c r="C13" s="40" t="s">
        <v>96</v>
      </c>
      <c r="D13" s="9">
        <v>1</v>
      </c>
      <c r="E13" s="108">
        <f t="shared" si="1"/>
        <v>168664</v>
      </c>
      <c r="F13" s="108">
        <f t="shared" si="0"/>
        <v>168664</v>
      </c>
      <c r="H13" s="371">
        <v>217327.76617954072</v>
      </c>
      <c r="I13" s="371">
        <v>120000</v>
      </c>
    </row>
    <row r="14" spans="1:9" ht="51.75" thickBot="1" x14ac:dyDescent="0.25">
      <c r="A14" s="8" t="s">
        <v>149</v>
      </c>
      <c r="B14" s="8"/>
      <c r="C14" s="40" t="s">
        <v>100</v>
      </c>
      <c r="D14" s="9">
        <v>1</v>
      </c>
      <c r="E14" s="108">
        <f t="shared" si="1"/>
        <v>375992</v>
      </c>
      <c r="F14" s="108">
        <f t="shared" si="0"/>
        <v>375992</v>
      </c>
      <c r="H14" s="371">
        <v>651983.2985386221</v>
      </c>
      <c r="I14" s="371">
        <v>100000</v>
      </c>
    </row>
    <row r="15" spans="1:9" ht="39" thickBot="1" x14ac:dyDescent="0.25">
      <c r="A15" s="8" t="s">
        <v>150</v>
      </c>
      <c r="B15" s="8"/>
      <c r="C15" s="40" t="s">
        <v>97</v>
      </c>
      <c r="D15" s="9">
        <v>1</v>
      </c>
      <c r="E15" s="108">
        <f t="shared" si="1"/>
        <v>245595</v>
      </c>
      <c r="F15" s="108">
        <f t="shared" si="0"/>
        <v>245595</v>
      </c>
      <c r="H15" s="371">
        <v>391189.97912317328</v>
      </c>
      <c r="I15" s="371">
        <v>100000</v>
      </c>
    </row>
    <row r="16" spans="1:9" ht="15" thickBot="1" x14ac:dyDescent="0.25">
      <c r="A16" s="8" t="s">
        <v>151</v>
      </c>
      <c r="B16" s="8"/>
      <c r="C16" s="67" t="s">
        <v>114</v>
      </c>
      <c r="D16" s="34">
        <v>1</v>
      </c>
      <c r="E16" s="108">
        <f t="shared" si="1"/>
        <v>425992</v>
      </c>
      <c r="F16" s="108">
        <f t="shared" si="0"/>
        <v>425992</v>
      </c>
      <c r="H16" s="371">
        <v>651983.2985386221</v>
      </c>
      <c r="I16" s="371">
        <v>200000</v>
      </c>
    </row>
    <row r="17" spans="1:6" ht="13.5" thickBot="1" x14ac:dyDescent="0.25">
      <c r="A17" s="309" t="s">
        <v>381</v>
      </c>
      <c r="B17" s="310"/>
      <c r="C17" s="310"/>
      <c r="D17" s="310"/>
      <c r="E17" s="311"/>
      <c r="F17" s="150">
        <f>SUM(F5:F16)</f>
        <v>13685005</v>
      </c>
    </row>
  </sheetData>
  <mergeCells count="4">
    <mergeCell ref="B2:F2"/>
    <mergeCell ref="A3:A4"/>
    <mergeCell ref="B3:F3"/>
    <mergeCell ref="A17:E17"/>
  </mergeCells>
  <pageMargins left="0.70866141732283472" right="0.70866141732283472" top="0.74803149606299213" bottom="0.74803149606299213" header="0.31496062992125984" footer="0.31496062992125984"/>
  <pageSetup paperSize="9" scale="5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B07E7-1C61-480A-87A8-EE7AB3BD95CC}">
  <sheetPr>
    <tabColor rgb="FFFF99CC"/>
  </sheetPr>
  <dimension ref="A1:I10"/>
  <sheetViews>
    <sheetView zoomScaleNormal="100" zoomScaleSheetLayoutView="145" workbookViewId="0">
      <selection activeCell="J1" sqref="J1:J1048576"/>
    </sheetView>
  </sheetViews>
  <sheetFormatPr baseColWidth="10" defaultRowHeight="12.75" x14ac:dyDescent="0.2"/>
  <cols>
    <col min="1" max="1" width="6.5703125" customWidth="1"/>
    <col min="2" max="2" width="17.42578125" customWidth="1"/>
    <col min="3" max="3" width="54.42578125" customWidth="1"/>
    <col min="4" max="4" width="21.28515625" customWidth="1"/>
    <col min="5" max="5" width="12.85546875" bestFit="1" customWidth="1"/>
    <col min="6" max="6" width="14.42578125" bestFit="1" customWidth="1"/>
    <col min="8" max="8" width="14.28515625" customWidth="1"/>
    <col min="9" max="9" width="14.5703125" customWidth="1"/>
  </cols>
  <sheetData>
    <row r="1" spans="1:9" ht="13.5" thickBot="1" x14ac:dyDescent="0.25"/>
    <row r="2" spans="1:9" ht="24.75" customHeight="1" thickBot="1" x14ac:dyDescent="0.25">
      <c r="A2" s="75" t="s">
        <v>133</v>
      </c>
      <c r="B2" s="302" t="s">
        <v>244</v>
      </c>
      <c r="C2" s="303"/>
      <c r="D2" s="303"/>
      <c r="E2" s="303"/>
      <c r="F2" s="304"/>
    </row>
    <row r="3" spans="1:9" ht="24.75" customHeight="1" thickBot="1" x14ac:dyDescent="0.25">
      <c r="A3" s="305">
        <v>1</v>
      </c>
      <c r="B3" s="306" t="s">
        <v>50</v>
      </c>
      <c r="C3" s="307"/>
      <c r="D3" s="307"/>
      <c r="E3" s="307"/>
      <c r="F3" s="308"/>
      <c r="H3" s="123" t="s">
        <v>370</v>
      </c>
      <c r="I3" s="124" t="s">
        <v>371</v>
      </c>
    </row>
    <row r="4" spans="1:9" ht="39" thickBot="1" x14ac:dyDescent="0.25">
      <c r="A4" s="305"/>
      <c r="B4" s="33" t="s">
        <v>0</v>
      </c>
      <c r="C4" s="32" t="s">
        <v>79</v>
      </c>
      <c r="D4" s="32" t="s">
        <v>2</v>
      </c>
      <c r="E4" s="33" t="s">
        <v>388</v>
      </c>
      <c r="F4" s="33" t="s">
        <v>298</v>
      </c>
      <c r="H4" s="316" t="s">
        <v>297</v>
      </c>
      <c r="I4" s="312" t="s">
        <v>297</v>
      </c>
    </row>
    <row r="5" spans="1:9" ht="13.5" thickBot="1" x14ac:dyDescent="0.25">
      <c r="A5" s="41" t="s">
        <v>243</v>
      </c>
      <c r="B5" s="313" t="s">
        <v>245</v>
      </c>
      <c r="C5" s="314"/>
      <c r="D5" s="314"/>
      <c r="E5" s="314"/>
      <c r="F5" s="315"/>
      <c r="H5" s="316"/>
      <c r="I5" s="312"/>
    </row>
    <row r="6" spans="1:9" ht="13.5" thickBot="1" x14ac:dyDescent="0.25">
      <c r="A6" s="8" t="s">
        <v>174</v>
      </c>
      <c r="B6" s="39"/>
      <c r="C6" s="77" t="s">
        <v>249</v>
      </c>
      <c r="D6" s="39">
        <v>18</v>
      </c>
      <c r="E6" s="108">
        <f>ROUND(AVERAGE(H6:I6),0)</f>
        <v>324651</v>
      </c>
      <c r="F6" s="112">
        <f>+D6*E6</f>
        <v>5843718</v>
      </c>
      <c r="H6" s="371">
        <v>529302.3255813953</v>
      </c>
      <c r="I6" s="371">
        <v>120000</v>
      </c>
    </row>
    <row r="7" spans="1:9" ht="13.5" thickBot="1" x14ac:dyDescent="0.25">
      <c r="A7" s="8" t="s">
        <v>175</v>
      </c>
      <c r="B7" s="39"/>
      <c r="C7" s="77" t="s">
        <v>246</v>
      </c>
      <c r="D7" s="39">
        <v>1</v>
      </c>
      <c r="E7" s="108">
        <f>ROUND(AVERAGE(H7:I7),0)</f>
        <v>427868</v>
      </c>
      <c r="F7" s="112">
        <f t="shared" ref="F7:F9" si="0">+D7*E7</f>
        <v>427868</v>
      </c>
      <c r="H7" s="371">
        <v>705736.43410852714</v>
      </c>
      <c r="I7" s="371">
        <v>150000</v>
      </c>
    </row>
    <row r="8" spans="1:9" ht="13.5" thickBot="1" x14ac:dyDescent="0.25">
      <c r="A8" s="8" t="s">
        <v>176</v>
      </c>
      <c r="B8" s="39"/>
      <c r="C8" s="77" t="s">
        <v>247</v>
      </c>
      <c r="D8" s="39">
        <v>1</v>
      </c>
      <c r="E8" s="108">
        <f t="shared" ref="E8:E9" si="1">ROUND(AVERAGE(H8:I8),0)</f>
        <v>427868</v>
      </c>
      <c r="F8" s="112">
        <f t="shared" si="0"/>
        <v>427868</v>
      </c>
      <c r="H8" s="371">
        <v>705736.43410852714</v>
      </c>
      <c r="I8" s="371">
        <v>150000</v>
      </c>
    </row>
    <row r="9" spans="1:9" ht="13.5" thickBot="1" x14ac:dyDescent="0.25">
      <c r="A9" s="8" t="s">
        <v>177</v>
      </c>
      <c r="B9" s="39"/>
      <c r="C9" s="77" t="s">
        <v>248</v>
      </c>
      <c r="D9" s="39">
        <v>1</v>
      </c>
      <c r="E9" s="108">
        <f t="shared" si="1"/>
        <v>295543</v>
      </c>
      <c r="F9" s="112">
        <f t="shared" si="0"/>
        <v>295543</v>
      </c>
      <c r="H9" s="371">
        <v>441085.27131782944</v>
      </c>
      <c r="I9" s="371">
        <v>150000</v>
      </c>
    </row>
    <row r="10" spans="1:9" ht="13.5" thickBot="1" x14ac:dyDescent="0.25">
      <c r="A10" s="309" t="s">
        <v>381</v>
      </c>
      <c r="B10" s="310"/>
      <c r="C10" s="310"/>
      <c r="D10" s="310"/>
      <c r="E10" s="311"/>
      <c r="F10" s="150">
        <f>SUM(F6:F9)</f>
        <v>6994997</v>
      </c>
    </row>
  </sheetData>
  <mergeCells count="7">
    <mergeCell ref="A10:E10"/>
    <mergeCell ref="I4:I5"/>
    <mergeCell ref="A3:A4"/>
    <mergeCell ref="B2:F2"/>
    <mergeCell ref="B3:F3"/>
    <mergeCell ref="B5:F5"/>
    <mergeCell ref="H4:H5"/>
  </mergeCells>
  <pageMargins left="0.70866141732283472" right="0.70866141732283472" top="0.74803149606299213" bottom="0.74803149606299213" header="0.31496062992125984" footer="0.31496062992125984"/>
  <pageSetup paperSize="9" scale="5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336BC-F75E-46BC-B438-0C452D85A09F}">
  <sheetPr>
    <tabColor rgb="FF66FFCC"/>
  </sheetPr>
  <dimension ref="A1:J15"/>
  <sheetViews>
    <sheetView topLeftCell="A3" zoomScaleNormal="100" zoomScaleSheetLayoutView="130" workbookViewId="0">
      <selection activeCell="I13" sqref="I13"/>
    </sheetView>
  </sheetViews>
  <sheetFormatPr baseColWidth="10" defaultRowHeight="12.75" x14ac:dyDescent="0.2"/>
  <cols>
    <col min="1" max="1" width="6.5703125" customWidth="1"/>
    <col min="2" max="2" width="17.42578125" customWidth="1"/>
    <col min="3" max="3" width="54.42578125" customWidth="1"/>
    <col min="4" max="4" width="17.140625" customWidth="1"/>
    <col min="5" max="5" width="21.28515625" customWidth="1"/>
    <col min="6" max="6" width="12.85546875" bestFit="1" customWidth="1"/>
    <col min="7" max="7" width="14.42578125" bestFit="1" customWidth="1"/>
    <col min="9" max="9" width="14.7109375" customWidth="1"/>
    <col min="10" max="10" width="14.85546875" customWidth="1"/>
  </cols>
  <sheetData>
    <row r="1" spans="1:10" ht="13.5" thickBot="1" x14ac:dyDescent="0.25"/>
    <row r="2" spans="1:10" ht="24.75" customHeight="1" thickBot="1" x14ac:dyDescent="0.25">
      <c r="A2" s="38" t="s">
        <v>133</v>
      </c>
      <c r="B2" s="321" t="s">
        <v>253</v>
      </c>
      <c r="C2" s="322"/>
      <c r="D2" s="322"/>
      <c r="E2" s="322"/>
      <c r="F2" s="322"/>
      <c r="G2" s="323"/>
    </row>
    <row r="3" spans="1:10" ht="24.75" customHeight="1" thickBot="1" x14ac:dyDescent="0.25">
      <c r="A3" s="317">
        <v>1</v>
      </c>
      <c r="B3" s="324" t="s">
        <v>50</v>
      </c>
      <c r="C3" s="325"/>
      <c r="D3" s="325"/>
      <c r="E3" s="325"/>
      <c r="F3" s="325"/>
      <c r="G3" s="326"/>
      <c r="I3" s="123" t="s">
        <v>370</v>
      </c>
      <c r="J3" s="124" t="s">
        <v>371</v>
      </c>
    </row>
    <row r="4" spans="1:10" ht="39" thickBot="1" x14ac:dyDescent="0.25">
      <c r="A4" s="317"/>
      <c r="B4" s="38" t="s">
        <v>0</v>
      </c>
      <c r="C4" s="37" t="s">
        <v>79</v>
      </c>
      <c r="D4" s="37" t="s">
        <v>78</v>
      </c>
      <c r="E4" s="37" t="s">
        <v>2</v>
      </c>
      <c r="F4" s="38" t="s">
        <v>388</v>
      </c>
      <c r="G4" s="38" t="s">
        <v>298</v>
      </c>
      <c r="I4" s="123" t="s">
        <v>297</v>
      </c>
      <c r="J4" s="124" t="s">
        <v>297</v>
      </c>
    </row>
    <row r="5" spans="1:10" ht="24.75" thickBot="1" x14ac:dyDescent="0.25">
      <c r="A5" s="8" t="s">
        <v>140</v>
      </c>
      <c r="B5" s="8"/>
      <c r="C5" s="71" t="s">
        <v>282</v>
      </c>
      <c r="D5" s="9" t="s">
        <v>78</v>
      </c>
      <c r="E5" s="9">
        <v>1</v>
      </c>
      <c r="F5" s="108">
        <f>ROUND(AVERAGE(I5:J5),0)</f>
        <v>283793</v>
      </c>
      <c r="G5" s="108">
        <f>+E5*F5</f>
        <v>283793</v>
      </c>
      <c r="I5" s="125">
        <v>347586.20689655177</v>
      </c>
      <c r="J5" s="125">
        <v>220000</v>
      </c>
    </row>
    <row r="6" spans="1:10" ht="24.75" thickBot="1" x14ac:dyDescent="0.25">
      <c r="A6" s="8" t="s">
        <v>141</v>
      </c>
      <c r="B6" s="8"/>
      <c r="C6" s="71" t="s">
        <v>277</v>
      </c>
      <c r="D6" s="9" t="s">
        <v>78</v>
      </c>
      <c r="E6" s="9">
        <v>9</v>
      </c>
      <c r="F6" s="108">
        <f t="shared" ref="F6:F14" si="0">ROUND(AVERAGE(I6:J6),0)</f>
        <v>205345</v>
      </c>
      <c r="G6" s="108">
        <f t="shared" ref="G6:G11" si="1">+E6*F6</f>
        <v>1848105</v>
      </c>
      <c r="I6" s="371">
        <v>260689.6551724138</v>
      </c>
      <c r="J6" s="371">
        <v>150000</v>
      </c>
    </row>
    <row r="7" spans="1:10" ht="24.75" thickBot="1" x14ac:dyDescent="0.25">
      <c r="A7" s="8" t="s">
        <v>142</v>
      </c>
      <c r="B7" s="8"/>
      <c r="C7" s="71" t="s">
        <v>283</v>
      </c>
      <c r="D7" s="9" t="s">
        <v>78</v>
      </c>
      <c r="E7" s="9">
        <v>6</v>
      </c>
      <c r="F7" s="108">
        <f t="shared" si="0"/>
        <v>205345</v>
      </c>
      <c r="G7" s="108">
        <f t="shared" si="1"/>
        <v>1232070</v>
      </c>
      <c r="I7" s="371">
        <v>260689.6551724138</v>
      </c>
      <c r="J7" s="371">
        <v>150000</v>
      </c>
    </row>
    <row r="8" spans="1:10" ht="24.75" thickBot="1" x14ac:dyDescent="0.25">
      <c r="A8" s="8" t="s">
        <v>143</v>
      </c>
      <c r="B8" s="8"/>
      <c r="C8" s="71" t="s">
        <v>284</v>
      </c>
      <c r="D8" s="9" t="s">
        <v>78</v>
      </c>
      <c r="E8" s="9">
        <v>2</v>
      </c>
      <c r="F8" s="108">
        <f t="shared" si="0"/>
        <v>248793</v>
      </c>
      <c r="G8" s="108">
        <f t="shared" si="1"/>
        <v>497586</v>
      </c>
      <c r="I8" s="371">
        <v>347586.20689655177</v>
      </c>
      <c r="J8" s="371">
        <v>150000</v>
      </c>
    </row>
    <row r="9" spans="1:10" ht="24.75" thickBot="1" x14ac:dyDescent="0.25">
      <c r="A9" s="8" t="s">
        <v>144</v>
      </c>
      <c r="B9" s="8"/>
      <c r="C9" s="71" t="s">
        <v>285</v>
      </c>
      <c r="D9" s="9" t="s">
        <v>78</v>
      </c>
      <c r="E9" s="9">
        <v>2</v>
      </c>
      <c r="F9" s="108">
        <f t="shared" si="0"/>
        <v>223793</v>
      </c>
      <c r="G9" s="108">
        <f t="shared" si="1"/>
        <v>447586</v>
      </c>
      <c r="I9" s="371">
        <v>347586.20689655177</v>
      </c>
      <c r="J9" s="371">
        <v>100000</v>
      </c>
    </row>
    <row r="10" spans="1:10" ht="24.75" thickBot="1" x14ac:dyDescent="0.25">
      <c r="A10" s="8" t="s">
        <v>145</v>
      </c>
      <c r="B10" s="8"/>
      <c r="C10" s="71" t="s">
        <v>286</v>
      </c>
      <c r="D10" s="9" t="s">
        <v>78</v>
      </c>
      <c r="E10" s="9">
        <v>1</v>
      </c>
      <c r="F10" s="108">
        <f t="shared" si="0"/>
        <v>245517</v>
      </c>
      <c r="G10" s="108">
        <f t="shared" si="1"/>
        <v>245517</v>
      </c>
      <c r="I10" s="371">
        <v>391034.4827586207</v>
      </c>
      <c r="J10" s="371">
        <v>100000</v>
      </c>
    </row>
    <row r="11" spans="1:10" ht="36.75" thickBot="1" x14ac:dyDescent="0.25">
      <c r="A11" s="8" t="s">
        <v>146</v>
      </c>
      <c r="B11" s="8"/>
      <c r="C11" s="71" t="s">
        <v>287</v>
      </c>
      <c r="D11" s="9" t="s">
        <v>78</v>
      </c>
      <c r="E11" s="9">
        <v>5</v>
      </c>
      <c r="F11" s="108">
        <f t="shared" si="0"/>
        <v>245517</v>
      </c>
      <c r="G11" s="108">
        <f t="shared" si="1"/>
        <v>1227585</v>
      </c>
      <c r="I11" s="371">
        <v>391034.4827586207</v>
      </c>
      <c r="J11" s="371">
        <v>100000</v>
      </c>
    </row>
    <row r="12" spans="1:10" ht="15.75" customHeight="1" thickBot="1" x14ac:dyDescent="0.25">
      <c r="A12" s="116" t="s">
        <v>159</v>
      </c>
      <c r="B12" s="318" t="s">
        <v>311</v>
      </c>
      <c r="C12" s="319"/>
      <c r="D12" s="319"/>
      <c r="E12" s="319"/>
      <c r="F12" s="319"/>
      <c r="G12" s="320"/>
      <c r="I12" s="135"/>
      <c r="J12" s="135"/>
    </row>
    <row r="13" spans="1:10" ht="13.5" thickBot="1" x14ac:dyDescent="0.25">
      <c r="A13" s="8" t="s">
        <v>161</v>
      </c>
      <c r="B13" s="13" t="s">
        <v>205</v>
      </c>
      <c r="C13" s="72" t="s">
        <v>13</v>
      </c>
      <c r="D13" s="13" t="s">
        <v>78</v>
      </c>
      <c r="E13" s="39">
        <v>1</v>
      </c>
      <c r="F13" s="108">
        <f t="shared" si="0"/>
        <v>425862</v>
      </c>
      <c r="G13" s="108">
        <f>+E13*F13</f>
        <v>425862</v>
      </c>
      <c r="I13" s="374">
        <v>651724.13793103443</v>
      </c>
      <c r="J13" s="126">
        <v>200000</v>
      </c>
    </row>
    <row r="14" spans="1:10" ht="24.75" thickBot="1" x14ac:dyDescent="0.25">
      <c r="A14" s="8" t="s">
        <v>162</v>
      </c>
      <c r="B14" s="13"/>
      <c r="C14" s="117" t="s">
        <v>369</v>
      </c>
      <c r="D14" s="103" t="s">
        <v>78</v>
      </c>
      <c r="E14" s="39">
        <v>2</v>
      </c>
      <c r="F14" s="108">
        <f t="shared" si="0"/>
        <v>158621</v>
      </c>
      <c r="G14" s="108">
        <f>+E14*F14</f>
        <v>317242</v>
      </c>
      <c r="I14" s="126">
        <v>217241.37931034481</v>
      </c>
      <c r="J14" s="126">
        <v>100000</v>
      </c>
    </row>
    <row r="15" spans="1:10" ht="13.5" customHeight="1" thickBot="1" x14ac:dyDescent="0.25">
      <c r="A15" s="327" t="s">
        <v>381</v>
      </c>
      <c r="B15" s="328"/>
      <c r="C15" s="328"/>
      <c r="D15" s="328"/>
      <c r="E15" s="328"/>
      <c r="F15" s="329"/>
      <c r="G15" s="150">
        <f>SUM(G5:G11,G13:G14)</f>
        <v>6525346</v>
      </c>
    </row>
  </sheetData>
  <mergeCells count="5">
    <mergeCell ref="A3:A4"/>
    <mergeCell ref="B12:G12"/>
    <mergeCell ref="B2:G2"/>
    <mergeCell ref="B3:G3"/>
    <mergeCell ref="A15:F15"/>
  </mergeCells>
  <pageMargins left="0.70866141732283472" right="0.70866141732283472" top="0.74803149606299213" bottom="0.74803149606299213" header="0.31496062992125984" footer="0.31496062992125984"/>
  <pageSetup paperSize="9" scale="4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9C326-45FF-4D35-BA23-3B4DFDFDEFFA}">
  <dimension ref="A1:H49"/>
  <sheetViews>
    <sheetView zoomScaleNormal="100" workbookViewId="0">
      <selection activeCell="L33" sqref="L33"/>
    </sheetView>
  </sheetViews>
  <sheetFormatPr baseColWidth="10" defaultRowHeight="12.75" x14ac:dyDescent="0.2"/>
  <cols>
    <col min="1" max="1" width="5.85546875" style="49" customWidth="1"/>
    <col min="2" max="2" width="85" bestFit="1" customWidth="1"/>
    <col min="4" max="4" width="9.140625" style="49" bestFit="1" customWidth="1"/>
    <col min="5" max="5" width="16.5703125" bestFit="1" customWidth="1"/>
    <col min="6" max="6" width="5.28515625" customWidth="1"/>
    <col min="7" max="7" width="15.42578125" bestFit="1" customWidth="1"/>
    <col min="8" max="8" width="14.42578125" bestFit="1" customWidth="1"/>
  </cols>
  <sheetData>
    <row r="1" spans="1:8" ht="13.5" thickBot="1" x14ac:dyDescent="0.25"/>
    <row r="2" spans="1:8" ht="13.5" thickBot="1" x14ac:dyDescent="0.25">
      <c r="A2" s="330" t="s">
        <v>313</v>
      </c>
      <c r="B2" s="331"/>
      <c r="C2" s="331"/>
      <c r="D2" s="331"/>
      <c r="E2" s="332"/>
      <c r="G2" s="123" t="s">
        <v>370</v>
      </c>
      <c r="H2" s="124" t="s">
        <v>371</v>
      </c>
    </row>
    <row r="3" spans="1:8" ht="39" thickBot="1" x14ac:dyDescent="0.25">
      <c r="A3" s="162" t="s">
        <v>292</v>
      </c>
      <c r="B3" s="163" t="s">
        <v>293</v>
      </c>
      <c r="C3" s="163" t="s">
        <v>294</v>
      </c>
      <c r="D3" s="163" t="s">
        <v>295</v>
      </c>
      <c r="E3" s="164" t="s">
        <v>388</v>
      </c>
      <c r="G3" s="123" t="s">
        <v>297</v>
      </c>
      <c r="H3" s="124" t="s">
        <v>297</v>
      </c>
    </row>
    <row r="4" spans="1:8" x14ac:dyDescent="0.2">
      <c r="A4" s="158">
        <v>1</v>
      </c>
      <c r="B4" s="159" t="s">
        <v>326</v>
      </c>
      <c r="C4" s="160" t="s">
        <v>296</v>
      </c>
      <c r="D4" s="160">
        <v>1</v>
      </c>
      <c r="E4" s="161">
        <f t="shared" ref="E4:E48" si="0">ROUND(AVERAGE(G4:H4),0)</f>
        <v>2163716</v>
      </c>
      <c r="G4" s="371">
        <v>3327432</v>
      </c>
      <c r="H4" s="371">
        <v>1000000</v>
      </c>
    </row>
    <row r="5" spans="1:8" x14ac:dyDescent="0.2">
      <c r="A5" s="154">
        <v>2</v>
      </c>
      <c r="B5" s="50" t="s">
        <v>327</v>
      </c>
      <c r="C5" s="76" t="s">
        <v>296</v>
      </c>
      <c r="D5" s="139">
        <v>1</v>
      </c>
      <c r="E5" s="155">
        <f t="shared" si="0"/>
        <v>2471324</v>
      </c>
      <c r="G5" s="371">
        <v>3942648</v>
      </c>
      <c r="H5" s="371">
        <v>1000000</v>
      </c>
    </row>
    <row r="6" spans="1:8" x14ac:dyDescent="0.2">
      <c r="A6" s="154">
        <v>3</v>
      </c>
      <c r="B6" s="50" t="s">
        <v>328</v>
      </c>
      <c r="C6" s="76" t="s">
        <v>296</v>
      </c>
      <c r="D6" s="139">
        <v>1</v>
      </c>
      <c r="E6" s="155">
        <f t="shared" si="0"/>
        <v>8623074</v>
      </c>
      <c r="G6" s="371">
        <v>16246148</v>
      </c>
      <c r="H6" s="371">
        <v>1000000</v>
      </c>
    </row>
    <row r="7" spans="1:8" x14ac:dyDescent="0.2">
      <c r="A7" s="154">
        <v>4</v>
      </c>
      <c r="B7" s="50" t="s">
        <v>329</v>
      </c>
      <c r="C7" s="76" t="s">
        <v>296</v>
      </c>
      <c r="D7" s="139">
        <v>1</v>
      </c>
      <c r="E7" s="155">
        <f t="shared" si="0"/>
        <v>5500100</v>
      </c>
      <c r="G7" s="371">
        <v>7000200</v>
      </c>
      <c r="H7" s="371">
        <v>4000000</v>
      </c>
    </row>
    <row r="8" spans="1:8" x14ac:dyDescent="0.2">
      <c r="A8" s="154">
        <v>5</v>
      </c>
      <c r="B8" s="50" t="s">
        <v>330</v>
      </c>
      <c r="C8" s="76" t="s">
        <v>296</v>
      </c>
      <c r="D8" s="139">
        <v>1</v>
      </c>
      <c r="E8" s="155">
        <f t="shared" si="0"/>
        <v>609300</v>
      </c>
      <c r="G8" s="371">
        <v>718600</v>
      </c>
      <c r="H8" s="371">
        <v>500000</v>
      </c>
    </row>
    <row r="9" spans="1:8" x14ac:dyDescent="0.2">
      <c r="A9" s="154">
        <v>6</v>
      </c>
      <c r="B9" s="50" t="s">
        <v>331</v>
      </c>
      <c r="C9" s="76" t="s">
        <v>296</v>
      </c>
      <c r="D9" s="139">
        <v>1</v>
      </c>
      <c r="E9" s="155">
        <f t="shared" si="0"/>
        <v>740000</v>
      </c>
      <c r="G9" s="371">
        <v>980000</v>
      </c>
      <c r="H9" s="371">
        <v>500000</v>
      </c>
    </row>
    <row r="10" spans="1:8" x14ac:dyDescent="0.2">
      <c r="A10" s="154">
        <v>7</v>
      </c>
      <c r="B10" s="50" t="s">
        <v>314</v>
      </c>
      <c r="C10" s="76" t="s">
        <v>296</v>
      </c>
      <c r="D10" s="139">
        <v>1</v>
      </c>
      <c r="E10" s="155">
        <f t="shared" si="0"/>
        <v>829144</v>
      </c>
      <c r="G10" s="371">
        <v>658288</v>
      </c>
      <c r="H10" s="371">
        <v>1000000</v>
      </c>
    </row>
    <row r="11" spans="1:8" x14ac:dyDescent="0.2">
      <c r="A11" s="154">
        <v>8</v>
      </c>
      <c r="B11" s="50" t="s">
        <v>315</v>
      </c>
      <c r="C11" s="76" t="s">
        <v>296</v>
      </c>
      <c r="D11" s="139">
        <v>1</v>
      </c>
      <c r="E11" s="155">
        <f t="shared" si="0"/>
        <v>2480000</v>
      </c>
      <c r="G11" s="371">
        <v>960000</v>
      </c>
      <c r="H11" s="371">
        <v>4000000</v>
      </c>
    </row>
    <row r="12" spans="1:8" x14ac:dyDescent="0.2">
      <c r="A12" s="154">
        <v>9</v>
      </c>
      <c r="B12" s="50" t="s">
        <v>316</v>
      </c>
      <c r="C12" s="76" t="s">
        <v>296</v>
      </c>
      <c r="D12" s="139">
        <v>1</v>
      </c>
      <c r="E12" s="155">
        <f>ROUND(AVERAGE(G12:H12),0)</f>
        <v>4000000</v>
      </c>
      <c r="G12" s="375" t="s">
        <v>372</v>
      </c>
      <c r="H12" s="371">
        <v>4000000</v>
      </c>
    </row>
    <row r="13" spans="1:8" x14ac:dyDescent="0.2">
      <c r="A13" s="154">
        <v>10</v>
      </c>
      <c r="B13" s="50" t="s">
        <v>317</v>
      </c>
      <c r="C13" s="76" t="s">
        <v>296</v>
      </c>
      <c r="D13" s="139">
        <v>1</v>
      </c>
      <c r="E13" s="155">
        <f t="shared" si="0"/>
        <v>4000000</v>
      </c>
      <c r="G13" s="375" t="s">
        <v>372</v>
      </c>
      <c r="H13" s="371">
        <v>4000000</v>
      </c>
    </row>
    <row r="14" spans="1:8" x14ac:dyDescent="0.2">
      <c r="A14" s="154">
        <v>11</v>
      </c>
      <c r="B14" s="50" t="s">
        <v>318</v>
      </c>
      <c r="C14" s="76" t="s">
        <v>296</v>
      </c>
      <c r="D14" s="139">
        <v>1</v>
      </c>
      <c r="E14" s="155">
        <f t="shared" si="0"/>
        <v>4000000</v>
      </c>
      <c r="G14" s="375" t="s">
        <v>372</v>
      </c>
      <c r="H14" s="371">
        <v>4000000</v>
      </c>
    </row>
    <row r="15" spans="1:8" x14ac:dyDescent="0.2">
      <c r="A15" s="154">
        <v>12</v>
      </c>
      <c r="B15" s="50" t="s">
        <v>106</v>
      </c>
      <c r="C15" s="76" t="s">
        <v>296</v>
      </c>
      <c r="D15" s="139">
        <v>1</v>
      </c>
      <c r="E15" s="155">
        <f t="shared" si="0"/>
        <v>13257000</v>
      </c>
      <c r="G15" s="371">
        <v>24514000</v>
      </c>
      <c r="H15" s="371">
        <v>2000000</v>
      </c>
    </row>
    <row r="16" spans="1:8" x14ac:dyDescent="0.2">
      <c r="A16" s="154">
        <v>13</v>
      </c>
      <c r="B16" s="50" t="s">
        <v>332</v>
      </c>
      <c r="C16" s="76" t="s">
        <v>296</v>
      </c>
      <c r="D16" s="139">
        <v>1</v>
      </c>
      <c r="E16" s="155">
        <f t="shared" si="0"/>
        <v>2937050</v>
      </c>
      <c r="G16" s="371">
        <v>3874100</v>
      </c>
      <c r="H16" s="371">
        <v>2000000</v>
      </c>
    </row>
    <row r="17" spans="1:8" x14ac:dyDescent="0.2">
      <c r="A17" s="154">
        <v>14</v>
      </c>
      <c r="B17" s="50" t="s">
        <v>333</v>
      </c>
      <c r="C17" s="76" t="s">
        <v>296</v>
      </c>
      <c r="D17" s="139">
        <v>1</v>
      </c>
      <c r="E17" s="155">
        <f t="shared" si="0"/>
        <v>5280000</v>
      </c>
      <c r="G17" s="371">
        <v>9560000</v>
      </c>
      <c r="H17" s="371">
        <v>1000000</v>
      </c>
    </row>
    <row r="18" spans="1:8" x14ac:dyDescent="0.2">
      <c r="A18" s="154">
        <v>15</v>
      </c>
      <c r="B18" s="50" t="s">
        <v>319</v>
      </c>
      <c r="C18" s="76" t="s">
        <v>296</v>
      </c>
      <c r="D18" s="139">
        <v>1</v>
      </c>
      <c r="E18" s="155">
        <f t="shared" si="0"/>
        <v>796000</v>
      </c>
      <c r="G18" s="371">
        <v>592000</v>
      </c>
      <c r="H18" s="371">
        <v>1000000</v>
      </c>
    </row>
    <row r="19" spans="1:8" x14ac:dyDescent="0.2">
      <c r="A19" s="154">
        <v>16</v>
      </c>
      <c r="B19" s="50" t="s">
        <v>320</v>
      </c>
      <c r="C19" s="76" t="s">
        <v>296</v>
      </c>
      <c r="D19" s="139">
        <v>1</v>
      </c>
      <c r="E19" s="155">
        <f t="shared" si="0"/>
        <v>247000</v>
      </c>
      <c r="G19" s="371">
        <v>294000</v>
      </c>
      <c r="H19" s="371">
        <v>200000</v>
      </c>
    </row>
    <row r="20" spans="1:8" x14ac:dyDescent="0.2">
      <c r="A20" s="154">
        <v>17</v>
      </c>
      <c r="B20" s="50" t="s">
        <v>321</v>
      </c>
      <c r="C20" s="76" t="s">
        <v>296</v>
      </c>
      <c r="D20" s="139">
        <v>1</v>
      </c>
      <c r="E20" s="155">
        <f t="shared" si="0"/>
        <v>205736</v>
      </c>
      <c r="G20" s="371">
        <v>211472</v>
      </c>
      <c r="H20" s="371">
        <v>200000</v>
      </c>
    </row>
    <row r="21" spans="1:8" x14ac:dyDescent="0.2">
      <c r="A21" s="154">
        <v>18</v>
      </c>
      <c r="B21" s="50" t="s">
        <v>73</v>
      </c>
      <c r="C21" s="76" t="s">
        <v>296</v>
      </c>
      <c r="D21" s="139">
        <v>1</v>
      </c>
      <c r="E21" s="155">
        <f t="shared" si="0"/>
        <v>1171806</v>
      </c>
      <c r="G21" s="371">
        <v>343612</v>
      </c>
      <c r="H21" s="371">
        <v>2000000</v>
      </c>
    </row>
    <row r="22" spans="1:8" x14ac:dyDescent="0.2">
      <c r="A22" s="154">
        <v>19</v>
      </c>
      <c r="B22" s="50" t="s">
        <v>334</v>
      </c>
      <c r="C22" s="76" t="s">
        <v>296</v>
      </c>
      <c r="D22" s="139">
        <v>1</v>
      </c>
      <c r="E22" s="155">
        <f t="shared" si="0"/>
        <v>2042500</v>
      </c>
      <c r="G22" s="371">
        <v>1085000</v>
      </c>
      <c r="H22" s="371">
        <v>3000000</v>
      </c>
    </row>
    <row r="23" spans="1:8" x14ac:dyDescent="0.2">
      <c r="A23" s="154">
        <v>20</v>
      </c>
      <c r="B23" s="50" t="s">
        <v>335</v>
      </c>
      <c r="C23" s="76" t="s">
        <v>296</v>
      </c>
      <c r="D23" s="139">
        <v>1</v>
      </c>
      <c r="E23" s="155">
        <f t="shared" si="0"/>
        <v>2603000</v>
      </c>
      <c r="G23" s="371">
        <v>1206000</v>
      </c>
      <c r="H23" s="371">
        <v>4000000</v>
      </c>
    </row>
    <row r="24" spans="1:8" x14ac:dyDescent="0.2">
      <c r="A24" s="154">
        <v>21</v>
      </c>
      <c r="B24" s="50" t="s">
        <v>336</v>
      </c>
      <c r="C24" s="76" t="s">
        <v>296</v>
      </c>
      <c r="D24" s="139">
        <v>1</v>
      </c>
      <c r="E24" s="155">
        <f t="shared" si="0"/>
        <v>3180000</v>
      </c>
      <c r="G24" s="371">
        <v>2360000</v>
      </c>
      <c r="H24" s="371">
        <v>4000000</v>
      </c>
    </row>
    <row r="25" spans="1:8" x14ac:dyDescent="0.2">
      <c r="A25" s="154">
        <v>22</v>
      </c>
      <c r="B25" s="50" t="s">
        <v>337</v>
      </c>
      <c r="C25" s="76" t="s">
        <v>296</v>
      </c>
      <c r="D25" s="139">
        <v>1</v>
      </c>
      <c r="E25" s="155">
        <f t="shared" si="0"/>
        <v>4660000</v>
      </c>
      <c r="G25" s="371">
        <v>5320000</v>
      </c>
      <c r="H25" s="371">
        <v>4000000</v>
      </c>
    </row>
    <row r="26" spans="1:8" x14ac:dyDescent="0.2">
      <c r="A26" s="154">
        <v>23</v>
      </c>
      <c r="B26" s="50" t="s">
        <v>338</v>
      </c>
      <c r="C26" s="76" t="s">
        <v>296</v>
      </c>
      <c r="D26" s="139">
        <v>1</v>
      </c>
      <c r="E26" s="155">
        <f t="shared" si="0"/>
        <v>1862000</v>
      </c>
      <c r="G26" s="371">
        <v>2224000</v>
      </c>
      <c r="H26" s="371">
        <v>1500000</v>
      </c>
    </row>
    <row r="27" spans="1:8" x14ac:dyDescent="0.2">
      <c r="A27" s="154">
        <v>24</v>
      </c>
      <c r="B27" s="50" t="s">
        <v>339</v>
      </c>
      <c r="C27" s="76" t="s">
        <v>296</v>
      </c>
      <c r="D27" s="139">
        <v>1</v>
      </c>
      <c r="E27" s="155">
        <f t="shared" si="0"/>
        <v>1880000</v>
      </c>
      <c r="G27" s="371">
        <v>2260000</v>
      </c>
      <c r="H27" s="371">
        <v>1500000</v>
      </c>
    </row>
    <row r="28" spans="1:8" x14ac:dyDescent="0.2">
      <c r="A28" s="154">
        <v>25</v>
      </c>
      <c r="B28" s="50" t="s">
        <v>340</v>
      </c>
      <c r="C28" s="76" t="s">
        <v>296</v>
      </c>
      <c r="D28" s="139">
        <v>1</v>
      </c>
      <c r="E28" s="155">
        <f t="shared" si="0"/>
        <v>3350000</v>
      </c>
      <c r="G28" s="371">
        <v>3700000</v>
      </c>
      <c r="H28" s="371">
        <v>3000000</v>
      </c>
    </row>
    <row r="29" spans="1:8" x14ac:dyDescent="0.2">
      <c r="A29" s="154">
        <v>26</v>
      </c>
      <c r="B29" s="50" t="s">
        <v>341</v>
      </c>
      <c r="C29" s="76" t="s">
        <v>296</v>
      </c>
      <c r="D29" s="139">
        <v>1</v>
      </c>
      <c r="E29" s="155">
        <f t="shared" si="0"/>
        <v>3540000</v>
      </c>
      <c r="G29" s="371">
        <v>4080000</v>
      </c>
      <c r="H29" s="371">
        <v>3000000</v>
      </c>
    </row>
    <row r="30" spans="1:8" x14ac:dyDescent="0.2">
      <c r="A30" s="154">
        <v>27</v>
      </c>
      <c r="B30" s="50" t="s">
        <v>342</v>
      </c>
      <c r="C30" s="76" t="s">
        <v>296</v>
      </c>
      <c r="D30" s="139">
        <v>1</v>
      </c>
      <c r="E30" s="155">
        <f t="shared" si="0"/>
        <v>2850000</v>
      </c>
      <c r="G30" s="371">
        <v>2700000</v>
      </c>
      <c r="H30" s="371">
        <v>3000000</v>
      </c>
    </row>
    <row r="31" spans="1:8" x14ac:dyDescent="0.2">
      <c r="A31" s="154">
        <v>28</v>
      </c>
      <c r="B31" s="50" t="s">
        <v>343</v>
      </c>
      <c r="C31" s="76" t="s">
        <v>296</v>
      </c>
      <c r="D31" s="139">
        <v>1</v>
      </c>
      <c r="E31" s="155">
        <f t="shared" si="0"/>
        <v>2850000</v>
      </c>
      <c r="G31" s="371">
        <v>2700000</v>
      </c>
      <c r="H31" s="371">
        <v>3000000</v>
      </c>
    </row>
    <row r="32" spans="1:8" x14ac:dyDescent="0.2">
      <c r="A32" s="154">
        <v>29</v>
      </c>
      <c r="B32" s="50" t="s">
        <v>324</v>
      </c>
      <c r="C32" s="76" t="s">
        <v>296</v>
      </c>
      <c r="D32" s="139">
        <v>1</v>
      </c>
      <c r="E32" s="155">
        <f t="shared" si="0"/>
        <v>2400000</v>
      </c>
      <c r="G32" s="371">
        <v>800000</v>
      </c>
      <c r="H32" s="371">
        <v>4000000</v>
      </c>
    </row>
    <row r="33" spans="1:8" x14ac:dyDescent="0.2">
      <c r="A33" s="154">
        <v>30</v>
      </c>
      <c r="B33" s="50" t="s">
        <v>344</v>
      </c>
      <c r="C33" s="76" t="s">
        <v>296</v>
      </c>
      <c r="D33" s="139">
        <v>1</v>
      </c>
      <c r="E33" s="155">
        <f t="shared" si="0"/>
        <v>948700</v>
      </c>
      <c r="G33" s="371">
        <v>897400</v>
      </c>
      <c r="H33" s="371">
        <v>1000000</v>
      </c>
    </row>
    <row r="34" spans="1:8" x14ac:dyDescent="0.2">
      <c r="A34" s="154">
        <v>31</v>
      </c>
      <c r="B34" s="50" t="s">
        <v>345</v>
      </c>
      <c r="C34" s="76" t="s">
        <v>296</v>
      </c>
      <c r="D34" s="139">
        <v>1</v>
      </c>
      <c r="E34" s="155">
        <f t="shared" si="0"/>
        <v>852000</v>
      </c>
      <c r="G34" s="371">
        <v>704000</v>
      </c>
      <c r="H34" s="371">
        <v>1000000</v>
      </c>
    </row>
    <row r="35" spans="1:8" x14ac:dyDescent="0.2">
      <c r="A35" s="154">
        <v>32</v>
      </c>
      <c r="B35" s="50" t="s">
        <v>346</v>
      </c>
      <c r="C35" s="76" t="s">
        <v>296</v>
      </c>
      <c r="D35" s="139">
        <v>1</v>
      </c>
      <c r="E35" s="155">
        <f t="shared" si="0"/>
        <v>1648000</v>
      </c>
      <c r="G35" s="371">
        <v>1296000</v>
      </c>
      <c r="H35" s="371">
        <v>2000000</v>
      </c>
    </row>
    <row r="36" spans="1:8" x14ac:dyDescent="0.2">
      <c r="A36" s="154">
        <v>33</v>
      </c>
      <c r="B36" s="50" t="s">
        <v>347</v>
      </c>
      <c r="C36" s="76" t="s">
        <v>296</v>
      </c>
      <c r="D36" s="139">
        <v>1</v>
      </c>
      <c r="E36" s="155">
        <f t="shared" si="0"/>
        <v>3305000</v>
      </c>
      <c r="G36" s="371">
        <v>3610000</v>
      </c>
      <c r="H36" s="371">
        <v>3000000</v>
      </c>
    </row>
    <row r="37" spans="1:8" x14ac:dyDescent="0.2">
      <c r="A37" s="154">
        <v>34</v>
      </c>
      <c r="B37" s="50" t="s">
        <v>348</v>
      </c>
      <c r="C37" s="76" t="s">
        <v>296</v>
      </c>
      <c r="D37" s="139">
        <v>1</v>
      </c>
      <c r="E37" s="155">
        <f t="shared" si="0"/>
        <v>827100</v>
      </c>
      <c r="G37" s="371">
        <v>654200</v>
      </c>
      <c r="H37" s="371">
        <v>1000000</v>
      </c>
    </row>
    <row r="38" spans="1:8" x14ac:dyDescent="0.2">
      <c r="A38" s="154">
        <v>35</v>
      </c>
      <c r="B38" s="50" t="s">
        <v>107</v>
      </c>
      <c r="C38" s="76" t="s">
        <v>296</v>
      </c>
      <c r="D38" s="139">
        <v>1</v>
      </c>
      <c r="E38" s="155">
        <f t="shared" si="0"/>
        <v>3352000</v>
      </c>
      <c r="G38" s="371">
        <v>3704000</v>
      </c>
      <c r="H38" s="371">
        <v>3000000</v>
      </c>
    </row>
    <row r="39" spans="1:8" x14ac:dyDescent="0.2">
      <c r="A39" s="154">
        <v>36</v>
      </c>
      <c r="B39" s="50" t="s">
        <v>349</v>
      </c>
      <c r="C39" s="76" t="s">
        <v>296</v>
      </c>
      <c r="D39" s="139">
        <v>1</v>
      </c>
      <c r="E39" s="155">
        <f t="shared" si="0"/>
        <v>289500</v>
      </c>
      <c r="G39" s="371">
        <v>79000</v>
      </c>
      <c r="H39" s="371">
        <v>500000</v>
      </c>
    </row>
    <row r="40" spans="1:8" x14ac:dyDescent="0.2">
      <c r="A40" s="154">
        <v>37</v>
      </c>
      <c r="B40" s="50" t="s">
        <v>350</v>
      </c>
      <c r="C40" s="76" t="s">
        <v>296</v>
      </c>
      <c r="D40" s="139">
        <v>1</v>
      </c>
      <c r="E40" s="155">
        <f t="shared" si="0"/>
        <v>494900</v>
      </c>
      <c r="G40" s="371">
        <v>489800</v>
      </c>
      <c r="H40" s="371">
        <v>500000</v>
      </c>
    </row>
    <row r="41" spans="1:8" x14ac:dyDescent="0.2">
      <c r="A41" s="154">
        <v>38</v>
      </c>
      <c r="B41" s="50" t="s">
        <v>351</v>
      </c>
      <c r="C41" s="76" t="s">
        <v>296</v>
      </c>
      <c r="D41" s="139">
        <v>1</v>
      </c>
      <c r="E41" s="155">
        <f t="shared" si="0"/>
        <v>255500</v>
      </c>
      <c r="G41" s="371">
        <v>11000</v>
      </c>
      <c r="H41" s="371">
        <v>500000</v>
      </c>
    </row>
    <row r="42" spans="1:8" x14ac:dyDescent="0.2">
      <c r="A42" s="154">
        <v>39</v>
      </c>
      <c r="B42" s="50" t="s">
        <v>352</v>
      </c>
      <c r="C42" s="76" t="s">
        <v>296</v>
      </c>
      <c r="D42" s="139">
        <v>1</v>
      </c>
      <c r="E42" s="155">
        <f t="shared" si="0"/>
        <v>256700</v>
      </c>
      <c r="G42" s="371">
        <v>13400</v>
      </c>
      <c r="H42" s="371">
        <v>500000</v>
      </c>
    </row>
    <row r="43" spans="1:8" x14ac:dyDescent="0.2">
      <c r="A43" s="154">
        <v>40</v>
      </c>
      <c r="B43" s="50" t="s">
        <v>353</v>
      </c>
      <c r="C43" s="76" t="s">
        <v>296</v>
      </c>
      <c r="D43" s="139">
        <v>1</v>
      </c>
      <c r="E43" s="155">
        <f t="shared" si="0"/>
        <v>148000</v>
      </c>
      <c r="G43" s="371">
        <v>96000</v>
      </c>
      <c r="H43" s="371">
        <v>200000</v>
      </c>
    </row>
    <row r="44" spans="1:8" x14ac:dyDescent="0.2">
      <c r="A44" s="154">
        <v>41</v>
      </c>
      <c r="B44" s="50" t="s">
        <v>354</v>
      </c>
      <c r="C44" s="76" t="s">
        <v>296</v>
      </c>
      <c r="D44" s="139">
        <v>1</v>
      </c>
      <c r="E44" s="155">
        <f t="shared" si="0"/>
        <v>685900</v>
      </c>
      <c r="G44" s="371">
        <v>1171800</v>
      </c>
      <c r="H44" s="371">
        <v>200000</v>
      </c>
    </row>
    <row r="45" spans="1:8" x14ac:dyDescent="0.2">
      <c r="A45" s="154">
        <v>42</v>
      </c>
      <c r="B45" s="50" t="s">
        <v>355</v>
      </c>
      <c r="C45" s="76" t="s">
        <v>296</v>
      </c>
      <c r="D45" s="139">
        <v>1</v>
      </c>
      <c r="E45" s="155">
        <f t="shared" si="0"/>
        <v>365000</v>
      </c>
      <c r="G45" s="371">
        <v>530000</v>
      </c>
      <c r="H45" s="371">
        <v>200000</v>
      </c>
    </row>
    <row r="46" spans="1:8" x14ac:dyDescent="0.2">
      <c r="A46" s="154">
        <v>43</v>
      </c>
      <c r="B46" s="50" t="s">
        <v>356</v>
      </c>
      <c r="C46" s="76" t="s">
        <v>296</v>
      </c>
      <c r="D46" s="139">
        <v>1</v>
      </c>
      <c r="E46" s="155">
        <f t="shared" si="0"/>
        <v>157000</v>
      </c>
      <c r="G46" s="371">
        <v>114000</v>
      </c>
      <c r="H46" s="371">
        <v>200000</v>
      </c>
    </row>
    <row r="47" spans="1:8" x14ac:dyDescent="0.2">
      <c r="A47" s="154">
        <v>44</v>
      </c>
      <c r="B47" s="50" t="s">
        <v>357</v>
      </c>
      <c r="C47" s="76" t="s">
        <v>296</v>
      </c>
      <c r="D47" s="139">
        <v>1</v>
      </c>
      <c r="E47" s="155">
        <f t="shared" si="0"/>
        <v>157000</v>
      </c>
      <c r="G47" s="371">
        <v>114000</v>
      </c>
      <c r="H47" s="371">
        <v>200000</v>
      </c>
    </row>
    <row r="48" spans="1:8" ht="13.5" thickBot="1" x14ac:dyDescent="0.25">
      <c r="A48" s="156">
        <v>45</v>
      </c>
      <c r="B48" s="152" t="s">
        <v>358</v>
      </c>
      <c r="C48" s="151" t="s">
        <v>296</v>
      </c>
      <c r="D48" s="153">
        <v>1</v>
      </c>
      <c r="E48" s="157">
        <f t="shared" si="0"/>
        <v>590000</v>
      </c>
      <c r="G48" s="371">
        <v>980000</v>
      </c>
      <c r="H48" s="371">
        <v>200000</v>
      </c>
    </row>
    <row r="49" spans="1:5" ht="13.5" thickBot="1" x14ac:dyDescent="0.25">
      <c r="A49" s="330" t="s">
        <v>382</v>
      </c>
      <c r="B49" s="331"/>
      <c r="C49" s="331"/>
      <c r="D49" s="331"/>
      <c r="E49" s="150">
        <f>SUM(E4:E48)</f>
        <v>104861050</v>
      </c>
    </row>
  </sheetData>
  <mergeCells count="2">
    <mergeCell ref="A2:E2"/>
    <mergeCell ref="A49:D49"/>
  </mergeCells>
  <pageMargins left="0.70866141732283472" right="0.70866141732283472" top="0.74803149606299213" bottom="0.74803149606299213" header="0.31496062992125984" footer="0.31496062992125984"/>
  <pageSetup paperSize="9" scale="5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42DBB-9F22-4E55-929A-0A438D63967F}">
  <sheetPr>
    <tabColor rgb="FF003399"/>
  </sheetPr>
  <dimension ref="A2:C44"/>
  <sheetViews>
    <sheetView topLeftCell="A10" zoomScaleNormal="100" workbookViewId="0">
      <selection activeCell="H22" sqref="H22"/>
    </sheetView>
  </sheetViews>
  <sheetFormatPr baseColWidth="10" defaultRowHeight="12.75" x14ac:dyDescent="0.2"/>
  <cols>
    <col min="2" max="2" width="37.28515625" customWidth="1"/>
    <col min="3" max="3" width="63.42578125" customWidth="1"/>
  </cols>
  <sheetData>
    <row r="2" spans="1:3" ht="2.25" customHeight="1" thickBot="1" x14ac:dyDescent="0.25"/>
    <row r="3" spans="1:3" ht="27" customHeight="1" thickBot="1" x14ac:dyDescent="0.25">
      <c r="A3" s="333" t="s">
        <v>255</v>
      </c>
      <c r="B3" s="334"/>
      <c r="C3" s="335"/>
    </row>
    <row r="4" spans="1:3" ht="19.5" customHeight="1" thickBot="1" x14ac:dyDescent="0.25">
      <c r="A4" s="23" t="s">
        <v>206</v>
      </c>
      <c r="B4" s="336" t="s">
        <v>207</v>
      </c>
      <c r="C4" s="337"/>
    </row>
    <row r="5" spans="1:3" ht="24.75" customHeight="1" thickBot="1" x14ac:dyDescent="0.25">
      <c r="A5" s="23" t="s">
        <v>133</v>
      </c>
      <c r="B5" s="24" t="s">
        <v>208</v>
      </c>
      <c r="C5" s="24" t="s">
        <v>209</v>
      </c>
    </row>
    <row r="6" spans="1:3" ht="36.75" customHeight="1" thickBot="1" x14ac:dyDescent="0.25">
      <c r="A6" s="338">
        <v>1</v>
      </c>
      <c r="B6" s="338" t="s">
        <v>210</v>
      </c>
      <c r="C6" s="25" t="s">
        <v>211</v>
      </c>
    </row>
    <row r="7" spans="1:3" ht="21.75" customHeight="1" thickBot="1" x14ac:dyDescent="0.25">
      <c r="A7" s="339"/>
      <c r="B7" s="339"/>
      <c r="C7" s="25" t="s">
        <v>212</v>
      </c>
    </row>
    <row r="8" spans="1:3" ht="40.5" customHeight="1" thickBot="1" x14ac:dyDescent="0.25">
      <c r="A8" s="339"/>
      <c r="B8" s="339"/>
      <c r="C8" s="25" t="s">
        <v>213</v>
      </c>
    </row>
    <row r="9" spans="1:3" ht="29.25" customHeight="1" thickBot="1" x14ac:dyDescent="0.25">
      <c r="A9" s="339"/>
      <c r="B9" s="339"/>
      <c r="C9" s="25" t="s">
        <v>214</v>
      </c>
    </row>
    <row r="10" spans="1:3" ht="33.75" customHeight="1" thickBot="1" x14ac:dyDescent="0.25">
      <c r="A10" s="339"/>
      <c r="B10" s="339"/>
      <c r="C10" s="25" t="s">
        <v>215</v>
      </c>
    </row>
    <row r="11" spans="1:3" ht="27.75" customHeight="1" thickBot="1" x14ac:dyDescent="0.25">
      <c r="A11" s="340"/>
      <c r="B11" s="340"/>
      <c r="C11" s="26" t="s">
        <v>216</v>
      </c>
    </row>
    <row r="12" spans="1:3" ht="42" customHeight="1" thickBot="1" x14ac:dyDescent="0.25">
      <c r="A12" s="338">
        <v>2</v>
      </c>
      <c r="B12" s="338" t="s">
        <v>217</v>
      </c>
      <c r="C12" s="25" t="s">
        <v>218</v>
      </c>
    </row>
    <row r="13" spans="1:3" ht="30.75" customHeight="1" thickBot="1" x14ac:dyDescent="0.25">
      <c r="A13" s="340"/>
      <c r="B13" s="340"/>
      <c r="C13" s="25" t="s">
        <v>219</v>
      </c>
    </row>
    <row r="14" spans="1:3" ht="54" customHeight="1" thickBot="1" x14ac:dyDescent="0.25">
      <c r="A14" s="338">
        <v>3</v>
      </c>
      <c r="B14" s="338" t="s">
        <v>220</v>
      </c>
      <c r="C14" s="25" t="s">
        <v>221</v>
      </c>
    </row>
    <row r="15" spans="1:3" ht="18" customHeight="1" thickBot="1" x14ac:dyDescent="0.25">
      <c r="A15" s="339"/>
      <c r="B15" s="339"/>
      <c r="C15" s="25" t="s">
        <v>222</v>
      </c>
    </row>
    <row r="16" spans="1:3" ht="28.5" customHeight="1" thickBot="1" x14ac:dyDescent="0.25">
      <c r="A16" s="339"/>
      <c r="B16" s="339"/>
      <c r="C16" s="25" t="s">
        <v>223</v>
      </c>
    </row>
    <row r="17" spans="1:3" ht="22.5" customHeight="1" thickBot="1" x14ac:dyDescent="0.25">
      <c r="A17" s="339"/>
      <c r="B17" s="339"/>
      <c r="C17" s="25" t="s">
        <v>224</v>
      </c>
    </row>
    <row r="18" spans="1:3" ht="23.25" customHeight="1" thickBot="1" x14ac:dyDescent="0.25">
      <c r="A18" s="339"/>
      <c r="B18" s="339"/>
      <c r="C18" s="25" t="s">
        <v>225</v>
      </c>
    </row>
    <row r="19" spans="1:3" ht="22.5" customHeight="1" thickBot="1" x14ac:dyDescent="0.25">
      <c r="A19" s="339"/>
      <c r="B19" s="339"/>
      <c r="C19" s="25" t="s">
        <v>226</v>
      </c>
    </row>
    <row r="20" spans="1:3" ht="29.25" customHeight="1" thickBot="1" x14ac:dyDescent="0.25">
      <c r="A20" s="339"/>
      <c r="B20" s="339"/>
      <c r="C20" s="25" t="s">
        <v>227</v>
      </c>
    </row>
    <row r="21" spans="1:3" ht="30" customHeight="1" thickBot="1" x14ac:dyDescent="0.25">
      <c r="A21" s="339"/>
      <c r="B21" s="339"/>
      <c r="C21" s="25" t="s">
        <v>228</v>
      </c>
    </row>
    <row r="22" spans="1:3" ht="32.25" customHeight="1" thickBot="1" x14ac:dyDescent="0.25">
      <c r="A22" s="339"/>
      <c r="B22" s="339"/>
      <c r="C22" s="25" t="s">
        <v>229</v>
      </c>
    </row>
    <row r="23" spans="1:3" ht="29.25" customHeight="1" thickBot="1" x14ac:dyDescent="0.25">
      <c r="A23" s="339"/>
      <c r="B23" s="339"/>
      <c r="C23" s="25" t="s">
        <v>230</v>
      </c>
    </row>
    <row r="24" spans="1:3" ht="24" customHeight="1" thickBot="1" x14ac:dyDescent="0.25">
      <c r="A24" s="339"/>
      <c r="B24" s="339"/>
      <c r="C24" s="25" t="s">
        <v>231</v>
      </c>
    </row>
    <row r="25" spans="1:3" ht="36.75" customHeight="1" thickBot="1" x14ac:dyDescent="0.25">
      <c r="A25" s="339"/>
      <c r="B25" s="339"/>
      <c r="C25" s="25" t="s">
        <v>232</v>
      </c>
    </row>
    <row r="26" spans="1:3" ht="32.25" customHeight="1" thickBot="1" x14ac:dyDescent="0.25">
      <c r="A26" s="340"/>
      <c r="B26" s="340"/>
      <c r="C26" s="25" t="s">
        <v>233</v>
      </c>
    </row>
    <row r="27" spans="1:3" ht="26.25" thickBot="1" x14ac:dyDescent="0.25">
      <c r="A27" s="338">
        <v>4</v>
      </c>
      <c r="B27" s="341" t="s">
        <v>250</v>
      </c>
      <c r="C27" s="25" t="s">
        <v>211</v>
      </c>
    </row>
    <row r="28" spans="1:3" ht="13.5" thickBot="1" x14ac:dyDescent="0.25">
      <c r="A28" s="339"/>
      <c r="B28" s="342"/>
      <c r="C28" s="26" t="s">
        <v>234</v>
      </c>
    </row>
    <row r="29" spans="1:3" ht="13.5" thickBot="1" x14ac:dyDescent="0.25">
      <c r="A29" s="339"/>
      <c r="B29" s="342"/>
      <c r="C29" s="26" t="s">
        <v>235</v>
      </c>
    </row>
    <row r="30" spans="1:3" ht="13.5" thickBot="1" x14ac:dyDescent="0.25">
      <c r="A30" s="339"/>
      <c r="B30" s="342"/>
      <c r="C30" s="26" t="s">
        <v>236</v>
      </c>
    </row>
    <row r="31" spans="1:3" ht="13.5" thickBot="1" x14ac:dyDescent="0.25">
      <c r="A31" s="340"/>
      <c r="B31" s="343"/>
      <c r="C31" s="25" t="s">
        <v>237</v>
      </c>
    </row>
    <row r="32" spans="1:3" ht="26.25" thickBot="1" x14ac:dyDescent="0.25">
      <c r="A32" s="338">
        <v>5</v>
      </c>
      <c r="B32" s="341" t="s">
        <v>251</v>
      </c>
      <c r="C32" s="25" t="s">
        <v>211</v>
      </c>
    </row>
    <row r="33" spans="1:3" ht="13.5" thickBot="1" x14ac:dyDescent="0.25">
      <c r="A33" s="339"/>
      <c r="B33" s="339"/>
      <c r="C33" s="26" t="s">
        <v>234</v>
      </c>
    </row>
    <row r="34" spans="1:3" ht="13.5" thickBot="1" x14ac:dyDescent="0.25">
      <c r="A34" s="340"/>
      <c r="B34" s="340"/>
      <c r="C34" s="26" t="s">
        <v>238</v>
      </c>
    </row>
    <row r="35" spans="1:3" ht="26.25" thickBot="1" x14ac:dyDescent="0.25">
      <c r="A35" s="338">
        <v>6</v>
      </c>
      <c r="B35" s="341" t="s">
        <v>252</v>
      </c>
      <c r="C35" s="25" t="s">
        <v>211</v>
      </c>
    </row>
    <row r="36" spans="1:3" ht="13.5" thickBot="1" x14ac:dyDescent="0.25">
      <c r="A36" s="339"/>
      <c r="B36" s="339"/>
      <c r="C36" s="26" t="s">
        <v>234</v>
      </c>
    </row>
    <row r="37" spans="1:3" ht="13.5" thickBot="1" x14ac:dyDescent="0.25">
      <c r="A37" s="339"/>
      <c r="B37" s="339"/>
      <c r="C37" s="26" t="s">
        <v>235</v>
      </c>
    </row>
    <row r="38" spans="1:3" ht="13.5" thickBot="1" x14ac:dyDescent="0.25">
      <c r="A38" s="339"/>
      <c r="B38" s="339"/>
      <c r="C38" s="26" t="s">
        <v>236</v>
      </c>
    </row>
    <row r="39" spans="1:3" ht="13.5" thickBot="1" x14ac:dyDescent="0.25">
      <c r="A39" s="340"/>
      <c r="B39" s="340"/>
      <c r="C39" s="25" t="s">
        <v>237</v>
      </c>
    </row>
    <row r="40" spans="1:3" ht="26.25" thickBot="1" x14ac:dyDescent="0.25">
      <c r="A40" s="338">
        <v>7</v>
      </c>
      <c r="B40" s="338" t="s">
        <v>239</v>
      </c>
      <c r="C40" s="40" t="s">
        <v>240</v>
      </c>
    </row>
    <row r="41" spans="1:3" ht="13.5" thickBot="1" x14ac:dyDescent="0.25">
      <c r="A41" s="339"/>
      <c r="B41" s="339"/>
      <c r="C41" s="36" t="s">
        <v>241</v>
      </c>
    </row>
    <row r="42" spans="1:3" ht="13.5" thickBot="1" x14ac:dyDescent="0.25">
      <c r="A42" s="339"/>
      <c r="B42" s="339"/>
      <c r="C42" s="36" t="s">
        <v>235</v>
      </c>
    </row>
    <row r="43" spans="1:3" ht="13.5" thickBot="1" x14ac:dyDescent="0.25">
      <c r="A43" s="339"/>
      <c r="B43" s="339"/>
      <c r="C43" s="36" t="s">
        <v>236</v>
      </c>
    </row>
    <row r="44" spans="1:3" ht="13.5" thickBot="1" x14ac:dyDescent="0.25">
      <c r="A44" s="340"/>
      <c r="B44" s="340"/>
      <c r="C44" s="35" t="s">
        <v>237</v>
      </c>
    </row>
  </sheetData>
  <mergeCells count="16">
    <mergeCell ref="A14:A26"/>
    <mergeCell ref="B14:B26"/>
    <mergeCell ref="A27:A31"/>
    <mergeCell ref="A32:A34"/>
    <mergeCell ref="A35:A39"/>
    <mergeCell ref="A40:A44"/>
    <mergeCell ref="B40:B44"/>
    <mergeCell ref="B27:B31"/>
    <mergeCell ref="B32:B34"/>
    <mergeCell ref="B35:B39"/>
    <mergeCell ref="A3:C3"/>
    <mergeCell ref="B4:C4"/>
    <mergeCell ref="A6:A11"/>
    <mergeCell ref="B6:B11"/>
    <mergeCell ref="A12:A13"/>
    <mergeCell ref="B12:B1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AD878-E122-4C5C-B0A3-29E4BB900474}">
  <sheetPr>
    <tabColor rgb="FFA50021"/>
  </sheetPr>
  <dimension ref="A2:S18"/>
  <sheetViews>
    <sheetView zoomScaleNormal="100" workbookViewId="0">
      <selection activeCell="O7" sqref="O7"/>
    </sheetView>
  </sheetViews>
  <sheetFormatPr baseColWidth="10" defaultRowHeight="12.75" x14ac:dyDescent="0.2"/>
  <cols>
    <col min="1" max="1" width="20.42578125" customWidth="1"/>
    <col min="4" max="4" width="14.28515625" customWidth="1"/>
    <col min="5" max="5" width="23.5703125" customWidth="1"/>
    <col min="6" max="6" width="15.140625" customWidth="1"/>
    <col min="8" max="8" width="30.5703125" customWidth="1"/>
    <col min="12" max="12" width="14.7109375" customWidth="1"/>
  </cols>
  <sheetData>
    <row r="2" spans="1:19" x14ac:dyDescent="0.2">
      <c r="A2" s="356" t="s">
        <v>50</v>
      </c>
      <c r="B2" s="356"/>
      <c r="C2" s="356"/>
      <c r="D2" s="356"/>
      <c r="E2" s="356"/>
      <c r="F2" s="356"/>
      <c r="G2" s="356"/>
      <c r="H2" s="356"/>
      <c r="I2" s="356" t="s">
        <v>254</v>
      </c>
      <c r="J2" s="356"/>
      <c r="K2" s="356"/>
      <c r="L2" s="356"/>
      <c r="M2" s="356" t="s">
        <v>274</v>
      </c>
      <c r="N2" s="356"/>
      <c r="O2" s="356"/>
      <c r="P2" s="356" t="s">
        <v>290</v>
      </c>
      <c r="Q2" s="356"/>
      <c r="R2" s="356"/>
      <c r="S2" s="356"/>
    </row>
    <row r="3" spans="1:19" ht="36" customHeight="1" x14ac:dyDescent="0.2">
      <c r="A3" s="47"/>
      <c r="B3" s="357" t="s">
        <v>255</v>
      </c>
      <c r="C3" s="357"/>
      <c r="D3" s="357"/>
      <c r="E3" s="357"/>
      <c r="F3" s="357" t="s">
        <v>256</v>
      </c>
      <c r="G3" s="357"/>
      <c r="H3" s="357"/>
      <c r="I3" s="357" t="s">
        <v>256</v>
      </c>
      <c r="J3" s="357"/>
      <c r="K3" s="357"/>
      <c r="L3" s="357"/>
      <c r="M3" s="357" t="s">
        <v>256</v>
      </c>
      <c r="N3" s="357"/>
      <c r="O3" s="357"/>
      <c r="P3" s="357" t="s">
        <v>256</v>
      </c>
      <c r="Q3" s="357"/>
      <c r="R3" s="357"/>
      <c r="S3" s="357"/>
    </row>
    <row r="4" spans="1:19" ht="186" customHeight="1" x14ac:dyDescent="0.2">
      <c r="A4" s="48" t="s">
        <v>265</v>
      </c>
      <c r="B4" s="358" t="s">
        <v>260</v>
      </c>
      <c r="C4" s="358"/>
      <c r="D4" s="358"/>
      <c r="E4" s="358"/>
      <c r="F4" s="358" t="s">
        <v>257</v>
      </c>
      <c r="G4" s="358"/>
      <c r="H4" s="358"/>
      <c r="I4" s="360" t="s">
        <v>272</v>
      </c>
      <c r="J4" s="360"/>
      <c r="K4" s="360"/>
      <c r="L4" s="360"/>
      <c r="M4" s="359" t="s">
        <v>273</v>
      </c>
      <c r="N4" s="359"/>
      <c r="O4" s="359"/>
      <c r="P4" s="359" t="s">
        <v>291</v>
      </c>
      <c r="Q4" s="359"/>
      <c r="R4" s="359"/>
      <c r="S4" s="359"/>
    </row>
    <row r="5" spans="1:19" ht="153" customHeight="1" thickBot="1" x14ac:dyDescent="0.25">
      <c r="A5" s="46" t="s">
        <v>258</v>
      </c>
      <c r="B5" s="345" t="s">
        <v>259</v>
      </c>
      <c r="C5" s="346"/>
      <c r="D5" s="346"/>
      <c r="E5" s="346"/>
      <c r="F5" s="345" t="s">
        <v>261</v>
      </c>
      <c r="G5" s="346"/>
      <c r="H5" s="346"/>
    </row>
    <row r="6" spans="1:19" ht="51" customHeight="1" thickBot="1" x14ac:dyDescent="0.25">
      <c r="A6" s="42" t="s">
        <v>262</v>
      </c>
      <c r="B6" s="344" t="s">
        <v>271</v>
      </c>
      <c r="C6" s="344"/>
      <c r="D6" s="344"/>
      <c r="E6" s="344"/>
      <c r="F6" s="347"/>
      <c r="G6" s="348"/>
      <c r="H6" s="349"/>
    </row>
    <row r="7" spans="1:19" ht="55.5" customHeight="1" thickBot="1" x14ac:dyDescent="0.25">
      <c r="A7" s="42" t="s">
        <v>263</v>
      </c>
      <c r="B7" s="344"/>
      <c r="C7" s="344"/>
      <c r="D7" s="344"/>
      <c r="E7" s="344"/>
      <c r="F7" s="350"/>
      <c r="G7" s="351"/>
      <c r="H7" s="352"/>
    </row>
    <row r="8" spans="1:19" ht="36.75" customHeight="1" thickBot="1" x14ac:dyDescent="0.25">
      <c r="A8" s="42" t="s">
        <v>264</v>
      </c>
      <c r="B8" s="344"/>
      <c r="C8" s="344"/>
      <c r="D8" s="344"/>
      <c r="E8" s="344"/>
      <c r="F8" s="350"/>
      <c r="G8" s="351"/>
      <c r="H8" s="352"/>
    </row>
    <row r="9" spans="1:19" ht="45.75" customHeight="1" thickBot="1" x14ac:dyDescent="0.25">
      <c r="A9" s="42" t="s">
        <v>266</v>
      </c>
      <c r="B9" s="344"/>
      <c r="C9" s="344"/>
      <c r="D9" s="344"/>
      <c r="E9" s="344"/>
      <c r="F9" s="350"/>
      <c r="G9" s="351"/>
      <c r="H9" s="352"/>
    </row>
    <row r="10" spans="1:19" ht="52.5" customHeight="1" thickBot="1" x14ac:dyDescent="0.25">
      <c r="A10" s="42" t="s">
        <v>267</v>
      </c>
      <c r="B10" s="344"/>
      <c r="C10" s="344"/>
      <c r="D10" s="344"/>
      <c r="E10" s="344"/>
      <c r="F10" s="350"/>
      <c r="G10" s="351"/>
      <c r="H10" s="352"/>
    </row>
    <row r="11" spans="1:19" ht="69" customHeight="1" thickBot="1" x14ac:dyDescent="0.25">
      <c r="A11" s="42" t="s">
        <v>268</v>
      </c>
      <c r="B11" s="344"/>
      <c r="C11" s="344"/>
      <c r="D11" s="344"/>
      <c r="E11" s="344"/>
      <c r="F11" s="350"/>
      <c r="G11" s="351"/>
      <c r="H11" s="352"/>
    </row>
    <row r="12" spans="1:19" ht="24.75" thickBot="1" x14ac:dyDescent="0.25">
      <c r="A12" s="42" t="s">
        <v>269</v>
      </c>
      <c r="B12" s="344"/>
      <c r="C12" s="344"/>
      <c r="D12" s="344"/>
      <c r="E12" s="344"/>
      <c r="F12" s="350"/>
      <c r="G12" s="351"/>
      <c r="H12" s="352"/>
    </row>
    <row r="13" spans="1:19" ht="30" customHeight="1" thickBot="1" x14ac:dyDescent="0.25">
      <c r="A13" s="42" t="s">
        <v>270</v>
      </c>
      <c r="B13" s="344"/>
      <c r="C13" s="344"/>
      <c r="D13" s="344"/>
      <c r="E13" s="344"/>
      <c r="F13" s="353"/>
      <c r="G13" s="354"/>
      <c r="H13" s="355"/>
    </row>
    <row r="16" spans="1:19" ht="15" customHeight="1" x14ac:dyDescent="0.2"/>
    <row r="17" ht="15" customHeight="1" x14ac:dyDescent="0.2"/>
    <row r="18" ht="15" customHeight="1" x14ac:dyDescent="0.2"/>
  </sheetData>
  <mergeCells count="18">
    <mergeCell ref="P2:S2"/>
    <mergeCell ref="P3:S3"/>
    <mergeCell ref="P4:S4"/>
    <mergeCell ref="I3:L3"/>
    <mergeCell ref="M4:O4"/>
    <mergeCell ref="M2:O2"/>
    <mergeCell ref="M3:O3"/>
    <mergeCell ref="I2:L2"/>
    <mergeCell ref="I4:L4"/>
    <mergeCell ref="B6:E13"/>
    <mergeCell ref="B5:E5"/>
    <mergeCell ref="F5:H5"/>
    <mergeCell ref="F6:H13"/>
    <mergeCell ref="A2:H2"/>
    <mergeCell ref="F3:H3"/>
    <mergeCell ref="B3:E3"/>
    <mergeCell ref="B4:E4"/>
    <mergeCell ref="F4:H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72e1106-b26a-48bc-bc21-b8b92e77b26c"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ct:contentTypeSchema xmlns:ct="http://schemas.microsoft.com/office/2006/metadata/contentType" xmlns:ma="http://schemas.microsoft.com/office/2006/metadata/properties/metaAttributes" ct:_="" ma:_="" ma:contentTypeName="Documento" ma:contentTypeID="0x010100A07A1CE9BEE21041AF31D69A8020D754" ma:contentTypeVersion="20" ma:contentTypeDescription="Crear nuevo documento." ma:contentTypeScope="" ma:versionID="299ed85ce3eb494e7a85050488959879">
  <xsd:schema xmlns:xsd="http://www.w3.org/2001/XMLSchema" xmlns:xs="http://www.w3.org/2001/XMLSchema" xmlns:p="http://schemas.microsoft.com/office/2006/metadata/properties" xmlns:ns1="http://schemas.microsoft.com/sharepoint/v3" xmlns:ns3="09f07690-371d-4bf9-88aa-fae36baa2cbd" xmlns:ns4="772e1106-b26a-48bc-bc21-b8b92e77b26c" targetNamespace="http://schemas.microsoft.com/office/2006/metadata/properties" ma:root="true" ma:fieldsID="648dfcbf03b89890740af5cfccc9d9d7" ns1:_="" ns3:_="" ns4:_="">
    <xsd:import namespace="http://schemas.microsoft.com/sharepoint/v3"/>
    <xsd:import namespace="09f07690-371d-4bf9-88aa-fae36baa2cbd"/>
    <xsd:import namespace="772e1106-b26a-48bc-bc21-b8b92e77b26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1:_ip_UnifiedCompliancePolicyProperties" minOccurs="0"/>
                <xsd:element ref="ns1:_ip_UnifiedCompliancePolicyUIAction"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f07690-371d-4bf9-88aa-fae36baa2cbd"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72e1106-b26a-48bc-bc21-b8b92e77b26c"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CBEB5F-2ABB-4914-A666-6FD816F7B26C}">
  <ds:schemaRefs>
    <ds:schemaRef ds:uri="http://schemas.openxmlformats.org/package/2006/metadata/core-properties"/>
    <ds:schemaRef ds:uri="09f07690-371d-4bf9-88aa-fae36baa2cbd"/>
    <ds:schemaRef ds:uri="772e1106-b26a-48bc-bc21-b8b92e77b26c"/>
    <ds:schemaRef ds:uri="http://purl.org/dc/dcmitype/"/>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microsoft.com/sharepoint/v3"/>
    <ds:schemaRef ds:uri="http://purl.org/dc/elements/1.1/"/>
  </ds:schemaRefs>
</ds:datastoreItem>
</file>

<file path=customXml/itemProps2.xml><?xml version="1.0" encoding="utf-8"?>
<ds:datastoreItem xmlns:ds="http://schemas.openxmlformats.org/officeDocument/2006/customXml" ds:itemID="{A7CDE75B-0892-491E-8D89-74FCAEE41A51}">
  <ds:schemaRefs>
    <ds:schemaRef ds:uri="http://schemas.microsoft.com/sharepoint/v3/contenttype/forms"/>
  </ds:schemaRefs>
</ds:datastoreItem>
</file>

<file path=customXml/itemProps3.xml><?xml version="1.0" encoding="utf-8"?>
<ds:datastoreItem xmlns:ds="http://schemas.openxmlformats.org/officeDocument/2006/customXml" ds:itemID="{C03120F9-E41C-48EA-B13E-80B76443596F}">
  <ds:schemaRefs>
    <ds:schemaRef ds:uri="http://schemas.microsoft.com/DataMashup"/>
  </ds:schemaRefs>
</ds:datastoreItem>
</file>

<file path=customXml/itemProps4.xml><?xml version="1.0" encoding="utf-8"?>
<ds:datastoreItem xmlns:ds="http://schemas.openxmlformats.org/officeDocument/2006/customXml" ds:itemID="{A6B7CCF7-8146-4C7D-B0BF-8233227416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9f07690-371d-4bf9-88aa-fae36baa2cbd"/>
    <ds:schemaRef ds:uri="772e1106-b26a-48bc-bc21-b8b92e77b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3</vt:i4>
      </vt:variant>
    </vt:vector>
  </HeadingPairs>
  <TitlesOfParts>
    <vt:vector size="17" baseType="lpstr">
      <vt:lpstr>RESUMEN</vt:lpstr>
      <vt:lpstr>1. PALACIO DE JUSTICIA DE CALI</vt:lpstr>
      <vt:lpstr>2. PALACIO NACIONAL CALI</vt:lpstr>
      <vt:lpstr>3. LEY DE TIERRAS CALI</vt:lpstr>
      <vt:lpstr>4. ENTRECEIBAS - CALI</vt:lpstr>
      <vt:lpstr>5. ADOLESCENTES - CALI</vt:lpstr>
      <vt:lpstr>6. BUENAVENTURA - PALACIO NAL</vt:lpstr>
      <vt:lpstr>7. BUENAVENTURA - JIRETH</vt:lpstr>
      <vt:lpstr>8. PALMIRA - PALACIO JUSTICIA</vt:lpstr>
      <vt:lpstr>9. PALMIRA - SEDE FAMILIA</vt:lpstr>
      <vt:lpstr>10. CARTAGO</vt:lpstr>
      <vt:lpstr>11. BOLSA REPUESTOS</vt:lpstr>
      <vt:lpstr>RUTINA DE ACTIVIDADES</vt:lpstr>
      <vt:lpstr>CONCLUSIONES -RECOMENDACIONES</vt:lpstr>
      <vt:lpstr>'1. PALACIO DE JUSTICIA DE CALI'!Área_de_impresión</vt:lpstr>
      <vt:lpstr>'11. BOLSA REPUESTOS'!Área_de_impresión</vt:lpstr>
      <vt:lpstr>RESUMEN!Área_de_impresión</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Gonzalo Andres Muñoz Diaz</dc:creator>
  <cp:lastModifiedBy>Cristhian Reyes Gomez</cp:lastModifiedBy>
  <cp:lastPrinted>2026-06-24T14:57:39Z</cp:lastPrinted>
  <dcterms:created xsi:type="dcterms:W3CDTF">2013-03-04T01:40:43Z</dcterms:created>
  <dcterms:modified xsi:type="dcterms:W3CDTF">2026-07-03T23:31:57Z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0x010100A07A1CE9BEE21041AF31D69A8020D754</vt:lpwstr>
  </property>
</Properties>
</file>